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íša\Documents\Národní sportovní agentura\Sportovní hala\Výběr zhotovitele\"/>
    </mc:Choice>
  </mc:AlternateContent>
  <xr:revisionPtr revIDLastSave="0" documentId="13_ncr:1_{B402CEDF-D30C-4C7A-B69A-FBD2730A5199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Rekapitulace stavby" sheetId="1" r:id="rId1"/>
    <sheet name="01 - SO 01 Hala" sheetId="2" r:id="rId2"/>
    <sheet name="02 - SO 02 spojovací krček" sheetId="3" r:id="rId3"/>
    <sheet name="03 - SO 03 parkovací stání" sheetId="4" r:id="rId4"/>
    <sheet name="04 - SO 04 opěrná zeď" sheetId="5" r:id="rId5"/>
  </sheets>
  <definedNames>
    <definedName name="_xlnm._FilterDatabase" localSheetId="1" hidden="1">'01 - SO 01 Hala'!$C$146:$K$361</definedName>
    <definedName name="_xlnm._FilterDatabase" localSheetId="2" hidden="1">'02 - SO 02 spojovací krček'!$C$129:$K$198</definedName>
    <definedName name="_xlnm._FilterDatabase" localSheetId="3" hidden="1">'03 - SO 03 parkovací stání'!$C$121:$K$148</definedName>
    <definedName name="_xlnm._FilterDatabase" localSheetId="4" hidden="1">'04 - SO 04 opěrná zeď'!$C$123:$K$147</definedName>
    <definedName name="_xlnm.Print_Titles" localSheetId="1">'01 - SO 01 Hala'!$146:$146</definedName>
    <definedName name="_xlnm.Print_Titles" localSheetId="2">'02 - SO 02 spojovací krček'!$129:$129</definedName>
    <definedName name="_xlnm.Print_Titles" localSheetId="3">'03 - SO 03 parkovací stání'!$121:$121</definedName>
    <definedName name="_xlnm.Print_Titles" localSheetId="4">'04 - SO 04 opěrná zeď'!$123:$123</definedName>
    <definedName name="_xlnm.Print_Titles" localSheetId="0">'Rekapitulace stavby'!$92:$92</definedName>
    <definedName name="_xlnm.Print_Area" localSheetId="1">'01 - SO 01 Hala'!$C$4:$J$76,'01 - SO 01 Hala'!$C$82:$J$128,'01 - SO 01 Hala'!$C$134:$J$361</definedName>
    <definedName name="_xlnm.Print_Area" localSheetId="2">'02 - SO 02 spojovací krček'!$C$4:$J$76,'02 - SO 02 spojovací krček'!$C$82:$J$111,'02 - SO 02 spojovací krček'!$C$117:$J$198</definedName>
    <definedName name="_xlnm.Print_Area" localSheetId="3">'03 - SO 03 parkovací stání'!$C$4:$J$76,'03 - SO 03 parkovací stání'!$C$82:$J$103,'03 - SO 03 parkovací stání'!$C$109:$J$148</definedName>
    <definedName name="_xlnm.Print_Area" localSheetId="4">'04 - SO 04 opěrná zeď'!$C$4:$J$76,'04 - SO 04 opěrná zeď'!$C$82:$J$105,'04 - SO 04 opěrná zeď'!$C$111:$J$147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T138" i="5"/>
  <c r="R139" i="5"/>
  <c r="R138" i="5" s="1"/>
  <c r="P139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F118" i="5"/>
  <c r="E116" i="5"/>
  <c r="F89" i="5"/>
  <c r="E87" i="5"/>
  <c r="J24" i="5"/>
  <c r="E24" i="5"/>
  <c r="J121" i="5" s="1"/>
  <c r="J23" i="5"/>
  <c r="J21" i="5"/>
  <c r="E21" i="5"/>
  <c r="J120" i="5" s="1"/>
  <c r="J20" i="5"/>
  <c r="J18" i="5"/>
  <c r="E18" i="5"/>
  <c r="F121" i="5" s="1"/>
  <c r="J17" i="5"/>
  <c r="J15" i="5"/>
  <c r="E15" i="5"/>
  <c r="F120" i="5" s="1"/>
  <c r="J14" i="5"/>
  <c r="J12" i="5"/>
  <c r="J118" i="5" s="1"/>
  <c r="E7" i="5"/>
  <c r="E85" i="5" s="1"/>
  <c r="J37" i="4"/>
  <c r="J36" i="4"/>
  <c r="AY97" i="1"/>
  <c r="J35" i="4"/>
  <c r="AX97" i="1" s="1"/>
  <c r="BI148" i="4"/>
  <c r="BH148" i="4"/>
  <c r="BG148" i="4"/>
  <c r="BF148" i="4"/>
  <c r="T148" i="4"/>
  <c r="T147" i="4"/>
  <c r="R148" i="4"/>
  <c r="R147" i="4"/>
  <c r="P148" i="4"/>
  <c r="P147" i="4" s="1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T134" i="4"/>
  <c r="R135" i="4"/>
  <c r="R134" i="4"/>
  <c r="P135" i="4"/>
  <c r="P134" i="4" s="1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92" i="4"/>
  <c r="J23" i="4"/>
  <c r="J21" i="4"/>
  <c r="E21" i="4"/>
  <c r="J91" i="4" s="1"/>
  <c r="J20" i="4"/>
  <c r="J18" i="4"/>
  <c r="E18" i="4"/>
  <c r="F119" i="4"/>
  <c r="J17" i="4"/>
  <c r="J15" i="4"/>
  <c r="E15" i="4"/>
  <c r="F91" i="4" s="1"/>
  <c r="J14" i="4"/>
  <c r="J12" i="4"/>
  <c r="J89" i="4" s="1"/>
  <c r="E7" i="4"/>
  <c r="E112" i="4" s="1"/>
  <c r="J37" i="3"/>
  <c r="J36" i="3"/>
  <c r="AY96" i="1" s="1"/>
  <c r="J35" i="3"/>
  <c r="AX96" i="1" s="1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T168" i="3" s="1"/>
  <c r="R169" i="3"/>
  <c r="R168" i="3"/>
  <c r="P169" i="3"/>
  <c r="P168" i="3" s="1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F124" i="3"/>
  <c r="E122" i="3"/>
  <c r="F89" i="3"/>
  <c r="E87" i="3"/>
  <c r="J24" i="3"/>
  <c r="E24" i="3"/>
  <c r="J92" i="3" s="1"/>
  <c r="J23" i="3"/>
  <c r="J21" i="3"/>
  <c r="E21" i="3"/>
  <c r="J126" i="3" s="1"/>
  <c r="J20" i="3"/>
  <c r="J18" i="3"/>
  <c r="E18" i="3"/>
  <c r="F127" i="3" s="1"/>
  <c r="J17" i="3"/>
  <c r="J15" i="3"/>
  <c r="E15" i="3"/>
  <c r="F91" i="3"/>
  <c r="J14" i="3"/>
  <c r="J12" i="3"/>
  <c r="J124" i="3" s="1"/>
  <c r="E7" i="3"/>
  <c r="E120" i="3" s="1"/>
  <c r="J37" i="2"/>
  <c r="J36" i="2"/>
  <c r="AY95" i="1" s="1"/>
  <c r="J35" i="2"/>
  <c r="AX95" i="1" s="1"/>
  <c r="BI361" i="2"/>
  <c r="BH361" i="2"/>
  <c r="BG361" i="2"/>
  <c r="BF361" i="2"/>
  <c r="T361" i="2"/>
  <c r="T360" i="2" s="1"/>
  <c r="R361" i="2"/>
  <c r="R360" i="2" s="1"/>
  <c r="P361" i="2"/>
  <c r="P360" i="2" s="1"/>
  <c r="BI359" i="2"/>
  <c r="BH359" i="2"/>
  <c r="BG359" i="2"/>
  <c r="BF359" i="2"/>
  <c r="T359" i="2"/>
  <c r="R359" i="2"/>
  <c r="P359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4" i="2"/>
  <c r="BH354" i="2"/>
  <c r="BG354" i="2"/>
  <c r="BF354" i="2"/>
  <c r="T354" i="2"/>
  <c r="R354" i="2"/>
  <c r="P354" i="2"/>
  <c r="BI353" i="2"/>
  <c r="BH353" i="2"/>
  <c r="BG353" i="2"/>
  <c r="BF353" i="2"/>
  <c r="T353" i="2"/>
  <c r="R353" i="2"/>
  <c r="P353" i="2"/>
  <c r="BI351" i="2"/>
  <c r="BH351" i="2"/>
  <c r="BG351" i="2"/>
  <c r="BF351" i="2"/>
  <c r="T351" i="2"/>
  <c r="R351" i="2"/>
  <c r="P351" i="2"/>
  <c r="BI350" i="2"/>
  <c r="BH350" i="2"/>
  <c r="BG350" i="2"/>
  <c r="BF350" i="2"/>
  <c r="T350" i="2"/>
  <c r="R350" i="2"/>
  <c r="P350" i="2"/>
  <c r="BI349" i="2"/>
  <c r="BH349" i="2"/>
  <c r="BG349" i="2"/>
  <c r="BF349" i="2"/>
  <c r="T349" i="2"/>
  <c r="R349" i="2"/>
  <c r="P349" i="2"/>
  <c r="BI347" i="2"/>
  <c r="BH347" i="2"/>
  <c r="BG347" i="2"/>
  <c r="BF347" i="2"/>
  <c r="T347" i="2"/>
  <c r="R347" i="2"/>
  <c r="P347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4" i="2"/>
  <c r="BH344" i="2"/>
  <c r="BG344" i="2"/>
  <c r="BF344" i="2"/>
  <c r="T344" i="2"/>
  <c r="R344" i="2"/>
  <c r="P344" i="2"/>
  <c r="BI343" i="2"/>
  <c r="BH343" i="2"/>
  <c r="BG343" i="2"/>
  <c r="BF343" i="2"/>
  <c r="T343" i="2"/>
  <c r="R343" i="2"/>
  <c r="P343" i="2"/>
  <c r="BI342" i="2"/>
  <c r="BH342" i="2"/>
  <c r="BG342" i="2"/>
  <c r="BF342" i="2"/>
  <c r="T342" i="2"/>
  <c r="R342" i="2"/>
  <c r="P342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30" i="2"/>
  <c r="BH330" i="2"/>
  <c r="BG330" i="2"/>
  <c r="BF330" i="2"/>
  <c r="T330" i="2"/>
  <c r="R330" i="2"/>
  <c r="P330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2" i="2"/>
  <c r="BH322" i="2"/>
  <c r="BG322" i="2"/>
  <c r="BF322" i="2"/>
  <c r="T322" i="2"/>
  <c r="R322" i="2"/>
  <c r="P322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8" i="2"/>
  <c r="BH318" i="2"/>
  <c r="BG318" i="2"/>
  <c r="BF318" i="2"/>
  <c r="T318" i="2"/>
  <c r="R318" i="2"/>
  <c r="P318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T313" i="2" s="1"/>
  <c r="R314" i="2"/>
  <c r="R313" i="2" s="1"/>
  <c r="P314" i="2"/>
  <c r="P313" i="2" s="1"/>
  <c r="BI312" i="2"/>
  <c r="BH312" i="2"/>
  <c r="BG312" i="2"/>
  <c r="BF312" i="2"/>
  <c r="T312" i="2"/>
  <c r="T311" i="2" s="1"/>
  <c r="R312" i="2"/>
  <c r="R311" i="2" s="1"/>
  <c r="P312" i="2"/>
  <c r="P311" i="2" s="1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2" i="2"/>
  <c r="BH292" i="2"/>
  <c r="BG292" i="2"/>
  <c r="BF292" i="2"/>
  <c r="T292" i="2"/>
  <c r="R292" i="2"/>
  <c r="P292" i="2"/>
  <c r="BI291" i="2"/>
  <c r="BH291" i="2"/>
  <c r="BG291" i="2"/>
  <c r="BF291" i="2"/>
  <c r="T291" i="2"/>
  <c r="R291" i="2"/>
  <c r="P291" i="2"/>
  <c r="BI290" i="2"/>
  <c r="BH290" i="2"/>
  <c r="BG290" i="2"/>
  <c r="BF290" i="2"/>
  <c r="T290" i="2"/>
  <c r="R290" i="2"/>
  <c r="P290" i="2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R288" i="2"/>
  <c r="P288" i="2"/>
  <c r="BI287" i="2"/>
  <c r="BH287" i="2"/>
  <c r="BG287" i="2"/>
  <c r="BF287" i="2"/>
  <c r="T287" i="2"/>
  <c r="R287" i="2"/>
  <c r="P287" i="2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T216" i="2"/>
  <c r="R217" i="2"/>
  <c r="R216" i="2"/>
  <c r="P217" i="2"/>
  <c r="P216" i="2" s="1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F141" i="2"/>
  <c r="E139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44" i="2" s="1"/>
  <c r="J17" i="2"/>
  <c r="J15" i="2"/>
  <c r="E15" i="2"/>
  <c r="F143" i="2"/>
  <c r="J14" i="2"/>
  <c r="J12" i="2"/>
  <c r="J89" i="2" s="1"/>
  <c r="E7" i="2"/>
  <c r="E137" i="2" s="1"/>
  <c r="L90" i="1"/>
  <c r="AM90" i="1"/>
  <c r="AM89" i="1"/>
  <c r="L89" i="1"/>
  <c r="AM87" i="1"/>
  <c r="L87" i="1"/>
  <c r="L85" i="1"/>
  <c r="L84" i="1"/>
  <c r="BK358" i="2"/>
  <c r="J349" i="2"/>
  <c r="J334" i="2"/>
  <c r="BK316" i="2"/>
  <c r="BK288" i="2"/>
  <c r="BK253" i="2"/>
  <c r="BK221" i="2"/>
  <c r="J359" i="2"/>
  <c r="BK349" i="2"/>
  <c r="BK342" i="2"/>
  <c r="J329" i="2"/>
  <c r="BK281" i="2"/>
  <c r="BK252" i="2"/>
  <c r="J229" i="2"/>
  <c r="J201" i="2"/>
  <c r="BK157" i="2"/>
  <c r="J312" i="2"/>
  <c r="J304" i="2"/>
  <c r="J272" i="2"/>
  <c r="J246" i="2"/>
  <c r="J227" i="2"/>
  <c r="BK204" i="2"/>
  <c r="J173" i="2"/>
  <c r="J335" i="2"/>
  <c r="BK318" i="2"/>
  <c r="J299" i="2"/>
  <c r="BK267" i="2"/>
  <c r="BK250" i="2"/>
  <c r="BK201" i="2"/>
  <c r="J181" i="2"/>
  <c r="J162" i="2"/>
  <c r="J354" i="2"/>
  <c r="J310" i="2"/>
  <c r="BK279" i="2"/>
  <c r="BK254" i="2"/>
  <c r="BK213" i="2"/>
  <c r="BK194" i="2"/>
  <c r="BK155" i="2"/>
  <c r="BK298" i="2"/>
  <c r="J268" i="2"/>
  <c r="BK239" i="2"/>
  <c r="BK232" i="2"/>
  <c r="J187" i="2"/>
  <c r="BK305" i="2"/>
  <c r="J294" i="2"/>
  <c r="J274" i="2"/>
  <c r="J228" i="2"/>
  <c r="J188" i="2"/>
  <c r="BK156" i="2"/>
  <c r="J279" i="2"/>
  <c r="BK246" i="2"/>
  <c r="J206" i="2"/>
  <c r="J177" i="2"/>
  <c r="J155" i="2"/>
  <c r="BK191" i="3"/>
  <c r="BK167" i="3"/>
  <c r="J185" i="3"/>
  <c r="BK161" i="3"/>
  <c r="J169" i="3"/>
  <c r="J137" i="3"/>
  <c r="J195" i="3"/>
  <c r="J151" i="3"/>
  <c r="J178" i="3"/>
  <c r="J149" i="3"/>
  <c r="BK184" i="3"/>
  <c r="BK163" i="3"/>
  <c r="J134" i="3"/>
  <c r="BK160" i="3"/>
  <c r="BK146" i="4"/>
  <c r="BK140" i="4"/>
  <c r="J127" i="4"/>
  <c r="BK130" i="4"/>
  <c r="BK127" i="4"/>
  <c r="J147" i="5"/>
  <c r="J131" i="5"/>
  <c r="J136" i="5"/>
  <c r="BK132" i="5"/>
  <c r="J127" i="5"/>
  <c r="J358" i="2"/>
  <c r="BK346" i="2"/>
  <c r="BK340" i="2"/>
  <c r="BK307" i="2"/>
  <c r="J281" i="2"/>
  <c r="J254" i="2"/>
  <c r="J231" i="2"/>
  <c r="BK354" i="2"/>
  <c r="BK347" i="2"/>
  <c r="BK338" i="2"/>
  <c r="BK321" i="2"/>
  <c r="BK283" i="2"/>
  <c r="J259" i="2"/>
  <c r="BK235" i="2"/>
  <c r="J214" i="2"/>
  <c r="BK186" i="2"/>
  <c r="BK162" i="2"/>
  <c r="BK322" i="2"/>
  <c r="J308" i="2"/>
  <c r="BK295" i="2"/>
  <c r="BK255" i="2"/>
  <c r="BK226" i="2"/>
  <c r="BK206" i="2"/>
  <c r="BK181" i="2"/>
  <c r="J156" i="2"/>
  <c r="BK325" i="2"/>
  <c r="J301" i="2"/>
  <c r="BK272" i="2"/>
  <c r="BK251" i="2"/>
  <c r="J202" i="2"/>
  <c r="J175" i="2"/>
  <c r="J151" i="2"/>
  <c r="J316" i="2"/>
  <c r="J283" i="2"/>
  <c r="J244" i="2"/>
  <c r="J215" i="2"/>
  <c r="BK190" i="2"/>
  <c r="BK170" i="2"/>
  <c r="J309" i="2"/>
  <c r="BK282" i="2"/>
  <c r="BK256" i="2"/>
  <c r="BK214" i="2"/>
  <c r="BK171" i="2"/>
  <c r="BK303" i="2"/>
  <c r="BK285" i="2"/>
  <c r="BK268" i="2"/>
  <c r="J223" i="2"/>
  <c r="J186" i="2"/>
  <c r="J159" i="2"/>
  <c r="J293" i="2"/>
  <c r="BK274" i="2"/>
  <c r="J213" i="2"/>
  <c r="J183" i="2"/>
  <c r="J160" i="2"/>
  <c r="J197" i="3"/>
  <c r="J184" i="3"/>
  <c r="BK149" i="3"/>
  <c r="BK173" i="3"/>
  <c r="BK140" i="3"/>
  <c r="J160" i="3"/>
  <c r="J135" i="3"/>
  <c r="J190" i="3"/>
  <c r="BK148" i="3"/>
  <c r="BK159" i="3"/>
  <c r="J146" i="3"/>
  <c r="BK182" i="3"/>
  <c r="J166" i="3"/>
  <c r="BK137" i="3"/>
  <c r="BK164" i="3"/>
  <c r="J140" i="4"/>
  <c r="J126" i="4"/>
  <c r="BK126" i="4"/>
  <c r="J139" i="4"/>
  <c r="BK144" i="4"/>
  <c r="J125" i="4"/>
  <c r="BK139" i="5"/>
  <c r="J137" i="5"/>
  <c r="BK135" i="5"/>
  <c r="J144" i="5"/>
  <c r="BK127" i="5"/>
  <c r="BK361" i="2"/>
  <c r="BK350" i="2"/>
  <c r="J342" i="2"/>
  <c r="J331" i="2"/>
  <c r="BK304" i="2"/>
  <c r="BK284" i="2"/>
  <c r="BK244" i="2"/>
  <c r="J353" i="2"/>
  <c r="BK345" i="2"/>
  <c r="J332" i="2"/>
  <c r="BK314" i="2"/>
  <c r="J260" i="2"/>
  <c r="J220" i="2"/>
  <c r="J198" i="2"/>
  <c r="J164" i="2"/>
  <c r="J340" i="2"/>
  <c r="J317" i="2"/>
  <c r="BK299" i="2"/>
  <c r="J263" i="2"/>
  <c r="J236" i="2"/>
  <c r="J217" i="2"/>
  <c r="J197" i="2"/>
  <c r="BK175" i="2"/>
  <c r="J154" i="2"/>
  <c r="BK331" i="2"/>
  <c r="BK317" i="2"/>
  <c r="J284" i="2"/>
  <c r="J255" i="2"/>
  <c r="BK207" i="2"/>
  <c r="J185" i="2"/>
  <c r="J161" i="2"/>
  <c r="BK328" i="2"/>
  <c r="BK300" i="2"/>
  <c r="J276" i="2"/>
  <c r="J251" i="2"/>
  <c r="BK209" i="2"/>
  <c r="J199" i="2"/>
  <c r="J171" i="2"/>
  <c r="J320" i="2"/>
  <c r="J288" i="2"/>
  <c r="J258" i="2"/>
  <c r="BK217" i="2"/>
  <c r="BK176" i="2"/>
  <c r="BK161" i="2"/>
  <c r="BK275" i="2"/>
  <c r="BK266" i="2"/>
  <c r="J194" i="2"/>
  <c r="BK168" i="2"/>
  <c r="J285" i="2"/>
  <c r="J250" i="2"/>
  <c r="J222" i="2"/>
  <c r="BK187" i="2"/>
  <c r="BK159" i="2"/>
  <c r="BK196" i="3"/>
  <c r="BK181" i="3"/>
  <c r="BK133" i="3"/>
  <c r="J163" i="3"/>
  <c r="BK139" i="3"/>
  <c r="BK142" i="3"/>
  <c r="J194" i="3"/>
  <c r="J164" i="3"/>
  <c r="BK190" i="3"/>
  <c r="BK147" i="3"/>
  <c r="J181" i="3"/>
  <c r="BK156" i="3"/>
  <c r="BK192" i="3"/>
  <c r="BK143" i="3"/>
  <c r="BK148" i="4"/>
  <c r="BK138" i="4"/>
  <c r="J129" i="4"/>
  <c r="J141" i="4"/>
  <c r="BK145" i="4"/>
  <c r="BK129" i="4"/>
  <c r="BK136" i="5"/>
  <c r="BK142" i="5"/>
  <c r="J133" i="5"/>
  <c r="BK129" i="5"/>
  <c r="BK359" i="2"/>
  <c r="BK351" i="2"/>
  <c r="BK343" i="2"/>
  <c r="BK330" i="2"/>
  <c r="J298" i="2"/>
  <c r="J280" i="2"/>
  <c r="J248" i="2"/>
  <c r="BK220" i="2"/>
  <c r="J346" i="2"/>
  <c r="J319" i="2"/>
  <c r="J278" i="2"/>
  <c r="BK234" i="2"/>
  <c r="J210" i="2"/>
  <c r="J182" i="2"/>
  <c r="J325" i="2"/>
  <c r="BK309" i="2"/>
  <c r="BK278" i="2"/>
  <c r="BK238" i="2"/>
  <c r="J209" i="2"/>
  <c r="BK182" i="2"/>
  <c r="J167" i="2"/>
  <c r="BK332" i="2"/>
  <c r="J322" i="2"/>
  <c r="J303" i="2"/>
  <c r="J273" i="2"/>
  <c r="J243" i="2"/>
  <c r="BK196" i="2"/>
  <c r="J166" i="2"/>
  <c r="BK335" i="2"/>
  <c r="BK289" i="2"/>
  <c r="J252" i="2"/>
  <c r="BK229" i="2"/>
  <c r="J195" i="2"/>
  <c r="J165" i="2"/>
  <c r="BK308" i="2"/>
  <c r="J269" i="2"/>
  <c r="J237" i="2"/>
  <c r="BK208" i="2"/>
  <c r="J169" i="2"/>
  <c r="J302" i="2"/>
  <c r="J282" i="2"/>
  <c r="BK241" i="2"/>
  <c r="J178" i="2"/>
  <c r="AS94" i="1"/>
  <c r="BK151" i="3"/>
  <c r="BK172" i="3"/>
  <c r="J191" i="3"/>
  <c r="BK154" i="3"/>
  <c r="BK197" i="3"/>
  <c r="J161" i="3"/>
  <c r="BK188" i="3"/>
  <c r="BK152" i="3"/>
  <c r="J188" i="3"/>
  <c r="J172" i="3"/>
  <c r="BK146" i="3"/>
  <c r="BK162" i="3"/>
  <c r="BK143" i="4"/>
  <c r="J143" i="4"/>
  <c r="J148" i="4"/>
  <c r="J146" i="4"/>
  <c r="BK128" i="4"/>
  <c r="J137" i="4"/>
  <c r="BK133" i="5"/>
  <c r="J146" i="5"/>
  <c r="BK144" i="5"/>
  <c r="J132" i="5"/>
  <c r="BK353" i="2"/>
  <c r="J344" i="2"/>
  <c r="J326" i="2"/>
  <c r="J291" i="2"/>
  <c r="J267" i="2"/>
  <c r="BK240" i="2"/>
  <c r="J208" i="2"/>
  <c r="J350" i="2"/>
  <c r="J336" i="2"/>
  <c r="J318" i="2"/>
  <c r="J264" i="2"/>
  <c r="BK236" i="2"/>
  <c r="J211" i="2"/>
  <c r="BK173" i="2"/>
  <c r="BK344" i="2"/>
  <c r="J321" i="2"/>
  <c r="J305" i="2"/>
  <c r="BK265" i="2"/>
  <c r="BK231" i="2"/>
  <c r="J207" i="2"/>
  <c r="J192" i="2"/>
  <c r="J174" i="2"/>
  <c r="BK153" i="2"/>
  <c r="J323" i="2"/>
  <c r="J290" i="2"/>
  <c r="BK260" i="2"/>
  <c r="BK223" i="2"/>
  <c r="BK188" i="2"/>
  <c r="BK160" i="2"/>
  <c r="BK306" i="2"/>
  <c r="BK270" i="2"/>
  <c r="J241" i="2"/>
  <c r="BK200" i="2"/>
  <c r="BK183" i="2"/>
  <c r="BK151" i="2"/>
  <c r="J287" i="2"/>
  <c r="BK264" i="2"/>
  <c r="J235" i="2"/>
  <c r="BK178" i="2"/>
  <c r="BK291" i="2"/>
  <c r="J270" i="2"/>
  <c r="BK227" i="2"/>
  <c r="BK179" i="2"/>
  <c r="J289" i="2"/>
  <c r="BK269" i="2"/>
  <c r="J240" i="2"/>
  <c r="J196" i="2"/>
  <c r="BK180" i="2"/>
  <c r="J157" i="2"/>
  <c r="BK194" i="3"/>
  <c r="J176" i="3"/>
  <c r="J145" i="3"/>
  <c r="J157" i="3"/>
  <c r="J180" i="3"/>
  <c r="BK134" i="3"/>
  <c r="J187" i="3"/>
  <c r="J147" i="3"/>
  <c r="J148" i="3"/>
  <c r="BK186" i="3"/>
  <c r="BK169" i="3"/>
  <c r="J142" i="3"/>
  <c r="BK166" i="3"/>
  <c r="J139" i="3"/>
  <c r="J133" i="4"/>
  <c r="BK141" i="4"/>
  <c r="BK139" i="4"/>
  <c r="BK131" i="4"/>
  <c r="J130" i="4"/>
  <c r="J142" i="5"/>
  <c r="BK137" i="5"/>
  <c r="J139" i="5"/>
  <c r="BK128" i="5"/>
  <c r="BK357" i="2"/>
  <c r="J347" i="2"/>
  <c r="J341" i="2"/>
  <c r="BK319" i="2"/>
  <c r="J286" i="2"/>
  <c r="J256" i="2"/>
  <c r="BK222" i="2"/>
  <c r="J357" i="2"/>
  <c r="BK337" i="2"/>
  <c r="J328" i="2"/>
  <c r="J292" i="2"/>
  <c r="BK237" i="2"/>
  <c r="BK225" i="2"/>
  <c r="BK199" i="2"/>
  <c r="BK177" i="2"/>
  <c r="J153" i="2"/>
  <c r="BK320" i="2"/>
  <c r="J307" i="2"/>
  <c r="BK286" i="2"/>
  <c r="BK247" i="2"/>
  <c r="J221" i="2"/>
  <c r="BK202" i="2"/>
  <c r="J179" i="2"/>
  <c r="J163" i="2"/>
  <c r="BK336" i="2"/>
  <c r="J330" i="2"/>
  <c r="BK310" i="2"/>
  <c r="BK287" i="2"/>
  <c r="BK258" i="2"/>
  <c r="J226" i="2"/>
  <c r="BK192" i="2"/>
  <c r="BK163" i="2"/>
  <c r="J150" i="2"/>
  <c r="BK301" i="2"/>
  <c r="BK280" i="2"/>
  <c r="BK259" i="2"/>
  <c r="J233" i="2"/>
  <c r="J204" i="2"/>
  <c r="BK189" i="2"/>
  <c r="J168" i="2"/>
  <c r="BK293" i="2"/>
  <c r="BK271" i="2"/>
  <c r="J245" i="2"/>
  <c r="BK205" i="2"/>
  <c r="BK166" i="2"/>
  <c r="J296" i="2"/>
  <c r="BK243" i="2"/>
  <c r="BK195" i="2"/>
  <c r="BK150" i="2"/>
  <c r="BK276" i="2"/>
  <c r="BK245" i="2"/>
  <c r="BK211" i="2"/>
  <c r="J189" i="2"/>
  <c r="BK174" i="2"/>
  <c r="BK198" i="3"/>
  <c r="BK178" i="3"/>
  <c r="J198" i="3"/>
  <c r="J156" i="3"/>
  <c r="BK195" i="3"/>
  <c r="BK158" i="3"/>
  <c r="BK185" i="3"/>
  <c r="J182" i="3"/>
  <c r="BK176" i="3"/>
  <c r="BK175" i="3"/>
  <c r="J174" i="3"/>
  <c r="J173" i="3"/>
  <c r="J167" i="3"/>
  <c r="J162" i="3"/>
  <c r="J159" i="3"/>
  <c r="J143" i="3"/>
  <c r="J136" i="3"/>
  <c r="J196" i="3"/>
  <c r="BK180" i="3"/>
  <c r="BK136" i="3"/>
  <c r="J154" i="3"/>
  <c r="J140" i="3"/>
  <c r="J175" i="3"/>
  <c r="J153" i="3"/>
  <c r="BK187" i="3"/>
  <c r="BK141" i="3"/>
  <c r="BK135" i="4"/>
  <c r="J128" i="4"/>
  <c r="BK132" i="4"/>
  <c r="BK133" i="4"/>
  <c r="J135" i="4"/>
  <c r="J132" i="4"/>
  <c r="BK147" i="5"/>
  <c r="BK143" i="5"/>
  <c r="J143" i="5"/>
  <c r="J361" i="2"/>
  <c r="J345" i="2"/>
  <c r="J337" i="2"/>
  <c r="BK323" i="2"/>
  <c r="BK290" i="2"/>
  <c r="BK263" i="2"/>
  <c r="BK233" i="2"/>
  <c r="BK215" i="2"/>
  <c r="J351" i="2"/>
  <c r="J343" i="2"/>
  <c r="BK334" i="2"/>
  <c r="BK302" i="2"/>
  <c r="J262" i="2"/>
  <c r="J232" i="2"/>
  <c r="BK193" i="2"/>
  <c r="J170" i="2"/>
  <c r="BK341" i="2"/>
  <c r="J314" i="2"/>
  <c r="J306" i="2"/>
  <c r="BK273" i="2"/>
  <c r="BK248" i="2"/>
  <c r="BK228" i="2"/>
  <c r="BK210" i="2"/>
  <c r="BK185" i="2"/>
  <c r="BK165" i="2"/>
  <c r="J338" i="2"/>
  <c r="BK329" i="2"/>
  <c r="BK312" i="2"/>
  <c r="BK296" i="2"/>
  <c r="J266" i="2"/>
  <c r="J247" i="2"/>
  <c r="BK198" i="2"/>
  <c r="J180" i="2"/>
  <c r="BK154" i="2"/>
  <c r="BK326" i="2"/>
  <c r="BK294" i="2"/>
  <c r="J265" i="2"/>
  <c r="J239" i="2"/>
  <c r="J205" i="2"/>
  <c r="BK197" i="2"/>
  <c r="J176" i="2"/>
  <c r="J152" i="2"/>
  <c r="BK292" i="2"/>
  <c r="J275" i="2"/>
  <c r="J253" i="2"/>
  <c r="J234" i="2"/>
  <c r="J200" i="2"/>
  <c r="BK164" i="2"/>
  <c r="J300" i="2"/>
  <c r="J271" i="2"/>
  <c r="J238" i="2"/>
  <c r="J190" i="2"/>
  <c r="BK167" i="2"/>
  <c r="J295" i="2"/>
  <c r="BK262" i="2"/>
  <c r="J225" i="2"/>
  <c r="J193" i="2"/>
  <c r="BK169" i="2"/>
  <c r="BK152" i="2"/>
  <c r="J186" i="3"/>
  <c r="J152" i="3"/>
  <c r="BK179" i="3"/>
  <c r="BK145" i="3"/>
  <c r="BK174" i="3"/>
  <c r="J141" i="3"/>
  <c r="J192" i="3"/>
  <c r="J133" i="3"/>
  <c r="BK153" i="3"/>
  <c r="J179" i="3"/>
  <c r="J158" i="3"/>
  <c r="BK135" i="3"/>
  <c r="BK157" i="3"/>
  <c r="J145" i="4"/>
  <c r="J131" i="4"/>
  <c r="BK125" i="4"/>
  <c r="J144" i="4"/>
  <c r="J138" i="4"/>
  <c r="BK137" i="4"/>
  <c r="BK146" i="5"/>
  <c r="BK131" i="5"/>
  <c r="J128" i="5"/>
  <c r="J129" i="5"/>
  <c r="J135" i="5"/>
  <c r="R158" i="2" l="1"/>
  <c r="BK191" i="2"/>
  <c r="J191" i="2" s="1"/>
  <c r="J102" i="2" s="1"/>
  <c r="P203" i="2"/>
  <c r="P230" i="2"/>
  <c r="P249" i="2"/>
  <c r="BK277" i="2"/>
  <c r="J277" i="2"/>
  <c r="J114" i="2" s="1"/>
  <c r="R297" i="2"/>
  <c r="BK327" i="2"/>
  <c r="J327" i="2" s="1"/>
  <c r="J120" i="2" s="1"/>
  <c r="P333" i="2"/>
  <c r="BK348" i="2"/>
  <c r="J348" i="2"/>
  <c r="J123" i="2" s="1"/>
  <c r="R356" i="2"/>
  <c r="R355" i="2" s="1"/>
  <c r="BK138" i="3"/>
  <c r="J138" i="3" s="1"/>
  <c r="J99" i="3" s="1"/>
  <c r="T144" i="3"/>
  <c r="R155" i="3"/>
  <c r="BK171" i="3"/>
  <c r="J171" i="3"/>
  <c r="J106" i="3"/>
  <c r="R177" i="3"/>
  <c r="T189" i="3"/>
  <c r="T124" i="4"/>
  <c r="T142" i="4"/>
  <c r="R149" i="2"/>
  <c r="T172" i="2"/>
  <c r="P184" i="2"/>
  <c r="BK203" i="2"/>
  <c r="J203" i="2" s="1"/>
  <c r="J103" i="2" s="1"/>
  <c r="R212" i="2"/>
  <c r="BK230" i="2"/>
  <c r="J230" i="2" s="1"/>
  <c r="J109" i="2" s="1"/>
  <c r="T242" i="2"/>
  <c r="BK261" i="2"/>
  <c r="J261" i="2" s="1"/>
  <c r="J113" i="2" s="1"/>
  <c r="P277" i="2"/>
  <c r="T315" i="2"/>
  <c r="R327" i="2"/>
  <c r="R333" i="2"/>
  <c r="R348" i="2"/>
  <c r="T352" i="2"/>
  <c r="R132" i="3"/>
  <c r="T138" i="3"/>
  <c r="BK155" i="3"/>
  <c r="J155" i="3" s="1"/>
  <c r="J102" i="3" s="1"/>
  <c r="T165" i="3"/>
  <c r="P177" i="3"/>
  <c r="BK189" i="3"/>
  <c r="J189" i="3" s="1"/>
  <c r="J109" i="3" s="1"/>
  <c r="T193" i="3"/>
  <c r="P136" i="4"/>
  <c r="R130" i="5"/>
  <c r="P158" i="2"/>
  <c r="BK184" i="2"/>
  <c r="J184" i="2"/>
  <c r="J101" i="2" s="1"/>
  <c r="T184" i="2"/>
  <c r="T203" i="2"/>
  <c r="P219" i="2"/>
  <c r="P224" i="2"/>
  <c r="BK242" i="2"/>
  <c r="J242" i="2" s="1"/>
  <c r="J110" i="2" s="1"/>
  <c r="R249" i="2"/>
  <c r="T257" i="2"/>
  <c r="T277" i="2"/>
  <c r="BK324" i="2"/>
  <c r="J324" i="2" s="1"/>
  <c r="J119" i="2" s="1"/>
  <c r="T327" i="2"/>
  <c r="R339" i="2"/>
  <c r="P352" i="2"/>
  <c r="P138" i="3"/>
  <c r="BK150" i="3"/>
  <c r="J150" i="3" s="1"/>
  <c r="J101" i="3" s="1"/>
  <c r="T155" i="3"/>
  <c r="BK177" i="3"/>
  <c r="J177" i="3" s="1"/>
  <c r="J107" i="3" s="1"/>
  <c r="T183" i="3"/>
  <c r="R193" i="3"/>
  <c r="P124" i="4"/>
  <c r="R142" i="4"/>
  <c r="R126" i="5"/>
  <c r="P134" i="5"/>
  <c r="R141" i="5"/>
  <c r="T141" i="5"/>
  <c r="P149" i="2"/>
  <c r="R172" i="2"/>
  <c r="R184" i="2"/>
  <c r="R203" i="2"/>
  <c r="BK219" i="2"/>
  <c r="R230" i="2"/>
  <c r="BK249" i="2"/>
  <c r="J249" i="2" s="1"/>
  <c r="J111" i="2" s="1"/>
  <c r="R257" i="2"/>
  <c r="R277" i="2"/>
  <c r="P324" i="2"/>
  <c r="BK333" i="2"/>
  <c r="J333" i="2" s="1"/>
  <c r="J121" i="2" s="1"/>
  <c r="T339" i="2"/>
  <c r="R352" i="2"/>
  <c r="BK132" i="3"/>
  <c r="J132" i="3" s="1"/>
  <c r="J98" i="3" s="1"/>
  <c r="R138" i="3"/>
  <c r="P150" i="3"/>
  <c r="P165" i="3"/>
  <c r="T171" i="3"/>
  <c r="R183" i="3"/>
  <c r="R189" i="3"/>
  <c r="R124" i="4"/>
  <c r="R136" i="4"/>
  <c r="R123" i="4" s="1"/>
  <c r="R122" i="4" s="1"/>
  <c r="P126" i="5"/>
  <c r="T130" i="5"/>
  <c r="BK145" i="5"/>
  <c r="J145" i="5" s="1"/>
  <c r="J104" i="5" s="1"/>
  <c r="BK149" i="2"/>
  <c r="J149" i="2" s="1"/>
  <c r="J98" i="2" s="1"/>
  <c r="T158" i="2"/>
  <c r="P191" i="2"/>
  <c r="T212" i="2"/>
  <c r="R219" i="2"/>
  <c r="T230" i="2"/>
  <c r="T249" i="2"/>
  <c r="T261" i="2"/>
  <c r="BK297" i="2"/>
  <c r="J297" i="2" s="1"/>
  <c r="J115" i="2" s="1"/>
  <c r="P315" i="2"/>
  <c r="T324" i="2"/>
  <c r="BK339" i="2"/>
  <c r="J339" i="2" s="1"/>
  <c r="J122" i="2" s="1"/>
  <c r="P348" i="2"/>
  <c r="P356" i="2"/>
  <c r="P355" i="2" s="1"/>
  <c r="P132" i="3"/>
  <c r="BK144" i="3"/>
  <c r="J144" i="3" s="1"/>
  <c r="J100" i="3" s="1"/>
  <c r="R150" i="3"/>
  <c r="BK165" i="3"/>
  <c r="J165" i="3" s="1"/>
  <c r="J103" i="3" s="1"/>
  <c r="R171" i="3"/>
  <c r="P183" i="3"/>
  <c r="BK193" i="3"/>
  <c r="J193" i="3" s="1"/>
  <c r="J110" i="3" s="1"/>
  <c r="BK136" i="4"/>
  <c r="J136" i="4" s="1"/>
  <c r="J100" i="4" s="1"/>
  <c r="BK142" i="4"/>
  <c r="J142" i="4" s="1"/>
  <c r="J101" i="4" s="1"/>
  <c r="BK126" i="5"/>
  <c r="J126" i="5"/>
  <c r="J98" i="5" s="1"/>
  <c r="BK130" i="5"/>
  <c r="J130" i="5"/>
  <c r="J99" i="5" s="1"/>
  <c r="T134" i="5"/>
  <c r="P145" i="5"/>
  <c r="BK158" i="2"/>
  <c r="J158" i="2" s="1"/>
  <c r="J99" i="2" s="1"/>
  <c r="P172" i="2"/>
  <c r="R191" i="2"/>
  <c r="BK212" i="2"/>
  <c r="J212" i="2"/>
  <c r="J104" i="2" s="1"/>
  <c r="T219" i="2"/>
  <c r="R224" i="2"/>
  <c r="P242" i="2"/>
  <c r="BK257" i="2"/>
  <c r="J257" i="2" s="1"/>
  <c r="J112" i="2" s="1"/>
  <c r="P261" i="2"/>
  <c r="P297" i="2"/>
  <c r="BK315" i="2"/>
  <c r="J315" i="2" s="1"/>
  <c r="J118" i="2" s="1"/>
  <c r="R324" i="2"/>
  <c r="P339" i="2"/>
  <c r="BK352" i="2"/>
  <c r="J352" i="2" s="1"/>
  <c r="J124" i="2" s="1"/>
  <c r="T356" i="2"/>
  <c r="T355" i="2"/>
  <c r="P144" i="3"/>
  <c r="T150" i="3"/>
  <c r="R165" i="3"/>
  <c r="T177" i="3"/>
  <c r="P189" i="3"/>
  <c r="BK124" i="4"/>
  <c r="J124" i="4" s="1"/>
  <c r="J98" i="4" s="1"/>
  <c r="T136" i="4"/>
  <c r="P130" i="5"/>
  <c r="R134" i="5"/>
  <c r="P141" i="5"/>
  <c r="P140" i="5"/>
  <c r="R145" i="5"/>
  <c r="T149" i="2"/>
  <c r="BK172" i="2"/>
  <c r="J172" i="2" s="1"/>
  <c r="J100" i="2" s="1"/>
  <c r="T191" i="2"/>
  <c r="P212" i="2"/>
  <c r="BK224" i="2"/>
  <c r="J224" i="2" s="1"/>
  <c r="J108" i="2" s="1"/>
  <c r="T224" i="2"/>
  <c r="R242" i="2"/>
  <c r="P257" i="2"/>
  <c r="R261" i="2"/>
  <c r="T297" i="2"/>
  <c r="R315" i="2"/>
  <c r="P327" i="2"/>
  <c r="T333" i="2"/>
  <c r="T348" i="2"/>
  <c r="BK356" i="2"/>
  <c r="BK355" i="2" s="1"/>
  <c r="J355" i="2" s="1"/>
  <c r="J125" i="2" s="1"/>
  <c r="T132" i="3"/>
  <c r="R144" i="3"/>
  <c r="P155" i="3"/>
  <c r="P171" i="3"/>
  <c r="BK183" i="3"/>
  <c r="J183" i="3" s="1"/>
  <c r="J108" i="3" s="1"/>
  <c r="P193" i="3"/>
  <c r="P142" i="4"/>
  <c r="T126" i="5"/>
  <c r="T125" i="5" s="1"/>
  <c r="BK134" i="5"/>
  <c r="J134" i="5" s="1"/>
  <c r="J100" i="5" s="1"/>
  <c r="BK141" i="5"/>
  <c r="J141" i="5" s="1"/>
  <c r="J103" i="5" s="1"/>
  <c r="T145" i="5"/>
  <c r="BK216" i="2"/>
  <c r="J216" i="2" s="1"/>
  <c r="J105" i="2" s="1"/>
  <c r="BK311" i="2"/>
  <c r="J311" i="2" s="1"/>
  <c r="J116" i="2" s="1"/>
  <c r="BK313" i="2"/>
  <c r="J313" i="2" s="1"/>
  <c r="J117" i="2" s="1"/>
  <c r="BK168" i="3"/>
  <c r="J168" i="3" s="1"/>
  <c r="J104" i="3" s="1"/>
  <c r="BK138" i="5"/>
  <c r="J138" i="5" s="1"/>
  <c r="J101" i="5" s="1"/>
  <c r="BK134" i="4"/>
  <c r="J134" i="4"/>
  <c r="J99" i="4" s="1"/>
  <c r="BK147" i="4"/>
  <c r="J147" i="4" s="1"/>
  <c r="J102" i="4" s="1"/>
  <c r="BK360" i="2"/>
  <c r="J360" i="2" s="1"/>
  <c r="J127" i="2" s="1"/>
  <c r="J91" i="5"/>
  <c r="J89" i="5"/>
  <c r="J92" i="5"/>
  <c r="BE128" i="5"/>
  <c r="E114" i="5"/>
  <c r="BE127" i="5"/>
  <c r="F92" i="5"/>
  <c r="BE131" i="5"/>
  <c r="BE147" i="5"/>
  <c r="BE132" i="5"/>
  <c r="BE133" i="5"/>
  <c r="BE139" i="5"/>
  <c r="BE142" i="5"/>
  <c r="BE143" i="5"/>
  <c r="F91" i="5"/>
  <c r="BE135" i="5"/>
  <c r="BE136" i="5"/>
  <c r="BE137" i="5"/>
  <c r="BE144" i="5"/>
  <c r="BE146" i="5"/>
  <c r="BE129" i="5"/>
  <c r="J116" i="4"/>
  <c r="BE126" i="4"/>
  <c r="F92" i="4"/>
  <c r="J118" i="4"/>
  <c r="BE139" i="4"/>
  <c r="BE141" i="4"/>
  <c r="BE143" i="4"/>
  <c r="J119" i="4"/>
  <c r="BE145" i="4"/>
  <c r="BE127" i="4"/>
  <c r="BE132" i="4"/>
  <c r="BE133" i="4"/>
  <c r="F118" i="4"/>
  <c r="BE128" i="4"/>
  <c r="BE129" i="4"/>
  <c r="BE130" i="4"/>
  <c r="BE140" i="4"/>
  <c r="BE148" i="4"/>
  <c r="E85" i="4"/>
  <c r="BE131" i="4"/>
  <c r="BE135" i="4"/>
  <c r="BE146" i="4"/>
  <c r="BE125" i="4"/>
  <c r="BE137" i="4"/>
  <c r="BE138" i="4"/>
  <c r="BE144" i="4"/>
  <c r="J127" i="3"/>
  <c r="BE174" i="3"/>
  <c r="BE175" i="3"/>
  <c r="BE180" i="3"/>
  <c r="BE190" i="3"/>
  <c r="BE195" i="3"/>
  <c r="BE197" i="3"/>
  <c r="J219" i="2"/>
  <c r="J107" i="2" s="1"/>
  <c r="F126" i="3"/>
  <c r="BE141" i="3"/>
  <c r="BE149" i="3"/>
  <c r="BE151" i="3"/>
  <c r="BE152" i="3"/>
  <c r="BE178" i="3"/>
  <c r="BE191" i="3"/>
  <c r="J91" i="3"/>
  <c r="BE134" i="3"/>
  <c r="BE136" i="3"/>
  <c r="BE157" i="3"/>
  <c r="BE158" i="3"/>
  <c r="BE162" i="3"/>
  <c r="BE166" i="3"/>
  <c r="BE173" i="3"/>
  <c r="BE182" i="3"/>
  <c r="BE184" i="3"/>
  <c r="BE185" i="3"/>
  <c r="F92" i="3"/>
  <c r="BE137" i="3"/>
  <c r="BE142" i="3"/>
  <c r="BE143" i="3"/>
  <c r="BE156" i="3"/>
  <c r="BE167" i="3"/>
  <c r="BE169" i="3"/>
  <c r="BE172" i="3"/>
  <c r="BE176" i="3"/>
  <c r="BE192" i="3"/>
  <c r="BE194" i="3"/>
  <c r="E85" i="3"/>
  <c r="BE139" i="3"/>
  <c r="BE140" i="3"/>
  <c r="BE145" i="3"/>
  <c r="BE146" i="3"/>
  <c r="BE147" i="3"/>
  <c r="BE154" i="3"/>
  <c r="BE186" i="3"/>
  <c r="BE187" i="3"/>
  <c r="BE196" i="3"/>
  <c r="BE198" i="3"/>
  <c r="J89" i="3"/>
  <c r="BE133" i="3"/>
  <c r="BE148" i="3"/>
  <c r="BE161" i="3"/>
  <c r="BE135" i="3"/>
  <c r="BE153" i="3"/>
  <c r="BE159" i="3"/>
  <c r="BE160" i="3"/>
  <c r="BE181" i="3"/>
  <c r="BE163" i="3"/>
  <c r="BE164" i="3"/>
  <c r="BE179" i="3"/>
  <c r="BE188" i="3"/>
  <c r="F92" i="2"/>
  <c r="J143" i="2"/>
  <c r="BE153" i="2"/>
  <c r="BE154" i="2"/>
  <c r="BE164" i="2"/>
  <c r="BE178" i="2"/>
  <c r="BE181" i="2"/>
  <c r="BE185" i="2"/>
  <c r="BE194" i="2"/>
  <c r="BE195" i="2"/>
  <c r="BE201" i="2"/>
  <c r="BE202" i="2"/>
  <c r="BE220" i="2"/>
  <c r="BE253" i="2"/>
  <c r="BE255" i="2"/>
  <c r="BE272" i="2"/>
  <c r="E85" i="2"/>
  <c r="BE174" i="2"/>
  <c r="BE175" i="2"/>
  <c r="BE183" i="2"/>
  <c r="BE193" i="2"/>
  <c r="BE199" i="2"/>
  <c r="BE204" i="2"/>
  <c r="BE205" i="2"/>
  <c r="BE226" i="2"/>
  <c r="BE229" i="2"/>
  <c r="BE248" i="2"/>
  <c r="BE252" i="2"/>
  <c r="BE254" i="2"/>
  <c r="BE264" i="2"/>
  <c r="BE286" i="2"/>
  <c r="BE287" i="2"/>
  <c r="BE289" i="2"/>
  <c r="F91" i="2"/>
  <c r="J144" i="2"/>
  <c r="BE152" i="2"/>
  <c r="BE165" i="2"/>
  <c r="BE196" i="2"/>
  <c r="BE211" i="2"/>
  <c r="BE213" i="2"/>
  <c r="BE215" i="2"/>
  <c r="BE221" i="2"/>
  <c r="BE246" i="2"/>
  <c r="BE247" i="2"/>
  <c r="BE250" i="2"/>
  <c r="BE259" i="2"/>
  <c r="BE263" i="2"/>
  <c r="BE265" i="2"/>
  <c r="BE284" i="2"/>
  <c r="BE290" i="2"/>
  <c r="BE291" i="2"/>
  <c r="BE296" i="2"/>
  <c r="BE302" i="2"/>
  <c r="BE303" i="2"/>
  <c r="BE304" i="2"/>
  <c r="BE321" i="2"/>
  <c r="BE322" i="2"/>
  <c r="BE150" i="2"/>
  <c r="BE156" i="2"/>
  <c r="BE157" i="2"/>
  <c r="BE159" i="2"/>
  <c r="BE162" i="2"/>
  <c r="BE163" i="2"/>
  <c r="BE182" i="2"/>
  <c r="BE186" i="2"/>
  <c r="BE223" i="2"/>
  <c r="BE225" i="2"/>
  <c r="BE228" i="2"/>
  <c r="BE231" i="2"/>
  <c r="BE235" i="2"/>
  <c r="BE273" i="2"/>
  <c r="BE274" i="2"/>
  <c r="BE278" i="2"/>
  <c r="BE298" i="2"/>
  <c r="BE320" i="2"/>
  <c r="BE329" i="2"/>
  <c r="BE330" i="2"/>
  <c r="BE332" i="2"/>
  <c r="BE334" i="2"/>
  <c r="J141" i="2"/>
  <c r="BE155" i="2"/>
  <c r="BE173" i="2"/>
  <c r="BE176" i="2"/>
  <c r="BE177" i="2"/>
  <c r="BE189" i="2"/>
  <c r="BE190" i="2"/>
  <c r="BE206" i="2"/>
  <c r="BE210" i="2"/>
  <c r="BE222" i="2"/>
  <c r="BE232" i="2"/>
  <c r="BE234" i="2"/>
  <c r="BE236" i="2"/>
  <c r="BE237" i="2"/>
  <c r="BE240" i="2"/>
  <c r="BE244" i="2"/>
  <c r="BE245" i="2"/>
  <c r="BE256" i="2"/>
  <c r="BE279" i="2"/>
  <c r="BE280" i="2"/>
  <c r="BE281" i="2"/>
  <c r="BE285" i="2"/>
  <c r="BE288" i="2"/>
  <c r="BE294" i="2"/>
  <c r="BE307" i="2"/>
  <c r="BE308" i="2"/>
  <c r="BE309" i="2"/>
  <c r="BE314" i="2"/>
  <c r="BE316" i="2"/>
  <c r="BE319" i="2"/>
  <c r="BE166" i="2"/>
  <c r="BE170" i="2"/>
  <c r="BE171" i="2"/>
  <c r="BE187" i="2"/>
  <c r="BE188" i="2"/>
  <c r="BE198" i="2"/>
  <c r="BE214" i="2"/>
  <c r="BE233" i="2"/>
  <c r="BE241" i="2"/>
  <c r="BE243" i="2"/>
  <c r="BE251" i="2"/>
  <c r="BE258" i="2"/>
  <c r="BE260" i="2"/>
  <c r="BE262" i="2"/>
  <c r="BE268" i="2"/>
  <c r="BE269" i="2"/>
  <c r="BE276" i="2"/>
  <c r="BE282" i="2"/>
  <c r="BE283" i="2"/>
  <c r="BE292" i="2"/>
  <c r="BE293" i="2"/>
  <c r="BE310" i="2"/>
  <c r="BE323" i="2"/>
  <c r="BE326" i="2"/>
  <c r="BE345" i="2"/>
  <c r="BE346" i="2"/>
  <c r="BE151" i="2"/>
  <c r="BE160" i="2"/>
  <c r="BE161" i="2"/>
  <c r="BE167" i="2"/>
  <c r="BE168" i="2"/>
  <c r="BE169" i="2"/>
  <c r="BE179" i="2"/>
  <c r="BE180" i="2"/>
  <c r="BE192" i="2"/>
  <c r="BE197" i="2"/>
  <c r="BE200" i="2"/>
  <c r="BE207" i="2"/>
  <c r="BE208" i="2"/>
  <c r="BE209" i="2"/>
  <c r="BE227" i="2"/>
  <c r="BE239" i="2"/>
  <c r="BE266" i="2"/>
  <c r="BE267" i="2"/>
  <c r="BE299" i="2"/>
  <c r="BE305" i="2"/>
  <c r="BE306" i="2"/>
  <c r="BE317" i="2"/>
  <c r="BE325" i="2"/>
  <c r="BE341" i="2"/>
  <c r="BE343" i="2"/>
  <c r="BE344" i="2"/>
  <c r="BE350" i="2"/>
  <c r="BE357" i="2"/>
  <c r="BE358" i="2"/>
  <c r="BE217" i="2"/>
  <c r="BE238" i="2"/>
  <c r="BE270" i="2"/>
  <c r="BE271" i="2"/>
  <c r="BE275" i="2"/>
  <c r="BE295" i="2"/>
  <c r="BE300" i="2"/>
  <c r="BE301" i="2"/>
  <c r="BE312" i="2"/>
  <c r="BE318" i="2"/>
  <c r="BE328" i="2"/>
  <c r="BE331" i="2"/>
  <c r="BE335" i="2"/>
  <c r="BE336" i="2"/>
  <c r="BE337" i="2"/>
  <c r="BE338" i="2"/>
  <c r="BE340" i="2"/>
  <c r="BE342" i="2"/>
  <c r="BE347" i="2"/>
  <c r="BE349" i="2"/>
  <c r="BE351" i="2"/>
  <c r="BE353" i="2"/>
  <c r="BE354" i="2"/>
  <c r="BE359" i="2"/>
  <c r="BE361" i="2"/>
  <c r="F35" i="2"/>
  <c r="BB95" i="1"/>
  <c r="F34" i="2"/>
  <c r="BA95" i="1" s="1"/>
  <c r="J34" i="3"/>
  <c r="AW96" i="1" s="1"/>
  <c r="F36" i="3"/>
  <c r="BC96" i="1"/>
  <c r="F37" i="4"/>
  <c r="BD97" i="1" s="1"/>
  <c r="F35" i="5"/>
  <c r="BB98" i="1" s="1"/>
  <c r="F36" i="5"/>
  <c r="BC98" i="1" s="1"/>
  <c r="F36" i="2"/>
  <c r="BC95" i="1" s="1"/>
  <c r="J34" i="2"/>
  <c r="AW95" i="1"/>
  <c r="F37" i="2"/>
  <c r="BD95" i="1" s="1"/>
  <c r="F35" i="3"/>
  <c r="BB96" i="1" s="1"/>
  <c r="F37" i="3"/>
  <c r="BD96" i="1"/>
  <c r="F36" i="4"/>
  <c r="BC97" i="1"/>
  <c r="F37" i="5"/>
  <c r="BD98" i="1" s="1"/>
  <c r="F34" i="3"/>
  <c r="BA96" i="1" s="1"/>
  <c r="F34" i="4"/>
  <c r="BA97" i="1" s="1"/>
  <c r="J34" i="4"/>
  <c r="AW97" i="1"/>
  <c r="F35" i="4"/>
  <c r="BB97" i="1" s="1"/>
  <c r="F34" i="5"/>
  <c r="BA98" i="1" s="1"/>
  <c r="J34" i="5"/>
  <c r="AW98" i="1"/>
  <c r="J356" i="2" l="1"/>
  <c r="J126" i="2" s="1"/>
  <c r="R170" i="3"/>
  <c r="T131" i="3"/>
  <c r="BK131" i="3"/>
  <c r="J131" i="3" s="1"/>
  <c r="J97" i="3" s="1"/>
  <c r="BK170" i="3"/>
  <c r="J170" i="3" s="1"/>
  <c r="J105" i="3" s="1"/>
  <c r="BK148" i="2"/>
  <c r="J148" i="2" s="1"/>
  <c r="J97" i="2" s="1"/>
  <c r="T170" i="3"/>
  <c r="T130" i="3" s="1"/>
  <c r="BK123" i="4"/>
  <c r="J123" i="4" s="1"/>
  <c r="J97" i="4" s="1"/>
  <c r="P131" i="3"/>
  <c r="R140" i="5"/>
  <c r="P148" i="2"/>
  <c r="R131" i="3"/>
  <c r="R130" i="3" s="1"/>
  <c r="T123" i="4"/>
  <c r="T122" i="4"/>
  <c r="T218" i="2"/>
  <c r="R218" i="2"/>
  <c r="P125" i="5"/>
  <c r="P124" i="5"/>
  <c r="AU98" i="1"/>
  <c r="R125" i="5"/>
  <c r="R124" i="5" s="1"/>
  <c r="P170" i="3"/>
  <c r="BK218" i="2"/>
  <c r="J218" i="2" s="1"/>
  <c r="J106" i="2" s="1"/>
  <c r="P123" i="4"/>
  <c r="P122" i="4" s="1"/>
  <c r="AU97" i="1" s="1"/>
  <c r="P218" i="2"/>
  <c r="T148" i="2"/>
  <c r="T140" i="5"/>
  <c r="T124" i="5" s="1"/>
  <c r="R148" i="2"/>
  <c r="BK125" i="5"/>
  <c r="BK124" i="5" s="1"/>
  <c r="J124" i="5" s="1"/>
  <c r="J96" i="5" s="1"/>
  <c r="BK140" i="5"/>
  <c r="J140" i="5" s="1"/>
  <c r="J102" i="5" s="1"/>
  <c r="J33" i="2"/>
  <c r="AV95" i="1" s="1"/>
  <c r="AT95" i="1" s="1"/>
  <c r="J33" i="4"/>
  <c r="AV97" i="1" s="1"/>
  <c r="AT97" i="1" s="1"/>
  <c r="BA94" i="1"/>
  <c r="AW94" i="1" s="1"/>
  <c r="AK30" i="1" s="1"/>
  <c r="BB94" i="1"/>
  <c r="AX94" i="1"/>
  <c r="J33" i="3"/>
  <c r="AV96" i="1" s="1"/>
  <c r="AT96" i="1" s="1"/>
  <c r="F33" i="3"/>
  <c r="AZ96" i="1" s="1"/>
  <c r="BC94" i="1"/>
  <c r="AY94" i="1" s="1"/>
  <c r="F33" i="2"/>
  <c r="AZ95" i="1"/>
  <c r="F33" i="4"/>
  <c r="AZ97" i="1" s="1"/>
  <c r="BD94" i="1"/>
  <c r="W33" i="1" s="1"/>
  <c r="J33" i="5"/>
  <c r="AV98" i="1" s="1"/>
  <c r="AT98" i="1" s="1"/>
  <c r="F33" i="5"/>
  <c r="AZ98" i="1" s="1"/>
  <c r="R147" i="2" l="1"/>
  <c r="T147" i="2"/>
  <c r="BK147" i="2"/>
  <c r="J147" i="2" s="1"/>
  <c r="J30" i="2" s="1"/>
  <c r="AG95" i="1" s="1"/>
  <c r="AN95" i="1" s="1"/>
  <c r="BK130" i="3"/>
  <c r="J130" i="3" s="1"/>
  <c r="J96" i="3" s="1"/>
  <c r="P147" i="2"/>
  <c r="AU95" i="1" s="1"/>
  <c r="P130" i="3"/>
  <c r="AU96" i="1"/>
  <c r="BK122" i="4"/>
  <c r="J122" i="4" s="1"/>
  <c r="J96" i="4" s="1"/>
  <c r="J125" i="5"/>
  <c r="J97" i="5" s="1"/>
  <c r="J39" i="2"/>
  <c r="J30" i="5"/>
  <c r="AG98" i="1"/>
  <c r="AZ94" i="1"/>
  <c r="AV94" i="1" s="1"/>
  <c r="AK29" i="1" s="1"/>
  <c r="W30" i="1"/>
  <c r="W31" i="1"/>
  <c r="W32" i="1"/>
  <c r="J96" i="2" l="1"/>
  <c r="J30" i="3"/>
  <c r="AG96" i="1" s="1"/>
  <c r="AN96" i="1" s="1"/>
  <c r="J39" i="5"/>
  <c r="AN98" i="1"/>
  <c r="AU94" i="1"/>
  <c r="W29" i="1"/>
  <c r="J30" i="4"/>
  <c r="AG97" i="1"/>
  <c r="AN97" i="1"/>
  <c r="AT94" i="1"/>
  <c r="J39" i="3" l="1"/>
  <c r="J39" i="4"/>
  <c r="AG94" i="1"/>
  <c r="AK26" i="1" s="1"/>
  <c r="AN94" i="1" l="1"/>
  <c r="AK35" i="1"/>
</calcChain>
</file>

<file path=xl/sharedStrings.xml><?xml version="1.0" encoding="utf-8"?>
<sst xmlns="http://schemas.openxmlformats.org/spreadsheetml/2006/main" count="4840" uniqueCount="1146">
  <si>
    <t>Export Komplet</t>
  </si>
  <si>
    <t/>
  </si>
  <si>
    <t>2.0</t>
  </si>
  <si>
    <t>False</t>
  </si>
  <si>
    <t>{df6c7529-b780-454f-9b13-5d6c94a86e61}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</si>
  <si>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</si>
  <si>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</si>
  <si>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</si>
  <si>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</si>
  <si>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</si>
  <si>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</si>
  <si>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</si>
  <si>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</si>
  <si>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</si>
  <si>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20220208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</si>
  <si>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</si>
  <si>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</si>
  <si>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KSO:</t>
  </si>
  <si>
    <t>CC-CZ:</t>
  </si>
  <si>
    <t>Místo:</t>
  </si>
  <si>
    <t>Havlíčkův Brod</t>
  </si>
  <si>
    <t>Datum:</t>
  </si>
  <si>
    <t>8. 2. 2022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</si>
  <si>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</si>
  <si>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</si>
  <si>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</si>
  <si>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</si>
  <si>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</si>
  <si>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</si>
  <si>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</si>
  <si>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</si>
  <si>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</si>
  <si>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</si>
  <si>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</si>
  <si>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</si>
  <si>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</si>
  <si>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</si>
  <si>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</si>
  <si>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</si>
  <si>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</si>
  <si>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</si>
  <si>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</si>
  <si>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</si>
  <si>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</si>
  <si>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</si>
  <si>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</si>
  <si>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</si>
  <si>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</si>
  <si>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</si>
  <si>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</si>
  <si>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</si>
  <si>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</si>
  <si>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</si>
  <si>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</si>
  <si>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</si>
  <si>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</si>
  <si>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</si>
  <si>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</si>
  <si>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</si>
  <si>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</si>
  <si>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</si>
  <si>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</si>
  <si>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</si>
  <si>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</si>
  <si>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</si>
  <si>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</si>
  <si>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</si>
  <si>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</si>
  <si>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</si>
  <si>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</si>
  <si>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</si>
  <si>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</si>
  <si>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</si>
  <si>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</si>
  <si>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</si>
  <si>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</si>
  <si>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</si>
  <si>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</si>
  <si>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</si>
  <si>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Hala</t>
  </si>
  <si>
    <t>STA</t>
  </si>
  <si>
    <t>1</t>
  </si>
  <si>
    <t>{b0154764-840c-4968-97e8-49792ba63703}</t>
  </si>
  <si>
    <t>2</t>
  </si>
  <si>
    <t>02</t>
  </si>
  <si>
    <t>SO 02 spojovací krček</t>
  </si>
  <si>
    <t>{47b4fa1d-b404-4124-99de-1950a05b643d}</t>
  </si>
  <si>
    <t>03</t>
  </si>
  <si>
    <t>SO 03 parkovací stání</t>
  </si>
  <si>
    <t>{01d91d0a-6327-448d-94a4-e6fac2355b61}</t>
  </si>
  <si>
    <t>04</t>
  </si>
  <si>
    <t>SO 04 opěrná zeď</t>
  </si>
  <si>
    <t>{fbab7865-6a03-4205-8c80-3daa6954c117}</t>
  </si>
  <si>
    <t>KRYCÍ LIST SOUPISU PRACÍ</t>
  </si>
  <si>
    <t>Objekt:</t>
  </si>
  <si>
    <t>01 - SO 01 Hala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</si>
  <si>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</si>
  <si>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</si>
  <si>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</si>
  <si>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</si>
  <si>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</si>
  <si>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</si>
  <si>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</si>
  <si>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</si>
  <si>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</si>
  <si>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</si>
  <si>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</si>
  <si>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 - vnitřní kanalizace, vodovod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</si>
  <si>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</si>
  <si>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</si>
  <si>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</si>
  <si>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</si>
  <si>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</si>
  <si>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</si>
  <si>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</si>
  <si>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</si>
  <si>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</si>
  <si>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</si>
  <si>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</si>
  <si>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</si>
  <si>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742 - Elektroinstalace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</si>
  <si>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</si>
  <si>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</si>
  <si>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</si>
  <si>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</si>
  <si>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</si>
  <si>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</si>
  <si>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</si>
  <si>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</si>
  <si>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</si>
  <si>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</si>
  <si>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</si>
  <si>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</si>
  <si>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</si>
  <si>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</si>
  <si>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</si>
  <si>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</si>
  <si>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</si>
  <si>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</si>
  <si>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</si>
  <si>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</si>
  <si>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</si>
  <si>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</si>
  <si>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</si>
  <si>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</si>
  <si>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</si>
  <si>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</si>
  <si>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</si>
  <si>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</si>
  <si>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</si>
  <si>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121151123</t>
  </si>
  <si>
    <t>Sejmutí ornice plochy přes 500 m2 tl vrstvy do 200 mm strojně</t>
  </si>
  <si>
    <t>m2</t>
  </si>
  <si>
    <t>4</t>
  </si>
  <si>
    <t>2133891961</t>
  </si>
  <si>
    <t>131251106</t>
  </si>
  <si>
    <t>Hloubení jam nezapažených v hornině třídy těžitelnosti I, skupiny 3 objem do 5000 m3 strojně</t>
  </si>
  <si>
    <t>m3</t>
  </si>
  <si>
    <t>-1467288441</t>
  </si>
  <si>
    <t>142</t>
  </si>
  <si>
    <t>132251103</t>
  </si>
  <si>
    <t>Hloubení rýh nezapažených  š do 800 mm v hornině třídy těžitelnosti I, skupiny 3 objem do 100 m3 strojně</t>
  </si>
  <si>
    <t>112559460</t>
  </si>
  <si>
    <t>7</t>
  </si>
  <si>
    <t>162251101</t>
  </si>
  <si>
    <t>Vodorovné přemístění do 20 m výkopku/sypaniny z horniny třídy těžitelnosti I, skupiny 1 až 3</t>
  </si>
  <si>
    <t>-797636818</t>
  </si>
  <si>
    <t>172</t>
  </si>
  <si>
    <t>162651112</t>
  </si>
  <si>
    <t>Vodorovné přemístění do 5000 m výkopku/sypaniny z horniny třídy těžitelnosti I, skupiny 1 až 3</t>
  </si>
  <si>
    <t>1447955503</t>
  </si>
  <si>
    <t>170</t>
  </si>
  <si>
    <t>167151111</t>
  </si>
  <si>
    <t>Nakládání výkopku z hornin třídy těžitelnosti I, skupiny 1 až 3 přes 100 m3</t>
  </si>
  <si>
    <t>1260392503</t>
  </si>
  <si>
    <t>173</t>
  </si>
  <si>
    <t>171201221</t>
  </si>
  <si>
    <t>Poplatek za uložení na skládce (skládkovné) zeminy a kamení kód odpadu 17 05 04</t>
  </si>
  <si>
    <t>t</t>
  </si>
  <si>
    <t>1012031834</t>
  </si>
  <si>
    <t>143</t>
  </si>
  <si>
    <t>175151201</t>
  </si>
  <si>
    <t>Obsypání objektu nad přilehlým původním terénem sypaninou bez prohození, uloženou do 3 m strojně</t>
  </si>
  <si>
    <t>1481955084</t>
  </si>
  <si>
    <t>Zakládání</t>
  </si>
  <si>
    <t>18</t>
  </si>
  <si>
    <t>226111413</t>
  </si>
  <si>
    <t>Vrty velkoprofilové svislé nezapažené D do 550 mm hl přes 5 m hor. III</t>
  </si>
  <si>
    <t>m</t>
  </si>
  <si>
    <t>838694000</t>
  </si>
  <si>
    <t>231112112</t>
  </si>
  <si>
    <t>Zřízení pilot svislých D do 650 mm hl do 10 m bez vytažení pažnic z betonu železového</t>
  </si>
  <si>
    <t>1526262275</t>
  </si>
  <si>
    <t>5</t>
  </si>
  <si>
    <t>M</t>
  </si>
  <si>
    <t>58932932</t>
  </si>
  <si>
    <t>beton C 25/30 X0 kamenivo frakce 0/16</t>
  </si>
  <si>
    <t>8</t>
  </si>
  <si>
    <t>-1547794602</t>
  </si>
  <si>
    <t>6</t>
  </si>
  <si>
    <t>231611117</t>
  </si>
  <si>
    <t>Výztuž pilot betonovaných do země ocel z betonářské oceli 11 375</t>
  </si>
  <si>
    <t>-1774363999</t>
  </si>
  <si>
    <t>12</t>
  </si>
  <si>
    <t>271572211</t>
  </si>
  <si>
    <t>Podsyp pod základové konstrukce se zhutněním z netříděného štěrkopísku</t>
  </si>
  <si>
    <t>-1568770823</t>
  </si>
  <si>
    <t>14</t>
  </si>
  <si>
    <t>271922223</t>
  </si>
  <si>
    <t>Podsyp pod základové konstrukce se zhutněním ze skleněného recyklátu (pěnového skla) 32 až 63 mm</t>
  </si>
  <si>
    <t>-203744902</t>
  </si>
  <si>
    <t>273321511</t>
  </si>
  <si>
    <t>Základové desky ze ŽB bez zvýšených nároků na prostředí tř. C 25/30</t>
  </si>
  <si>
    <t>-883901181</t>
  </si>
  <si>
    <t>16</t>
  </si>
  <si>
    <t>273361821</t>
  </si>
  <si>
    <t>Výztuž základových desek betonářskou ocelí 10 505 (R)</t>
  </si>
  <si>
    <t>880958021</t>
  </si>
  <si>
    <t>17</t>
  </si>
  <si>
    <t>273391112</t>
  </si>
  <si>
    <t>Antivibrační rohož základových desek z pryže tuhosti do 0,6 MPa volně položená</t>
  </si>
  <si>
    <t>-1101435004</t>
  </si>
  <si>
    <t>10</t>
  </si>
  <si>
    <t>275321411</t>
  </si>
  <si>
    <t>Základové patky ze ŽB bez zvýšených nároků na prostředí tř. C 20/25</t>
  </si>
  <si>
    <t>955328325</t>
  </si>
  <si>
    <t>275351121</t>
  </si>
  <si>
    <t>Zřízení bednění základových patek</t>
  </si>
  <si>
    <t>-1774362529</t>
  </si>
  <si>
    <t>9</t>
  </si>
  <si>
    <t>275351122</t>
  </si>
  <si>
    <t>Odstranění bednění základových patek</t>
  </si>
  <si>
    <t>465837454</t>
  </si>
  <si>
    <t>11</t>
  </si>
  <si>
    <t>275361821</t>
  </si>
  <si>
    <t>Výztuž základových patek betonářskou ocelí 10 505 (R)</t>
  </si>
  <si>
    <t>2092372228</t>
  </si>
  <si>
    <t>3</t>
  </si>
  <si>
    <t>Svislé a kompletní konstrukce</t>
  </si>
  <si>
    <t>52</t>
  </si>
  <si>
    <t>311235151.WNR</t>
  </si>
  <si>
    <t>Zdivo jednovrstvé z cihel Porotherm 30 Profi P10 na tenkovrstvou maltu tl 300 mm</t>
  </si>
  <si>
    <t>897092838</t>
  </si>
  <si>
    <t>148</t>
  </si>
  <si>
    <t>337171420R2</t>
  </si>
  <si>
    <t>Dodávka a montáž ocelové kce pod obložení vnitřních stěn</t>
  </si>
  <si>
    <t>kg</t>
  </si>
  <si>
    <t>1882301282</t>
  </si>
  <si>
    <t>29</t>
  </si>
  <si>
    <t>3371731001R</t>
  </si>
  <si>
    <t>Dodávka a montáž ocelové konstrukce krčku, včetně povrchové úpravy nátěr RAL 5010</t>
  </si>
  <si>
    <t>1904514592</t>
  </si>
  <si>
    <t>68</t>
  </si>
  <si>
    <t>3371731002R</t>
  </si>
  <si>
    <t xml:space="preserve">Dodávka a montáž schodiště, proroštové stupně a podesty, dvouvrstvý nátěr, vrchní ral 5010   </t>
  </si>
  <si>
    <t>kus</t>
  </si>
  <si>
    <t>789877471</t>
  </si>
  <si>
    <t>69</t>
  </si>
  <si>
    <t>3371731003R</t>
  </si>
  <si>
    <t xml:space="preserve">Dodávka a montáž zábradlí na schodiště a 2.NP - dvouvrstvý nátěr, RAL 5010, trubkové, výplň nerezová síť oko 40x40 mm na nerezových úchytech   </t>
  </si>
  <si>
    <t>-1048894984</t>
  </si>
  <si>
    <t>41</t>
  </si>
  <si>
    <t>342151113</t>
  </si>
  <si>
    <t>Montáž opláštění stěn ocelových kcí ze sendvičových panelů šroubovaných budov v do 24 m</t>
  </si>
  <si>
    <t>100888906</t>
  </si>
  <si>
    <t>42</t>
  </si>
  <si>
    <t>553246121R</t>
  </si>
  <si>
    <t>panel sendvičový stěnový oboustranně profilovaný izolace PUR tl 150mm</t>
  </si>
  <si>
    <t>1232417897</t>
  </si>
  <si>
    <t>140</t>
  </si>
  <si>
    <t>553246122R</t>
  </si>
  <si>
    <t>panel sendvičový stěnový oboustranně profilovaný izolace PUR tl 200mm, protipožární</t>
  </si>
  <si>
    <t>1773684512</t>
  </si>
  <si>
    <t>30</t>
  </si>
  <si>
    <t>342311611</t>
  </si>
  <si>
    <t xml:space="preserve">Dodávka a montáž základových prahů </t>
  </si>
  <si>
    <t>246982740</t>
  </si>
  <si>
    <t>178</t>
  </si>
  <si>
    <t>345310001R</t>
  </si>
  <si>
    <t>zděný plynový a regulační sloupek 1,9x1,4x0,4m</t>
  </si>
  <si>
    <t>-1409802400</t>
  </si>
  <si>
    <t>152</t>
  </si>
  <si>
    <t>3469712101R</t>
  </si>
  <si>
    <t>Izolace mezi příčky proti šíření zvuku z desek z recyklované pryže 4 mm</t>
  </si>
  <si>
    <t>765908608</t>
  </si>
  <si>
    <t>Vodorovné konstrukce</t>
  </si>
  <si>
    <t>161</t>
  </si>
  <si>
    <t>411354213</t>
  </si>
  <si>
    <t>Bednění stropů ztracené z hraněných trapézových vln v 60 mm plech lesklý tl 0,75 mm</t>
  </si>
  <si>
    <t>1705415552</t>
  </si>
  <si>
    <t>53</t>
  </si>
  <si>
    <t>4173881741R</t>
  </si>
  <si>
    <t>Ztužující věnec tl 25 cm pro zdi š 30 cm</t>
  </si>
  <si>
    <t>111494603</t>
  </si>
  <si>
    <t>59</t>
  </si>
  <si>
    <t>444151113</t>
  </si>
  <si>
    <t>Montáž krytiny ocelových střech ze sendvičových panelů šroubovaných budov v do 24 m</t>
  </si>
  <si>
    <t>-1867609818</t>
  </si>
  <si>
    <t>45</t>
  </si>
  <si>
    <t>55324612</t>
  </si>
  <si>
    <t>panel sendvičový stěnový oboustranně profilovaný izolace PUR tl 60mm</t>
  </si>
  <si>
    <t>688360272</t>
  </si>
  <si>
    <t>33</t>
  </si>
  <si>
    <t>444171113</t>
  </si>
  <si>
    <t>Montáž krytiny ocelových střech z tvarovaných ocelových plechů šroubovaných budov v do 24 m</t>
  </si>
  <si>
    <t>671120824</t>
  </si>
  <si>
    <t>34</t>
  </si>
  <si>
    <t>15484353R1</t>
  </si>
  <si>
    <t>plech trapézový 160/250 PES 25µm tl 1,0mm</t>
  </si>
  <si>
    <t>876848614</t>
  </si>
  <si>
    <t>Úpravy povrchů, podlahy a osazování výplní</t>
  </si>
  <si>
    <t>54</t>
  </si>
  <si>
    <t>622142001</t>
  </si>
  <si>
    <t>Potažení vnějších stěn sklovláknitým pletivem vtlačeným do tenkovrstvé hmoty</t>
  </si>
  <si>
    <t>-862622130</t>
  </si>
  <si>
    <t>55</t>
  </si>
  <si>
    <t>622143004</t>
  </si>
  <si>
    <t>Montáž omítkových samolepících začišťovacích profilů pro spojení s okenním rámem</t>
  </si>
  <si>
    <t>-1566029313</t>
  </si>
  <si>
    <t>56</t>
  </si>
  <si>
    <t>59051512</t>
  </si>
  <si>
    <t>profil začišťovací PVC s výztužnou tkaninou pro parapet ETICS</t>
  </si>
  <si>
    <t>555066212</t>
  </si>
  <si>
    <t>57</t>
  </si>
  <si>
    <t>622323111</t>
  </si>
  <si>
    <t>Vápenocementová omítka hladkých vnějších stěn tloušťky do 5 mm nanášená ručně</t>
  </si>
  <si>
    <t>-556225275</t>
  </si>
  <si>
    <t>58</t>
  </si>
  <si>
    <t>622521011</t>
  </si>
  <si>
    <t>Tenkovrstvá silikátová zrnitá omítka tl. 1,5 mm včetně penetrace vnějších stěn</t>
  </si>
  <si>
    <t>1584097274</t>
  </si>
  <si>
    <t>162</t>
  </si>
  <si>
    <t>631311136</t>
  </si>
  <si>
    <t>Mazanina tl do 240 mm z betonu prostého bez zvýšených nároků na prostředí tř. C 25/30</t>
  </si>
  <si>
    <t>-45387924</t>
  </si>
  <si>
    <t>163</t>
  </si>
  <si>
    <t>631319204</t>
  </si>
  <si>
    <t>Příplatek k mazaninám za přidání ocelových vláken (drátkobeton) pro objemové vyztužení 30 kg/m3</t>
  </si>
  <si>
    <t>-1899613181</t>
  </si>
  <si>
    <t>13</t>
  </si>
  <si>
    <t>632481215</t>
  </si>
  <si>
    <t>Separační vrstva z geotextilie</t>
  </si>
  <si>
    <t>-1901792652</t>
  </si>
  <si>
    <t>27</t>
  </si>
  <si>
    <t>636623211</t>
  </si>
  <si>
    <t>Podlaha z hladkých desek z recyklované pryže tl 7,5 mm černá lepená ve spojích na vyrovnaný podklad</t>
  </si>
  <si>
    <t>-386999983</t>
  </si>
  <si>
    <t>28</t>
  </si>
  <si>
    <t>636624300R1</t>
  </si>
  <si>
    <t>Dodávka a montáž sportovní podlahy litá PUR vrstva tl. 3mm</t>
  </si>
  <si>
    <t>-2066369370</t>
  </si>
  <si>
    <t>147</t>
  </si>
  <si>
    <t>637121114</t>
  </si>
  <si>
    <t>Okapový chodník z kačírku tl 250 mm s udusáním</t>
  </si>
  <si>
    <t>43709371</t>
  </si>
  <si>
    <t>Trubní vedení - vnitřní kanalizace, vodovod</t>
  </si>
  <si>
    <t>70</t>
  </si>
  <si>
    <t>891315000R1</t>
  </si>
  <si>
    <t>Zpětná klapka DN125</t>
  </si>
  <si>
    <t>-2141527966</t>
  </si>
  <si>
    <t>71</t>
  </si>
  <si>
    <t>895270001</t>
  </si>
  <si>
    <t>Š1 - Kontrolní šachta DN400, hloubka do 1,2m</t>
  </si>
  <si>
    <t>483678137</t>
  </si>
  <si>
    <t>72</t>
  </si>
  <si>
    <t>895270002</t>
  </si>
  <si>
    <t xml:space="preserve">Š2 - Šachta s regulovaným odtokem 0,5l/s DN600 </t>
  </si>
  <si>
    <t>-1147185812</t>
  </si>
  <si>
    <t>73</t>
  </si>
  <si>
    <t>895270003</t>
  </si>
  <si>
    <t>Š3 - Kontrolní šachta DN400 hloubka do 1,2m</t>
  </si>
  <si>
    <t>1309415349</t>
  </si>
  <si>
    <t>74</t>
  </si>
  <si>
    <t>895270004</t>
  </si>
  <si>
    <t>Š4 - Revizní šachta DN1000, hloubka do 1,5m</t>
  </si>
  <si>
    <t>1904842119</t>
  </si>
  <si>
    <t>75</t>
  </si>
  <si>
    <t>895270005</t>
  </si>
  <si>
    <t>Š5 - Kontrolní šachta DN400 hloubka do 1,2m</t>
  </si>
  <si>
    <t>240658857</t>
  </si>
  <si>
    <t>76</t>
  </si>
  <si>
    <t>895270006</t>
  </si>
  <si>
    <t>Osazení šachty DN400, včetně zemních prací</t>
  </si>
  <si>
    <t>687990938</t>
  </si>
  <si>
    <t>77</t>
  </si>
  <si>
    <t>895270007</t>
  </si>
  <si>
    <t>Osazení šachty DN1000, včetně zemních prací</t>
  </si>
  <si>
    <t>-1974786001</t>
  </si>
  <si>
    <t>Ostatní konstrukce a práce, bourání</t>
  </si>
  <si>
    <t>144</t>
  </si>
  <si>
    <t>916231212</t>
  </si>
  <si>
    <t>Osazení chodníkového obrubníku betonového stojatého bez boční opěry do lože z betonu prostého</t>
  </si>
  <si>
    <t>-2059600162</t>
  </si>
  <si>
    <t>145</t>
  </si>
  <si>
    <t>59217017</t>
  </si>
  <si>
    <t>obrubník betonový chodníkový 1000x100x250mm</t>
  </si>
  <si>
    <t>1132694148</t>
  </si>
  <si>
    <t>169</t>
  </si>
  <si>
    <t>962080001R1</t>
  </si>
  <si>
    <t>Sportovní vybavení, mobilní tribuny, dělící mobilní stěny - síť, volejbalové sloupky (8 kusů)</t>
  </si>
  <si>
    <t>kpl</t>
  </si>
  <si>
    <t>52684076</t>
  </si>
  <si>
    <t>998</t>
  </si>
  <si>
    <t>Přesun hmot</t>
  </si>
  <si>
    <t>180</t>
  </si>
  <si>
    <t>998014211</t>
  </si>
  <si>
    <t>Přesun hmot pro budovy jednopodlažní z kovových dílců</t>
  </si>
  <si>
    <t>542441339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</si>
  <si>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</si>
  <si>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</si>
  <si>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</si>
  <si>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</si>
  <si>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</si>
  <si>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</si>
  <si>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-33842587</t>
  </si>
  <si>
    <t>20</t>
  </si>
  <si>
    <t>28322013</t>
  </si>
  <si>
    <t>fólie hydroizolační mPVC mechanicky kotvená tl 1,5mm</t>
  </si>
  <si>
    <t>32</t>
  </si>
  <si>
    <t>-257775874</t>
  </si>
  <si>
    <t>44</t>
  </si>
  <si>
    <t>711747288R1</t>
  </si>
  <si>
    <t>Provedení opracování prostupů a kotvících bodů</t>
  </si>
  <si>
    <t>-1553030621</t>
  </si>
  <si>
    <t>181</t>
  </si>
  <si>
    <t>998711203</t>
  </si>
  <si>
    <t>Přesun hmot procentní pro izolace proti vodě, vlhkosti a plynům v objektech v do 60 m</t>
  </si>
  <si>
    <t>%</t>
  </si>
  <si>
    <t>257036975</t>
  </si>
  <si>
    <t>712</t>
  </si>
  <si>
    <t>Povlakové krytiny</t>
  </si>
  <si>
    <t>39</t>
  </si>
  <si>
    <t>712361701</t>
  </si>
  <si>
    <t>Provedení povlakové krytiny střech do 10° fólií položenou volně s přilepením spojů</t>
  </si>
  <si>
    <t>1746746254</t>
  </si>
  <si>
    <t>40</t>
  </si>
  <si>
    <t>28342411</t>
  </si>
  <si>
    <t>fólie hydroizolační střešní mPVC s nakašírovaným PES rounem určená k lepení tl 1,5mm (účinná tloušťka)</t>
  </si>
  <si>
    <t>-1347120564</t>
  </si>
  <si>
    <t>51</t>
  </si>
  <si>
    <t>712363357</t>
  </si>
  <si>
    <t>Povlakové krytiny střech do 10° z tvarovaných poplastovaných lišt délky 2 m okapnice široká rš 250 mm</t>
  </si>
  <si>
    <t>912301089</t>
  </si>
  <si>
    <t>50</t>
  </si>
  <si>
    <t>712363366</t>
  </si>
  <si>
    <t>Povlakové krytiny střech do 10° z tvarovaných poplastovaných lišt délky 2 m rovná lišta rš 100 mm</t>
  </si>
  <si>
    <t>832803370</t>
  </si>
  <si>
    <t>182</t>
  </si>
  <si>
    <t>998712203</t>
  </si>
  <si>
    <t>Přesun hmot procentní pro krytiny povlakové v objektech v do 24 m</t>
  </si>
  <si>
    <t>-460814464</t>
  </si>
  <si>
    <t>713</t>
  </si>
  <si>
    <t>Izolace tepelné</t>
  </si>
  <si>
    <t>31</t>
  </si>
  <si>
    <t>713131151</t>
  </si>
  <si>
    <t>Montáž izolace tepelné stěn a základů volně vloženými rohožemi, pásy, dílci, deskami 1 vrstva</t>
  </si>
  <si>
    <t>1244722110</t>
  </si>
  <si>
    <t>28376445</t>
  </si>
  <si>
    <t>deska z polystyrénu XPS, hrana rovná a strukturovaný povrch 300kPa tl 140mm</t>
  </si>
  <si>
    <t>-1685506300</t>
  </si>
  <si>
    <t>46</t>
  </si>
  <si>
    <t>7131411510R</t>
  </si>
  <si>
    <t>Montáž izolace tepelné střech mezi trapézový plech</t>
  </si>
  <si>
    <t>2092148013</t>
  </si>
  <si>
    <t>48</t>
  </si>
  <si>
    <t>713141311</t>
  </si>
  <si>
    <t>Montáž izolace tepelné střech plochých kladené volně, spádová vrstva</t>
  </si>
  <si>
    <t>-1498625153</t>
  </si>
  <si>
    <t>49</t>
  </si>
  <si>
    <t>28376142</t>
  </si>
  <si>
    <t>klín izolační z pěnového polystyrenu EPS 150 spádový</t>
  </si>
  <si>
    <t>-282447407</t>
  </si>
  <si>
    <t>37</t>
  </si>
  <si>
    <t>7131511321R</t>
  </si>
  <si>
    <t>Montáž izolace tepelné střech oblých</t>
  </si>
  <si>
    <t>964117795</t>
  </si>
  <si>
    <t>38</t>
  </si>
  <si>
    <t>63152098</t>
  </si>
  <si>
    <t>pás tepelně izolační univerzální λ=0,033 tl 80mm</t>
  </si>
  <si>
    <t>-1154620427</t>
  </si>
  <si>
    <t>47</t>
  </si>
  <si>
    <t>63152104</t>
  </si>
  <si>
    <t>pás tepelně izolační univerzální λ=0,033-0,035 tl 160mm</t>
  </si>
  <si>
    <t>-841937014</t>
  </si>
  <si>
    <t>35</t>
  </si>
  <si>
    <t>713151141</t>
  </si>
  <si>
    <t>Montáž izolace tepelné střech šikmých parotěsné reflexní tl do 5 mm</t>
  </si>
  <si>
    <t>136212796</t>
  </si>
  <si>
    <t>36</t>
  </si>
  <si>
    <t>28329011</t>
  </si>
  <si>
    <t>fólie PE vyztužená pro parotěsnou vrstvu (reakce na oheň - třída F) 110g/m2</t>
  </si>
  <si>
    <t>324343442</t>
  </si>
  <si>
    <t>183</t>
  </si>
  <si>
    <t>998713203</t>
  </si>
  <si>
    <t>Přesun hmot procentní pro izolace tepelné v objektech v do 24 m</t>
  </si>
  <si>
    <t>-1192786603</t>
  </si>
  <si>
    <t>721</t>
  </si>
  <si>
    <t>Zdravotechnika - vnitřní kanalizace</t>
  </si>
  <si>
    <t>78</t>
  </si>
  <si>
    <t>721173402.OSM</t>
  </si>
  <si>
    <t>Potrubí kanalizační KG-Systém SN 4 DN 125</t>
  </si>
  <si>
    <t>-1310065000</t>
  </si>
  <si>
    <t>79</t>
  </si>
  <si>
    <t>721173403.OSM</t>
  </si>
  <si>
    <t>Potrubí kanalizační KG-Systém SN 4 DN 160</t>
  </si>
  <si>
    <t>1740418577</t>
  </si>
  <si>
    <t>80</t>
  </si>
  <si>
    <t>721173404.OSM</t>
  </si>
  <si>
    <t>Potrubí kanalizační KG-Systém SN 4 DN 200</t>
  </si>
  <si>
    <t>-1626041936</t>
  </si>
  <si>
    <t>81</t>
  </si>
  <si>
    <t>721240001R</t>
  </si>
  <si>
    <t>D+M Liniový odvodňovací žlab D150</t>
  </si>
  <si>
    <t>-678764660</t>
  </si>
  <si>
    <t>82</t>
  </si>
  <si>
    <t>721241102</t>
  </si>
  <si>
    <t>Lapač střešních splavenin z litiny DN 125</t>
  </si>
  <si>
    <t>-196265736</t>
  </si>
  <si>
    <t>184</t>
  </si>
  <si>
    <t>998721203</t>
  </si>
  <si>
    <t>Přesun hmot procentní pro vnitřní kanalizace v objektech v do 24 m</t>
  </si>
  <si>
    <t>1383088008</t>
  </si>
  <si>
    <t>722</t>
  </si>
  <si>
    <t>Zdravotechnika - vnitřní vodovod</t>
  </si>
  <si>
    <t>83</t>
  </si>
  <si>
    <t>722130233</t>
  </si>
  <si>
    <t>Potrubí vodovodní ocelové závitové pozinkované svařované běžné DN 25</t>
  </si>
  <si>
    <t>1313079334</t>
  </si>
  <si>
    <t>84</t>
  </si>
  <si>
    <t>722232501.HNW</t>
  </si>
  <si>
    <t>Potrubní oddělovač Honeywell BA295 G 1/2 PN 10 do 65°C vnější závit</t>
  </si>
  <si>
    <t>-1638893044</t>
  </si>
  <si>
    <t>85</t>
  </si>
  <si>
    <t>722250001R1</t>
  </si>
  <si>
    <t>KK 1"</t>
  </si>
  <si>
    <t>1470804678</t>
  </si>
  <si>
    <t>86</t>
  </si>
  <si>
    <t>722250002R1</t>
  </si>
  <si>
    <t xml:space="preserve">Napojení na stávající rozvod v kotelně </t>
  </si>
  <si>
    <t>-897969145</t>
  </si>
  <si>
    <t>87</t>
  </si>
  <si>
    <t>722250003R1</t>
  </si>
  <si>
    <t xml:space="preserve">Tlaková a funkční zkouška potrubí (včetně hydrantu) </t>
  </si>
  <si>
    <t>-609470556</t>
  </si>
  <si>
    <t>88</t>
  </si>
  <si>
    <t>722250143</t>
  </si>
  <si>
    <t>Hydrantový systém s tvarově stálou hadicí D 25 x 30 m prosklený</t>
  </si>
  <si>
    <t>soubor</t>
  </si>
  <si>
    <t>702660134</t>
  </si>
  <si>
    <t>185</t>
  </si>
  <si>
    <t>998722203</t>
  </si>
  <si>
    <t>Přesun hmot procentní pro vnitřní vodovod v objektech v do 24 m</t>
  </si>
  <si>
    <t>-1778269706</t>
  </si>
  <si>
    <t>723</t>
  </si>
  <si>
    <t>Zdravotechnika - vnitřní plynovod</t>
  </si>
  <si>
    <t>89</t>
  </si>
  <si>
    <t>723261001</t>
  </si>
  <si>
    <t>plynoměr G25 - 40m3/hod</t>
  </si>
  <si>
    <t>777490121</t>
  </si>
  <si>
    <t>90</t>
  </si>
  <si>
    <t>723261002</t>
  </si>
  <si>
    <t>uzavírací ventil, plynový d63</t>
  </si>
  <si>
    <t>1003543127</t>
  </si>
  <si>
    <t>186</t>
  </si>
  <si>
    <t>998723203</t>
  </si>
  <si>
    <t>Přesun hmot procentní pro vnitřní plynovod v objektech v do 24 m</t>
  </si>
  <si>
    <t>-701341222</t>
  </si>
  <si>
    <t>732</t>
  </si>
  <si>
    <t>Ústřední vytápění - strojovny</t>
  </si>
  <si>
    <t>91</t>
  </si>
  <si>
    <t>732820001R</t>
  </si>
  <si>
    <t>Teplovzdušný agregát výkon 35kW</t>
  </si>
  <si>
    <t>1667968022</t>
  </si>
  <si>
    <t>92</t>
  </si>
  <si>
    <t>732820002R</t>
  </si>
  <si>
    <t>Sestava pro sání a odtah spalin-pružná d=80</t>
  </si>
  <si>
    <t>-2109291762</t>
  </si>
  <si>
    <t>93</t>
  </si>
  <si>
    <t>732820003R</t>
  </si>
  <si>
    <t>-2033363633</t>
  </si>
  <si>
    <t>94</t>
  </si>
  <si>
    <t>732820004R</t>
  </si>
  <si>
    <t>Směšovací komora axiální R NEXT40</t>
  </si>
  <si>
    <t>68752167</t>
  </si>
  <si>
    <t>95</t>
  </si>
  <si>
    <t>732820005R</t>
  </si>
  <si>
    <t>Elektrické ovládaní klapek komory</t>
  </si>
  <si>
    <t>1152838318</t>
  </si>
  <si>
    <t>96</t>
  </si>
  <si>
    <t>732820006R</t>
  </si>
  <si>
    <t>Servopohon s polohov.elektronikou NM 24</t>
  </si>
  <si>
    <t>-1461875021</t>
  </si>
  <si>
    <t>97</t>
  </si>
  <si>
    <t>732820007R</t>
  </si>
  <si>
    <t>Potrubí pevné průchod stěnou R NEXT40</t>
  </si>
  <si>
    <t>-840174598</t>
  </si>
  <si>
    <t>98</t>
  </si>
  <si>
    <t>732820008R</t>
  </si>
  <si>
    <t>Filtr Bulpren R NEXT40</t>
  </si>
  <si>
    <t>381919721</t>
  </si>
  <si>
    <t>99</t>
  </si>
  <si>
    <t>732820009R</t>
  </si>
  <si>
    <t>Protidešťová žaluzie R NEXT40</t>
  </si>
  <si>
    <t>-2098390624</t>
  </si>
  <si>
    <t>100</t>
  </si>
  <si>
    <t>732820010R</t>
  </si>
  <si>
    <t>Konzola otočná - prodloužená 1100mm</t>
  </si>
  <si>
    <t>-1464502148</t>
  </si>
  <si>
    <t>101</t>
  </si>
  <si>
    <t>732820011R</t>
  </si>
  <si>
    <t>Montáž jednotek</t>
  </si>
  <si>
    <t>1023276758</t>
  </si>
  <si>
    <t>102</t>
  </si>
  <si>
    <t>732820012R</t>
  </si>
  <si>
    <t>servis a uvedení do provozu</t>
  </si>
  <si>
    <t>76409354</t>
  </si>
  <si>
    <t>103</t>
  </si>
  <si>
    <t>732820013R</t>
  </si>
  <si>
    <t>Demontáž stávající jednotky 40kW, včetně odtahu spalin</t>
  </si>
  <si>
    <t>-1943297792</t>
  </si>
  <si>
    <t>104</t>
  </si>
  <si>
    <t>732820014R</t>
  </si>
  <si>
    <t>Zpětná montáž stávající jednotky 40kW, včetně odtahu spalin</t>
  </si>
  <si>
    <t>600175214</t>
  </si>
  <si>
    <t>187</t>
  </si>
  <si>
    <t>998732202</t>
  </si>
  <si>
    <t>Přesun hmot procentní pro strojovny v objektech v do 15 m</t>
  </si>
  <si>
    <t>-1103107362</t>
  </si>
  <si>
    <t>733</t>
  </si>
  <si>
    <t>Ústřední vytápění - rozvodné potrubí</t>
  </si>
  <si>
    <t>105</t>
  </si>
  <si>
    <t>733120001R</t>
  </si>
  <si>
    <t>Demontáž stávající jednotky Robur 45kW a zaslepení rozvodu plynu</t>
  </si>
  <si>
    <t>1260282549</t>
  </si>
  <si>
    <t>106</t>
  </si>
  <si>
    <t>733120002R</t>
  </si>
  <si>
    <t>Demontáž stávajících plynovodních rozvodů ve stávající regulační stanici ocel DN80 - DN25</t>
  </si>
  <si>
    <t>663036084</t>
  </si>
  <si>
    <t>107</t>
  </si>
  <si>
    <t>733120819</t>
  </si>
  <si>
    <t>Demontáž potrubí ocelového hladkého do D 60,3</t>
  </si>
  <si>
    <t>-1497311931</t>
  </si>
  <si>
    <t>108</t>
  </si>
  <si>
    <t>733120826</t>
  </si>
  <si>
    <t>Demontáž potrubí ocelového hladkého do D 89</t>
  </si>
  <si>
    <t>1791399138</t>
  </si>
  <si>
    <t>109</t>
  </si>
  <si>
    <t>733121250R</t>
  </si>
  <si>
    <t>Potrubí ocelové DN65</t>
  </si>
  <si>
    <t>1662381501</t>
  </si>
  <si>
    <t>110</t>
  </si>
  <si>
    <t>733121251R</t>
  </si>
  <si>
    <t>Potrubí ocelové DN50</t>
  </si>
  <si>
    <t>-1628095892</t>
  </si>
  <si>
    <t>111</t>
  </si>
  <si>
    <t>733121252R</t>
  </si>
  <si>
    <t>Potrubí ocelové DN40</t>
  </si>
  <si>
    <t>295457715</t>
  </si>
  <si>
    <t>112</t>
  </si>
  <si>
    <t>733121253R</t>
  </si>
  <si>
    <t>Potrubí ocelové DN32</t>
  </si>
  <si>
    <t>223147568</t>
  </si>
  <si>
    <t>113</t>
  </si>
  <si>
    <t>733121254R</t>
  </si>
  <si>
    <t>Potrubí ocelové DN25</t>
  </si>
  <si>
    <t>134676920</t>
  </si>
  <si>
    <t>114</t>
  </si>
  <si>
    <t>733121255R</t>
  </si>
  <si>
    <t xml:space="preserve">uzavírací kk 3/4" k jednotkce </t>
  </si>
  <si>
    <t>1453137841</t>
  </si>
  <si>
    <t>115</t>
  </si>
  <si>
    <t>733121256R</t>
  </si>
  <si>
    <t>Plynová hadice - Flexigas DN 20</t>
  </si>
  <si>
    <t>319726058</t>
  </si>
  <si>
    <t>116</t>
  </si>
  <si>
    <t>733121257R</t>
  </si>
  <si>
    <t>T-kus 63/40 + dopojení na stávající rozvod plynu</t>
  </si>
  <si>
    <t>-29153495</t>
  </si>
  <si>
    <t>117</t>
  </si>
  <si>
    <t>733121258R</t>
  </si>
  <si>
    <t>T-kus 63/50/32 + dopojení na stávající rozvod plynu</t>
  </si>
  <si>
    <t>-705859055</t>
  </si>
  <si>
    <t>118</t>
  </si>
  <si>
    <t>733121259R</t>
  </si>
  <si>
    <t>T-kus 50/50/40 + dopojení na stávající rozvod plynu</t>
  </si>
  <si>
    <t>-1595257237</t>
  </si>
  <si>
    <t>119</t>
  </si>
  <si>
    <t>733121260R</t>
  </si>
  <si>
    <t>Plynoměř G4, včetně uzavíracích KK</t>
  </si>
  <si>
    <t>158417272</t>
  </si>
  <si>
    <t>120</t>
  </si>
  <si>
    <t>733121261R</t>
  </si>
  <si>
    <t>Ocelové konstrukce pro kotvení potrubí k ocelovým vazníkům - potrubí ocel 94m</t>
  </si>
  <si>
    <t>-761281294</t>
  </si>
  <si>
    <t>121</t>
  </si>
  <si>
    <t>733121262R</t>
  </si>
  <si>
    <t>Přepojení plynoměr G4 na nové rozvody, ve stávajícím objektu regulační stanice</t>
  </si>
  <si>
    <t>-128866276</t>
  </si>
  <si>
    <t>122</t>
  </si>
  <si>
    <t>733121263R</t>
  </si>
  <si>
    <t>Uzavírací ventil KK 1"</t>
  </si>
  <si>
    <t>-1837888402</t>
  </si>
  <si>
    <t>188</t>
  </si>
  <si>
    <t>998733203</t>
  </si>
  <si>
    <t>Přesun hmot procentní pro rozvody potrubí v objektech v do 24 m</t>
  </si>
  <si>
    <t>1751172513</t>
  </si>
  <si>
    <t>734</t>
  </si>
  <si>
    <t>Ústřední vytápění - armatury</t>
  </si>
  <si>
    <t>123</t>
  </si>
  <si>
    <t>734441001R</t>
  </si>
  <si>
    <t>Napojení na nový STL plynovod d160</t>
  </si>
  <si>
    <t>1565461423</t>
  </si>
  <si>
    <t>124</t>
  </si>
  <si>
    <t>734441002R</t>
  </si>
  <si>
    <t>Potrubí PE100 RC SDR11 s ochr. Pláštěm d63x5,8</t>
  </si>
  <si>
    <t>-129837254</t>
  </si>
  <si>
    <t>125</t>
  </si>
  <si>
    <t>734441003R</t>
  </si>
  <si>
    <t>elektrospojka - koleno 90°, 63x5,8</t>
  </si>
  <si>
    <t>703716371</t>
  </si>
  <si>
    <t>126</t>
  </si>
  <si>
    <t>734441004R</t>
  </si>
  <si>
    <t>přechoska isiflo s integrovaným kk 2"</t>
  </si>
  <si>
    <t>-1085188461</t>
  </si>
  <si>
    <t>127</t>
  </si>
  <si>
    <t>734441005R</t>
  </si>
  <si>
    <t>Regulátor tlaku francel B40</t>
  </si>
  <si>
    <t>1870465446</t>
  </si>
  <si>
    <t>128</t>
  </si>
  <si>
    <t>734441006R</t>
  </si>
  <si>
    <t>konzole pro osazení jednotek</t>
  </si>
  <si>
    <t>159635451</t>
  </si>
  <si>
    <t>129</t>
  </si>
  <si>
    <t>734441007R</t>
  </si>
  <si>
    <t>kryt před jednotky proti míčům</t>
  </si>
  <si>
    <t>-138898838</t>
  </si>
  <si>
    <t>130</t>
  </si>
  <si>
    <t>734441008R</t>
  </si>
  <si>
    <t>prostupy ocelovou konstrukcí - 500x440</t>
  </si>
  <si>
    <t>-101109510</t>
  </si>
  <si>
    <t>131</t>
  </si>
  <si>
    <t>734441009R</t>
  </si>
  <si>
    <t>prostupy ocelovou konstrukcí - dn80 odvod a přívod spalin</t>
  </si>
  <si>
    <t>958298018</t>
  </si>
  <si>
    <t>189</t>
  </si>
  <si>
    <t>998734203</t>
  </si>
  <si>
    <t>Přesun hmot procentní pro armatury v objektech v do 24 m</t>
  </si>
  <si>
    <t>-1462790335</t>
  </si>
  <si>
    <t>132</t>
  </si>
  <si>
    <t>VRN01010006</t>
  </si>
  <si>
    <t>Výchozí revize plynových zařízení a potrubí</t>
  </si>
  <si>
    <t>ks</t>
  </si>
  <si>
    <t>889235312</t>
  </si>
  <si>
    <t>133</t>
  </si>
  <si>
    <t>VRN01010007</t>
  </si>
  <si>
    <t>Pronájem plošiny, montáž ve výškách 3,5m</t>
  </si>
  <si>
    <t>hod</t>
  </si>
  <si>
    <t>405061720</t>
  </si>
  <si>
    <t>134</t>
  </si>
  <si>
    <t>VRN01010008</t>
  </si>
  <si>
    <t>Tlaková zkouška potrubí</t>
  </si>
  <si>
    <t>-203217569</t>
  </si>
  <si>
    <t>742</t>
  </si>
  <si>
    <t>Elektroinstalace</t>
  </si>
  <si>
    <t>135</t>
  </si>
  <si>
    <t>742010001</t>
  </si>
  <si>
    <t>343441988</t>
  </si>
  <si>
    <t>751</t>
  </si>
  <si>
    <t>Vzduchotechnika</t>
  </si>
  <si>
    <t>136</t>
  </si>
  <si>
    <t>751010001</t>
  </si>
  <si>
    <t>VZT</t>
  </si>
  <si>
    <t>-1076462181</t>
  </si>
  <si>
    <t>762</t>
  </si>
  <si>
    <t>Konstrukce tesařské</t>
  </si>
  <si>
    <t>24</t>
  </si>
  <si>
    <t>762395000</t>
  </si>
  <si>
    <t>Spojovací prostředky krovů, bednění, laťování, nadstřešních konstrukcí</t>
  </si>
  <si>
    <t>1891267129</t>
  </si>
  <si>
    <t>150</t>
  </si>
  <si>
    <t>7624200001R</t>
  </si>
  <si>
    <t>Obložení stropu z cementotřískových desek CETRIS FINISH, odstín A tl 16 mm na sraz šroubovaných</t>
  </si>
  <si>
    <t>1184117260</t>
  </si>
  <si>
    <t>149</t>
  </si>
  <si>
    <t>7624300001R</t>
  </si>
  <si>
    <t>Obložení stěn z cementotřískových desek CETRIS FINISH, odstín A tl 16 mm na sraz šroubovaných</t>
  </si>
  <si>
    <t>-1016259732</t>
  </si>
  <si>
    <t>26</t>
  </si>
  <si>
    <t>762511213</t>
  </si>
  <si>
    <t>Podlahové kce podkladové z desek OSB tl 15 mm na sraz lepených</t>
  </si>
  <si>
    <t>591807900</t>
  </si>
  <si>
    <t>25</t>
  </si>
  <si>
    <t>762511284</t>
  </si>
  <si>
    <t>Podlahové kce podkladové dvouvrstvé z desek OSB tl 2x15 mm broušených na pero a drážku lepených</t>
  </si>
  <si>
    <t>557770886</t>
  </si>
  <si>
    <t>22</t>
  </si>
  <si>
    <t>762512261</t>
  </si>
  <si>
    <t>Montáž podlahové kce podkladového roštu</t>
  </si>
  <si>
    <t>-771737990</t>
  </si>
  <si>
    <t>23</t>
  </si>
  <si>
    <t>60514101</t>
  </si>
  <si>
    <t>řezivo jehličnaté lať 10-25cm2</t>
  </si>
  <si>
    <t>329470335</t>
  </si>
  <si>
    <t>190</t>
  </si>
  <si>
    <t>998762203</t>
  </si>
  <si>
    <t>Přesun hmot procentní pro kce tesařské v objektech v do 24 m</t>
  </si>
  <si>
    <t>623380903</t>
  </si>
  <si>
    <t>763</t>
  </si>
  <si>
    <t>Konstrukce suché výstavby</t>
  </si>
  <si>
    <t>151</t>
  </si>
  <si>
    <t>763121415</t>
  </si>
  <si>
    <t>SDK stěna předsazená tl 112,5 mm profil CW+UW 100 deska 1xA 12,5 bez izolace EI 15</t>
  </si>
  <si>
    <t>-370880466</t>
  </si>
  <si>
    <t>191</t>
  </si>
  <si>
    <t>998763403</t>
  </si>
  <si>
    <t>Přesun hmot procentní pro sádrokartonové konstrukce v objektech v do 24 m</t>
  </si>
  <si>
    <t>1509144585</t>
  </si>
  <si>
    <t>764</t>
  </si>
  <si>
    <t>Konstrukce klempířské</t>
  </si>
  <si>
    <t>65</t>
  </si>
  <si>
    <t>764212420R1</t>
  </si>
  <si>
    <t>Oplechování konstrukcí klempířským prvkem z PZ plechu</t>
  </si>
  <si>
    <t>5487611</t>
  </si>
  <si>
    <t>64</t>
  </si>
  <si>
    <t>764216601</t>
  </si>
  <si>
    <t>Oplechování rovných parapetů mechanicky kotvené z Pz s povrchovou úpravou rš 150 mm</t>
  </si>
  <si>
    <t>1814856124</t>
  </si>
  <si>
    <t>66</t>
  </si>
  <si>
    <t>764511602</t>
  </si>
  <si>
    <t>Žlab podokapní půlkruhový z Pz s povrchovou úpravou rš 330 mm</t>
  </si>
  <si>
    <t>-988328562</t>
  </si>
  <si>
    <t>67</t>
  </si>
  <si>
    <t>764518623</t>
  </si>
  <si>
    <t>Svody kruhové včetně objímek, kolen, odskoků z Pz s povrchovou úpravou průměru 120 mm</t>
  </si>
  <si>
    <t>261137151</t>
  </si>
  <si>
    <t>192</t>
  </si>
  <si>
    <t>998764203</t>
  </si>
  <si>
    <t>Přesun hmot procentní pro konstrukce klempířské v objektech v do 24 m</t>
  </si>
  <si>
    <t>-870239778</t>
  </si>
  <si>
    <t>766</t>
  </si>
  <si>
    <t>Konstrukce truhlářské</t>
  </si>
  <si>
    <t>60</t>
  </si>
  <si>
    <t>766622121</t>
  </si>
  <si>
    <t>Montáž plastových oken plochy přes 1 m2 pevných výšky do 1,5 m s rámem do celostěnových panelů</t>
  </si>
  <si>
    <t>-586911526</t>
  </si>
  <si>
    <t>61</t>
  </si>
  <si>
    <t>61140044</t>
  </si>
  <si>
    <t>okno plastové s fixním zasklením trojsklo přes plochu 1m2 do v 1,5m</t>
  </si>
  <si>
    <t>879463310</t>
  </si>
  <si>
    <t>62</t>
  </si>
  <si>
    <t>766622122</t>
  </si>
  <si>
    <t>Montáž plastových oken plochy přes 1 m2 pevných výšky do 2,5 m s rámem do celostěnových panelů</t>
  </si>
  <si>
    <t>199450920</t>
  </si>
  <si>
    <t>63</t>
  </si>
  <si>
    <t>61140046</t>
  </si>
  <si>
    <t>okno plastové s fixním zasklením trojsklo přes plochu 1m2 v 1,5-2,5m</t>
  </si>
  <si>
    <t>-1064445357</t>
  </si>
  <si>
    <t>193</t>
  </si>
  <si>
    <t>998766203</t>
  </si>
  <si>
    <t>Přesun hmot procentní pro konstrukce truhlářské v objektech v do 24 m</t>
  </si>
  <si>
    <t>-460175540</t>
  </si>
  <si>
    <t>767</t>
  </si>
  <si>
    <t>Konstrukce zámečnické</t>
  </si>
  <si>
    <t>179</t>
  </si>
  <si>
    <t>76740045R2</t>
  </si>
  <si>
    <t>D + M protisluneční clony, pevné hliníkové lamely</t>
  </si>
  <si>
    <t>-1210153126</t>
  </si>
  <si>
    <t>164</t>
  </si>
  <si>
    <t>767640221</t>
  </si>
  <si>
    <t>Montáž dveří ocelových dvoukřídlových bez nadsvětlíku</t>
  </si>
  <si>
    <t>-402927748</t>
  </si>
  <si>
    <t>165</t>
  </si>
  <si>
    <t>55341327</t>
  </si>
  <si>
    <t>dveře dvoukřídlé ocelové interierové plné 1600x2150mm</t>
  </si>
  <si>
    <t>568167714</t>
  </si>
  <si>
    <t>166</t>
  </si>
  <si>
    <t>553413272R</t>
  </si>
  <si>
    <t>dveře dvoukřídlé ocelové interierové plné 1450x2100mm</t>
  </si>
  <si>
    <t>239608376</t>
  </si>
  <si>
    <t>167</t>
  </si>
  <si>
    <t>767640311</t>
  </si>
  <si>
    <t>Montáž dveří ocelových vnitřních jednokřídlových</t>
  </si>
  <si>
    <t>719193240</t>
  </si>
  <si>
    <t>168</t>
  </si>
  <si>
    <t>553411551R</t>
  </si>
  <si>
    <t>dveře jednokřídlé ocelové vchodové 800x2100mm</t>
  </si>
  <si>
    <t>1488256024</t>
  </si>
  <si>
    <t>43</t>
  </si>
  <si>
    <t>767880001R</t>
  </si>
  <si>
    <t>Dodávka a montáž záchytného systému</t>
  </si>
  <si>
    <t>-1273932508</t>
  </si>
  <si>
    <t>194</t>
  </si>
  <si>
    <t>998767203</t>
  </si>
  <si>
    <t>Přesun hmot procentní pro zámečnické konstrukce v objektech v do 24 m</t>
  </si>
  <si>
    <t>-726070003</t>
  </si>
  <si>
    <t>783</t>
  </si>
  <si>
    <t>Dokončovací práce - nátěry</t>
  </si>
  <si>
    <t>175</t>
  </si>
  <si>
    <t>783614001R</t>
  </si>
  <si>
    <t>Nátěr potrubí - barva modrá 2x základ + email</t>
  </si>
  <si>
    <t>2076278360</t>
  </si>
  <si>
    <t>176</t>
  </si>
  <si>
    <t>783614002R</t>
  </si>
  <si>
    <t>Nátěr - potrubí plyn - základ + vrchní nátěr, potrubí do DN40</t>
  </si>
  <si>
    <t>-1916963841</t>
  </si>
  <si>
    <t>177</t>
  </si>
  <si>
    <t>783614003R</t>
  </si>
  <si>
    <t>Nátěr - potrubí plyn - základ + vrchní nátěr, potrubí do DN60</t>
  </si>
  <si>
    <t>-536636259</t>
  </si>
  <si>
    <t>784</t>
  </si>
  <si>
    <t>Dokončovací práce - malby a tapety</t>
  </si>
  <si>
    <t>157</t>
  </si>
  <si>
    <t>784181101</t>
  </si>
  <si>
    <t>Základní akrylátová jednonásobná bezbarvá penetrace podkladu v místnostech výšky do 3,80 m</t>
  </si>
  <si>
    <t>717570858</t>
  </si>
  <si>
    <t>158</t>
  </si>
  <si>
    <t>784221101</t>
  </si>
  <si>
    <t>Dvojnásobné bílé malby ze směsí za sucha dobře otěruvzdorných v místnostech do 3,80 m</t>
  </si>
  <si>
    <t>1201395364</t>
  </si>
  <si>
    <t>VRN</t>
  </si>
  <si>
    <t>Vedlejší rozpočtové náklady</t>
  </si>
  <si>
    <t>VRN1</t>
  </si>
  <si>
    <t>Průzkumné, geodetické a projektové práce</t>
  </si>
  <si>
    <t>174</t>
  </si>
  <si>
    <t>VRN01010002</t>
  </si>
  <si>
    <t>Projektová dokumentace</t>
  </si>
  <si>
    <t>1477816738</t>
  </si>
  <si>
    <t>137</t>
  </si>
  <si>
    <t>VRN01010003</t>
  </si>
  <si>
    <t>BOZP</t>
  </si>
  <si>
    <t>404690678</t>
  </si>
  <si>
    <t>138</t>
  </si>
  <si>
    <t>VRN01010005</t>
  </si>
  <si>
    <t>Geodetické zaměření a vytyčení ostatních sítí</t>
  </si>
  <si>
    <t>1019787054</t>
  </si>
  <si>
    <t>VRN3</t>
  </si>
  <si>
    <t>Zařízení staveniště</t>
  </si>
  <si>
    <t>139</t>
  </si>
  <si>
    <t>VRN03010001</t>
  </si>
  <si>
    <t>-1120126868</t>
  </si>
  <si>
    <t>02 - SO 02 spojovací krček</t>
  </si>
  <si>
    <t>129911100R1</t>
  </si>
  <si>
    <t>Bourání stávajících konstrukcí, dle potřeb, vč. otvoru</t>
  </si>
  <si>
    <t>357826279</t>
  </si>
  <si>
    <t>131251100</t>
  </si>
  <si>
    <t>Hloubení jam nezapažených v hornině třídy těžitelnosti I, skupiny 3 objem do 20 m3 strojně</t>
  </si>
  <si>
    <t>-1562091757</t>
  </si>
  <si>
    <t>132251101</t>
  </si>
  <si>
    <t>Hloubení rýh nezapažených  š do 800 mm v hornině třídy těžitelnosti I, skupiny 3 objem do 20 m3 strojně</t>
  </si>
  <si>
    <t>2040381293</t>
  </si>
  <si>
    <t>1690744242</t>
  </si>
  <si>
    <t>174151101</t>
  </si>
  <si>
    <t>Zásyp jam, šachet rýh nebo kolem objektů sypaninou se zhutněním</t>
  </si>
  <si>
    <t>1478357350</t>
  </si>
  <si>
    <t>1643465049</t>
  </si>
  <si>
    <t>273391114</t>
  </si>
  <si>
    <t>Antivibrační rohož základových desek z pryže tuhosti do 1 MPa volně položená</t>
  </si>
  <si>
    <t>-1389237071</t>
  </si>
  <si>
    <t>275321611</t>
  </si>
  <si>
    <t>Základové patky ze ŽB bez zvýšených nároků na prostředí tř. C 30/37</t>
  </si>
  <si>
    <t>-298968277</t>
  </si>
  <si>
    <t>-2071821940</t>
  </si>
  <si>
    <t>2050865244</t>
  </si>
  <si>
    <t>311113132</t>
  </si>
  <si>
    <t>Nosná zeď tl do 200 mm z hladkých tvárnic ztraceného bednění včetně výplně z betonu tř. C 16/20</t>
  </si>
  <si>
    <t>-1651676217</t>
  </si>
  <si>
    <t>311113134</t>
  </si>
  <si>
    <t>Nosná zeď tl do 300 mm z hladkých tvárnic ztraceného bednění včetně výplně z betonu tř. C 16/20</t>
  </si>
  <si>
    <t>-181863727</t>
  </si>
  <si>
    <t>2107671808</t>
  </si>
  <si>
    <t>342151111</t>
  </si>
  <si>
    <t>Montáž opláštění stěn ocelových kcí ze sendvičových panelů šroubovaných budov v do 6 m</t>
  </si>
  <si>
    <t>-365505289</t>
  </si>
  <si>
    <t>55324763</t>
  </si>
  <si>
    <t>panel sendvičový stěnový vnější, minerální vlna, viditelné kotvení, modulová/celková š 1000/1054mm tl 160mm</t>
  </si>
  <si>
    <t>-1833342777</t>
  </si>
  <si>
    <t>411354204</t>
  </si>
  <si>
    <t>Bednění stropů ztracené z hraněných trapézových vln v 40 mm plech lesklý tl 0,88 mm</t>
  </si>
  <si>
    <t>97975420</t>
  </si>
  <si>
    <t>435125013R1</t>
  </si>
  <si>
    <t>Dodávka a montáž provedení venkovního schodiště</t>
  </si>
  <si>
    <t>1635329065</t>
  </si>
  <si>
    <t>444151111</t>
  </si>
  <si>
    <t>Montáž krytiny ocelových střech ze sendvičových panelů šroubovaných budov v do 6 m</t>
  </si>
  <si>
    <t>-977723378</t>
  </si>
  <si>
    <t>55324765</t>
  </si>
  <si>
    <t>panel sendvičový panel střešní, minerální vlna, modulová/celková š 1000/1054mm tl 200mm</t>
  </si>
  <si>
    <t>120082328</t>
  </si>
  <si>
    <t>-1955024980</t>
  </si>
  <si>
    <t>1098237192</t>
  </si>
  <si>
    <t>-1457384684</t>
  </si>
  <si>
    <t>-1388197148</t>
  </si>
  <si>
    <t>2033809165</t>
  </si>
  <si>
    <t>724966827</t>
  </si>
  <si>
    <t>631361821</t>
  </si>
  <si>
    <t>Výztuž mazanin betonářskou ocelí 10 505</t>
  </si>
  <si>
    <t>2101609119</t>
  </si>
  <si>
    <t>-232753097</t>
  </si>
  <si>
    <t>1759137622</t>
  </si>
  <si>
    <t>-1678019530</t>
  </si>
  <si>
    <t>-1737864601</t>
  </si>
  <si>
    <t>998011001</t>
  </si>
  <si>
    <t>Přesun hmot pro budovy zděné v do 6 m</t>
  </si>
  <si>
    <t>-1321392447</t>
  </si>
  <si>
    <t>713121111</t>
  </si>
  <si>
    <t>Montáž izolace tepelné podlah volně kladenými rohožemi, pásy, dílci, deskami 1 vrstva</t>
  </si>
  <si>
    <t>-114691199</t>
  </si>
  <si>
    <t>63150984</t>
  </si>
  <si>
    <t>rohož izolační z minerální vlny lamelová s Al fólií 25kg/m3 tl 60mm</t>
  </si>
  <si>
    <t>-1088809404</t>
  </si>
  <si>
    <t>19</t>
  </si>
  <si>
    <t>713131145</t>
  </si>
  <si>
    <t>Montáž izolace tepelné stěn a základů lepením bodově rohoží, pásů, dílců, desek</t>
  </si>
  <si>
    <t>-277541820</t>
  </si>
  <si>
    <t>28376382</t>
  </si>
  <si>
    <t>deska z polystyrénu XPS, hrana polodrážková a hladký povrch s vyšší odolností tl 100mm</t>
  </si>
  <si>
    <t>356849744</t>
  </si>
  <si>
    <t>998713201</t>
  </si>
  <si>
    <t>Přesun hmot procentní pro izolace tepelné v objektech v do 6 m</t>
  </si>
  <si>
    <t>2124776577</t>
  </si>
  <si>
    <t>-787406730</t>
  </si>
  <si>
    <t>1808126025</t>
  </si>
  <si>
    <t>-133194214</t>
  </si>
  <si>
    <t>60514107R1</t>
  </si>
  <si>
    <t>řezivo jehličnaté lať průřez 60x60mm</t>
  </si>
  <si>
    <t>-2054210071</t>
  </si>
  <si>
    <t>998762201</t>
  </si>
  <si>
    <t>Přesun hmot procentní pro kce tesařské v objektech v do 6 m</t>
  </si>
  <si>
    <t>-1380942340</t>
  </si>
  <si>
    <t>-1885509045</t>
  </si>
  <si>
    <t>-834617835</t>
  </si>
  <si>
    <t>764511403</t>
  </si>
  <si>
    <t>Žlab podokapní půlkruhový z Pz plechu rš 250 mm</t>
  </si>
  <si>
    <t>-1925343353</t>
  </si>
  <si>
    <t>-1793785220</t>
  </si>
  <si>
    <t>998764201</t>
  </si>
  <si>
    <t>Přesun hmot procentní pro konstrukce klempířské v objektech v do 6 m</t>
  </si>
  <si>
    <t>-1574379511</t>
  </si>
  <si>
    <t>457526478</t>
  </si>
  <si>
    <t>1928244740</t>
  </si>
  <si>
    <t>998766201</t>
  </si>
  <si>
    <t>Přesun hmot procentní pro konstrukce truhlářské v objektech v do 6 m</t>
  </si>
  <si>
    <t>-541475213</t>
  </si>
  <si>
    <t>767640111</t>
  </si>
  <si>
    <t>Montáž dveří ocelových vchodových jednokřídlových bez nadsvětlíku</t>
  </si>
  <si>
    <t>-871972537</t>
  </si>
  <si>
    <t>55341157R1</t>
  </si>
  <si>
    <t>dveře jednokřídlé ocelové vchodové 1000x2100mm</t>
  </si>
  <si>
    <t>-1543000804</t>
  </si>
  <si>
    <t>Montáž dveří ocelových vchodových dvoukřídlových bez nadsvětlíku</t>
  </si>
  <si>
    <t>-1390662140</t>
  </si>
  <si>
    <t>dveře dvoukřídlé ocelové interierové plné 1650x1970mm</t>
  </si>
  <si>
    <t>-1646361182</t>
  </si>
  <si>
    <t>998767201</t>
  </si>
  <si>
    <t>Přesun hmot procentní pro zámečnické konstrukce v objektech v do 6 m</t>
  </si>
  <si>
    <t>976191188</t>
  </si>
  <si>
    <t>03 - SO 03 parkovací stání</t>
  </si>
  <si>
    <t xml:space="preserve">    5 - Komunikace pozemní</t>
  </si>
  <si>
    <t>1731953552</t>
  </si>
  <si>
    <t>1513248562</t>
  </si>
  <si>
    <t>73557169</t>
  </si>
  <si>
    <t>175150001R</t>
  </si>
  <si>
    <t>Vytvoření podrvrtu pod cyklostezkou pro potrubí PVC KG 125 - 200, délka do 4m, hloubka do 2m</t>
  </si>
  <si>
    <t>-764445247</t>
  </si>
  <si>
    <t>175151101</t>
  </si>
  <si>
    <t>Obsypání potrubí strojně sypaninou bez prohození, uloženou do 3 m</t>
  </si>
  <si>
    <t>1018299689</t>
  </si>
  <si>
    <t>183902001R</t>
  </si>
  <si>
    <t>Vsakovací zařízení 10x4,3 m, vsakovací plocha 43m2</t>
  </si>
  <si>
    <t>535421402</t>
  </si>
  <si>
    <t>183902002R</t>
  </si>
  <si>
    <t>Vsakovací zařízení 17,6x8,8 m, vsakovací plocha 154m2</t>
  </si>
  <si>
    <t>-791676704</t>
  </si>
  <si>
    <t>183902003R</t>
  </si>
  <si>
    <t>D+M vsakovacích bloků - objem 54m3</t>
  </si>
  <si>
    <t>-1271503211</t>
  </si>
  <si>
    <t>183902004R</t>
  </si>
  <si>
    <t>Vyůstní objekt do řeky 2x0,5m</t>
  </si>
  <si>
    <t>418111091</t>
  </si>
  <si>
    <t>451577777</t>
  </si>
  <si>
    <t>Podklad nebo lože pod dlažbu vodorovný nebo do sklonu 1:5 z kameniva těženého tl do 100 mm</t>
  </si>
  <si>
    <t>1124043273</t>
  </si>
  <si>
    <t>Komunikace pozemní</t>
  </si>
  <si>
    <t>564861111</t>
  </si>
  <si>
    <t>Podklad ze štěrkodrtě ŠD tl 200 mm</t>
  </si>
  <si>
    <t>930674340</t>
  </si>
  <si>
    <t>564962111</t>
  </si>
  <si>
    <t>Podklad z mechanicky zpevněného kameniva MZK tl 200 mm</t>
  </si>
  <si>
    <t>959817737</t>
  </si>
  <si>
    <t>596212213</t>
  </si>
  <si>
    <t>Kladení zámkové dlažby pozemních komunikací tl 80 mm skupiny A pl přes 300 m2</t>
  </si>
  <si>
    <t>-2102006946</t>
  </si>
  <si>
    <t>59245213</t>
  </si>
  <si>
    <t>dlažba zámková tvaru I 196x161x80mm přírodní a barevná</t>
  </si>
  <si>
    <t>-1083624570</t>
  </si>
  <si>
    <t>596212214</t>
  </si>
  <si>
    <t>Příplatek za kombinaci dvou barev u betonových dlažeb pozemních komunikací tl 80 mm skupiny A</t>
  </si>
  <si>
    <t>-150204523</t>
  </si>
  <si>
    <t>178022645</t>
  </si>
  <si>
    <t>59217018</t>
  </si>
  <si>
    <t>obrubník betonový chodníkový 1000x80x200mm</t>
  </si>
  <si>
    <t>757384954</t>
  </si>
  <si>
    <t>935113211</t>
  </si>
  <si>
    <t>Osazení odvodňovacího betonového žlabu s krycím roštem šířky do 200 mm</t>
  </si>
  <si>
    <t>1961703367</t>
  </si>
  <si>
    <t>59227006</t>
  </si>
  <si>
    <t>žlab odvodňovací polymerbetonový se spádem dna 0,5% 1000x130x155/160mm</t>
  </si>
  <si>
    <t>-651197047</t>
  </si>
  <si>
    <t>998223011</t>
  </si>
  <si>
    <t>Přesun hmot pro pozemní komunikace s krytem dlážděným</t>
  </si>
  <si>
    <t>-1057929704</t>
  </si>
  <si>
    <t>04 - SO 04 opěrná zeď</t>
  </si>
  <si>
    <t>132251252</t>
  </si>
  <si>
    <t>Hloubení rýh nezapažených š do 2000 mm v hornině třídy těžitelnosti I, skupiny 3 objem do 50 m3 strojně</t>
  </si>
  <si>
    <t>1799086292</t>
  </si>
  <si>
    <t>-1702977113</t>
  </si>
  <si>
    <t>-191384783</t>
  </si>
  <si>
    <t>212755214</t>
  </si>
  <si>
    <t>Trativody z drenážních trubek plastových flexibilních D 100 mm bez lože</t>
  </si>
  <si>
    <t>-1296186587</t>
  </si>
  <si>
    <t>1171612842</t>
  </si>
  <si>
    <t>274591793</t>
  </si>
  <si>
    <t>311321815</t>
  </si>
  <si>
    <t>Nosná zeď ze ŽB pohledového tř. C 30/37 bez výztuže</t>
  </si>
  <si>
    <t>-1762026415</t>
  </si>
  <si>
    <t>311351121</t>
  </si>
  <si>
    <t>Zřízení oboustranného bednění nosných nadzákladových zdí</t>
  </si>
  <si>
    <t>723561955</t>
  </si>
  <si>
    <t>311361821</t>
  </si>
  <si>
    <t>Výztuž nosných zdí betonářskou ocelí 10 505</t>
  </si>
  <si>
    <t>-1151573499</t>
  </si>
  <si>
    <t>2076966926</t>
  </si>
  <si>
    <t>711161273</t>
  </si>
  <si>
    <t>Provedení izolace proti zemní vlhkosti svislé z nopové fólie</t>
  </si>
  <si>
    <t>-1446319744</t>
  </si>
  <si>
    <t>28323006</t>
  </si>
  <si>
    <t>fólie profilovaná (nopová) drenážní HDPE s nakašírovanou filtrační textilií s výškou nopů 8mm</t>
  </si>
  <si>
    <t>309150797</t>
  </si>
  <si>
    <t>998711201</t>
  </si>
  <si>
    <t>Přesun hmot procentní pro izolace proti vodě, vlhkosti a plynům v objektech v do 6 m</t>
  </si>
  <si>
    <t>-718399988</t>
  </si>
  <si>
    <t>767161214R1</t>
  </si>
  <si>
    <t>Dodávka a montáž zábradlí rovného z profilové oceli, včetně povrchové úpravy a výplně z nerezových lanek dle PD</t>
  </si>
  <si>
    <t>-598733015</t>
  </si>
  <si>
    <t>450308982</t>
  </si>
  <si>
    <t>Novostavba tréninkové sportovní haly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</si>
</sst>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>
      <alignment horizontal="center"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85" workbookViewId="0">
      <selection activeCell="AF10" sqref="AF10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s="1" customFormat="1" ht="12" customHeight="1">
      <c r="B5" s="17"/>
      <c r="D5" s="21" t="s">
        <v>13</v>
      </c>
      <c r="K5" s="185" t="s">
        <v>14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E5" s="182" t="s">
        <v>15</v>
      </c>
      <c r="BS5" s="14" t="s">
        <v>6</v>
      </c>
    </row>
    <row r="6" spans="1:74" s="1" customFormat="1" ht="36.9" customHeight="1">
      <c r="B6" s="17"/>
      <c r="D6" s="23" t="s">
        <v>16</v>
      </c>
      <c r="K6" s="186" t="s">
        <v>1145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E6" s="183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83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83"/>
      <c r="BS8" s="14" t="s">
        <v>6</v>
      </c>
    </row>
    <row r="9" spans="1:74" s="1" customFormat="1" ht="14.4" customHeight="1">
      <c r="B9" s="17"/>
      <c r="AR9" s="17"/>
      <c r="BE9" s="183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83"/>
      <c r="BS10" s="14" t="s">
        <v>6</v>
      </c>
    </row>
    <row r="11" spans="1:74" s="1" customFormat="1" ht="18.45" customHeight="1">
      <c r="B11" s="17"/>
      <c r="E11" s="22" t="s">
        <v>25</v>
      </c>
      <c r="AK11" s="24" t="s">
        <v>26</v>
      </c>
      <c r="AN11" s="22" t="s">
        <v>1</v>
      </c>
      <c r="AR11" s="17"/>
      <c r="BE11" s="183"/>
      <c r="BS11" s="14" t="s">
        <v>6</v>
      </c>
    </row>
    <row r="12" spans="1:74" s="1" customFormat="1" ht="6.9" customHeight="1">
      <c r="B12" s="17"/>
      <c r="AR12" s="17"/>
      <c r="BE12" s="183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83"/>
      <c r="BS13" s="14" t="s">
        <v>6</v>
      </c>
    </row>
    <row r="14" spans="1:74" ht="13.2">
      <c r="B14" s="17"/>
      <c r="E14" s="187" t="s">
        <v>28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4" t="s">
        <v>26</v>
      </c>
      <c r="AN14" s="26" t="s">
        <v>28</v>
      </c>
      <c r="AR14" s="17"/>
      <c r="BE14" s="183"/>
      <c r="BS14" s="14" t="s">
        <v>6</v>
      </c>
    </row>
    <row r="15" spans="1:74" s="1" customFormat="1" ht="6.9" customHeight="1">
      <c r="B15" s="17"/>
      <c r="AR15" s="17"/>
      <c r="BE15" s="183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83"/>
      <c r="BS16" s="14" t="s">
        <v>3</v>
      </c>
    </row>
    <row r="17" spans="1:71" s="1" customFormat="1" ht="18.45" customHeight="1">
      <c r="B17" s="17"/>
      <c r="E17" s="22" t="s">
        <v>25</v>
      </c>
      <c r="AK17" s="24" t="s">
        <v>26</v>
      </c>
      <c r="AN17" s="22" t="s">
        <v>1</v>
      </c>
      <c r="AR17" s="17"/>
      <c r="BE17" s="183"/>
      <c r="BS17" s="14" t="s">
        <v>30</v>
      </c>
    </row>
    <row r="18" spans="1:71" s="1" customFormat="1" ht="6.9" customHeight="1">
      <c r="B18" s="17"/>
      <c r="AR18" s="17"/>
      <c r="BE18" s="183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24</v>
      </c>
      <c r="AN19" s="22" t="s">
        <v>1</v>
      </c>
      <c r="AR19" s="17"/>
      <c r="BE19" s="183"/>
      <c r="BS19" s="14" t="s">
        <v>6</v>
      </c>
    </row>
    <row r="20" spans="1:71" s="1" customFormat="1" ht="18.45" customHeight="1">
      <c r="B20" s="17"/>
      <c r="E20" s="22" t="s">
        <v>25</v>
      </c>
      <c r="AK20" s="24" t="s">
        <v>26</v>
      </c>
      <c r="AN20" s="22" t="s">
        <v>1</v>
      </c>
      <c r="AR20" s="17"/>
      <c r="BE20" s="183"/>
      <c r="BS20" s="14" t="s">
        <v>30</v>
      </c>
    </row>
    <row r="21" spans="1:71" s="1" customFormat="1" ht="6.9" customHeight="1">
      <c r="B21" s="17"/>
      <c r="AR21" s="17"/>
      <c r="BE21" s="183"/>
    </row>
    <row r="22" spans="1:71" s="1" customFormat="1" ht="12" customHeight="1">
      <c r="B22" s="17"/>
      <c r="D22" s="24" t="s">
        <v>32</v>
      </c>
      <c r="AR22" s="17"/>
      <c r="BE22" s="183"/>
    </row>
    <row r="23" spans="1:71" s="1" customFormat="1" ht="16.5" customHeight="1">
      <c r="B23" s="17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7"/>
      <c r="BE23" s="183"/>
    </row>
    <row r="24" spans="1:71" s="1" customFormat="1" ht="6.9" customHeight="1">
      <c r="B24" s="17"/>
      <c r="AR24" s="17"/>
      <c r="BE24" s="183"/>
    </row>
    <row r="25" spans="1:71" s="1" customFormat="1" ht="6.9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3"/>
    </row>
    <row r="26" spans="1:71" s="2" customFormat="1" ht="25.95" customHeight="1">
      <c r="A26" s="29"/>
      <c r="B26" s="30"/>
      <c r="C26" s="29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0">
        <f>ROUND(AG94,2)</f>
        <v>0</v>
      </c>
      <c r="AL26" s="191"/>
      <c r="AM26" s="191"/>
      <c r="AN26" s="191"/>
      <c r="AO26" s="191"/>
      <c r="AP26" s="29"/>
      <c r="AQ26" s="29"/>
      <c r="AR26" s="30"/>
      <c r="BE26" s="183"/>
    </row>
    <row r="27" spans="1:71" s="2" customFormat="1" ht="6.9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3"/>
    </row>
    <row r="28" spans="1:71" s="2" customFormat="1" ht="13.2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2" t="s">
        <v>34</v>
      </c>
      <c r="M28" s="192"/>
      <c r="N28" s="192"/>
      <c r="O28" s="192"/>
      <c r="P28" s="192"/>
      <c r="Q28" s="29"/>
      <c r="R28" s="29"/>
      <c r="S28" s="29"/>
      <c r="T28" s="29"/>
      <c r="U28" s="29"/>
      <c r="V28" s="29"/>
      <c r="W28" s="192" t="s">
        <v>35</v>
      </c>
      <c r="X28" s="192"/>
      <c r="Y28" s="192"/>
      <c r="Z28" s="192"/>
      <c r="AA28" s="192"/>
      <c r="AB28" s="192"/>
      <c r="AC28" s="192"/>
      <c r="AD28" s="192"/>
      <c r="AE28" s="192"/>
      <c r="AF28" s="29"/>
      <c r="AG28" s="29"/>
      <c r="AH28" s="29"/>
      <c r="AI28" s="29"/>
      <c r="AJ28" s="29"/>
      <c r="AK28" s="192" t="s">
        <v>36</v>
      </c>
      <c r="AL28" s="192"/>
      <c r="AM28" s="192"/>
      <c r="AN28" s="192"/>
      <c r="AO28" s="192"/>
      <c r="AP28" s="29"/>
      <c r="AQ28" s="29"/>
      <c r="AR28" s="30"/>
      <c r="BE28" s="183"/>
    </row>
    <row r="29" spans="1:71" s="3" customFormat="1" ht="14.4" customHeight="1">
      <c r="B29" s="34"/>
      <c r="D29" s="24" t="s">
        <v>37</v>
      </c>
      <c r="F29" s="24" t="s">
        <v>38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4"/>
      <c r="BE29" s="184"/>
    </row>
    <row r="30" spans="1:71" s="3" customFormat="1" ht="14.4" customHeight="1">
      <c r="B30" s="34"/>
      <c r="F30" s="24" t="s">
        <v>39</v>
      </c>
      <c r="L30" s="177">
        <v>0.15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4"/>
      <c r="BE30" s="184"/>
    </row>
    <row r="31" spans="1:71" s="3" customFormat="1" ht="14.4" hidden="1" customHeight="1">
      <c r="B31" s="34"/>
      <c r="F31" s="24" t="s">
        <v>40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4"/>
      <c r="BE31" s="184"/>
    </row>
    <row r="32" spans="1:71" s="3" customFormat="1" ht="14.4" hidden="1" customHeight="1">
      <c r="B32" s="34"/>
      <c r="F32" s="24" t="s">
        <v>41</v>
      </c>
      <c r="L32" s="177">
        <v>0.15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4"/>
      <c r="BE32" s="184"/>
    </row>
    <row r="33" spans="1:57" s="3" customFormat="1" ht="14.4" hidden="1" customHeight="1">
      <c r="B33" s="34"/>
      <c r="F33" s="24" t="s">
        <v>42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4"/>
      <c r="BE33" s="184"/>
    </row>
    <row r="34" spans="1:57" s="2" customFormat="1" ht="6.9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3"/>
    </row>
    <row r="35" spans="1:57" s="2" customFormat="1" ht="25.95" customHeight="1">
      <c r="A35" s="29"/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1" t="s">
        <v>45</v>
      </c>
      <c r="Y35" s="179"/>
      <c r="Z35" s="179"/>
      <c r="AA35" s="179"/>
      <c r="AB35" s="179"/>
      <c r="AC35" s="37"/>
      <c r="AD35" s="37"/>
      <c r="AE35" s="37"/>
      <c r="AF35" s="37"/>
      <c r="AG35" s="37"/>
      <c r="AH35" s="37"/>
      <c r="AI35" s="37"/>
      <c r="AJ35" s="37"/>
      <c r="AK35" s="178">
        <f>SUM(AK26:AK33)</f>
        <v>0</v>
      </c>
      <c r="AL35" s="179"/>
      <c r="AM35" s="179"/>
      <c r="AN35" s="179"/>
      <c r="AO35" s="180"/>
      <c r="AP35" s="35"/>
      <c r="AQ35" s="35"/>
      <c r="AR35" s="30"/>
      <c r="BE35" s="29"/>
    </row>
    <row r="36" spans="1:57" s="2" customFormat="1" ht="6.9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9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9"/>
      <c r="B60" s="30"/>
      <c r="C60" s="29"/>
      <c r="D60" s="42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48</v>
      </c>
      <c r="AI60" s="32"/>
      <c r="AJ60" s="32"/>
      <c r="AK60" s="32"/>
      <c r="AL60" s="32"/>
      <c r="AM60" s="42" t="s">
        <v>49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9"/>
      <c r="B64" s="30"/>
      <c r="C64" s="29"/>
      <c r="D64" s="40" t="s">
        <v>50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51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9"/>
      <c r="B75" s="30"/>
      <c r="C75" s="29"/>
      <c r="D75" s="42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48</v>
      </c>
      <c r="AI75" s="32"/>
      <c r="AJ75" s="32"/>
      <c r="AK75" s="32"/>
      <c r="AL75" s="32"/>
      <c r="AM75" s="42" t="s">
        <v>49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" customHeight="1">
      <c r="A82" s="29"/>
      <c r="B82" s="30"/>
      <c r="C82" s="18" t="s">
        <v>52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13</v>
      </c>
      <c r="L84" s="4" t="str">
        <f>K5</f>
        <v>20220208</v>
      </c>
      <c r="AR84" s="48"/>
    </row>
    <row r="85" spans="1:91" s="5" customFormat="1" ht="36.9" customHeight="1">
      <c r="B85" s="49"/>
      <c r="C85" s="50" t="s">
        <v>16</v>
      </c>
      <c r="L85" s="195" t="str">
        <f>K6</f>
        <v>Novostavba tréninkové sportovní haly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9"/>
    </row>
    <row r="86" spans="1:91" s="2" customFormat="1" ht="6.9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Havlíčkův Brod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97" t="str">
        <f>IF(AN8= "","",AN8)</f>
        <v>8. 2. 2022</v>
      </c>
      <c r="AN87" s="197"/>
      <c r="AO87" s="29"/>
      <c r="AP87" s="29"/>
      <c r="AQ87" s="29"/>
      <c r="AR87" s="30"/>
      <c r="BE87" s="29"/>
    </row>
    <row r="88" spans="1:91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15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 xml:space="preserve"> 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98" t="str">
        <f>IF(E17="","",E17)</f>
        <v xml:space="preserve"> </v>
      </c>
      <c r="AN89" s="199"/>
      <c r="AO89" s="199"/>
      <c r="AP89" s="199"/>
      <c r="AQ89" s="29"/>
      <c r="AR89" s="30"/>
      <c r="AS89" s="203" t="s">
        <v>53</v>
      </c>
      <c r="AT89" s="204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15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98" t="str">
        <f>IF(E20="","",E20)</f>
        <v xml:space="preserve"> </v>
      </c>
      <c r="AN90" s="199"/>
      <c r="AO90" s="199"/>
      <c r="AP90" s="199"/>
      <c r="AQ90" s="29"/>
      <c r="AR90" s="30"/>
      <c r="AS90" s="205"/>
      <c r="AT90" s="206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8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5"/>
      <c r="AT91" s="206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207" t="s">
        <v>54</v>
      </c>
      <c r="D92" s="208"/>
      <c r="E92" s="208"/>
      <c r="F92" s="208"/>
      <c r="G92" s="208"/>
      <c r="H92" s="57"/>
      <c r="I92" s="210" t="s">
        <v>55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9" t="s">
        <v>56</v>
      </c>
      <c r="AH92" s="208"/>
      <c r="AI92" s="208"/>
      <c r="AJ92" s="208"/>
      <c r="AK92" s="208"/>
      <c r="AL92" s="208"/>
      <c r="AM92" s="208"/>
      <c r="AN92" s="210" t="s">
        <v>57</v>
      </c>
      <c r="AO92" s="208"/>
      <c r="AP92" s="211"/>
      <c r="AQ92" s="58" t="s">
        <v>58</v>
      </c>
      <c r="AR92" s="30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  <c r="BE92" s="29"/>
    </row>
    <row r="93" spans="1:91" s="2" customFormat="1" ht="10.8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" customHeight="1">
      <c r="B94" s="65"/>
      <c r="C94" s="66" t="s">
        <v>71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0">
        <f>ROUND(SUM(AG95:AG98),2)</f>
        <v>0</v>
      </c>
      <c r="AH94" s="200"/>
      <c r="AI94" s="200"/>
      <c r="AJ94" s="200"/>
      <c r="AK94" s="200"/>
      <c r="AL94" s="200"/>
      <c r="AM94" s="200"/>
      <c r="AN94" s="201">
        <f>SUM(AG94,AT94)</f>
        <v>0</v>
      </c>
      <c r="AO94" s="201"/>
      <c r="AP94" s="201"/>
      <c r="AQ94" s="69" t="s">
        <v>1</v>
      </c>
      <c r="AR94" s="65"/>
      <c r="AS94" s="70">
        <f>ROUND(SUM(AS95:AS98),2)</f>
        <v>0</v>
      </c>
      <c r="AT94" s="71">
        <f>ROUND(SUM(AV94:AW94),2)</f>
        <v>0</v>
      </c>
      <c r="AU94" s="72">
        <f>ROUND(SUM(AU95:AU98),5)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ROUND(SUM(AZ95:AZ98),2)</f>
        <v>0</v>
      </c>
      <c r="BA94" s="71">
        <f>ROUND(SUM(BA95:BA98),2)</f>
        <v>0</v>
      </c>
      <c r="BB94" s="71">
        <f>ROUND(SUM(BB95:BB98),2)</f>
        <v>0</v>
      </c>
      <c r="BC94" s="71">
        <f>ROUND(SUM(BC95:BC98),2)</f>
        <v>0</v>
      </c>
      <c r="BD94" s="73">
        <f>ROUND(SUM(BD95:BD98),2)</f>
        <v>0</v>
      </c>
      <c r="BS94" s="74" t="s">
        <v>72</v>
      </c>
      <c r="BT94" s="74" t="s">
        <v>73</v>
      </c>
      <c r="BU94" s="75" t="s">
        <v>74</v>
      </c>
      <c r="BV94" s="74" t="s">
        <v>75</v>
      </c>
      <c r="BW94" s="74" t="s">
        <v>4</v>
      </c>
      <c r="BX94" s="74" t="s">
        <v>76</v>
      </c>
      <c r="CL94" s="74" t="s">
        <v>1</v>
      </c>
    </row>
    <row r="95" spans="1:91" s="7" customFormat="1" ht="16.5" customHeight="1">
      <c r="A95" s="76" t="s">
        <v>77</v>
      </c>
      <c r="B95" s="77"/>
      <c r="C95" s="78"/>
      <c r="D95" s="202" t="s">
        <v>78</v>
      </c>
      <c r="E95" s="202"/>
      <c r="F95" s="202"/>
      <c r="G95" s="202"/>
      <c r="H95" s="202"/>
      <c r="I95" s="79"/>
      <c r="J95" s="202" t="s">
        <v>79</v>
      </c>
      <c r="K95" s="202"/>
      <c r="L95" s="202"/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193">
        <f>'01 - SO 01 Hala'!J30</f>
        <v>0</v>
      </c>
      <c r="AH95" s="194"/>
      <c r="AI95" s="194"/>
      <c r="AJ95" s="194"/>
      <c r="AK95" s="194"/>
      <c r="AL95" s="194"/>
      <c r="AM95" s="194"/>
      <c r="AN95" s="193">
        <f>SUM(AG95,AT95)</f>
        <v>0</v>
      </c>
      <c r="AO95" s="194"/>
      <c r="AP95" s="194"/>
      <c r="AQ95" s="80" t="s">
        <v>80</v>
      </c>
      <c r="AR95" s="77"/>
      <c r="AS95" s="81">
        <v>0</v>
      </c>
      <c r="AT95" s="82">
        <f>ROUND(SUM(AV95:AW95),2)</f>
        <v>0</v>
      </c>
      <c r="AU95" s="83">
        <f>'01 - SO 01 Hala'!P147</f>
        <v>0</v>
      </c>
      <c r="AV95" s="82">
        <f>'01 - SO 01 Hala'!J33</f>
        <v>0</v>
      </c>
      <c r="AW95" s="82">
        <f>'01 - SO 01 Hala'!J34</f>
        <v>0</v>
      </c>
      <c r="AX95" s="82">
        <f>'01 - SO 01 Hala'!J35</f>
        <v>0</v>
      </c>
      <c r="AY95" s="82">
        <f>'01 - SO 01 Hala'!J36</f>
        <v>0</v>
      </c>
      <c r="AZ95" s="82">
        <f>'01 - SO 01 Hala'!F33</f>
        <v>0</v>
      </c>
      <c r="BA95" s="82">
        <f>'01 - SO 01 Hala'!F34</f>
        <v>0</v>
      </c>
      <c r="BB95" s="82">
        <f>'01 - SO 01 Hala'!F35</f>
        <v>0</v>
      </c>
      <c r="BC95" s="82">
        <f>'01 - SO 01 Hala'!F36</f>
        <v>0</v>
      </c>
      <c r="BD95" s="84">
        <f>'01 - SO 01 Hala'!F37</f>
        <v>0</v>
      </c>
      <c r="BT95" s="85" t="s">
        <v>81</v>
      </c>
      <c r="BV95" s="85" t="s">
        <v>75</v>
      </c>
      <c r="BW95" s="85" t="s">
        <v>82</v>
      </c>
      <c r="BX95" s="85" t="s">
        <v>4</v>
      </c>
      <c r="CL95" s="85" t="s">
        <v>1</v>
      </c>
      <c r="CM95" s="85" t="s">
        <v>83</v>
      </c>
    </row>
    <row r="96" spans="1:91" s="7" customFormat="1" ht="16.5" customHeight="1">
      <c r="A96" s="76" t="s">
        <v>77</v>
      </c>
      <c r="B96" s="77"/>
      <c r="C96" s="78"/>
      <c r="D96" s="202" t="s">
        <v>84</v>
      </c>
      <c r="E96" s="202"/>
      <c r="F96" s="202"/>
      <c r="G96" s="202"/>
      <c r="H96" s="202"/>
      <c r="I96" s="79"/>
      <c r="J96" s="202" t="s">
        <v>85</v>
      </c>
      <c r="K96" s="202"/>
      <c r="L96" s="202"/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193">
        <f>'02 - SO 02 spojovací krček'!J30</f>
        <v>0</v>
      </c>
      <c r="AH96" s="194"/>
      <c r="AI96" s="194"/>
      <c r="AJ96" s="194"/>
      <c r="AK96" s="194"/>
      <c r="AL96" s="194"/>
      <c r="AM96" s="194"/>
      <c r="AN96" s="193">
        <f>SUM(AG96,AT96)</f>
        <v>0</v>
      </c>
      <c r="AO96" s="194"/>
      <c r="AP96" s="194"/>
      <c r="AQ96" s="80" t="s">
        <v>80</v>
      </c>
      <c r="AR96" s="77"/>
      <c r="AS96" s="81">
        <v>0</v>
      </c>
      <c r="AT96" s="82">
        <f>ROUND(SUM(AV96:AW96),2)</f>
        <v>0</v>
      </c>
      <c r="AU96" s="83">
        <f>'02 - SO 02 spojovací krček'!P130</f>
        <v>0</v>
      </c>
      <c r="AV96" s="82">
        <f>'02 - SO 02 spojovací krček'!J33</f>
        <v>0</v>
      </c>
      <c r="AW96" s="82">
        <f>'02 - SO 02 spojovací krček'!J34</f>
        <v>0</v>
      </c>
      <c r="AX96" s="82">
        <f>'02 - SO 02 spojovací krček'!J35</f>
        <v>0</v>
      </c>
      <c r="AY96" s="82">
        <f>'02 - SO 02 spojovací krček'!J36</f>
        <v>0</v>
      </c>
      <c r="AZ96" s="82">
        <f>'02 - SO 02 spojovací krček'!F33</f>
        <v>0</v>
      </c>
      <c r="BA96" s="82">
        <f>'02 - SO 02 spojovací krček'!F34</f>
        <v>0</v>
      </c>
      <c r="BB96" s="82">
        <f>'02 - SO 02 spojovací krček'!F35</f>
        <v>0</v>
      </c>
      <c r="BC96" s="82">
        <f>'02 - SO 02 spojovací krček'!F36</f>
        <v>0</v>
      </c>
      <c r="BD96" s="84">
        <f>'02 - SO 02 spojovací krček'!F37</f>
        <v>0</v>
      </c>
      <c r="BT96" s="85" t="s">
        <v>81</v>
      </c>
      <c r="BV96" s="85" t="s">
        <v>75</v>
      </c>
      <c r="BW96" s="85" t="s">
        <v>86</v>
      </c>
      <c r="BX96" s="85" t="s">
        <v>4</v>
      </c>
      <c r="CL96" s="85" t="s">
        <v>1</v>
      </c>
      <c r="CM96" s="85" t="s">
        <v>83</v>
      </c>
    </row>
    <row r="97" spans="1:91" s="7" customFormat="1" ht="16.5" customHeight="1">
      <c r="A97" s="76" t="s">
        <v>77</v>
      </c>
      <c r="B97" s="77"/>
      <c r="C97" s="78"/>
      <c r="D97" s="202" t="s">
        <v>87</v>
      </c>
      <c r="E97" s="202"/>
      <c r="F97" s="202"/>
      <c r="G97" s="202"/>
      <c r="H97" s="202"/>
      <c r="I97" s="79"/>
      <c r="J97" s="202" t="s">
        <v>88</v>
      </c>
      <c r="K97" s="202"/>
      <c r="L97" s="202"/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193">
        <f>'03 - SO 03 parkovací stání'!J30</f>
        <v>0</v>
      </c>
      <c r="AH97" s="194"/>
      <c r="AI97" s="194"/>
      <c r="AJ97" s="194"/>
      <c r="AK97" s="194"/>
      <c r="AL97" s="194"/>
      <c r="AM97" s="194"/>
      <c r="AN97" s="193">
        <f>SUM(AG97,AT97)</f>
        <v>0</v>
      </c>
      <c r="AO97" s="194"/>
      <c r="AP97" s="194"/>
      <c r="AQ97" s="80" t="s">
        <v>80</v>
      </c>
      <c r="AR97" s="77"/>
      <c r="AS97" s="81">
        <v>0</v>
      </c>
      <c r="AT97" s="82">
        <f>ROUND(SUM(AV97:AW97),2)</f>
        <v>0</v>
      </c>
      <c r="AU97" s="83">
        <f>'03 - SO 03 parkovací stání'!P122</f>
        <v>0</v>
      </c>
      <c r="AV97" s="82">
        <f>'03 - SO 03 parkovací stání'!J33</f>
        <v>0</v>
      </c>
      <c r="AW97" s="82">
        <f>'03 - SO 03 parkovací stání'!J34</f>
        <v>0</v>
      </c>
      <c r="AX97" s="82">
        <f>'03 - SO 03 parkovací stání'!J35</f>
        <v>0</v>
      </c>
      <c r="AY97" s="82">
        <f>'03 - SO 03 parkovací stání'!J36</f>
        <v>0</v>
      </c>
      <c r="AZ97" s="82">
        <f>'03 - SO 03 parkovací stání'!F33</f>
        <v>0</v>
      </c>
      <c r="BA97" s="82">
        <f>'03 - SO 03 parkovací stání'!F34</f>
        <v>0</v>
      </c>
      <c r="BB97" s="82">
        <f>'03 - SO 03 parkovací stání'!F35</f>
        <v>0</v>
      </c>
      <c r="BC97" s="82">
        <f>'03 - SO 03 parkovací stání'!F36</f>
        <v>0</v>
      </c>
      <c r="BD97" s="84">
        <f>'03 - SO 03 parkovací stání'!F37</f>
        <v>0</v>
      </c>
      <c r="BT97" s="85" t="s">
        <v>81</v>
      </c>
      <c r="BV97" s="85" t="s">
        <v>75</v>
      </c>
      <c r="BW97" s="85" t="s">
        <v>89</v>
      </c>
      <c r="BX97" s="85" t="s">
        <v>4</v>
      </c>
      <c r="CL97" s="85" t="s">
        <v>1</v>
      </c>
      <c r="CM97" s="85" t="s">
        <v>83</v>
      </c>
    </row>
    <row r="98" spans="1:91" s="7" customFormat="1" ht="16.5" customHeight="1">
      <c r="A98" s="76" t="s">
        <v>77</v>
      </c>
      <c r="B98" s="77"/>
      <c r="C98" s="78"/>
      <c r="D98" s="202" t="s">
        <v>90</v>
      </c>
      <c r="E98" s="202"/>
      <c r="F98" s="202"/>
      <c r="G98" s="202"/>
      <c r="H98" s="202"/>
      <c r="I98" s="79"/>
      <c r="J98" s="202" t="s">
        <v>91</v>
      </c>
      <c r="K98" s="202"/>
      <c r="L98" s="202"/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193">
        <f>'04 - SO 04 opěrná zeď'!J30</f>
        <v>0</v>
      </c>
      <c r="AH98" s="194"/>
      <c r="AI98" s="194"/>
      <c r="AJ98" s="194"/>
      <c r="AK98" s="194"/>
      <c r="AL98" s="194"/>
      <c r="AM98" s="194"/>
      <c r="AN98" s="193">
        <f>SUM(AG98,AT98)</f>
        <v>0</v>
      </c>
      <c r="AO98" s="194"/>
      <c r="AP98" s="194"/>
      <c r="AQ98" s="80" t="s">
        <v>80</v>
      </c>
      <c r="AR98" s="77"/>
      <c r="AS98" s="86">
        <v>0</v>
      </c>
      <c r="AT98" s="87">
        <f>ROUND(SUM(AV98:AW98),2)</f>
        <v>0</v>
      </c>
      <c r="AU98" s="88">
        <f>'04 - SO 04 opěrná zeď'!P124</f>
        <v>0</v>
      </c>
      <c r="AV98" s="87">
        <f>'04 - SO 04 opěrná zeď'!J33</f>
        <v>0</v>
      </c>
      <c r="AW98" s="87">
        <f>'04 - SO 04 opěrná zeď'!J34</f>
        <v>0</v>
      </c>
      <c r="AX98" s="87">
        <f>'04 - SO 04 opěrná zeď'!J35</f>
        <v>0</v>
      </c>
      <c r="AY98" s="87">
        <f>'04 - SO 04 opěrná zeď'!J36</f>
        <v>0</v>
      </c>
      <c r="AZ98" s="87">
        <f>'04 - SO 04 opěrná zeď'!F33</f>
        <v>0</v>
      </c>
      <c r="BA98" s="87">
        <f>'04 - SO 04 opěrná zeď'!F34</f>
        <v>0</v>
      </c>
      <c r="BB98" s="87">
        <f>'04 - SO 04 opěrná zeď'!F35</f>
        <v>0</v>
      </c>
      <c r="BC98" s="87">
        <f>'04 - SO 04 opěrná zeď'!F36</f>
        <v>0</v>
      </c>
      <c r="BD98" s="89">
        <f>'04 - SO 04 opěrná zeď'!F37</f>
        <v>0</v>
      </c>
      <c r="BT98" s="85" t="s">
        <v>81</v>
      </c>
      <c r="BV98" s="85" t="s">
        <v>75</v>
      </c>
      <c r="BW98" s="85" t="s">
        <v>92</v>
      </c>
      <c r="BX98" s="85" t="s">
        <v>4</v>
      </c>
      <c r="CL98" s="85" t="s">
        <v>1</v>
      </c>
      <c r="CM98" s="85" t="s">
        <v>83</v>
      </c>
    </row>
    <row r="99" spans="1:91" s="2" customFormat="1" ht="30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30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91" s="2" customFormat="1" ht="6.9" customHeight="1">
      <c r="A100" s="29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</sheetData>
  <mergeCells count="54">
    <mergeCell ref="AS89:AT91"/>
    <mergeCell ref="AM90:AP90"/>
    <mergeCell ref="C92:G92"/>
    <mergeCell ref="AG92:AM92"/>
    <mergeCell ref="I92:AF92"/>
    <mergeCell ref="AN92:AP92"/>
    <mergeCell ref="D98:H98"/>
    <mergeCell ref="J98:AF98"/>
    <mergeCell ref="AN97:AP97"/>
    <mergeCell ref="D97:H97"/>
    <mergeCell ref="J97:AF97"/>
    <mergeCell ref="AG97:AM97"/>
    <mergeCell ref="D96:H96"/>
    <mergeCell ref="AG96:AM96"/>
    <mergeCell ref="AN96:AP96"/>
    <mergeCell ref="D95:H95"/>
    <mergeCell ref="AG95:AM95"/>
    <mergeCell ref="J95:AF95"/>
    <mergeCell ref="AN95:AP95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01 - SO 01 Hala'!C2" display="/" xr:uid="{00000000-0004-0000-0000-000000000000}"/>
    <hyperlink ref="A96" location="'02 - SO 02 spojovací krček'!C2" display="/" xr:uid="{00000000-0004-0000-0000-000001000000}"/>
    <hyperlink ref="A97" location="'03 - SO 03 parkovací stání'!C2" display="/" xr:uid="{00000000-0004-0000-0000-000002000000}"/>
    <hyperlink ref="A98" location="'04 - SO 04 opěrná zeď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62"/>
  <sheetViews>
    <sheetView showGridLines="0" topLeftCell="A65" workbookViewId="0">
      <selection activeCell="V176" sqref="V176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" customHeight="1">
      <c r="B4" s="17"/>
      <c r="D4" s="18" t="s">
        <v>93</v>
      </c>
      <c r="L4" s="17"/>
      <c r="M4" s="90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3" t="str">
        <f>'Rekapitulace stavby'!K6</f>
        <v>Novostavba tréninkové sportovní haly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94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5" t="s">
        <v>95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'Rekapitulace stavby'!AN8</f>
        <v>8. 2. 2022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5" t="str">
        <f>'Rekapitulace stavby'!E14</f>
        <v>Vyplň údaj</v>
      </c>
      <c r="F18" s="185"/>
      <c r="G18" s="185"/>
      <c r="H18" s="185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9" t="s">
        <v>1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ROUND(J147,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5" t="s">
        <v>37</v>
      </c>
      <c r="E33" s="24" t="s">
        <v>38</v>
      </c>
      <c r="F33" s="96">
        <f>ROUND((SUM(BE147:BE361)),  2)</f>
        <v>0</v>
      </c>
      <c r="G33" s="29"/>
      <c r="H33" s="29"/>
      <c r="I33" s="97">
        <v>0.21</v>
      </c>
      <c r="J33" s="96">
        <f>ROUND(((SUM(BE147:BE361))*I33),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39</v>
      </c>
      <c r="F34" s="96">
        <f>ROUND((SUM(BF147:BF361)),  2)</f>
        <v>0</v>
      </c>
      <c r="G34" s="29"/>
      <c r="H34" s="29"/>
      <c r="I34" s="97">
        <v>0.15</v>
      </c>
      <c r="J34" s="96">
        <f>ROUND(((SUM(BF147:BF361))*I34),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96">
        <f>ROUND((SUM(BG147:BG361)),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96">
        <f>ROUND((SUM(BH147:BH361)),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42</v>
      </c>
      <c r="F37" s="96">
        <f>ROUND((SUM(BI147:BI361)),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Novostavba tréninkové sportovní haly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94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5" t="str">
        <f>E9</f>
        <v>01 - SO 01 Hala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Havlíčkův Brod</v>
      </c>
      <c r="G89" s="29"/>
      <c r="H89" s="29"/>
      <c r="I89" s="24" t="s">
        <v>21</v>
      </c>
      <c r="J89" s="52" t="str">
        <f>IF(J12="","",J12)</f>
        <v>8. 2. 2022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97</v>
      </c>
      <c r="D94" s="98"/>
      <c r="E94" s="98"/>
      <c r="F94" s="98"/>
      <c r="G94" s="98"/>
      <c r="H94" s="98"/>
      <c r="I94" s="98"/>
      <c r="J94" s="107" t="s">
        <v>98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>
      <c r="A96" s="29"/>
      <c r="B96" s="30"/>
      <c r="C96" s="108" t="s">
        <v>99</v>
      </c>
      <c r="D96" s="29"/>
      <c r="E96" s="29"/>
      <c r="F96" s="29"/>
      <c r="G96" s="29"/>
      <c r="H96" s="29"/>
      <c r="I96" s="29"/>
      <c r="J96" s="68">
        <f>J147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100</v>
      </c>
    </row>
    <row r="97" spans="2:12" s="9" customFormat="1" ht="24.9" customHeight="1">
      <c r="B97" s="109"/>
      <c r="D97" s="110" t="s">
        <v>101</v>
      </c>
      <c r="E97" s="111"/>
      <c r="F97" s="111"/>
      <c r="G97" s="111"/>
      <c r="H97" s="111"/>
      <c r="I97" s="111"/>
      <c r="J97" s="112">
        <f>J148</f>
        <v>0</v>
      </c>
      <c r="L97" s="109"/>
    </row>
    <row r="98" spans="2:12" s="10" customFormat="1" ht="19.95" customHeight="1">
      <c r="B98" s="113"/>
      <c r="D98" s="114" t="s">
        <v>102</v>
      </c>
      <c r="E98" s="115"/>
      <c r="F98" s="115"/>
      <c r="G98" s="115"/>
      <c r="H98" s="115"/>
      <c r="I98" s="115"/>
      <c r="J98" s="116">
        <f>J149</f>
        <v>0</v>
      </c>
      <c r="L98" s="113"/>
    </row>
    <row r="99" spans="2:12" s="10" customFormat="1" ht="19.95" customHeight="1">
      <c r="B99" s="113"/>
      <c r="D99" s="114" t="s">
        <v>103</v>
      </c>
      <c r="E99" s="115"/>
      <c r="F99" s="115"/>
      <c r="G99" s="115"/>
      <c r="H99" s="115"/>
      <c r="I99" s="115"/>
      <c r="J99" s="116">
        <f>J158</f>
        <v>0</v>
      </c>
      <c r="L99" s="113"/>
    </row>
    <row r="100" spans="2:12" s="10" customFormat="1" ht="19.95" customHeight="1">
      <c r="B100" s="113"/>
      <c r="D100" s="114" t="s">
        <v>104</v>
      </c>
      <c r="E100" s="115"/>
      <c r="F100" s="115"/>
      <c r="G100" s="115"/>
      <c r="H100" s="115"/>
      <c r="I100" s="115"/>
      <c r="J100" s="116">
        <f>J172</f>
        <v>0</v>
      </c>
      <c r="L100" s="113"/>
    </row>
    <row r="101" spans="2:12" s="10" customFormat="1" ht="19.95" customHeight="1">
      <c r="B101" s="113"/>
      <c r="D101" s="114" t="s">
        <v>105</v>
      </c>
      <c r="E101" s="115"/>
      <c r="F101" s="115"/>
      <c r="G101" s="115"/>
      <c r="H101" s="115"/>
      <c r="I101" s="115"/>
      <c r="J101" s="116">
        <f>J184</f>
        <v>0</v>
      </c>
      <c r="L101" s="113"/>
    </row>
    <row r="102" spans="2:12" s="10" customFormat="1" ht="19.95" customHeight="1">
      <c r="B102" s="113"/>
      <c r="D102" s="114" t="s">
        <v>106</v>
      </c>
      <c r="E102" s="115"/>
      <c r="F102" s="115"/>
      <c r="G102" s="115"/>
      <c r="H102" s="115"/>
      <c r="I102" s="115"/>
      <c r="J102" s="116">
        <f>J191</f>
        <v>0</v>
      </c>
      <c r="L102" s="113"/>
    </row>
    <row r="103" spans="2:12" s="10" customFormat="1" ht="19.95" customHeight="1">
      <c r="B103" s="113"/>
      <c r="D103" s="114" t="s">
        <v>107</v>
      </c>
      <c r="E103" s="115"/>
      <c r="F103" s="115"/>
      <c r="G103" s="115"/>
      <c r="H103" s="115"/>
      <c r="I103" s="115"/>
      <c r="J103" s="116">
        <f>J203</f>
        <v>0</v>
      </c>
      <c r="L103" s="113"/>
    </row>
    <row r="104" spans="2:12" s="10" customFormat="1" ht="19.95" customHeight="1">
      <c r="B104" s="113"/>
      <c r="D104" s="114" t="s">
        <v>108</v>
      </c>
      <c r="E104" s="115"/>
      <c r="F104" s="115"/>
      <c r="G104" s="115"/>
      <c r="H104" s="115"/>
      <c r="I104" s="115"/>
      <c r="J104" s="116">
        <f>J212</f>
        <v>0</v>
      </c>
      <c r="L104" s="113"/>
    </row>
    <row r="105" spans="2:12" s="10" customFormat="1" ht="19.95" customHeight="1">
      <c r="B105" s="113"/>
      <c r="D105" s="114" t="s">
        <v>109</v>
      </c>
      <c r="E105" s="115"/>
      <c r="F105" s="115"/>
      <c r="G105" s="115"/>
      <c r="H105" s="115"/>
      <c r="I105" s="115"/>
      <c r="J105" s="116">
        <f>J216</f>
        <v>0</v>
      </c>
      <c r="L105" s="113"/>
    </row>
    <row r="106" spans="2:12" s="9" customFormat="1" ht="24.9" customHeight="1">
      <c r="B106" s="109"/>
      <c r="D106" s="110" t="s">
        <v>110</v>
      </c>
      <c r="E106" s="111"/>
      <c r="F106" s="111"/>
      <c r="G106" s="111"/>
      <c r="H106" s="111"/>
      <c r="I106" s="111"/>
      <c r="J106" s="112">
        <f>J218</f>
        <v>0</v>
      </c>
      <c r="L106" s="109"/>
    </row>
    <row r="107" spans="2:12" s="10" customFormat="1" ht="19.95" customHeight="1">
      <c r="B107" s="113"/>
      <c r="D107" s="114" t="s">
        <v>111</v>
      </c>
      <c r="E107" s="115"/>
      <c r="F107" s="115"/>
      <c r="G107" s="115"/>
      <c r="H107" s="115"/>
      <c r="I107" s="115"/>
      <c r="J107" s="116">
        <f>J219</f>
        <v>0</v>
      </c>
      <c r="L107" s="113"/>
    </row>
    <row r="108" spans="2:12" s="10" customFormat="1" ht="19.95" customHeight="1">
      <c r="B108" s="113"/>
      <c r="D108" s="114" t="s">
        <v>112</v>
      </c>
      <c r="E108" s="115"/>
      <c r="F108" s="115"/>
      <c r="G108" s="115"/>
      <c r="H108" s="115"/>
      <c r="I108" s="115"/>
      <c r="J108" s="116">
        <f>J224</f>
        <v>0</v>
      </c>
      <c r="L108" s="113"/>
    </row>
    <row r="109" spans="2:12" s="10" customFormat="1" ht="19.95" customHeight="1">
      <c r="B109" s="113"/>
      <c r="D109" s="114" t="s">
        <v>113</v>
      </c>
      <c r="E109" s="115"/>
      <c r="F109" s="115"/>
      <c r="G109" s="115"/>
      <c r="H109" s="115"/>
      <c r="I109" s="115"/>
      <c r="J109" s="116">
        <f>J230</f>
        <v>0</v>
      </c>
      <c r="L109" s="113"/>
    </row>
    <row r="110" spans="2:12" s="10" customFormat="1" ht="19.95" customHeight="1">
      <c r="B110" s="113"/>
      <c r="D110" s="114" t="s">
        <v>114</v>
      </c>
      <c r="E110" s="115"/>
      <c r="F110" s="115"/>
      <c r="G110" s="115"/>
      <c r="H110" s="115"/>
      <c r="I110" s="115"/>
      <c r="J110" s="116">
        <f>J242</f>
        <v>0</v>
      </c>
      <c r="L110" s="113"/>
    </row>
    <row r="111" spans="2:12" s="10" customFormat="1" ht="19.95" customHeight="1">
      <c r="B111" s="113"/>
      <c r="D111" s="114" t="s">
        <v>115</v>
      </c>
      <c r="E111" s="115"/>
      <c r="F111" s="115"/>
      <c r="G111" s="115"/>
      <c r="H111" s="115"/>
      <c r="I111" s="115"/>
      <c r="J111" s="116">
        <f>J249</f>
        <v>0</v>
      </c>
      <c r="L111" s="113"/>
    </row>
    <row r="112" spans="2:12" s="10" customFormat="1" ht="19.95" customHeight="1">
      <c r="B112" s="113"/>
      <c r="D112" s="114" t="s">
        <v>116</v>
      </c>
      <c r="E112" s="115"/>
      <c r="F112" s="115"/>
      <c r="G112" s="115"/>
      <c r="H112" s="115"/>
      <c r="I112" s="115"/>
      <c r="J112" s="116">
        <f>J257</f>
        <v>0</v>
      </c>
      <c r="L112" s="113"/>
    </row>
    <row r="113" spans="1:31" s="10" customFormat="1" ht="19.95" customHeight="1">
      <c r="B113" s="113"/>
      <c r="D113" s="114" t="s">
        <v>117</v>
      </c>
      <c r="E113" s="115"/>
      <c r="F113" s="115"/>
      <c r="G113" s="115"/>
      <c r="H113" s="115"/>
      <c r="I113" s="115"/>
      <c r="J113" s="116">
        <f>J261</f>
        <v>0</v>
      </c>
      <c r="L113" s="113"/>
    </row>
    <row r="114" spans="1:31" s="10" customFormat="1" ht="19.95" customHeight="1">
      <c r="B114" s="113"/>
      <c r="D114" s="114" t="s">
        <v>118</v>
      </c>
      <c r="E114" s="115"/>
      <c r="F114" s="115"/>
      <c r="G114" s="115"/>
      <c r="H114" s="115"/>
      <c r="I114" s="115"/>
      <c r="J114" s="116">
        <f>J277</f>
        <v>0</v>
      </c>
      <c r="L114" s="113"/>
    </row>
    <row r="115" spans="1:31" s="10" customFormat="1" ht="19.95" customHeight="1">
      <c r="B115" s="113"/>
      <c r="D115" s="114" t="s">
        <v>119</v>
      </c>
      <c r="E115" s="115"/>
      <c r="F115" s="115"/>
      <c r="G115" s="115"/>
      <c r="H115" s="115"/>
      <c r="I115" s="115"/>
      <c r="J115" s="116">
        <f>J297</f>
        <v>0</v>
      </c>
      <c r="L115" s="113"/>
    </row>
    <row r="116" spans="1:31" s="10" customFormat="1" ht="19.95" customHeight="1">
      <c r="B116" s="113"/>
      <c r="D116" s="114" t="s">
        <v>120</v>
      </c>
      <c r="E116" s="115"/>
      <c r="F116" s="115"/>
      <c r="G116" s="115"/>
      <c r="H116" s="115"/>
      <c r="I116" s="115"/>
      <c r="J116" s="116">
        <f>J311</f>
        <v>0</v>
      </c>
      <c r="L116" s="113"/>
    </row>
    <row r="117" spans="1:31" s="10" customFormat="1" ht="19.95" customHeight="1">
      <c r="B117" s="113"/>
      <c r="D117" s="114" t="s">
        <v>121</v>
      </c>
      <c r="E117" s="115"/>
      <c r="F117" s="115"/>
      <c r="G117" s="115"/>
      <c r="H117" s="115"/>
      <c r="I117" s="115"/>
      <c r="J117" s="116">
        <f>J313</f>
        <v>0</v>
      </c>
      <c r="L117" s="113"/>
    </row>
    <row r="118" spans="1:31" s="10" customFormat="1" ht="19.95" customHeight="1">
      <c r="B118" s="113"/>
      <c r="D118" s="114" t="s">
        <v>122</v>
      </c>
      <c r="E118" s="115"/>
      <c r="F118" s="115"/>
      <c r="G118" s="115"/>
      <c r="H118" s="115"/>
      <c r="I118" s="115"/>
      <c r="J118" s="116">
        <f>J315</f>
        <v>0</v>
      </c>
      <c r="L118" s="113"/>
    </row>
    <row r="119" spans="1:31" s="10" customFormat="1" ht="19.95" customHeight="1">
      <c r="B119" s="113"/>
      <c r="D119" s="114" t="s">
        <v>123</v>
      </c>
      <c r="E119" s="115"/>
      <c r="F119" s="115"/>
      <c r="G119" s="115"/>
      <c r="H119" s="115"/>
      <c r="I119" s="115"/>
      <c r="J119" s="116">
        <f>J324</f>
        <v>0</v>
      </c>
      <c r="L119" s="113"/>
    </row>
    <row r="120" spans="1:31" s="10" customFormat="1" ht="19.95" customHeight="1">
      <c r="B120" s="113"/>
      <c r="D120" s="114" t="s">
        <v>124</v>
      </c>
      <c r="E120" s="115"/>
      <c r="F120" s="115"/>
      <c r="G120" s="115"/>
      <c r="H120" s="115"/>
      <c r="I120" s="115"/>
      <c r="J120" s="116">
        <f>J327</f>
        <v>0</v>
      </c>
      <c r="L120" s="113"/>
    </row>
    <row r="121" spans="1:31" s="10" customFormat="1" ht="19.95" customHeight="1">
      <c r="B121" s="113"/>
      <c r="D121" s="114" t="s">
        <v>125</v>
      </c>
      <c r="E121" s="115"/>
      <c r="F121" s="115"/>
      <c r="G121" s="115"/>
      <c r="H121" s="115"/>
      <c r="I121" s="115"/>
      <c r="J121" s="116">
        <f>J333</f>
        <v>0</v>
      </c>
      <c r="L121" s="113"/>
    </row>
    <row r="122" spans="1:31" s="10" customFormat="1" ht="19.95" customHeight="1">
      <c r="B122" s="113"/>
      <c r="D122" s="114" t="s">
        <v>126</v>
      </c>
      <c r="E122" s="115"/>
      <c r="F122" s="115"/>
      <c r="G122" s="115"/>
      <c r="H122" s="115"/>
      <c r="I122" s="115"/>
      <c r="J122" s="116">
        <f>J339</f>
        <v>0</v>
      </c>
      <c r="L122" s="113"/>
    </row>
    <row r="123" spans="1:31" s="10" customFormat="1" ht="19.95" customHeight="1">
      <c r="B123" s="113"/>
      <c r="D123" s="114" t="s">
        <v>127</v>
      </c>
      <c r="E123" s="115"/>
      <c r="F123" s="115"/>
      <c r="G123" s="115"/>
      <c r="H123" s="115"/>
      <c r="I123" s="115"/>
      <c r="J123" s="116">
        <f>J348</f>
        <v>0</v>
      </c>
      <c r="L123" s="113"/>
    </row>
    <row r="124" spans="1:31" s="10" customFormat="1" ht="19.95" customHeight="1">
      <c r="B124" s="113"/>
      <c r="D124" s="114" t="s">
        <v>128</v>
      </c>
      <c r="E124" s="115"/>
      <c r="F124" s="115"/>
      <c r="G124" s="115"/>
      <c r="H124" s="115"/>
      <c r="I124" s="115"/>
      <c r="J124" s="116">
        <f>J352</f>
        <v>0</v>
      </c>
      <c r="L124" s="113"/>
    </row>
    <row r="125" spans="1:31" s="9" customFormat="1" ht="24.9" customHeight="1">
      <c r="B125" s="109"/>
      <c r="D125" s="110" t="s">
        <v>129</v>
      </c>
      <c r="E125" s="111"/>
      <c r="F125" s="111"/>
      <c r="G125" s="111"/>
      <c r="H125" s="111"/>
      <c r="I125" s="111"/>
      <c r="J125" s="112">
        <f>J355</f>
        <v>0</v>
      </c>
      <c r="L125" s="109"/>
    </row>
    <row r="126" spans="1:31" s="10" customFormat="1" ht="19.95" customHeight="1">
      <c r="B126" s="113"/>
      <c r="D126" s="114" t="s">
        <v>130</v>
      </c>
      <c r="E126" s="115"/>
      <c r="F126" s="115"/>
      <c r="G126" s="115"/>
      <c r="H126" s="115"/>
      <c r="I126" s="115"/>
      <c r="J126" s="116">
        <f>J356</f>
        <v>0</v>
      </c>
      <c r="L126" s="113"/>
    </row>
    <row r="127" spans="1:31" s="10" customFormat="1" ht="19.95" customHeight="1">
      <c r="B127" s="113"/>
      <c r="D127" s="114" t="s">
        <v>131</v>
      </c>
      <c r="E127" s="115"/>
      <c r="F127" s="115"/>
      <c r="G127" s="115"/>
      <c r="H127" s="115"/>
      <c r="I127" s="115"/>
      <c r="J127" s="116">
        <f>J360</f>
        <v>0</v>
      </c>
      <c r="L127" s="113"/>
    </row>
    <row r="128" spans="1:31" s="2" customFormat="1" ht="21.7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31" s="2" customFormat="1" ht="6.9" customHeight="1">
      <c r="A129" s="29"/>
      <c r="B129" s="44"/>
      <c r="C129" s="45"/>
      <c r="D129" s="45"/>
      <c r="E129" s="45"/>
      <c r="F129" s="45"/>
      <c r="G129" s="45"/>
      <c r="H129" s="45"/>
      <c r="I129" s="45"/>
      <c r="J129" s="45"/>
      <c r="K129" s="45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3" spans="1:31" s="2" customFormat="1" ht="6.9" customHeight="1">
      <c r="A133" s="29"/>
      <c r="B133" s="46"/>
      <c r="C133" s="47"/>
      <c r="D133" s="47"/>
      <c r="E133" s="47"/>
      <c r="F133" s="47"/>
      <c r="G133" s="47"/>
      <c r="H133" s="47"/>
      <c r="I133" s="47"/>
      <c r="J133" s="47"/>
      <c r="K133" s="47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31" s="2" customFormat="1" ht="24.9" customHeight="1">
      <c r="A134" s="29"/>
      <c r="B134" s="30"/>
      <c r="C134" s="18" t="s">
        <v>132</v>
      </c>
      <c r="D134" s="29"/>
      <c r="E134" s="29"/>
      <c r="F134" s="29"/>
      <c r="G134" s="29"/>
      <c r="H134" s="29"/>
      <c r="I134" s="29"/>
      <c r="J134" s="29"/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s="2" customFormat="1" ht="6.9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3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31" s="2" customFormat="1" ht="12" customHeight="1">
      <c r="A136" s="29"/>
      <c r="B136" s="30"/>
      <c r="C136" s="24" t="s">
        <v>16</v>
      </c>
      <c r="D136" s="29"/>
      <c r="E136" s="29"/>
      <c r="F136" s="29"/>
      <c r="G136" s="29"/>
      <c r="H136" s="29"/>
      <c r="I136" s="29"/>
      <c r="J136" s="29"/>
      <c r="K136" s="29"/>
      <c r="L136" s="3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31" s="2" customFormat="1" ht="16.5" customHeight="1">
      <c r="A137" s="29"/>
      <c r="B137" s="30"/>
      <c r="C137" s="29"/>
      <c r="D137" s="29"/>
      <c r="E137" s="213" t="str">
        <f>E7</f>
        <v>Novostavba tréninkové sportovní haly</v>
      </c>
      <c r="F137" s="214"/>
      <c r="G137" s="214"/>
      <c r="H137" s="214"/>
      <c r="I137" s="29"/>
      <c r="J137" s="29"/>
      <c r="K137" s="29"/>
      <c r="L137" s="3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31" s="2" customFormat="1" ht="12" customHeight="1">
      <c r="A138" s="29"/>
      <c r="B138" s="30"/>
      <c r="C138" s="24" t="s">
        <v>94</v>
      </c>
      <c r="D138" s="29"/>
      <c r="E138" s="29"/>
      <c r="F138" s="29"/>
      <c r="G138" s="29"/>
      <c r="H138" s="29"/>
      <c r="I138" s="29"/>
      <c r="J138" s="29"/>
      <c r="K138" s="29"/>
      <c r="L138" s="3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31" s="2" customFormat="1" ht="16.5" customHeight="1">
      <c r="A139" s="29"/>
      <c r="B139" s="30"/>
      <c r="C139" s="29"/>
      <c r="D139" s="29"/>
      <c r="E139" s="195" t="str">
        <f>E9</f>
        <v>01 - SO 01 Hala</v>
      </c>
      <c r="F139" s="212"/>
      <c r="G139" s="212"/>
      <c r="H139" s="212"/>
      <c r="I139" s="29"/>
      <c r="J139" s="29"/>
      <c r="K139" s="29"/>
      <c r="L139" s="3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s="2" customFormat="1" ht="6.9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3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s="2" customFormat="1" ht="12" customHeight="1">
      <c r="A141" s="29"/>
      <c r="B141" s="30"/>
      <c r="C141" s="24" t="s">
        <v>19</v>
      </c>
      <c r="D141" s="29"/>
      <c r="E141" s="29"/>
      <c r="F141" s="22" t="str">
        <f>F12</f>
        <v>Havlíčkův Brod</v>
      </c>
      <c r="G141" s="29"/>
      <c r="H141" s="29"/>
      <c r="I141" s="24" t="s">
        <v>21</v>
      </c>
      <c r="J141" s="52" t="str">
        <f>IF(J12="","",J12)</f>
        <v>8. 2. 2022</v>
      </c>
      <c r="K141" s="29"/>
      <c r="L141" s="3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s="2" customFormat="1" ht="6.9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3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s="2" customFormat="1" ht="15.15" customHeight="1">
      <c r="A143" s="29"/>
      <c r="B143" s="30"/>
      <c r="C143" s="24" t="s">
        <v>23</v>
      </c>
      <c r="D143" s="29"/>
      <c r="E143" s="29"/>
      <c r="F143" s="22" t="str">
        <f>E15</f>
        <v xml:space="preserve"> </v>
      </c>
      <c r="G143" s="29"/>
      <c r="H143" s="29"/>
      <c r="I143" s="24" t="s">
        <v>29</v>
      </c>
      <c r="J143" s="27" t="str">
        <f>E21</f>
        <v xml:space="preserve"> </v>
      </c>
      <c r="K143" s="29"/>
      <c r="L143" s="3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s="2" customFormat="1" ht="15.15" customHeight="1">
      <c r="A144" s="29"/>
      <c r="B144" s="30"/>
      <c r="C144" s="24" t="s">
        <v>27</v>
      </c>
      <c r="D144" s="29"/>
      <c r="E144" s="29"/>
      <c r="F144" s="22" t="str">
        <f>IF(E18="","",E18)</f>
        <v>Vyplň údaj</v>
      </c>
      <c r="G144" s="29"/>
      <c r="H144" s="29"/>
      <c r="I144" s="24" t="s">
        <v>31</v>
      </c>
      <c r="J144" s="27" t="str">
        <f>E24</f>
        <v xml:space="preserve"> </v>
      </c>
      <c r="K144" s="29"/>
      <c r="L144" s="3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10.3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3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11" customFormat="1" ht="29.25" customHeight="1">
      <c r="A146" s="117"/>
      <c r="B146" s="118"/>
      <c r="C146" s="119" t="s">
        <v>133</v>
      </c>
      <c r="D146" s="120" t="s">
        <v>58</v>
      </c>
      <c r="E146" s="120" t="s">
        <v>54</v>
      </c>
      <c r="F146" s="120" t="s">
        <v>55</v>
      </c>
      <c r="G146" s="120" t="s">
        <v>134</v>
      </c>
      <c r="H146" s="120" t="s">
        <v>135</v>
      </c>
      <c r="I146" s="120" t="s">
        <v>136</v>
      </c>
      <c r="J146" s="121" t="s">
        <v>98</v>
      </c>
      <c r="K146" s="122" t="s">
        <v>137</v>
      </c>
      <c r="L146" s="123"/>
      <c r="M146" s="59" t="s">
        <v>1</v>
      </c>
      <c r="N146" s="60" t="s">
        <v>37</v>
      </c>
      <c r="O146" s="60" t="s">
        <v>138</v>
      </c>
      <c r="P146" s="60" t="s">
        <v>139</v>
      </c>
      <c r="Q146" s="60" t="s">
        <v>140</v>
      </c>
      <c r="R146" s="60" t="s">
        <v>141</v>
      </c>
      <c r="S146" s="60" t="s">
        <v>142</v>
      </c>
      <c r="T146" s="61" t="s">
        <v>143</v>
      </c>
      <c r="U146" s="117"/>
      <c r="V146" s="117"/>
      <c r="W146" s="117"/>
      <c r="X146" s="117"/>
      <c r="Y146" s="117"/>
      <c r="Z146" s="117"/>
      <c r="AA146" s="117"/>
      <c r="AB146" s="117"/>
      <c r="AC146" s="117"/>
      <c r="AD146" s="117"/>
      <c r="AE146" s="117"/>
    </row>
    <row r="147" spans="1:65" s="2" customFormat="1" ht="22.8" customHeight="1">
      <c r="A147" s="29"/>
      <c r="B147" s="30"/>
      <c r="C147" s="66" t="s">
        <v>144</v>
      </c>
      <c r="D147" s="29"/>
      <c r="E147" s="29"/>
      <c r="F147" s="29"/>
      <c r="G147" s="29"/>
      <c r="H147" s="29"/>
      <c r="I147" s="29"/>
      <c r="J147" s="124">
        <f>BK147</f>
        <v>0</v>
      </c>
      <c r="K147" s="29"/>
      <c r="L147" s="30"/>
      <c r="M147" s="62"/>
      <c r="N147" s="53"/>
      <c r="O147" s="63"/>
      <c r="P147" s="125">
        <f>P148+P218+P355</f>
        <v>0</v>
      </c>
      <c r="Q147" s="63"/>
      <c r="R147" s="125">
        <f>R148+R218+R355</f>
        <v>3148.7276291699995</v>
      </c>
      <c r="S147" s="63"/>
      <c r="T147" s="126">
        <f>T148+T218+T355</f>
        <v>1.2704200000000001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T147" s="14" t="s">
        <v>72</v>
      </c>
      <c r="AU147" s="14" t="s">
        <v>100</v>
      </c>
      <c r="BK147" s="127">
        <f>BK148+BK218+BK355</f>
        <v>0</v>
      </c>
    </row>
    <row r="148" spans="1:65" s="12" customFormat="1" ht="25.95" customHeight="1">
      <c r="B148" s="128"/>
      <c r="D148" s="129" t="s">
        <v>72</v>
      </c>
      <c r="E148" s="130" t="s">
        <v>145</v>
      </c>
      <c r="F148" s="130" t="s">
        <v>146</v>
      </c>
      <c r="I148" s="131"/>
      <c r="J148" s="132">
        <f>BK148</f>
        <v>0</v>
      </c>
      <c r="L148" s="128"/>
      <c r="M148" s="133"/>
      <c r="N148" s="134"/>
      <c r="O148" s="134"/>
      <c r="P148" s="135">
        <f>P149+P158+P172+P184+P191+P203+P212+P216</f>
        <v>0</v>
      </c>
      <c r="Q148" s="134"/>
      <c r="R148" s="135">
        <f>R149+R158+R172+R184+R191+R203+R212+R216</f>
        <v>3032.8348258499996</v>
      </c>
      <c r="S148" s="134"/>
      <c r="T148" s="136">
        <f>T149+T158+T172+T184+T191+T203+T212+T216</f>
        <v>0.8</v>
      </c>
      <c r="AR148" s="129" t="s">
        <v>81</v>
      </c>
      <c r="AT148" s="137" t="s">
        <v>72</v>
      </c>
      <c r="AU148" s="137" t="s">
        <v>73</v>
      </c>
      <c r="AY148" s="129" t="s">
        <v>147</v>
      </c>
      <c r="BK148" s="138">
        <f>BK149+BK158+BK172+BK184+BK191+BK203+BK212+BK216</f>
        <v>0</v>
      </c>
    </row>
    <row r="149" spans="1:65" s="12" customFormat="1" ht="22.8" customHeight="1">
      <c r="B149" s="128"/>
      <c r="D149" s="129" t="s">
        <v>72</v>
      </c>
      <c r="E149" s="139" t="s">
        <v>81</v>
      </c>
      <c r="F149" s="139" t="s">
        <v>148</v>
      </c>
      <c r="I149" s="131"/>
      <c r="J149" s="140">
        <f>BK149</f>
        <v>0</v>
      </c>
      <c r="L149" s="128"/>
      <c r="M149" s="133"/>
      <c r="N149" s="134"/>
      <c r="O149" s="134"/>
      <c r="P149" s="135">
        <f>SUM(P150:P157)</f>
        <v>0</v>
      </c>
      <c r="Q149" s="134"/>
      <c r="R149" s="135">
        <f>SUM(R150:R157)</f>
        <v>0</v>
      </c>
      <c r="S149" s="134"/>
      <c r="T149" s="136">
        <f>SUM(T150:T157)</f>
        <v>0</v>
      </c>
      <c r="AR149" s="129" t="s">
        <v>81</v>
      </c>
      <c r="AT149" s="137" t="s">
        <v>72</v>
      </c>
      <c r="AU149" s="137" t="s">
        <v>81</v>
      </c>
      <c r="AY149" s="129" t="s">
        <v>147</v>
      </c>
      <c r="BK149" s="138">
        <f>SUM(BK150:BK157)</f>
        <v>0</v>
      </c>
    </row>
    <row r="150" spans="1:65" s="2" customFormat="1" ht="24.15" customHeight="1">
      <c r="A150" s="29"/>
      <c r="B150" s="141"/>
      <c r="C150" s="142" t="s">
        <v>81</v>
      </c>
      <c r="D150" s="142" t="s">
        <v>149</v>
      </c>
      <c r="E150" s="143" t="s">
        <v>150</v>
      </c>
      <c r="F150" s="144" t="s">
        <v>151</v>
      </c>
      <c r="G150" s="145" t="s">
        <v>152</v>
      </c>
      <c r="H150" s="146">
        <v>1650</v>
      </c>
      <c r="I150" s="147"/>
      <c r="J150" s="148">
        <f t="shared" ref="J150:J157" si="0">ROUND(I150*H150,2)</f>
        <v>0</v>
      </c>
      <c r="K150" s="149"/>
      <c r="L150" s="30"/>
      <c r="M150" s="150" t="s">
        <v>1</v>
      </c>
      <c r="N150" s="151" t="s">
        <v>38</v>
      </c>
      <c r="O150" s="55"/>
      <c r="P150" s="152">
        <f t="shared" ref="P150:P157" si="1">O150*H150</f>
        <v>0</v>
      </c>
      <c r="Q150" s="152">
        <v>0</v>
      </c>
      <c r="R150" s="152">
        <f t="shared" ref="R150:R157" si="2">Q150*H150</f>
        <v>0</v>
      </c>
      <c r="S150" s="152">
        <v>0</v>
      </c>
      <c r="T150" s="153">
        <f t="shared" ref="T150:T157" si="3"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54" t="s">
        <v>153</v>
      </c>
      <c r="AT150" s="154" t="s">
        <v>149</v>
      </c>
      <c r="AU150" s="154" t="s">
        <v>83</v>
      </c>
      <c r="AY150" s="14" t="s">
        <v>147</v>
      </c>
      <c r="BE150" s="155">
        <f t="shared" ref="BE150:BE157" si="4">IF(N150="základní",J150,0)</f>
        <v>0</v>
      </c>
      <c r="BF150" s="155">
        <f t="shared" ref="BF150:BF157" si="5">IF(N150="snížená",J150,0)</f>
        <v>0</v>
      </c>
      <c r="BG150" s="155">
        <f t="shared" ref="BG150:BG157" si="6">IF(N150="zákl. přenesená",J150,0)</f>
        <v>0</v>
      </c>
      <c r="BH150" s="155">
        <f t="shared" ref="BH150:BH157" si="7">IF(N150="sníž. přenesená",J150,0)</f>
        <v>0</v>
      </c>
      <c r="BI150" s="155">
        <f t="shared" ref="BI150:BI157" si="8">IF(N150="nulová",J150,0)</f>
        <v>0</v>
      </c>
      <c r="BJ150" s="14" t="s">
        <v>81</v>
      </c>
      <c r="BK150" s="155">
        <f t="shared" ref="BK150:BK157" si="9">ROUND(I150*H150,2)</f>
        <v>0</v>
      </c>
      <c r="BL150" s="14" t="s">
        <v>153</v>
      </c>
      <c r="BM150" s="154" t="s">
        <v>154</v>
      </c>
    </row>
    <row r="151" spans="1:65" s="2" customFormat="1" ht="33" customHeight="1">
      <c r="A151" s="29"/>
      <c r="B151" s="141"/>
      <c r="C151" s="142" t="s">
        <v>83</v>
      </c>
      <c r="D151" s="142" t="s">
        <v>149</v>
      </c>
      <c r="E151" s="143" t="s">
        <v>155</v>
      </c>
      <c r="F151" s="144" t="s">
        <v>156</v>
      </c>
      <c r="G151" s="145" t="s">
        <v>157</v>
      </c>
      <c r="H151" s="146">
        <v>1975.68</v>
      </c>
      <c r="I151" s="147"/>
      <c r="J151" s="148">
        <f t="shared" si="0"/>
        <v>0</v>
      </c>
      <c r="K151" s="149"/>
      <c r="L151" s="30"/>
      <c r="M151" s="150" t="s">
        <v>1</v>
      </c>
      <c r="N151" s="151" t="s">
        <v>38</v>
      </c>
      <c r="O151" s="55"/>
      <c r="P151" s="152">
        <f t="shared" si="1"/>
        <v>0</v>
      </c>
      <c r="Q151" s="152">
        <v>0</v>
      </c>
      <c r="R151" s="152">
        <f t="shared" si="2"/>
        <v>0</v>
      </c>
      <c r="S151" s="152">
        <v>0</v>
      </c>
      <c r="T151" s="153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153</v>
      </c>
      <c r="AT151" s="154" t="s">
        <v>149</v>
      </c>
      <c r="AU151" s="154" t="s">
        <v>83</v>
      </c>
      <c r="AY151" s="14" t="s">
        <v>147</v>
      </c>
      <c r="BE151" s="155">
        <f t="shared" si="4"/>
        <v>0</v>
      </c>
      <c r="BF151" s="155">
        <f t="shared" si="5"/>
        <v>0</v>
      </c>
      <c r="BG151" s="155">
        <f t="shared" si="6"/>
        <v>0</v>
      </c>
      <c r="BH151" s="155">
        <f t="shared" si="7"/>
        <v>0</v>
      </c>
      <c r="BI151" s="155">
        <f t="shared" si="8"/>
        <v>0</v>
      </c>
      <c r="BJ151" s="14" t="s">
        <v>81</v>
      </c>
      <c r="BK151" s="155">
        <f t="shared" si="9"/>
        <v>0</v>
      </c>
      <c r="BL151" s="14" t="s">
        <v>153</v>
      </c>
      <c r="BM151" s="154" t="s">
        <v>158</v>
      </c>
    </row>
    <row r="152" spans="1:65" s="2" customFormat="1" ht="33" customHeight="1">
      <c r="A152" s="29"/>
      <c r="B152" s="141"/>
      <c r="C152" s="142" t="s">
        <v>159</v>
      </c>
      <c r="D152" s="142" t="s">
        <v>149</v>
      </c>
      <c r="E152" s="143" t="s">
        <v>160</v>
      </c>
      <c r="F152" s="144" t="s">
        <v>161</v>
      </c>
      <c r="G152" s="145" t="s">
        <v>157</v>
      </c>
      <c r="H152" s="146">
        <v>73.134</v>
      </c>
      <c r="I152" s="147"/>
      <c r="J152" s="148">
        <f t="shared" si="0"/>
        <v>0</v>
      </c>
      <c r="K152" s="149"/>
      <c r="L152" s="30"/>
      <c r="M152" s="150" t="s">
        <v>1</v>
      </c>
      <c r="N152" s="151" t="s">
        <v>38</v>
      </c>
      <c r="O152" s="55"/>
      <c r="P152" s="152">
        <f t="shared" si="1"/>
        <v>0</v>
      </c>
      <c r="Q152" s="152">
        <v>0</v>
      </c>
      <c r="R152" s="152">
        <f t="shared" si="2"/>
        <v>0</v>
      </c>
      <c r="S152" s="152">
        <v>0</v>
      </c>
      <c r="T152" s="153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153</v>
      </c>
      <c r="AT152" s="154" t="s">
        <v>149</v>
      </c>
      <c r="AU152" s="154" t="s">
        <v>83</v>
      </c>
      <c r="AY152" s="14" t="s">
        <v>147</v>
      </c>
      <c r="BE152" s="155">
        <f t="shared" si="4"/>
        <v>0</v>
      </c>
      <c r="BF152" s="155">
        <f t="shared" si="5"/>
        <v>0</v>
      </c>
      <c r="BG152" s="155">
        <f t="shared" si="6"/>
        <v>0</v>
      </c>
      <c r="BH152" s="155">
        <f t="shared" si="7"/>
        <v>0</v>
      </c>
      <c r="BI152" s="155">
        <f t="shared" si="8"/>
        <v>0</v>
      </c>
      <c r="BJ152" s="14" t="s">
        <v>81</v>
      </c>
      <c r="BK152" s="155">
        <f t="shared" si="9"/>
        <v>0</v>
      </c>
      <c r="BL152" s="14" t="s">
        <v>153</v>
      </c>
      <c r="BM152" s="154" t="s">
        <v>162</v>
      </c>
    </row>
    <row r="153" spans="1:65" s="2" customFormat="1" ht="24.15" customHeight="1">
      <c r="A153" s="29"/>
      <c r="B153" s="141"/>
      <c r="C153" s="142" t="s">
        <v>163</v>
      </c>
      <c r="D153" s="142" t="s">
        <v>149</v>
      </c>
      <c r="E153" s="143" t="s">
        <v>164</v>
      </c>
      <c r="F153" s="144" t="s">
        <v>165</v>
      </c>
      <c r="G153" s="145" t="s">
        <v>157</v>
      </c>
      <c r="H153" s="146">
        <v>4471.5879999999997</v>
      </c>
      <c r="I153" s="147"/>
      <c r="J153" s="148">
        <f t="shared" si="0"/>
        <v>0</v>
      </c>
      <c r="K153" s="149"/>
      <c r="L153" s="30"/>
      <c r="M153" s="150" t="s">
        <v>1</v>
      </c>
      <c r="N153" s="151" t="s">
        <v>38</v>
      </c>
      <c r="O153" s="55"/>
      <c r="P153" s="152">
        <f t="shared" si="1"/>
        <v>0</v>
      </c>
      <c r="Q153" s="152">
        <v>0</v>
      </c>
      <c r="R153" s="152">
        <f t="shared" si="2"/>
        <v>0</v>
      </c>
      <c r="S153" s="152">
        <v>0</v>
      </c>
      <c r="T153" s="153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153</v>
      </c>
      <c r="AT153" s="154" t="s">
        <v>149</v>
      </c>
      <c r="AU153" s="154" t="s">
        <v>83</v>
      </c>
      <c r="AY153" s="14" t="s">
        <v>147</v>
      </c>
      <c r="BE153" s="155">
        <f t="shared" si="4"/>
        <v>0</v>
      </c>
      <c r="BF153" s="155">
        <f t="shared" si="5"/>
        <v>0</v>
      </c>
      <c r="BG153" s="155">
        <f t="shared" si="6"/>
        <v>0</v>
      </c>
      <c r="BH153" s="155">
        <f t="shared" si="7"/>
        <v>0</v>
      </c>
      <c r="BI153" s="155">
        <f t="shared" si="8"/>
        <v>0</v>
      </c>
      <c r="BJ153" s="14" t="s">
        <v>81</v>
      </c>
      <c r="BK153" s="155">
        <f t="shared" si="9"/>
        <v>0</v>
      </c>
      <c r="BL153" s="14" t="s">
        <v>153</v>
      </c>
      <c r="BM153" s="154" t="s">
        <v>166</v>
      </c>
    </row>
    <row r="154" spans="1:65" s="2" customFormat="1" ht="33" customHeight="1">
      <c r="A154" s="29"/>
      <c r="B154" s="141"/>
      <c r="C154" s="142" t="s">
        <v>167</v>
      </c>
      <c r="D154" s="142" t="s">
        <v>149</v>
      </c>
      <c r="E154" s="143" t="s">
        <v>168</v>
      </c>
      <c r="F154" s="144" t="s">
        <v>169</v>
      </c>
      <c r="G154" s="145" t="s">
        <v>157</v>
      </c>
      <c r="H154" s="146">
        <v>4915.7520000000004</v>
      </c>
      <c r="I154" s="147"/>
      <c r="J154" s="148">
        <f t="shared" si="0"/>
        <v>0</v>
      </c>
      <c r="K154" s="149"/>
      <c r="L154" s="30"/>
      <c r="M154" s="150" t="s">
        <v>1</v>
      </c>
      <c r="N154" s="151" t="s">
        <v>38</v>
      </c>
      <c r="O154" s="55"/>
      <c r="P154" s="152">
        <f t="shared" si="1"/>
        <v>0</v>
      </c>
      <c r="Q154" s="152">
        <v>0</v>
      </c>
      <c r="R154" s="152">
        <f t="shared" si="2"/>
        <v>0</v>
      </c>
      <c r="S154" s="152">
        <v>0</v>
      </c>
      <c r="T154" s="153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153</v>
      </c>
      <c r="AT154" s="154" t="s">
        <v>149</v>
      </c>
      <c r="AU154" s="154" t="s">
        <v>83</v>
      </c>
      <c r="AY154" s="14" t="s">
        <v>147</v>
      </c>
      <c r="BE154" s="155">
        <f t="shared" si="4"/>
        <v>0</v>
      </c>
      <c r="BF154" s="155">
        <f t="shared" si="5"/>
        <v>0</v>
      </c>
      <c r="BG154" s="155">
        <f t="shared" si="6"/>
        <v>0</v>
      </c>
      <c r="BH154" s="155">
        <f t="shared" si="7"/>
        <v>0</v>
      </c>
      <c r="BI154" s="155">
        <f t="shared" si="8"/>
        <v>0</v>
      </c>
      <c r="BJ154" s="14" t="s">
        <v>81</v>
      </c>
      <c r="BK154" s="155">
        <f t="shared" si="9"/>
        <v>0</v>
      </c>
      <c r="BL154" s="14" t="s">
        <v>153</v>
      </c>
      <c r="BM154" s="154" t="s">
        <v>170</v>
      </c>
    </row>
    <row r="155" spans="1:65" s="2" customFormat="1" ht="24.15" customHeight="1">
      <c r="A155" s="29"/>
      <c r="B155" s="141"/>
      <c r="C155" s="142" t="s">
        <v>171</v>
      </c>
      <c r="D155" s="142" t="s">
        <v>149</v>
      </c>
      <c r="E155" s="143" t="s">
        <v>172</v>
      </c>
      <c r="F155" s="144" t="s">
        <v>173</v>
      </c>
      <c r="G155" s="145" t="s">
        <v>157</v>
      </c>
      <c r="H155" s="146">
        <v>4915.7520000000004</v>
      </c>
      <c r="I155" s="147"/>
      <c r="J155" s="148">
        <f t="shared" si="0"/>
        <v>0</v>
      </c>
      <c r="K155" s="149"/>
      <c r="L155" s="30"/>
      <c r="M155" s="150" t="s">
        <v>1</v>
      </c>
      <c r="N155" s="151" t="s">
        <v>38</v>
      </c>
      <c r="O155" s="55"/>
      <c r="P155" s="152">
        <f t="shared" si="1"/>
        <v>0</v>
      </c>
      <c r="Q155" s="152">
        <v>0</v>
      </c>
      <c r="R155" s="152">
        <f t="shared" si="2"/>
        <v>0</v>
      </c>
      <c r="S155" s="152">
        <v>0</v>
      </c>
      <c r="T155" s="153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54" t="s">
        <v>153</v>
      </c>
      <c r="AT155" s="154" t="s">
        <v>149</v>
      </c>
      <c r="AU155" s="154" t="s">
        <v>83</v>
      </c>
      <c r="AY155" s="14" t="s">
        <v>147</v>
      </c>
      <c r="BE155" s="155">
        <f t="shared" si="4"/>
        <v>0</v>
      </c>
      <c r="BF155" s="155">
        <f t="shared" si="5"/>
        <v>0</v>
      </c>
      <c r="BG155" s="155">
        <f t="shared" si="6"/>
        <v>0</v>
      </c>
      <c r="BH155" s="155">
        <f t="shared" si="7"/>
        <v>0</v>
      </c>
      <c r="BI155" s="155">
        <f t="shared" si="8"/>
        <v>0</v>
      </c>
      <c r="BJ155" s="14" t="s">
        <v>81</v>
      </c>
      <c r="BK155" s="155">
        <f t="shared" si="9"/>
        <v>0</v>
      </c>
      <c r="BL155" s="14" t="s">
        <v>153</v>
      </c>
      <c r="BM155" s="154" t="s">
        <v>174</v>
      </c>
    </row>
    <row r="156" spans="1:65" s="2" customFormat="1" ht="24.15" customHeight="1">
      <c r="A156" s="29"/>
      <c r="B156" s="141"/>
      <c r="C156" s="142" t="s">
        <v>175</v>
      </c>
      <c r="D156" s="142" t="s">
        <v>149</v>
      </c>
      <c r="E156" s="143" t="s">
        <v>176</v>
      </c>
      <c r="F156" s="144" t="s">
        <v>177</v>
      </c>
      <c r="G156" s="145" t="s">
        <v>178</v>
      </c>
      <c r="H156" s="146">
        <v>6390.4780000000001</v>
      </c>
      <c r="I156" s="147"/>
      <c r="J156" s="148">
        <f t="shared" si="0"/>
        <v>0</v>
      </c>
      <c r="K156" s="149"/>
      <c r="L156" s="30"/>
      <c r="M156" s="150" t="s">
        <v>1</v>
      </c>
      <c r="N156" s="151" t="s">
        <v>38</v>
      </c>
      <c r="O156" s="55"/>
      <c r="P156" s="152">
        <f t="shared" si="1"/>
        <v>0</v>
      </c>
      <c r="Q156" s="152">
        <v>0</v>
      </c>
      <c r="R156" s="152">
        <f t="shared" si="2"/>
        <v>0</v>
      </c>
      <c r="S156" s="152">
        <v>0</v>
      </c>
      <c r="T156" s="153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153</v>
      </c>
      <c r="AT156" s="154" t="s">
        <v>149</v>
      </c>
      <c r="AU156" s="154" t="s">
        <v>83</v>
      </c>
      <c r="AY156" s="14" t="s">
        <v>147</v>
      </c>
      <c r="BE156" s="155">
        <f t="shared" si="4"/>
        <v>0</v>
      </c>
      <c r="BF156" s="155">
        <f t="shared" si="5"/>
        <v>0</v>
      </c>
      <c r="BG156" s="155">
        <f t="shared" si="6"/>
        <v>0</v>
      </c>
      <c r="BH156" s="155">
        <f t="shared" si="7"/>
        <v>0</v>
      </c>
      <c r="BI156" s="155">
        <f t="shared" si="8"/>
        <v>0</v>
      </c>
      <c r="BJ156" s="14" t="s">
        <v>81</v>
      </c>
      <c r="BK156" s="155">
        <f t="shared" si="9"/>
        <v>0</v>
      </c>
      <c r="BL156" s="14" t="s">
        <v>153</v>
      </c>
      <c r="BM156" s="154" t="s">
        <v>179</v>
      </c>
    </row>
    <row r="157" spans="1:65" s="2" customFormat="1" ht="33" customHeight="1">
      <c r="A157" s="29"/>
      <c r="B157" s="141"/>
      <c r="C157" s="142" t="s">
        <v>180</v>
      </c>
      <c r="D157" s="142" t="s">
        <v>149</v>
      </c>
      <c r="E157" s="143" t="s">
        <v>181</v>
      </c>
      <c r="F157" s="144" t="s">
        <v>182</v>
      </c>
      <c r="G157" s="145" t="s">
        <v>157</v>
      </c>
      <c r="H157" s="146">
        <v>55</v>
      </c>
      <c r="I157" s="147"/>
      <c r="J157" s="148">
        <f t="shared" si="0"/>
        <v>0</v>
      </c>
      <c r="K157" s="149"/>
      <c r="L157" s="30"/>
      <c r="M157" s="150" t="s">
        <v>1</v>
      </c>
      <c r="N157" s="151" t="s">
        <v>38</v>
      </c>
      <c r="O157" s="55"/>
      <c r="P157" s="152">
        <f t="shared" si="1"/>
        <v>0</v>
      </c>
      <c r="Q157" s="152">
        <v>0</v>
      </c>
      <c r="R157" s="152">
        <f t="shared" si="2"/>
        <v>0</v>
      </c>
      <c r="S157" s="152">
        <v>0</v>
      </c>
      <c r="T157" s="15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153</v>
      </c>
      <c r="AT157" s="154" t="s">
        <v>149</v>
      </c>
      <c r="AU157" s="154" t="s">
        <v>83</v>
      </c>
      <c r="AY157" s="14" t="s">
        <v>147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81</v>
      </c>
      <c r="BK157" s="155">
        <f t="shared" si="9"/>
        <v>0</v>
      </c>
      <c r="BL157" s="14" t="s">
        <v>153</v>
      </c>
      <c r="BM157" s="154" t="s">
        <v>183</v>
      </c>
    </row>
    <row r="158" spans="1:65" s="12" customFormat="1" ht="22.8" customHeight="1">
      <c r="B158" s="128"/>
      <c r="D158" s="129" t="s">
        <v>72</v>
      </c>
      <c r="E158" s="139" t="s">
        <v>83</v>
      </c>
      <c r="F158" s="139" t="s">
        <v>184</v>
      </c>
      <c r="I158" s="131"/>
      <c r="J158" s="140">
        <f>BK158</f>
        <v>0</v>
      </c>
      <c r="L158" s="128"/>
      <c r="M158" s="133"/>
      <c r="N158" s="134"/>
      <c r="O158" s="134"/>
      <c r="P158" s="135">
        <f>SUM(P159:P171)</f>
        <v>0</v>
      </c>
      <c r="Q158" s="134"/>
      <c r="R158" s="135">
        <f>SUM(R159:R171)</f>
        <v>2796.2698500399997</v>
      </c>
      <c r="S158" s="134"/>
      <c r="T158" s="136">
        <f>SUM(T159:T171)</f>
        <v>0</v>
      </c>
      <c r="AR158" s="129" t="s">
        <v>81</v>
      </c>
      <c r="AT158" s="137" t="s">
        <v>72</v>
      </c>
      <c r="AU158" s="137" t="s">
        <v>81</v>
      </c>
      <c r="AY158" s="129" t="s">
        <v>147</v>
      </c>
      <c r="BK158" s="138">
        <f>SUM(BK159:BK171)</f>
        <v>0</v>
      </c>
    </row>
    <row r="159" spans="1:65" s="2" customFormat="1" ht="24.15" customHeight="1">
      <c r="A159" s="29"/>
      <c r="B159" s="141"/>
      <c r="C159" s="142" t="s">
        <v>185</v>
      </c>
      <c r="D159" s="142" t="s">
        <v>149</v>
      </c>
      <c r="E159" s="143" t="s">
        <v>186</v>
      </c>
      <c r="F159" s="144" t="s">
        <v>187</v>
      </c>
      <c r="G159" s="145" t="s">
        <v>188</v>
      </c>
      <c r="H159" s="146">
        <v>168</v>
      </c>
      <c r="I159" s="147"/>
      <c r="J159" s="148">
        <f t="shared" ref="J159:J171" si="10">ROUND(I159*H159,2)</f>
        <v>0</v>
      </c>
      <c r="K159" s="149"/>
      <c r="L159" s="30"/>
      <c r="M159" s="150" t="s">
        <v>1</v>
      </c>
      <c r="N159" s="151" t="s">
        <v>38</v>
      </c>
      <c r="O159" s="55"/>
      <c r="P159" s="152">
        <f t="shared" ref="P159:P171" si="11">O159*H159</f>
        <v>0</v>
      </c>
      <c r="Q159" s="152">
        <v>3.0000000000000001E-5</v>
      </c>
      <c r="R159" s="152">
        <f t="shared" ref="R159:R171" si="12">Q159*H159</f>
        <v>5.0400000000000002E-3</v>
      </c>
      <c r="S159" s="152">
        <v>0</v>
      </c>
      <c r="T159" s="153">
        <f t="shared" ref="T159:T171" si="1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153</v>
      </c>
      <c r="AT159" s="154" t="s">
        <v>149</v>
      </c>
      <c r="AU159" s="154" t="s">
        <v>83</v>
      </c>
      <c r="AY159" s="14" t="s">
        <v>147</v>
      </c>
      <c r="BE159" s="155">
        <f t="shared" ref="BE159:BE171" si="14">IF(N159="základní",J159,0)</f>
        <v>0</v>
      </c>
      <c r="BF159" s="155">
        <f t="shared" ref="BF159:BF171" si="15">IF(N159="snížená",J159,0)</f>
        <v>0</v>
      </c>
      <c r="BG159" s="155">
        <f t="shared" ref="BG159:BG171" si="16">IF(N159="zákl. přenesená",J159,0)</f>
        <v>0</v>
      </c>
      <c r="BH159" s="155">
        <f t="shared" ref="BH159:BH171" si="17">IF(N159="sníž. přenesená",J159,0)</f>
        <v>0</v>
      </c>
      <c r="BI159" s="155">
        <f t="shared" ref="BI159:BI171" si="18">IF(N159="nulová",J159,0)</f>
        <v>0</v>
      </c>
      <c r="BJ159" s="14" t="s">
        <v>81</v>
      </c>
      <c r="BK159" s="155">
        <f t="shared" ref="BK159:BK171" si="19">ROUND(I159*H159,2)</f>
        <v>0</v>
      </c>
      <c r="BL159" s="14" t="s">
        <v>153</v>
      </c>
      <c r="BM159" s="154" t="s">
        <v>189</v>
      </c>
    </row>
    <row r="160" spans="1:65" s="2" customFormat="1" ht="24.15" customHeight="1">
      <c r="A160" s="29"/>
      <c r="B160" s="141"/>
      <c r="C160" s="142" t="s">
        <v>153</v>
      </c>
      <c r="D160" s="142" t="s">
        <v>149</v>
      </c>
      <c r="E160" s="143" t="s">
        <v>190</v>
      </c>
      <c r="F160" s="144" t="s">
        <v>191</v>
      </c>
      <c r="G160" s="145" t="s">
        <v>188</v>
      </c>
      <c r="H160" s="146">
        <v>168</v>
      </c>
      <c r="I160" s="147"/>
      <c r="J160" s="148">
        <f t="shared" si="10"/>
        <v>0</v>
      </c>
      <c r="K160" s="149"/>
      <c r="L160" s="30"/>
      <c r="M160" s="150" t="s">
        <v>1</v>
      </c>
      <c r="N160" s="151" t="s">
        <v>38</v>
      </c>
      <c r="O160" s="55"/>
      <c r="P160" s="152">
        <f t="shared" si="11"/>
        <v>0</v>
      </c>
      <c r="Q160" s="152">
        <v>0</v>
      </c>
      <c r="R160" s="152">
        <f t="shared" si="12"/>
        <v>0</v>
      </c>
      <c r="S160" s="152">
        <v>0</v>
      </c>
      <c r="T160" s="153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153</v>
      </c>
      <c r="AT160" s="154" t="s">
        <v>149</v>
      </c>
      <c r="AU160" s="154" t="s">
        <v>83</v>
      </c>
      <c r="AY160" s="14" t="s">
        <v>147</v>
      </c>
      <c r="BE160" s="155">
        <f t="shared" si="14"/>
        <v>0</v>
      </c>
      <c r="BF160" s="155">
        <f t="shared" si="15"/>
        <v>0</v>
      </c>
      <c r="BG160" s="155">
        <f t="shared" si="16"/>
        <v>0</v>
      </c>
      <c r="BH160" s="155">
        <f t="shared" si="17"/>
        <v>0</v>
      </c>
      <c r="BI160" s="155">
        <f t="shared" si="18"/>
        <v>0</v>
      </c>
      <c r="BJ160" s="14" t="s">
        <v>81</v>
      </c>
      <c r="BK160" s="155">
        <f t="shared" si="19"/>
        <v>0</v>
      </c>
      <c r="BL160" s="14" t="s">
        <v>153</v>
      </c>
      <c r="BM160" s="154" t="s">
        <v>192</v>
      </c>
    </row>
    <row r="161" spans="1:65" s="2" customFormat="1" ht="16.5" customHeight="1">
      <c r="A161" s="29"/>
      <c r="B161" s="141"/>
      <c r="C161" s="156" t="s">
        <v>193</v>
      </c>
      <c r="D161" s="156" t="s">
        <v>194</v>
      </c>
      <c r="E161" s="157" t="s">
        <v>195</v>
      </c>
      <c r="F161" s="158" t="s">
        <v>196</v>
      </c>
      <c r="G161" s="159" t="s">
        <v>157</v>
      </c>
      <c r="H161" s="160">
        <v>36.267000000000003</v>
      </c>
      <c r="I161" s="161"/>
      <c r="J161" s="162">
        <f t="shared" si="10"/>
        <v>0</v>
      </c>
      <c r="K161" s="163"/>
      <c r="L161" s="164"/>
      <c r="M161" s="165" t="s">
        <v>1</v>
      </c>
      <c r="N161" s="166" t="s">
        <v>38</v>
      </c>
      <c r="O161" s="55"/>
      <c r="P161" s="152">
        <f t="shared" si="11"/>
        <v>0</v>
      </c>
      <c r="Q161" s="152">
        <v>2.4289999999999998</v>
      </c>
      <c r="R161" s="152">
        <f t="shared" si="12"/>
        <v>88.092543000000006</v>
      </c>
      <c r="S161" s="152">
        <v>0</v>
      </c>
      <c r="T161" s="153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197</v>
      </c>
      <c r="AT161" s="154" t="s">
        <v>194</v>
      </c>
      <c r="AU161" s="154" t="s">
        <v>83</v>
      </c>
      <c r="AY161" s="14" t="s">
        <v>147</v>
      </c>
      <c r="BE161" s="155">
        <f t="shared" si="14"/>
        <v>0</v>
      </c>
      <c r="BF161" s="155">
        <f t="shared" si="15"/>
        <v>0</v>
      </c>
      <c r="BG161" s="155">
        <f t="shared" si="16"/>
        <v>0</v>
      </c>
      <c r="BH161" s="155">
        <f t="shared" si="17"/>
        <v>0</v>
      </c>
      <c r="BI161" s="155">
        <f t="shared" si="18"/>
        <v>0</v>
      </c>
      <c r="BJ161" s="14" t="s">
        <v>81</v>
      </c>
      <c r="BK161" s="155">
        <f t="shared" si="19"/>
        <v>0</v>
      </c>
      <c r="BL161" s="14" t="s">
        <v>153</v>
      </c>
      <c r="BM161" s="154" t="s">
        <v>198</v>
      </c>
    </row>
    <row r="162" spans="1:65" s="2" customFormat="1" ht="24.15" customHeight="1">
      <c r="A162" s="29"/>
      <c r="B162" s="141"/>
      <c r="C162" s="142" t="s">
        <v>199</v>
      </c>
      <c r="D162" s="142" t="s">
        <v>149</v>
      </c>
      <c r="E162" s="143" t="s">
        <v>200</v>
      </c>
      <c r="F162" s="144" t="s">
        <v>201</v>
      </c>
      <c r="G162" s="145" t="s">
        <v>178</v>
      </c>
      <c r="H162" s="146">
        <v>1.5</v>
      </c>
      <c r="I162" s="147"/>
      <c r="J162" s="148">
        <f t="shared" si="10"/>
        <v>0</v>
      </c>
      <c r="K162" s="149"/>
      <c r="L162" s="30"/>
      <c r="M162" s="150" t="s">
        <v>1</v>
      </c>
      <c r="N162" s="151" t="s">
        <v>38</v>
      </c>
      <c r="O162" s="55"/>
      <c r="P162" s="152">
        <f t="shared" si="11"/>
        <v>0</v>
      </c>
      <c r="Q162" s="152">
        <v>1.1102000000000001</v>
      </c>
      <c r="R162" s="152">
        <f t="shared" si="12"/>
        <v>1.6653000000000002</v>
      </c>
      <c r="S162" s="152">
        <v>0</v>
      </c>
      <c r="T162" s="153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153</v>
      </c>
      <c r="AT162" s="154" t="s">
        <v>149</v>
      </c>
      <c r="AU162" s="154" t="s">
        <v>83</v>
      </c>
      <c r="AY162" s="14" t="s">
        <v>147</v>
      </c>
      <c r="BE162" s="155">
        <f t="shared" si="14"/>
        <v>0</v>
      </c>
      <c r="BF162" s="155">
        <f t="shared" si="15"/>
        <v>0</v>
      </c>
      <c r="BG162" s="155">
        <f t="shared" si="16"/>
        <v>0</v>
      </c>
      <c r="BH162" s="155">
        <f t="shared" si="17"/>
        <v>0</v>
      </c>
      <c r="BI162" s="155">
        <f t="shared" si="18"/>
        <v>0</v>
      </c>
      <c r="BJ162" s="14" t="s">
        <v>81</v>
      </c>
      <c r="BK162" s="155">
        <f t="shared" si="19"/>
        <v>0</v>
      </c>
      <c r="BL162" s="14" t="s">
        <v>153</v>
      </c>
      <c r="BM162" s="154" t="s">
        <v>202</v>
      </c>
    </row>
    <row r="163" spans="1:65" s="2" customFormat="1" ht="24.15" customHeight="1">
      <c r="A163" s="29"/>
      <c r="B163" s="141"/>
      <c r="C163" s="142" t="s">
        <v>203</v>
      </c>
      <c r="D163" s="142" t="s">
        <v>149</v>
      </c>
      <c r="E163" s="143" t="s">
        <v>204</v>
      </c>
      <c r="F163" s="144" t="s">
        <v>205</v>
      </c>
      <c r="G163" s="145" t="s">
        <v>157</v>
      </c>
      <c r="H163" s="146">
        <v>908.06899999999996</v>
      </c>
      <c r="I163" s="147"/>
      <c r="J163" s="148">
        <f t="shared" si="10"/>
        <v>0</v>
      </c>
      <c r="K163" s="149"/>
      <c r="L163" s="30"/>
      <c r="M163" s="150" t="s">
        <v>1</v>
      </c>
      <c r="N163" s="151" t="s">
        <v>38</v>
      </c>
      <c r="O163" s="55"/>
      <c r="P163" s="152">
        <f t="shared" si="11"/>
        <v>0</v>
      </c>
      <c r="Q163" s="152">
        <v>1.98</v>
      </c>
      <c r="R163" s="152">
        <f t="shared" si="12"/>
        <v>1797.9766199999999</v>
      </c>
      <c r="S163" s="152">
        <v>0</v>
      </c>
      <c r="T163" s="153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153</v>
      </c>
      <c r="AT163" s="154" t="s">
        <v>149</v>
      </c>
      <c r="AU163" s="154" t="s">
        <v>83</v>
      </c>
      <c r="AY163" s="14" t="s">
        <v>147</v>
      </c>
      <c r="BE163" s="155">
        <f t="shared" si="14"/>
        <v>0</v>
      </c>
      <c r="BF163" s="155">
        <f t="shared" si="15"/>
        <v>0</v>
      </c>
      <c r="BG163" s="155">
        <f t="shared" si="16"/>
        <v>0</v>
      </c>
      <c r="BH163" s="155">
        <f t="shared" si="17"/>
        <v>0</v>
      </c>
      <c r="BI163" s="155">
        <f t="shared" si="18"/>
        <v>0</v>
      </c>
      <c r="BJ163" s="14" t="s">
        <v>81</v>
      </c>
      <c r="BK163" s="155">
        <f t="shared" si="19"/>
        <v>0</v>
      </c>
      <c r="BL163" s="14" t="s">
        <v>153</v>
      </c>
      <c r="BM163" s="154" t="s">
        <v>206</v>
      </c>
    </row>
    <row r="164" spans="1:65" s="2" customFormat="1" ht="33" customHeight="1">
      <c r="A164" s="29"/>
      <c r="B164" s="141"/>
      <c r="C164" s="142" t="s">
        <v>207</v>
      </c>
      <c r="D164" s="142" t="s">
        <v>149</v>
      </c>
      <c r="E164" s="143" t="s">
        <v>208</v>
      </c>
      <c r="F164" s="144" t="s">
        <v>209</v>
      </c>
      <c r="G164" s="145" t="s">
        <v>157</v>
      </c>
      <c r="H164" s="146">
        <v>554.4</v>
      </c>
      <c r="I164" s="147"/>
      <c r="J164" s="148">
        <f t="shared" si="10"/>
        <v>0</v>
      </c>
      <c r="K164" s="149"/>
      <c r="L164" s="30"/>
      <c r="M164" s="150" t="s">
        <v>1</v>
      </c>
      <c r="N164" s="151" t="s">
        <v>38</v>
      </c>
      <c r="O164" s="55"/>
      <c r="P164" s="152">
        <f t="shared" si="11"/>
        <v>0</v>
      </c>
      <c r="Q164" s="152">
        <v>0.1885</v>
      </c>
      <c r="R164" s="152">
        <f t="shared" si="12"/>
        <v>104.50439999999999</v>
      </c>
      <c r="S164" s="152">
        <v>0</v>
      </c>
      <c r="T164" s="153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153</v>
      </c>
      <c r="AT164" s="154" t="s">
        <v>149</v>
      </c>
      <c r="AU164" s="154" t="s">
        <v>83</v>
      </c>
      <c r="AY164" s="14" t="s">
        <v>147</v>
      </c>
      <c r="BE164" s="155">
        <f t="shared" si="14"/>
        <v>0</v>
      </c>
      <c r="BF164" s="155">
        <f t="shared" si="15"/>
        <v>0</v>
      </c>
      <c r="BG164" s="155">
        <f t="shared" si="16"/>
        <v>0</v>
      </c>
      <c r="BH164" s="155">
        <f t="shared" si="17"/>
        <v>0</v>
      </c>
      <c r="BI164" s="155">
        <f t="shared" si="18"/>
        <v>0</v>
      </c>
      <c r="BJ164" s="14" t="s">
        <v>81</v>
      </c>
      <c r="BK164" s="155">
        <f t="shared" si="19"/>
        <v>0</v>
      </c>
      <c r="BL164" s="14" t="s">
        <v>153</v>
      </c>
      <c r="BM164" s="154" t="s">
        <v>210</v>
      </c>
    </row>
    <row r="165" spans="1:65" s="2" customFormat="1" ht="24.15" customHeight="1">
      <c r="A165" s="29"/>
      <c r="B165" s="141"/>
      <c r="C165" s="142" t="s">
        <v>8</v>
      </c>
      <c r="D165" s="142" t="s">
        <v>149</v>
      </c>
      <c r="E165" s="143" t="s">
        <v>211</v>
      </c>
      <c r="F165" s="144" t="s">
        <v>212</v>
      </c>
      <c r="G165" s="145" t="s">
        <v>157</v>
      </c>
      <c r="H165" s="146">
        <v>277.2</v>
      </c>
      <c r="I165" s="147"/>
      <c r="J165" s="148">
        <f t="shared" si="10"/>
        <v>0</v>
      </c>
      <c r="K165" s="149"/>
      <c r="L165" s="30"/>
      <c r="M165" s="150" t="s">
        <v>1</v>
      </c>
      <c r="N165" s="151" t="s">
        <v>38</v>
      </c>
      <c r="O165" s="55"/>
      <c r="P165" s="152">
        <f t="shared" si="11"/>
        <v>0</v>
      </c>
      <c r="Q165" s="152">
        <v>2.45329</v>
      </c>
      <c r="R165" s="152">
        <f t="shared" si="12"/>
        <v>680.05198799999994</v>
      </c>
      <c r="S165" s="152">
        <v>0</v>
      </c>
      <c r="T165" s="153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54" t="s">
        <v>153</v>
      </c>
      <c r="AT165" s="154" t="s">
        <v>149</v>
      </c>
      <c r="AU165" s="154" t="s">
        <v>83</v>
      </c>
      <c r="AY165" s="14" t="s">
        <v>147</v>
      </c>
      <c r="BE165" s="155">
        <f t="shared" si="14"/>
        <v>0</v>
      </c>
      <c r="BF165" s="155">
        <f t="shared" si="15"/>
        <v>0</v>
      </c>
      <c r="BG165" s="155">
        <f t="shared" si="16"/>
        <v>0</v>
      </c>
      <c r="BH165" s="155">
        <f t="shared" si="17"/>
        <v>0</v>
      </c>
      <c r="BI165" s="155">
        <f t="shared" si="18"/>
        <v>0</v>
      </c>
      <c r="BJ165" s="14" t="s">
        <v>81</v>
      </c>
      <c r="BK165" s="155">
        <f t="shared" si="19"/>
        <v>0</v>
      </c>
      <c r="BL165" s="14" t="s">
        <v>153</v>
      </c>
      <c r="BM165" s="154" t="s">
        <v>213</v>
      </c>
    </row>
    <row r="166" spans="1:65" s="2" customFormat="1" ht="21.75" customHeight="1">
      <c r="A166" s="29"/>
      <c r="B166" s="141"/>
      <c r="C166" s="142" t="s">
        <v>214</v>
      </c>
      <c r="D166" s="142" t="s">
        <v>149</v>
      </c>
      <c r="E166" s="143" t="s">
        <v>215</v>
      </c>
      <c r="F166" s="144" t="s">
        <v>216</v>
      </c>
      <c r="G166" s="145" t="s">
        <v>178</v>
      </c>
      <c r="H166" s="146">
        <v>8.5</v>
      </c>
      <c r="I166" s="147"/>
      <c r="J166" s="148">
        <f t="shared" si="10"/>
        <v>0</v>
      </c>
      <c r="K166" s="149"/>
      <c r="L166" s="30"/>
      <c r="M166" s="150" t="s">
        <v>1</v>
      </c>
      <c r="N166" s="151" t="s">
        <v>38</v>
      </c>
      <c r="O166" s="55"/>
      <c r="P166" s="152">
        <f t="shared" si="11"/>
        <v>0</v>
      </c>
      <c r="Q166" s="152">
        <v>1.0606199999999999</v>
      </c>
      <c r="R166" s="152">
        <f t="shared" si="12"/>
        <v>9.0152699999999992</v>
      </c>
      <c r="S166" s="152">
        <v>0</v>
      </c>
      <c r="T166" s="153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153</v>
      </c>
      <c r="AT166" s="154" t="s">
        <v>149</v>
      </c>
      <c r="AU166" s="154" t="s">
        <v>83</v>
      </c>
      <c r="AY166" s="14" t="s">
        <v>147</v>
      </c>
      <c r="BE166" s="155">
        <f t="shared" si="14"/>
        <v>0</v>
      </c>
      <c r="BF166" s="155">
        <f t="shared" si="15"/>
        <v>0</v>
      </c>
      <c r="BG166" s="155">
        <f t="shared" si="16"/>
        <v>0</v>
      </c>
      <c r="BH166" s="155">
        <f t="shared" si="17"/>
        <v>0</v>
      </c>
      <c r="BI166" s="155">
        <f t="shared" si="18"/>
        <v>0</v>
      </c>
      <c r="BJ166" s="14" t="s">
        <v>81</v>
      </c>
      <c r="BK166" s="155">
        <f t="shared" si="19"/>
        <v>0</v>
      </c>
      <c r="BL166" s="14" t="s">
        <v>153</v>
      </c>
      <c r="BM166" s="154" t="s">
        <v>217</v>
      </c>
    </row>
    <row r="167" spans="1:65" s="2" customFormat="1" ht="24.15" customHeight="1">
      <c r="A167" s="29"/>
      <c r="B167" s="141"/>
      <c r="C167" s="142" t="s">
        <v>218</v>
      </c>
      <c r="D167" s="142" t="s">
        <v>149</v>
      </c>
      <c r="E167" s="143" t="s">
        <v>219</v>
      </c>
      <c r="F167" s="144" t="s">
        <v>220</v>
      </c>
      <c r="G167" s="145" t="s">
        <v>152</v>
      </c>
      <c r="H167" s="146">
        <v>1386</v>
      </c>
      <c r="I167" s="147"/>
      <c r="J167" s="148">
        <f t="shared" si="10"/>
        <v>0</v>
      </c>
      <c r="K167" s="149"/>
      <c r="L167" s="30"/>
      <c r="M167" s="150" t="s">
        <v>1</v>
      </c>
      <c r="N167" s="151" t="s">
        <v>38</v>
      </c>
      <c r="O167" s="55"/>
      <c r="P167" s="152">
        <f t="shared" si="11"/>
        <v>0</v>
      </c>
      <c r="Q167" s="152">
        <v>2.2329999999999999E-2</v>
      </c>
      <c r="R167" s="152">
        <f t="shared" si="12"/>
        <v>30.949379999999998</v>
      </c>
      <c r="S167" s="152">
        <v>0</v>
      </c>
      <c r="T167" s="153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153</v>
      </c>
      <c r="AT167" s="154" t="s">
        <v>149</v>
      </c>
      <c r="AU167" s="154" t="s">
        <v>83</v>
      </c>
      <c r="AY167" s="14" t="s">
        <v>147</v>
      </c>
      <c r="BE167" s="155">
        <f t="shared" si="14"/>
        <v>0</v>
      </c>
      <c r="BF167" s="155">
        <f t="shared" si="15"/>
        <v>0</v>
      </c>
      <c r="BG167" s="155">
        <f t="shared" si="16"/>
        <v>0</v>
      </c>
      <c r="BH167" s="155">
        <f t="shared" si="17"/>
        <v>0</v>
      </c>
      <c r="BI167" s="155">
        <f t="shared" si="18"/>
        <v>0</v>
      </c>
      <c r="BJ167" s="14" t="s">
        <v>81</v>
      </c>
      <c r="BK167" s="155">
        <f t="shared" si="19"/>
        <v>0</v>
      </c>
      <c r="BL167" s="14" t="s">
        <v>153</v>
      </c>
      <c r="BM167" s="154" t="s">
        <v>221</v>
      </c>
    </row>
    <row r="168" spans="1:65" s="2" customFormat="1" ht="24.15" customHeight="1">
      <c r="A168" s="29"/>
      <c r="B168" s="141"/>
      <c r="C168" s="142" t="s">
        <v>222</v>
      </c>
      <c r="D168" s="142" t="s">
        <v>149</v>
      </c>
      <c r="E168" s="143" t="s">
        <v>223</v>
      </c>
      <c r="F168" s="144" t="s">
        <v>224</v>
      </c>
      <c r="G168" s="145" t="s">
        <v>157</v>
      </c>
      <c r="H168" s="146">
        <v>33.375999999999998</v>
      </c>
      <c r="I168" s="147"/>
      <c r="J168" s="148">
        <f t="shared" si="10"/>
        <v>0</v>
      </c>
      <c r="K168" s="149"/>
      <c r="L168" s="30"/>
      <c r="M168" s="150" t="s">
        <v>1</v>
      </c>
      <c r="N168" s="151" t="s">
        <v>38</v>
      </c>
      <c r="O168" s="55"/>
      <c r="P168" s="152">
        <f t="shared" si="11"/>
        <v>0</v>
      </c>
      <c r="Q168" s="152">
        <v>2.45329</v>
      </c>
      <c r="R168" s="152">
        <f t="shared" si="12"/>
        <v>81.88100704</v>
      </c>
      <c r="S168" s="152">
        <v>0</v>
      </c>
      <c r="T168" s="153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54" t="s">
        <v>153</v>
      </c>
      <c r="AT168" s="154" t="s">
        <v>149</v>
      </c>
      <c r="AU168" s="154" t="s">
        <v>83</v>
      </c>
      <c r="AY168" s="14" t="s">
        <v>147</v>
      </c>
      <c r="BE168" s="155">
        <f t="shared" si="14"/>
        <v>0</v>
      </c>
      <c r="BF168" s="155">
        <f t="shared" si="15"/>
        <v>0</v>
      </c>
      <c r="BG168" s="155">
        <f t="shared" si="16"/>
        <v>0</v>
      </c>
      <c r="BH168" s="155">
        <f t="shared" si="17"/>
        <v>0</v>
      </c>
      <c r="BI168" s="155">
        <f t="shared" si="18"/>
        <v>0</v>
      </c>
      <c r="BJ168" s="14" t="s">
        <v>81</v>
      </c>
      <c r="BK168" s="155">
        <f t="shared" si="19"/>
        <v>0</v>
      </c>
      <c r="BL168" s="14" t="s">
        <v>153</v>
      </c>
      <c r="BM168" s="154" t="s">
        <v>225</v>
      </c>
    </row>
    <row r="169" spans="1:65" s="2" customFormat="1" ht="16.5" customHeight="1">
      <c r="A169" s="29"/>
      <c r="B169" s="141"/>
      <c r="C169" s="142" t="s">
        <v>197</v>
      </c>
      <c r="D169" s="142" t="s">
        <v>149</v>
      </c>
      <c r="E169" s="143" t="s">
        <v>226</v>
      </c>
      <c r="F169" s="144" t="s">
        <v>227</v>
      </c>
      <c r="G169" s="145" t="s">
        <v>152</v>
      </c>
      <c r="H169" s="146">
        <v>123.2</v>
      </c>
      <c r="I169" s="147"/>
      <c r="J169" s="148">
        <f t="shared" si="10"/>
        <v>0</v>
      </c>
      <c r="K169" s="149"/>
      <c r="L169" s="30"/>
      <c r="M169" s="150" t="s">
        <v>1</v>
      </c>
      <c r="N169" s="151" t="s">
        <v>38</v>
      </c>
      <c r="O169" s="55"/>
      <c r="P169" s="152">
        <f t="shared" si="11"/>
        <v>0</v>
      </c>
      <c r="Q169" s="152">
        <v>2.64E-3</v>
      </c>
      <c r="R169" s="152">
        <f t="shared" si="12"/>
        <v>0.32524799999999998</v>
      </c>
      <c r="S169" s="152">
        <v>0</v>
      </c>
      <c r="T169" s="153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153</v>
      </c>
      <c r="AT169" s="154" t="s">
        <v>149</v>
      </c>
      <c r="AU169" s="154" t="s">
        <v>83</v>
      </c>
      <c r="AY169" s="14" t="s">
        <v>147</v>
      </c>
      <c r="BE169" s="155">
        <f t="shared" si="14"/>
        <v>0</v>
      </c>
      <c r="BF169" s="155">
        <f t="shared" si="15"/>
        <v>0</v>
      </c>
      <c r="BG169" s="155">
        <f t="shared" si="16"/>
        <v>0</v>
      </c>
      <c r="BH169" s="155">
        <f t="shared" si="17"/>
        <v>0</v>
      </c>
      <c r="BI169" s="155">
        <f t="shared" si="18"/>
        <v>0</v>
      </c>
      <c r="BJ169" s="14" t="s">
        <v>81</v>
      </c>
      <c r="BK169" s="155">
        <f t="shared" si="19"/>
        <v>0</v>
      </c>
      <c r="BL169" s="14" t="s">
        <v>153</v>
      </c>
      <c r="BM169" s="154" t="s">
        <v>228</v>
      </c>
    </row>
    <row r="170" spans="1:65" s="2" customFormat="1" ht="16.5" customHeight="1">
      <c r="A170" s="29"/>
      <c r="B170" s="141"/>
      <c r="C170" s="142" t="s">
        <v>229</v>
      </c>
      <c r="D170" s="142" t="s">
        <v>149</v>
      </c>
      <c r="E170" s="143" t="s">
        <v>230</v>
      </c>
      <c r="F170" s="144" t="s">
        <v>231</v>
      </c>
      <c r="G170" s="145" t="s">
        <v>152</v>
      </c>
      <c r="H170" s="146">
        <v>123.2</v>
      </c>
      <c r="I170" s="147"/>
      <c r="J170" s="148">
        <f t="shared" si="10"/>
        <v>0</v>
      </c>
      <c r="K170" s="149"/>
      <c r="L170" s="30"/>
      <c r="M170" s="150" t="s">
        <v>1</v>
      </c>
      <c r="N170" s="151" t="s">
        <v>38</v>
      </c>
      <c r="O170" s="55"/>
      <c r="P170" s="152">
        <f t="shared" si="11"/>
        <v>0</v>
      </c>
      <c r="Q170" s="152">
        <v>0</v>
      </c>
      <c r="R170" s="152">
        <f t="shared" si="12"/>
        <v>0</v>
      </c>
      <c r="S170" s="152">
        <v>0</v>
      </c>
      <c r="T170" s="153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54" t="s">
        <v>153</v>
      </c>
      <c r="AT170" s="154" t="s">
        <v>149</v>
      </c>
      <c r="AU170" s="154" t="s">
        <v>83</v>
      </c>
      <c r="AY170" s="14" t="s">
        <v>147</v>
      </c>
      <c r="BE170" s="155">
        <f t="shared" si="14"/>
        <v>0</v>
      </c>
      <c r="BF170" s="155">
        <f t="shared" si="15"/>
        <v>0</v>
      </c>
      <c r="BG170" s="155">
        <f t="shared" si="16"/>
        <v>0</v>
      </c>
      <c r="BH170" s="155">
        <f t="shared" si="17"/>
        <v>0</v>
      </c>
      <c r="BI170" s="155">
        <f t="shared" si="18"/>
        <v>0</v>
      </c>
      <c r="BJ170" s="14" t="s">
        <v>81</v>
      </c>
      <c r="BK170" s="155">
        <f t="shared" si="19"/>
        <v>0</v>
      </c>
      <c r="BL170" s="14" t="s">
        <v>153</v>
      </c>
      <c r="BM170" s="154" t="s">
        <v>232</v>
      </c>
    </row>
    <row r="171" spans="1:65" s="2" customFormat="1" ht="21.75" customHeight="1">
      <c r="A171" s="29"/>
      <c r="B171" s="141"/>
      <c r="C171" s="142" t="s">
        <v>233</v>
      </c>
      <c r="D171" s="142" t="s">
        <v>149</v>
      </c>
      <c r="E171" s="143" t="s">
        <v>234</v>
      </c>
      <c r="F171" s="144" t="s">
        <v>235</v>
      </c>
      <c r="G171" s="145" t="s">
        <v>178</v>
      </c>
      <c r="H171" s="146">
        <v>1.7</v>
      </c>
      <c r="I171" s="147"/>
      <c r="J171" s="148">
        <f t="shared" si="10"/>
        <v>0</v>
      </c>
      <c r="K171" s="149"/>
      <c r="L171" s="30"/>
      <c r="M171" s="150" t="s">
        <v>1</v>
      </c>
      <c r="N171" s="151" t="s">
        <v>38</v>
      </c>
      <c r="O171" s="55"/>
      <c r="P171" s="152">
        <f t="shared" si="11"/>
        <v>0</v>
      </c>
      <c r="Q171" s="152">
        <v>1.0606199999999999</v>
      </c>
      <c r="R171" s="152">
        <f t="shared" si="12"/>
        <v>1.8030539999999997</v>
      </c>
      <c r="S171" s="152">
        <v>0</v>
      </c>
      <c r="T171" s="153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54" t="s">
        <v>153</v>
      </c>
      <c r="AT171" s="154" t="s">
        <v>149</v>
      </c>
      <c r="AU171" s="154" t="s">
        <v>83</v>
      </c>
      <c r="AY171" s="14" t="s">
        <v>147</v>
      </c>
      <c r="BE171" s="155">
        <f t="shared" si="14"/>
        <v>0</v>
      </c>
      <c r="BF171" s="155">
        <f t="shared" si="15"/>
        <v>0</v>
      </c>
      <c r="BG171" s="155">
        <f t="shared" si="16"/>
        <v>0</v>
      </c>
      <c r="BH171" s="155">
        <f t="shared" si="17"/>
        <v>0</v>
      </c>
      <c r="BI171" s="155">
        <f t="shared" si="18"/>
        <v>0</v>
      </c>
      <c r="BJ171" s="14" t="s">
        <v>81</v>
      </c>
      <c r="BK171" s="155">
        <f t="shared" si="19"/>
        <v>0</v>
      </c>
      <c r="BL171" s="14" t="s">
        <v>153</v>
      </c>
      <c r="BM171" s="154" t="s">
        <v>236</v>
      </c>
    </row>
    <row r="172" spans="1:65" s="12" customFormat="1" ht="22.8" customHeight="1">
      <c r="B172" s="128"/>
      <c r="D172" s="129" t="s">
        <v>72</v>
      </c>
      <c r="E172" s="139" t="s">
        <v>237</v>
      </c>
      <c r="F172" s="139" t="s">
        <v>238</v>
      </c>
      <c r="I172" s="131"/>
      <c r="J172" s="140">
        <f>BK172</f>
        <v>0</v>
      </c>
      <c r="L172" s="128"/>
      <c r="M172" s="133"/>
      <c r="N172" s="134"/>
      <c r="O172" s="134"/>
      <c r="P172" s="135">
        <f>SUM(P173:P183)</f>
        <v>0</v>
      </c>
      <c r="Q172" s="134"/>
      <c r="R172" s="135">
        <f>SUM(R173:R183)</f>
        <v>102.71350202000001</v>
      </c>
      <c r="S172" s="134"/>
      <c r="T172" s="136">
        <f>SUM(T173:T183)</f>
        <v>0</v>
      </c>
      <c r="AR172" s="129" t="s">
        <v>81</v>
      </c>
      <c r="AT172" s="137" t="s">
        <v>72</v>
      </c>
      <c r="AU172" s="137" t="s">
        <v>81</v>
      </c>
      <c r="AY172" s="129" t="s">
        <v>147</v>
      </c>
      <c r="BK172" s="138">
        <f>SUM(BK173:BK183)</f>
        <v>0</v>
      </c>
    </row>
    <row r="173" spans="1:65" s="2" customFormat="1" ht="24.15" customHeight="1">
      <c r="A173" s="29"/>
      <c r="B173" s="141"/>
      <c r="C173" s="142" t="s">
        <v>239</v>
      </c>
      <c r="D173" s="142" t="s">
        <v>149</v>
      </c>
      <c r="E173" s="143" t="s">
        <v>240</v>
      </c>
      <c r="F173" s="144" t="s">
        <v>241</v>
      </c>
      <c r="G173" s="145" t="s">
        <v>152</v>
      </c>
      <c r="H173" s="146">
        <v>39.819000000000003</v>
      </c>
      <c r="I173" s="147"/>
      <c r="J173" s="148">
        <f t="shared" ref="J173:J183" si="20">ROUND(I173*H173,2)</f>
        <v>0</v>
      </c>
      <c r="K173" s="149"/>
      <c r="L173" s="30"/>
      <c r="M173" s="150" t="s">
        <v>1</v>
      </c>
      <c r="N173" s="151" t="s">
        <v>38</v>
      </c>
      <c r="O173" s="55"/>
      <c r="P173" s="152">
        <f t="shared" ref="P173:P183" si="21">O173*H173</f>
        <v>0</v>
      </c>
      <c r="Q173" s="152">
        <v>0.25933</v>
      </c>
      <c r="R173" s="152">
        <f t="shared" ref="R173:R183" si="22">Q173*H173</f>
        <v>10.326261270000002</v>
      </c>
      <c r="S173" s="152">
        <v>0</v>
      </c>
      <c r="T173" s="153">
        <f t="shared" ref="T173:T183" si="23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153</v>
      </c>
      <c r="AT173" s="154" t="s">
        <v>149</v>
      </c>
      <c r="AU173" s="154" t="s">
        <v>83</v>
      </c>
      <c r="AY173" s="14" t="s">
        <v>147</v>
      </c>
      <c r="BE173" s="155">
        <f t="shared" ref="BE173:BE183" si="24">IF(N173="základní",J173,0)</f>
        <v>0</v>
      </c>
      <c r="BF173" s="155">
        <f t="shared" ref="BF173:BF183" si="25">IF(N173="snížená",J173,0)</f>
        <v>0</v>
      </c>
      <c r="BG173" s="155">
        <f t="shared" ref="BG173:BG183" si="26">IF(N173="zákl. přenesená",J173,0)</f>
        <v>0</v>
      </c>
      <c r="BH173" s="155">
        <f t="shared" ref="BH173:BH183" si="27">IF(N173="sníž. přenesená",J173,0)</f>
        <v>0</v>
      </c>
      <c r="BI173" s="155">
        <f t="shared" ref="BI173:BI183" si="28">IF(N173="nulová",J173,0)</f>
        <v>0</v>
      </c>
      <c r="BJ173" s="14" t="s">
        <v>81</v>
      </c>
      <c r="BK173" s="155">
        <f t="shared" ref="BK173:BK183" si="29">ROUND(I173*H173,2)</f>
        <v>0</v>
      </c>
      <c r="BL173" s="14" t="s">
        <v>153</v>
      </c>
      <c r="BM173" s="154" t="s">
        <v>242</v>
      </c>
    </row>
    <row r="174" spans="1:65" s="2" customFormat="1" ht="24.15" customHeight="1">
      <c r="A174" s="29"/>
      <c r="B174" s="141"/>
      <c r="C174" s="142" t="s">
        <v>243</v>
      </c>
      <c r="D174" s="142" t="s">
        <v>149</v>
      </c>
      <c r="E174" s="143" t="s">
        <v>244</v>
      </c>
      <c r="F174" s="144" t="s">
        <v>245</v>
      </c>
      <c r="G174" s="145" t="s">
        <v>246</v>
      </c>
      <c r="H174" s="146">
        <v>24166.1</v>
      </c>
      <c r="I174" s="147"/>
      <c r="J174" s="148">
        <f t="shared" si="20"/>
        <v>0</v>
      </c>
      <c r="K174" s="149"/>
      <c r="L174" s="30"/>
      <c r="M174" s="150" t="s">
        <v>1</v>
      </c>
      <c r="N174" s="151" t="s">
        <v>38</v>
      </c>
      <c r="O174" s="55"/>
      <c r="P174" s="152">
        <f t="shared" si="21"/>
        <v>0</v>
      </c>
      <c r="Q174" s="152">
        <v>0</v>
      </c>
      <c r="R174" s="152">
        <f t="shared" si="22"/>
        <v>0</v>
      </c>
      <c r="S174" s="152">
        <v>0</v>
      </c>
      <c r="T174" s="153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153</v>
      </c>
      <c r="AT174" s="154" t="s">
        <v>149</v>
      </c>
      <c r="AU174" s="154" t="s">
        <v>83</v>
      </c>
      <c r="AY174" s="14" t="s">
        <v>147</v>
      </c>
      <c r="BE174" s="155">
        <f t="shared" si="24"/>
        <v>0</v>
      </c>
      <c r="BF174" s="155">
        <f t="shared" si="25"/>
        <v>0</v>
      </c>
      <c r="BG174" s="155">
        <f t="shared" si="26"/>
        <v>0</v>
      </c>
      <c r="BH174" s="155">
        <f t="shared" si="27"/>
        <v>0</v>
      </c>
      <c r="BI174" s="155">
        <f t="shared" si="28"/>
        <v>0</v>
      </c>
      <c r="BJ174" s="14" t="s">
        <v>81</v>
      </c>
      <c r="BK174" s="155">
        <f t="shared" si="29"/>
        <v>0</v>
      </c>
      <c r="BL174" s="14" t="s">
        <v>153</v>
      </c>
      <c r="BM174" s="154" t="s">
        <v>247</v>
      </c>
    </row>
    <row r="175" spans="1:65" s="2" customFormat="1" ht="24.15" customHeight="1">
      <c r="A175" s="29"/>
      <c r="B175" s="141"/>
      <c r="C175" s="142" t="s">
        <v>248</v>
      </c>
      <c r="D175" s="142" t="s">
        <v>149</v>
      </c>
      <c r="E175" s="143" t="s">
        <v>249</v>
      </c>
      <c r="F175" s="144" t="s">
        <v>250</v>
      </c>
      <c r="G175" s="145" t="s">
        <v>246</v>
      </c>
      <c r="H175" s="146">
        <v>137136</v>
      </c>
      <c r="I175" s="147"/>
      <c r="J175" s="148">
        <f t="shared" si="20"/>
        <v>0</v>
      </c>
      <c r="K175" s="149"/>
      <c r="L175" s="30"/>
      <c r="M175" s="150" t="s">
        <v>1</v>
      </c>
      <c r="N175" s="151" t="s">
        <v>38</v>
      </c>
      <c r="O175" s="55"/>
      <c r="P175" s="152">
        <f t="shared" si="21"/>
        <v>0</v>
      </c>
      <c r="Q175" s="152">
        <v>0</v>
      </c>
      <c r="R175" s="152">
        <f t="shared" si="22"/>
        <v>0</v>
      </c>
      <c r="S175" s="152">
        <v>0</v>
      </c>
      <c r="T175" s="153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153</v>
      </c>
      <c r="AT175" s="154" t="s">
        <v>149</v>
      </c>
      <c r="AU175" s="154" t="s">
        <v>83</v>
      </c>
      <c r="AY175" s="14" t="s">
        <v>147</v>
      </c>
      <c r="BE175" s="155">
        <f t="shared" si="24"/>
        <v>0</v>
      </c>
      <c r="BF175" s="155">
        <f t="shared" si="25"/>
        <v>0</v>
      </c>
      <c r="BG175" s="155">
        <f t="shared" si="26"/>
        <v>0</v>
      </c>
      <c r="BH175" s="155">
        <f t="shared" si="27"/>
        <v>0</v>
      </c>
      <c r="BI175" s="155">
        <f t="shared" si="28"/>
        <v>0</v>
      </c>
      <c r="BJ175" s="14" t="s">
        <v>81</v>
      </c>
      <c r="BK175" s="155">
        <f t="shared" si="29"/>
        <v>0</v>
      </c>
      <c r="BL175" s="14" t="s">
        <v>153</v>
      </c>
      <c r="BM175" s="154" t="s">
        <v>251</v>
      </c>
    </row>
    <row r="176" spans="1:65" s="2" customFormat="1" ht="24.15" customHeight="1">
      <c r="A176" s="29"/>
      <c r="B176" s="141"/>
      <c r="C176" s="142" t="s">
        <v>252</v>
      </c>
      <c r="D176" s="142" t="s">
        <v>149</v>
      </c>
      <c r="E176" s="143" t="s">
        <v>253</v>
      </c>
      <c r="F176" s="144" t="s">
        <v>254</v>
      </c>
      <c r="G176" s="145" t="s">
        <v>255</v>
      </c>
      <c r="H176" s="146">
        <v>2</v>
      </c>
      <c r="I176" s="147"/>
      <c r="J176" s="148">
        <f t="shared" si="20"/>
        <v>0</v>
      </c>
      <c r="K176" s="149"/>
      <c r="L176" s="30"/>
      <c r="M176" s="150" t="s">
        <v>1</v>
      </c>
      <c r="N176" s="151" t="s">
        <v>38</v>
      </c>
      <c r="O176" s="55"/>
      <c r="P176" s="152">
        <f t="shared" si="21"/>
        <v>0</v>
      </c>
      <c r="Q176" s="152">
        <v>0</v>
      </c>
      <c r="R176" s="152">
        <f t="shared" si="22"/>
        <v>0</v>
      </c>
      <c r="S176" s="152">
        <v>0</v>
      </c>
      <c r="T176" s="153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153</v>
      </c>
      <c r="AT176" s="154" t="s">
        <v>149</v>
      </c>
      <c r="AU176" s="154" t="s">
        <v>83</v>
      </c>
      <c r="AY176" s="14" t="s">
        <v>147</v>
      </c>
      <c r="BE176" s="155">
        <f t="shared" si="24"/>
        <v>0</v>
      </c>
      <c r="BF176" s="155">
        <f t="shared" si="25"/>
        <v>0</v>
      </c>
      <c r="BG176" s="155">
        <f t="shared" si="26"/>
        <v>0</v>
      </c>
      <c r="BH176" s="155">
        <f t="shared" si="27"/>
        <v>0</v>
      </c>
      <c r="BI176" s="155">
        <f t="shared" si="28"/>
        <v>0</v>
      </c>
      <c r="BJ176" s="14" t="s">
        <v>81</v>
      </c>
      <c r="BK176" s="155">
        <f t="shared" si="29"/>
        <v>0</v>
      </c>
      <c r="BL176" s="14" t="s">
        <v>153</v>
      </c>
      <c r="BM176" s="154" t="s">
        <v>256</v>
      </c>
    </row>
    <row r="177" spans="1:65" s="2" customFormat="1" ht="44.25" customHeight="1">
      <c r="A177" s="29"/>
      <c r="B177" s="141"/>
      <c r="C177" s="142" t="s">
        <v>257</v>
      </c>
      <c r="D177" s="142" t="s">
        <v>149</v>
      </c>
      <c r="E177" s="143" t="s">
        <v>258</v>
      </c>
      <c r="F177" s="144" t="s">
        <v>259</v>
      </c>
      <c r="G177" s="145" t="s">
        <v>188</v>
      </c>
      <c r="H177" s="146">
        <v>63.33</v>
      </c>
      <c r="I177" s="147"/>
      <c r="J177" s="148">
        <f t="shared" si="20"/>
        <v>0</v>
      </c>
      <c r="K177" s="149"/>
      <c r="L177" s="30"/>
      <c r="M177" s="150" t="s">
        <v>1</v>
      </c>
      <c r="N177" s="151" t="s">
        <v>38</v>
      </c>
      <c r="O177" s="55"/>
      <c r="P177" s="152">
        <f t="shared" si="21"/>
        <v>0</v>
      </c>
      <c r="Q177" s="152">
        <v>0</v>
      </c>
      <c r="R177" s="152">
        <f t="shared" si="22"/>
        <v>0</v>
      </c>
      <c r="S177" s="152">
        <v>0</v>
      </c>
      <c r="T177" s="153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54" t="s">
        <v>153</v>
      </c>
      <c r="AT177" s="154" t="s">
        <v>149</v>
      </c>
      <c r="AU177" s="154" t="s">
        <v>83</v>
      </c>
      <c r="AY177" s="14" t="s">
        <v>147</v>
      </c>
      <c r="BE177" s="155">
        <f t="shared" si="24"/>
        <v>0</v>
      </c>
      <c r="BF177" s="155">
        <f t="shared" si="25"/>
        <v>0</v>
      </c>
      <c r="BG177" s="155">
        <f t="shared" si="26"/>
        <v>0</v>
      </c>
      <c r="BH177" s="155">
        <f t="shared" si="27"/>
        <v>0</v>
      </c>
      <c r="BI177" s="155">
        <f t="shared" si="28"/>
        <v>0</v>
      </c>
      <c r="BJ177" s="14" t="s">
        <v>81</v>
      </c>
      <c r="BK177" s="155">
        <f t="shared" si="29"/>
        <v>0</v>
      </c>
      <c r="BL177" s="14" t="s">
        <v>153</v>
      </c>
      <c r="BM177" s="154" t="s">
        <v>260</v>
      </c>
    </row>
    <row r="178" spans="1:65" s="2" customFormat="1" ht="33" customHeight="1">
      <c r="A178" s="29"/>
      <c r="B178" s="141"/>
      <c r="C178" s="142" t="s">
        <v>261</v>
      </c>
      <c r="D178" s="142" t="s">
        <v>149</v>
      </c>
      <c r="E178" s="143" t="s">
        <v>262</v>
      </c>
      <c r="F178" s="144" t="s">
        <v>263</v>
      </c>
      <c r="G178" s="145" t="s">
        <v>152</v>
      </c>
      <c r="H178" s="146">
        <v>1345.0039999999999</v>
      </c>
      <c r="I178" s="147"/>
      <c r="J178" s="148">
        <f t="shared" si="20"/>
        <v>0</v>
      </c>
      <c r="K178" s="149"/>
      <c r="L178" s="30"/>
      <c r="M178" s="150" t="s">
        <v>1</v>
      </c>
      <c r="N178" s="151" t="s">
        <v>38</v>
      </c>
      <c r="O178" s="55"/>
      <c r="P178" s="152">
        <f t="shared" si="21"/>
        <v>0</v>
      </c>
      <c r="Q178" s="152">
        <v>0</v>
      </c>
      <c r="R178" s="152">
        <f t="shared" si="22"/>
        <v>0</v>
      </c>
      <c r="S178" s="152">
        <v>0</v>
      </c>
      <c r="T178" s="153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153</v>
      </c>
      <c r="AT178" s="154" t="s">
        <v>149</v>
      </c>
      <c r="AU178" s="154" t="s">
        <v>83</v>
      </c>
      <c r="AY178" s="14" t="s">
        <v>147</v>
      </c>
      <c r="BE178" s="155">
        <f t="shared" si="24"/>
        <v>0</v>
      </c>
      <c r="BF178" s="155">
        <f t="shared" si="25"/>
        <v>0</v>
      </c>
      <c r="BG178" s="155">
        <f t="shared" si="26"/>
        <v>0</v>
      </c>
      <c r="BH178" s="155">
        <f t="shared" si="27"/>
        <v>0</v>
      </c>
      <c r="BI178" s="155">
        <f t="shared" si="28"/>
        <v>0</v>
      </c>
      <c r="BJ178" s="14" t="s">
        <v>81</v>
      </c>
      <c r="BK178" s="155">
        <f t="shared" si="29"/>
        <v>0</v>
      </c>
      <c r="BL178" s="14" t="s">
        <v>153</v>
      </c>
      <c r="BM178" s="154" t="s">
        <v>264</v>
      </c>
    </row>
    <row r="179" spans="1:65" s="2" customFormat="1" ht="24.15" customHeight="1">
      <c r="A179" s="29"/>
      <c r="B179" s="141"/>
      <c r="C179" s="156" t="s">
        <v>265</v>
      </c>
      <c r="D179" s="156" t="s">
        <v>194</v>
      </c>
      <c r="E179" s="157" t="s">
        <v>266</v>
      </c>
      <c r="F179" s="158" t="s">
        <v>267</v>
      </c>
      <c r="G179" s="159" t="s">
        <v>152</v>
      </c>
      <c r="H179" s="160">
        <v>1374.7470000000001</v>
      </c>
      <c r="I179" s="161"/>
      <c r="J179" s="162">
        <f t="shared" si="20"/>
        <v>0</v>
      </c>
      <c r="K179" s="163"/>
      <c r="L179" s="164"/>
      <c r="M179" s="165" t="s">
        <v>1</v>
      </c>
      <c r="N179" s="166" t="s">
        <v>38</v>
      </c>
      <c r="O179" s="55"/>
      <c r="P179" s="152">
        <f t="shared" si="21"/>
        <v>0</v>
      </c>
      <c r="Q179" s="152">
        <v>1.14E-2</v>
      </c>
      <c r="R179" s="152">
        <f t="shared" si="22"/>
        <v>15.672115800000002</v>
      </c>
      <c r="S179" s="152">
        <v>0</v>
      </c>
      <c r="T179" s="153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197</v>
      </c>
      <c r="AT179" s="154" t="s">
        <v>194</v>
      </c>
      <c r="AU179" s="154" t="s">
        <v>83</v>
      </c>
      <c r="AY179" s="14" t="s">
        <v>147</v>
      </c>
      <c r="BE179" s="155">
        <f t="shared" si="24"/>
        <v>0</v>
      </c>
      <c r="BF179" s="155">
        <f t="shared" si="25"/>
        <v>0</v>
      </c>
      <c r="BG179" s="155">
        <f t="shared" si="26"/>
        <v>0</v>
      </c>
      <c r="BH179" s="155">
        <f t="shared" si="27"/>
        <v>0</v>
      </c>
      <c r="BI179" s="155">
        <f t="shared" si="28"/>
        <v>0</v>
      </c>
      <c r="BJ179" s="14" t="s">
        <v>81</v>
      </c>
      <c r="BK179" s="155">
        <f t="shared" si="29"/>
        <v>0</v>
      </c>
      <c r="BL179" s="14" t="s">
        <v>153</v>
      </c>
      <c r="BM179" s="154" t="s">
        <v>268</v>
      </c>
    </row>
    <row r="180" spans="1:65" s="2" customFormat="1" ht="24.15" customHeight="1">
      <c r="A180" s="29"/>
      <c r="B180" s="141"/>
      <c r="C180" s="156" t="s">
        <v>269</v>
      </c>
      <c r="D180" s="156" t="s">
        <v>194</v>
      </c>
      <c r="E180" s="157" t="s">
        <v>270</v>
      </c>
      <c r="F180" s="158" t="s">
        <v>271</v>
      </c>
      <c r="G180" s="159" t="s">
        <v>152</v>
      </c>
      <c r="H180" s="160">
        <v>160.14099999999999</v>
      </c>
      <c r="I180" s="161"/>
      <c r="J180" s="162">
        <f t="shared" si="20"/>
        <v>0</v>
      </c>
      <c r="K180" s="163"/>
      <c r="L180" s="164"/>
      <c r="M180" s="165" t="s">
        <v>1</v>
      </c>
      <c r="N180" s="166" t="s">
        <v>38</v>
      </c>
      <c r="O180" s="55"/>
      <c r="P180" s="152">
        <f t="shared" si="21"/>
        <v>0</v>
      </c>
      <c r="Q180" s="152">
        <v>1.49E-2</v>
      </c>
      <c r="R180" s="152">
        <f t="shared" si="22"/>
        <v>2.3861008999999997</v>
      </c>
      <c r="S180" s="152">
        <v>0</v>
      </c>
      <c r="T180" s="153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197</v>
      </c>
      <c r="AT180" s="154" t="s">
        <v>194</v>
      </c>
      <c r="AU180" s="154" t="s">
        <v>83</v>
      </c>
      <c r="AY180" s="14" t="s">
        <v>147</v>
      </c>
      <c r="BE180" s="155">
        <f t="shared" si="24"/>
        <v>0</v>
      </c>
      <c r="BF180" s="155">
        <f t="shared" si="25"/>
        <v>0</v>
      </c>
      <c r="BG180" s="155">
        <f t="shared" si="26"/>
        <v>0</v>
      </c>
      <c r="BH180" s="155">
        <f t="shared" si="27"/>
        <v>0</v>
      </c>
      <c r="BI180" s="155">
        <f t="shared" si="28"/>
        <v>0</v>
      </c>
      <c r="BJ180" s="14" t="s">
        <v>81</v>
      </c>
      <c r="BK180" s="155">
        <f t="shared" si="29"/>
        <v>0</v>
      </c>
      <c r="BL180" s="14" t="s">
        <v>153</v>
      </c>
      <c r="BM180" s="154" t="s">
        <v>272</v>
      </c>
    </row>
    <row r="181" spans="1:65" s="2" customFormat="1" ht="16.5" customHeight="1">
      <c r="A181" s="29"/>
      <c r="B181" s="141"/>
      <c r="C181" s="142" t="s">
        <v>273</v>
      </c>
      <c r="D181" s="142" t="s">
        <v>149</v>
      </c>
      <c r="E181" s="143" t="s">
        <v>274</v>
      </c>
      <c r="F181" s="144" t="s">
        <v>275</v>
      </c>
      <c r="G181" s="145" t="s">
        <v>157</v>
      </c>
      <c r="H181" s="146">
        <v>30.056000000000001</v>
      </c>
      <c r="I181" s="147"/>
      <c r="J181" s="148">
        <f t="shared" si="20"/>
        <v>0</v>
      </c>
      <c r="K181" s="149"/>
      <c r="L181" s="30"/>
      <c r="M181" s="150" t="s">
        <v>1</v>
      </c>
      <c r="N181" s="151" t="s">
        <v>38</v>
      </c>
      <c r="O181" s="55"/>
      <c r="P181" s="152">
        <f t="shared" si="21"/>
        <v>0</v>
      </c>
      <c r="Q181" s="152">
        <v>2.2563499999999999</v>
      </c>
      <c r="R181" s="152">
        <f t="shared" si="22"/>
        <v>67.816855599999997</v>
      </c>
      <c r="S181" s="152">
        <v>0</v>
      </c>
      <c r="T181" s="153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153</v>
      </c>
      <c r="AT181" s="154" t="s">
        <v>149</v>
      </c>
      <c r="AU181" s="154" t="s">
        <v>83</v>
      </c>
      <c r="AY181" s="14" t="s">
        <v>147</v>
      </c>
      <c r="BE181" s="155">
        <f t="shared" si="24"/>
        <v>0</v>
      </c>
      <c r="BF181" s="155">
        <f t="shared" si="25"/>
        <v>0</v>
      </c>
      <c r="BG181" s="155">
        <f t="shared" si="26"/>
        <v>0</v>
      </c>
      <c r="BH181" s="155">
        <f t="shared" si="27"/>
        <v>0</v>
      </c>
      <c r="BI181" s="155">
        <f t="shared" si="28"/>
        <v>0</v>
      </c>
      <c r="BJ181" s="14" t="s">
        <v>81</v>
      </c>
      <c r="BK181" s="155">
        <f t="shared" si="29"/>
        <v>0</v>
      </c>
      <c r="BL181" s="14" t="s">
        <v>153</v>
      </c>
      <c r="BM181" s="154" t="s">
        <v>276</v>
      </c>
    </row>
    <row r="182" spans="1:65" s="2" customFormat="1" ht="16.5" customHeight="1">
      <c r="A182" s="29"/>
      <c r="B182" s="141"/>
      <c r="C182" s="142" t="s">
        <v>277</v>
      </c>
      <c r="D182" s="142" t="s">
        <v>149</v>
      </c>
      <c r="E182" s="143" t="s">
        <v>278</v>
      </c>
      <c r="F182" s="144" t="s">
        <v>279</v>
      </c>
      <c r="G182" s="145" t="s">
        <v>255</v>
      </c>
      <c r="H182" s="146">
        <v>1</v>
      </c>
      <c r="I182" s="147"/>
      <c r="J182" s="148">
        <f t="shared" si="20"/>
        <v>0</v>
      </c>
      <c r="K182" s="149"/>
      <c r="L182" s="30"/>
      <c r="M182" s="150" t="s">
        <v>1</v>
      </c>
      <c r="N182" s="151" t="s">
        <v>38</v>
      </c>
      <c r="O182" s="55"/>
      <c r="P182" s="152">
        <f t="shared" si="21"/>
        <v>0</v>
      </c>
      <c r="Q182" s="152">
        <v>2.4533</v>
      </c>
      <c r="R182" s="152">
        <f t="shared" si="22"/>
        <v>2.4533</v>
      </c>
      <c r="S182" s="152">
        <v>0</v>
      </c>
      <c r="T182" s="153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153</v>
      </c>
      <c r="AT182" s="154" t="s">
        <v>149</v>
      </c>
      <c r="AU182" s="154" t="s">
        <v>83</v>
      </c>
      <c r="AY182" s="14" t="s">
        <v>147</v>
      </c>
      <c r="BE182" s="155">
        <f t="shared" si="24"/>
        <v>0</v>
      </c>
      <c r="BF182" s="155">
        <f t="shared" si="25"/>
        <v>0</v>
      </c>
      <c r="BG182" s="155">
        <f t="shared" si="26"/>
        <v>0</v>
      </c>
      <c r="BH182" s="155">
        <f t="shared" si="27"/>
        <v>0</v>
      </c>
      <c r="BI182" s="155">
        <f t="shared" si="28"/>
        <v>0</v>
      </c>
      <c r="BJ182" s="14" t="s">
        <v>81</v>
      </c>
      <c r="BK182" s="155">
        <f t="shared" si="29"/>
        <v>0</v>
      </c>
      <c r="BL182" s="14" t="s">
        <v>153</v>
      </c>
      <c r="BM182" s="154" t="s">
        <v>280</v>
      </c>
    </row>
    <row r="183" spans="1:65" s="2" customFormat="1" ht="24.15" customHeight="1">
      <c r="A183" s="29"/>
      <c r="B183" s="141"/>
      <c r="C183" s="142" t="s">
        <v>281</v>
      </c>
      <c r="D183" s="142" t="s">
        <v>149</v>
      </c>
      <c r="E183" s="143" t="s">
        <v>282</v>
      </c>
      <c r="F183" s="144" t="s">
        <v>283</v>
      </c>
      <c r="G183" s="145" t="s">
        <v>152</v>
      </c>
      <c r="H183" s="146">
        <v>552.22699999999998</v>
      </c>
      <c r="I183" s="147"/>
      <c r="J183" s="148">
        <f t="shared" si="20"/>
        <v>0</v>
      </c>
      <c r="K183" s="149"/>
      <c r="L183" s="30"/>
      <c r="M183" s="150" t="s">
        <v>1</v>
      </c>
      <c r="N183" s="151" t="s">
        <v>38</v>
      </c>
      <c r="O183" s="55"/>
      <c r="P183" s="152">
        <f t="shared" si="21"/>
        <v>0</v>
      </c>
      <c r="Q183" s="152">
        <v>7.3499999999999998E-3</v>
      </c>
      <c r="R183" s="152">
        <f t="shared" si="22"/>
        <v>4.0588684499999994</v>
      </c>
      <c r="S183" s="152">
        <v>0</v>
      </c>
      <c r="T183" s="153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54" t="s">
        <v>153</v>
      </c>
      <c r="AT183" s="154" t="s">
        <v>149</v>
      </c>
      <c r="AU183" s="154" t="s">
        <v>83</v>
      </c>
      <c r="AY183" s="14" t="s">
        <v>147</v>
      </c>
      <c r="BE183" s="155">
        <f t="shared" si="24"/>
        <v>0</v>
      </c>
      <c r="BF183" s="155">
        <f t="shared" si="25"/>
        <v>0</v>
      </c>
      <c r="BG183" s="155">
        <f t="shared" si="26"/>
        <v>0</v>
      </c>
      <c r="BH183" s="155">
        <f t="shared" si="27"/>
        <v>0</v>
      </c>
      <c r="BI183" s="155">
        <f t="shared" si="28"/>
        <v>0</v>
      </c>
      <c r="BJ183" s="14" t="s">
        <v>81</v>
      </c>
      <c r="BK183" s="155">
        <f t="shared" si="29"/>
        <v>0</v>
      </c>
      <c r="BL183" s="14" t="s">
        <v>153</v>
      </c>
      <c r="BM183" s="154" t="s">
        <v>284</v>
      </c>
    </row>
    <row r="184" spans="1:65" s="12" customFormat="1" ht="22.8" customHeight="1">
      <c r="B184" s="128"/>
      <c r="D184" s="129" t="s">
        <v>72</v>
      </c>
      <c r="E184" s="139" t="s">
        <v>153</v>
      </c>
      <c r="F184" s="139" t="s">
        <v>285</v>
      </c>
      <c r="I184" s="131"/>
      <c r="J184" s="140">
        <f>BK184</f>
        <v>0</v>
      </c>
      <c r="L184" s="128"/>
      <c r="M184" s="133"/>
      <c r="N184" s="134"/>
      <c r="O184" s="134"/>
      <c r="P184" s="135">
        <f>SUM(P185:P190)</f>
        <v>0</v>
      </c>
      <c r="Q184" s="134"/>
      <c r="R184" s="135">
        <f>SUM(R185:R190)</f>
        <v>7.3736177999999999</v>
      </c>
      <c r="S184" s="134"/>
      <c r="T184" s="136">
        <f>SUM(T185:T190)</f>
        <v>0</v>
      </c>
      <c r="AR184" s="129" t="s">
        <v>81</v>
      </c>
      <c r="AT184" s="137" t="s">
        <v>72</v>
      </c>
      <c r="AU184" s="137" t="s">
        <v>81</v>
      </c>
      <c r="AY184" s="129" t="s">
        <v>147</v>
      </c>
      <c r="BK184" s="138">
        <f>SUM(BK185:BK190)</f>
        <v>0</v>
      </c>
    </row>
    <row r="185" spans="1:65" s="2" customFormat="1" ht="24.15" customHeight="1">
      <c r="A185" s="29"/>
      <c r="B185" s="141"/>
      <c r="C185" s="142" t="s">
        <v>286</v>
      </c>
      <c r="D185" s="142" t="s">
        <v>149</v>
      </c>
      <c r="E185" s="143" t="s">
        <v>287</v>
      </c>
      <c r="F185" s="144" t="s">
        <v>288</v>
      </c>
      <c r="G185" s="145" t="s">
        <v>152</v>
      </c>
      <c r="H185" s="146">
        <v>144.15</v>
      </c>
      <c r="I185" s="147"/>
      <c r="J185" s="148">
        <f t="shared" ref="J185:J190" si="30">ROUND(I185*H185,2)</f>
        <v>0</v>
      </c>
      <c r="K185" s="149"/>
      <c r="L185" s="30"/>
      <c r="M185" s="150" t="s">
        <v>1</v>
      </c>
      <c r="N185" s="151" t="s">
        <v>38</v>
      </c>
      <c r="O185" s="55"/>
      <c r="P185" s="152">
        <f t="shared" ref="P185:P190" si="31">O185*H185</f>
        <v>0</v>
      </c>
      <c r="Q185" s="152">
        <v>7.3699999999999998E-3</v>
      </c>
      <c r="R185" s="152">
        <f t="shared" ref="R185:R190" si="32">Q185*H185</f>
        <v>1.0623855</v>
      </c>
      <c r="S185" s="152">
        <v>0</v>
      </c>
      <c r="T185" s="153">
        <f t="shared" ref="T185:T190" si="33"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153</v>
      </c>
      <c r="AT185" s="154" t="s">
        <v>149</v>
      </c>
      <c r="AU185" s="154" t="s">
        <v>83</v>
      </c>
      <c r="AY185" s="14" t="s">
        <v>147</v>
      </c>
      <c r="BE185" s="155">
        <f t="shared" ref="BE185:BE190" si="34">IF(N185="základní",J185,0)</f>
        <v>0</v>
      </c>
      <c r="BF185" s="155">
        <f t="shared" ref="BF185:BF190" si="35">IF(N185="snížená",J185,0)</f>
        <v>0</v>
      </c>
      <c r="BG185" s="155">
        <f t="shared" ref="BG185:BG190" si="36">IF(N185="zákl. přenesená",J185,0)</f>
        <v>0</v>
      </c>
      <c r="BH185" s="155">
        <f t="shared" ref="BH185:BH190" si="37">IF(N185="sníž. přenesená",J185,0)</f>
        <v>0</v>
      </c>
      <c r="BI185" s="155">
        <f t="shared" ref="BI185:BI190" si="38">IF(N185="nulová",J185,0)</f>
        <v>0</v>
      </c>
      <c r="BJ185" s="14" t="s">
        <v>81</v>
      </c>
      <c r="BK185" s="155">
        <f t="shared" ref="BK185:BK190" si="39">ROUND(I185*H185,2)</f>
        <v>0</v>
      </c>
      <c r="BL185" s="14" t="s">
        <v>153</v>
      </c>
      <c r="BM185" s="154" t="s">
        <v>289</v>
      </c>
    </row>
    <row r="186" spans="1:65" s="2" customFormat="1" ht="16.5" customHeight="1">
      <c r="A186" s="29"/>
      <c r="B186" s="141"/>
      <c r="C186" s="142" t="s">
        <v>290</v>
      </c>
      <c r="D186" s="142" t="s">
        <v>149</v>
      </c>
      <c r="E186" s="143" t="s">
        <v>291</v>
      </c>
      <c r="F186" s="144" t="s">
        <v>292</v>
      </c>
      <c r="G186" s="145" t="s">
        <v>188</v>
      </c>
      <c r="H186" s="146">
        <v>30.63</v>
      </c>
      <c r="I186" s="147"/>
      <c r="J186" s="148">
        <f t="shared" si="30"/>
        <v>0</v>
      </c>
      <c r="K186" s="149"/>
      <c r="L186" s="30"/>
      <c r="M186" s="150" t="s">
        <v>1</v>
      </c>
      <c r="N186" s="151" t="s">
        <v>38</v>
      </c>
      <c r="O186" s="55"/>
      <c r="P186" s="152">
        <f t="shared" si="31"/>
        <v>0</v>
      </c>
      <c r="Q186" s="152">
        <v>0.18051</v>
      </c>
      <c r="R186" s="152">
        <f t="shared" si="32"/>
        <v>5.5290213000000001</v>
      </c>
      <c r="S186" s="152">
        <v>0</v>
      </c>
      <c r="T186" s="153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153</v>
      </c>
      <c r="AT186" s="154" t="s">
        <v>149</v>
      </c>
      <c r="AU186" s="154" t="s">
        <v>83</v>
      </c>
      <c r="AY186" s="14" t="s">
        <v>147</v>
      </c>
      <c r="BE186" s="155">
        <f t="shared" si="34"/>
        <v>0</v>
      </c>
      <c r="BF186" s="155">
        <f t="shared" si="35"/>
        <v>0</v>
      </c>
      <c r="BG186" s="155">
        <f t="shared" si="36"/>
        <v>0</v>
      </c>
      <c r="BH186" s="155">
        <f t="shared" si="37"/>
        <v>0</v>
      </c>
      <c r="BI186" s="155">
        <f t="shared" si="38"/>
        <v>0</v>
      </c>
      <c r="BJ186" s="14" t="s">
        <v>81</v>
      </c>
      <c r="BK186" s="155">
        <f t="shared" si="39"/>
        <v>0</v>
      </c>
      <c r="BL186" s="14" t="s">
        <v>153</v>
      </c>
      <c r="BM186" s="154" t="s">
        <v>293</v>
      </c>
    </row>
    <row r="187" spans="1:65" s="2" customFormat="1" ht="24.15" customHeight="1">
      <c r="A187" s="29"/>
      <c r="B187" s="141"/>
      <c r="C187" s="142" t="s">
        <v>294</v>
      </c>
      <c r="D187" s="142" t="s">
        <v>149</v>
      </c>
      <c r="E187" s="143" t="s">
        <v>295</v>
      </c>
      <c r="F187" s="144" t="s">
        <v>296</v>
      </c>
      <c r="G187" s="145" t="s">
        <v>152</v>
      </c>
      <c r="H187" s="146">
        <v>59.664999999999999</v>
      </c>
      <c r="I187" s="147"/>
      <c r="J187" s="148">
        <f t="shared" si="30"/>
        <v>0</v>
      </c>
      <c r="K187" s="149"/>
      <c r="L187" s="30"/>
      <c r="M187" s="150" t="s">
        <v>1</v>
      </c>
      <c r="N187" s="151" t="s">
        <v>38</v>
      </c>
      <c r="O187" s="55"/>
      <c r="P187" s="152">
        <f t="shared" si="31"/>
        <v>0</v>
      </c>
      <c r="Q187" s="152">
        <v>0</v>
      </c>
      <c r="R187" s="152">
        <f t="shared" si="32"/>
        <v>0</v>
      </c>
      <c r="S187" s="152">
        <v>0</v>
      </c>
      <c r="T187" s="153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153</v>
      </c>
      <c r="AT187" s="154" t="s">
        <v>149</v>
      </c>
      <c r="AU187" s="154" t="s">
        <v>83</v>
      </c>
      <c r="AY187" s="14" t="s">
        <v>147</v>
      </c>
      <c r="BE187" s="155">
        <f t="shared" si="34"/>
        <v>0</v>
      </c>
      <c r="BF187" s="155">
        <f t="shared" si="35"/>
        <v>0</v>
      </c>
      <c r="BG187" s="155">
        <f t="shared" si="36"/>
        <v>0</v>
      </c>
      <c r="BH187" s="155">
        <f t="shared" si="37"/>
        <v>0</v>
      </c>
      <c r="BI187" s="155">
        <f t="shared" si="38"/>
        <v>0</v>
      </c>
      <c r="BJ187" s="14" t="s">
        <v>81</v>
      </c>
      <c r="BK187" s="155">
        <f t="shared" si="39"/>
        <v>0</v>
      </c>
      <c r="BL187" s="14" t="s">
        <v>153</v>
      </c>
      <c r="BM187" s="154" t="s">
        <v>297</v>
      </c>
    </row>
    <row r="188" spans="1:65" s="2" customFormat="1" ht="24.15" customHeight="1">
      <c r="A188" s="29"/>
      <c r="B188" s="141"/>
      <c r="C188" s="156" t="s">
        <v>298</v>
      </c>
      <c r="D188" s="156" t="s">
        <v>194</v>
      </c>
      <c r="E188" s="157" t="s">
        <v>299</v>
      </c>
      <c r="F188" s="158" t="s">
        <v>300</v>
      </c>
      <c r="G188" s="159" t="s">
        <v>152</v>
      </c>
      <c r="H188" s="160">
        <v>68.614999999999995</v>
      </c>
      <c r="I188" s="161"/>
      <c r="J188" s="162">
        <f t="shared" si="30"/>
        <v>0</v>
      </c>
      <c r="K188" s="163"/>
      <c r="L188" s="164"/>
      <c r="M188" s="165" t="s">
        <v>1</v>
      </c>
      <c r="N188" s="166" t="s">
        <v>38</v>
      </c>
      <c r="O188" s="55"/>
      <c r="P188" s="152">
        <f t="shared" si="31"/>
        <v>0</v>
      </c>
      <c r="Q188" s="152">
        <v>1.14E-2</v>
      </c>
      <c r="R188" s="152">
        <f t="shared" si="32"/>
        <v>0.78221099999999999</v>
      </c>
      <c r="S188" s="152">
        <v>0</v>
      </c>
      <c r="T188" s="153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197</v>
      </c>
      <c r="AT188" s="154" t="s">
        <v>194</v>
      </c>
      <c r="AU188" s="154" t="s">
        <v>83</v>
      </c>
      <c r="AY188" s="14" t="s">
        <v>147</v>
      </c>
      <c r="BE188" s="155">
        <f t="shared" si="34"/>
        <v>0</v>
      </c>
      <c r="BF188" s="155">
        <f t="shared" si="35"/>
        <v>0</v>
      </c>
      <c r="BG188" s="155">
        <f t="shared" si="36"/>
        <v>0</v>
      </c>
      <c r="BH188" s="155">
        <f t="shared" si="37"/>
        <v>0</v>
      </c>
      <c r="BI188" s="155">
        <f t="shared" si="38"/>
        <v>0</v>
      </c>
      <c r="BJ188" s="14" t="s">
        <v>81</v>
      </c>
      <c r="BK188" s="155">
        <f t="shared" si="39"/>
        <v>0</v>
      </c>
      <c r="BL188" s="14" t="s">
        <v>153</v>
      </c>
      <c r="BM188" s="154" t="s">
        <v>301</v>
      </c>
    </row>
    <row r="189" spans="1:65" s="2" customFormat="1" ht="33" customHeight="1">
      <c r="A189" s="29"/>
      <c r="B189" s="141"/>
      <c r="C189" s="142" t="s">
        <v>302</v>
      </c>
      <c r="D189" s="142" t="s">
        <v>149</v>
      </c>
      <c r="E189" s="143" t="s">
        <v>303</v>
      </c>
      <c r="F189" s="144" t="s">
        <v>304</v>
      </c>
      <c r="G189" s="145" t="s">
        <v>152</v>
      </c>
      <c r="H189" s="146">
        <v>1683.85</v>
      </c>
      <c r="I189" s="147"/>
      <c r="J189" s="148">
        <f t="shared" si="30"/>
        <v>0</v>
      </c>
      <c r="K189" s="149"/>
      <c r="L189" s="30"/>
      <c r="M189" s="150" t="s">
        <v>1</v>
      </c>
      <c r="N189" s="151" t="s">
        <v>38</v>
      </c>
      <c r="O189" s="55"/>
      <c r="P189" s="152">
        <f t="shared" si="31"/>
        <v>0</v>
      </c>
      <c r="Q189" s="152">
        <v>0</v>
      </c>
      <c r="R189" s="152">
        <f t="shared" si="32"/>
        <v>0</v>
      </c>
      <c r="S189" s="152">
        <v>0</v>
      </c>
      <c r="T189" s="153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54" t="s">
        <v>153</v>
      </c>
      <c r="AT189" s="154" t="s">
        <v>149</v>
      </c>
      <c r="AU189" s="154" t="s">
        <v>83</v>
      </c>
      <c r="AY189" s="14" t="s">
        <v>147</v>
      </c>
      <c r="BE189" s="155">
        <f t="shared" si="34"/>
        <v>0</v>
      </c>
      <c r="BF189" s="155">
        <f t="shared" si="35"/>
        <v>0</v>
      </c>
      <c r="BG189" s="155">
        <f t="shared" si="36"/>
        <v>0</v>
      </c>
      <c r="BH189" s="155">
        <f t="shared" si="37"/>
        <v>0</v>
      </c>
      <c r="BI189" s="155">
        <f t="shared" si="38"/>
        <v>0</v>
      </c>
      <c r="BJ189" s="14" t="s">
        <v>81</v>
      </c>
      <c r="BK189" s="155">
        <f t="shared" si="39"/>
        <v>0</v>
      </c>
      <c r="BL189" s="14" t="s">
        <v>153</v>
      </c>
      <c r="BM189" s="154" t="s">
        <v>305</v>
      </c>
    </row>
    <row r="190" spans="1:65" s="2" customFormat="1" ht="16.5" customHeight="1">
      <c r="A190" s="29"/>
      <c r="B190" s="141"/>
      <c r="C190" s="156" t="s">
        <v>306</v>
      </c>
      <c r="D190" s="156" t="s">
        <v>194</v>
      </c>
      <c r="E190" s="157" t="s">
        <v>307</v>
      </c>
      <c r="F190" s="158" t="s">
        <v>308</v>
      </c>
      <c r="G190" s="159" t="s">
        <v>152</v>
      </c>
      <c r="H190" s="160">
        <v>1936.4280000000001</v>
      </c>
      <c r="I190" s="161"/>
      <c r="J190" s="162">
        <f t="shared" si="30"/>
        <v>0</v>
      </c>
      <c r="K190" s="163"/>
      <c r="L190" s="164"/>
      <c r="M190" s="165" t="s">
        <v>1</v>
      </c>
      <c r="N190" s="166" t="s">
        <v>38</v>
      </c>
      <c r="O190" s="55"/>
      <c r="P190" s="152">
        <f t="shared" si="31"/>
        <v>0</v>
      </c>
      <c r="Q190" s="152">
        <v>0</v>
      </c>
      <c r="R190" s="152">
        <f t="shared" si="32"/>
        <v>0</v>
      </c>
      <c r="S190" s="152">
        <v>0</v>
      </c>
      <c r="T190" s="153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197</v>
      </c>
      <c r="AT190" s="154" t="s">
        <v>194</v>
      </c>
      <c r="AU190" s="154" t="s">
        <v>83</v>
      </c>
      <c r="AY190" s="14" t="s">
        <v>147</v>
      </c>
      <c r="BE190" s="155">
        <f t="shared" si="34"/>
        <v>0</v>
      </c>
      <c r="BF190" s="155">
        <f t="shared" si="35"/>
        <v>0</v>
      </c>
      <c r="BG190" s="155">
        <f t="shared" si="36"/>
        <v>0</v>
      </c>
      <c r="BH190" s="155">
        <f t="shared" si="37"/>
        <v>0</v>
      </c>
      <c r="BI190" s="155">
        <f t="shared" si="38"/>
        <v>0</v>
      </c>
      <c r="BJ190" s="14" t="s">
        <v>81</v>
      </c>
      <c r="BK190" s="155">
        <f t="shared" si="39"/>
        <v>0</v>
      </c>
      <c r="BL190" s="14" t="s">
        <v>153</v>
      </c>
      <c r="BM190" s="154" t="s">
        <v>309</v>
      </c>
    </row>
    <row r="191" spans="1:65" s="12" customFormat="1" ht="22.8" customHeight="1">
      <c r="B191" s="128"/>
      <c r="D191" s="129" t="s">
        <v>72</v>
      </c>
      <c r="E191" s="139" t="s">
        <v>199</v>
      </c>
      <c r="F191" s="139" t="s">
        <v>310</v>
      </c>
      <c r="I191" s="131"/>
      <c r="J191" s="140">
        <f>BK191</f>
        <v>0</v>
      </c>
      <c r="L191" s="128"/>
      <c r="M191" s="133"/>
      <c r="N191" s="134"/>
      <c r="O191" s="134"/>
      <c r="P191" s="135">
        <f>SUM(P192:P202)</f>
        <v>0</v>
      </c>
      <c r="Q191" s="134"/>
      <c r="R191" s="135">
        <f>SUM(R192:R202)</f>
        <v>107.77349752999999</v>
      </c>
      <c r="S191" s="134"/>
      <c r="T191" s="136">
        <f>SUM(T192:T202)</f>
        <v>0</v>
      </c>
      <c r="AR191" s="129" t="s">
        <v>81</v>
      </c>
      <c r="AT191" s="137" t="s">
        <v>72</v>
      </c>
      <c r="AU191" s="137" t="s">
        <v>81</v>
      </c>
      <c r="AY191" s="129" t="s">
        <v>147</v>
      </c>
      <c r="BK191" s="138">
        <f>SUM(BK192:BK202)</f>
        <v>0</v>
      </c>
    </row>
    <row r="192" spans="1:65" s="2" customFormat="1" ht="24.15" customHeight="1">
      <c r="A192" s="29"/>
      <c r="B192" s="141"/>
      <c r="C192" s="142" t="s">
        <v>311</v>
      </c>
      <c r="D192" s="142" t="s">
        <v>149</v>
      </c>
      <c r="E192" s="143" t="s">
        <v>312</v>
      </c>
      <c r="F192" s="144" t="s">
        <v>313</v>
      </c>
      <c r="G192" s="145" t="s">
        <v>152</v>
      </c>
      <c r="H192" s="146">
        <v>46.097999999999999</v>
      </c>
      <c r="I192" s="147"/>
      <c r="J192" s="148">
        <f t="shared" ref="J192:J202" si="40">ROUND(I192*H192,2)</f>
        <v>0</v>
      </c>
      <c r="K192" s="149"/>
      <c r="L192" s="30"/>
      <c r="M192" s="150" t="s">
        <v>1</v>
      </c>
      <c r="N192" s="151" t="s">
        <v>38</v>
      </c>
      <c r="O192" s="55"/>
      <c r="P192" s="152">
        <f t="shared" ref="P192:P202" si="41">O192*H192</f>
        <v>0</v>
      </c>
      <c r="Q192" s="152">
        <v>4.3800000000000002E-3</v>
      </c>
      <c r="R192" s="152">
        <f t="shared" ref="R192:R202" si="42">Q192*H192</f>
        <v>0.20190924000000002</v>
      </c>
      <c r="S192" s="152">
        <v>0</v>
      </c>
      <c r="T192" s="153">
        <f t="shared" ref="T192:T202" si="43"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153</v>
      </c>
      <c r="AT192" s="154" t="s">
        <v>149</v>
      </c>
      <c r="AU192" s="154" t="s">
        <v>83</v>
      </c>
      <c r="AY192" s="14" t="s">
        <v>147</v>
      </c>
      <c r="BE192" s="155">
        <f t="shared" ref="BE192:BE202" si="44">IF(N192="základní",J192,0)</f>
        <v>0</v>
      </c>
      <c r="BF192" s="155">
        <f t="shared" ref="BF192:BF202" si="45">IF(N192="snížená",J192,0)</f>
        <v>0</v>
      </c>
      <c r="BG192" s="155">
        <f t="shared" ref="BG192:BG202" si="46">IF(N192="zákl. přenesená",J192,0)</f>
        <v>0</v>
      </c>
      <c r="BH192" s="155">
        <f t="shared" ref="BH192:BH202" si="47">IF(N192="sníž. přenesená",J192,0)</f>
        <v>0</v>
      </c>
      <c r="BI192" s="155">
        <f t="shared" ref="BI192:BI202" si="48">IF(N192="nulová",J192,0)</f>
        <v>0</v>
      </c>
      <c r="BJ192" s="14" t="s">
        <v>81</v>
      </c>
      <c r="BK192" s="155">
        <f t="shared" ref="BK192:BK202" si="49">ROUND(I192*H192,2)</f>
        <v>0</v>
      </c>
      <c r="BL192" s="14" t="s">
        <v>153</v>
      </c>
      <c r="BM192" s="154" t="s">
        <v>314</v>
      </c>
    </row>
    <row r="193" spans="1:65" s="2" customFormat="1" ht="24.15" customHeight="1">
      <c r="A193" s="29"/>
      <c r="B193" s="141"/>
      <c r="C193" s="142" t="s">
        <v>315</v>
      </c>
      <c r="D193" s="142" t="s">
        <v>149</v>
      </c>
      <c r="E193" s="143" t="s">
        <v>316</v>
      </c>
      <c r="F193" s="144" t="s">
        <v>317</v>
      </c>
      <c r="G193" s="145" t="s">
        <v>188</v>
      </c>
      <c r="H193" s="146">
        <v>30.63</v>
      </c>
      <c r="I193" s="147"/>
      <c r="J193" s="148">
        <f t="shared" si="40"/>
        <v>0</v>
      </c>
      <c r="K193" s="149"/>
      <c r="L193" s="30"/>
      <c r="M193" s="150" t="s">
        <v>1</v>
      </c>
      <c r="N193" s="151" t="s">
        <v>38</v>
      </c>
      <c r="O193" s="55"/>
      <c r="P193" s="152">
        <f t="shared" si="41"/>
        <v>0</v>
      </c>
      <c r="Q193" s="152">
        <v>0</v>
      </c>
      <c r="R193" s="152">
        <f t="shared" si="42"/>
        <v>0</v>
      </c>
      <c r="S193" s="152">
        <v>0</v>
      </c>
      <c r="T193" s="153">
        <f t="shared" si="4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54" t="s">
        <v>153</v>
      </c>
      <c r="AT193" s="154" t="s">
        <v>149</v>
      </c>
      <c r="AU193" s="154" t="s">
        <v>83</v>
      </c>
      <c r="AY193" s="14" t="s">
        <v>147</v>
      </c>
      <c r="BE193" s="155">
        <f t="shared" si="44"/>
        <v>0</v>
      </c>
      <c r="BF193" s="155">
        <f t="shared" si="45"/>
        <v>0</v>
      </c>
      <c r="BG193" s="155">
        <f t="shared" si="46"/>
        <v>0</v>
      </c>
      <c r="BH193" s="155">
        <f t="shared" si="47"/>
        <v>0</v>
      </c>
      <c r="BI193" s="155">
        <f t="shared" si="48"/>
        <v>0</v>
      </c>
      <c r="BJ193" s="14" t="s">
        <v>81</v>
      </c>
      <c r="BK193" s="155">
        <f t="shared" si="49"/>
        <v>0</v>
      </c>
      <c r="BL193" s="14" t="s">
        <v>153</v>
      </c>
      <c r="BM193" s="154" t="s">
        <v>318</v>
      </c>
    </row>
    <row r="194" spans="1:65" s="2" customFormat="1" ht="24.15" customHeight="1">
      <c r="A194" s="29"/>
      <c r="B194" s="141"/>
      <c r="C194" s="156" t="s">
        <v>319</v>
      </c>
      <c r="D194" s="156" t="s">
        <v>194</v>
      </c>
      <c r="E194" s="157" t="s">
        <v>320</v>
      </c>
      <c r="F194" s="158" t="s">
        <v>321</v>
      </c>
      <c r="G194" s="159" t="s">
        <v>188</v>
      </c>
      <c r="H194" s="160">
        <v>30.63</v>
      </c>
      <c r="I194" s="161"/>
      <c r="J194" s="162">
        <f t="shared" si="40"/>
        <v>0</v>
      </c>
      <c r="K194" s="163"/>
      <c r="L194" s="164"/>
      <c r="M194" s="165" t="s">
        <v>1</v>
      </c>
      <c r="N194" s="166" t="s">
        <v>38</v>
      </c>
      <c r="O194" s="55"/>
      <c r="P194" s="152">
        <f t="shared" si="41"/>
        <v>0</v>
      </c>
      <c r="Q194" s="152">
        <v>2.0000000000000001E-4</v>
      </c>
      <c r="R194" s="152">
        <f t="shared" si="42"/>
        <v>6.1260000000000004E-3</v>
      </c>
      <c r="S194" s="152">
        <v>0</v>
      </c>
      <c r="T194" s="153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197</v>
      </c>
      <c r="AT194" s="154" t="s">
        <v>194</v>
      </c>
      <c r="AU194" s="154" t="s">
        <v>83</v>
      </c>
      <c r="AY194" s="14" t="s">
        <v>147</v>
      </c>
      <c r="BE194" s="155">
        <f t="shared" si="44"/>
        <v>0</v>
      </c>
      <c r="BF194" s="155">
        <f t="shared" si="45"/>
        <v>0</v>
      </c>
      <c r="BG194" s="155">
        <f t="shared" si="46"/>
        <v>0</v>
      </c>
      <c r="BH194" s="155">
        <f t="shared" si="47"/>
        <v>0</v>
      </c>
      <c r="BI194" s="155">
        <f t="shared" si="48"/>
        <v>0</v>
      </c>
      <c r="BJ194" s="14" t="s">
        <v>81</v>
      </c>
      <c r="BK194" s="155">
        <f t="shared" si="49"/>
        <v>0</v>
      </c>
      <c r="BL194" s="14" t="s">
        <v>153</v>
      </c>
      <c r="BM194" s="154" t="s">
        <v>322</v>
      </c>
    </row>
    <row r="195" spans="1:65" s="2" customFormat="1" ht="24.15" customHeight="1">
      <c r="A195" s="29"/>
      <c r="B195" s="141"/>
      <c r="C195" s="142" t="s">
        <v>323</v>
      </c>
      <c r="D195" s="142" t="s">
        <v>149</v>
      </c>
      <c r="E195" s="143" t="s">
        <v>324</v>
      </c>
      <c r="F195" s="144" t="s">
        <v>325</v>
      </c>
      <c r="G195" s="145" t="s">
        <v>152</v>
      </c>
      <c r="H195" s="146">
        <v>46.097999999999999</v>
      </c>
      <c r="I195" s="147"/>
      <c r="J195" s="148">
        <f t="shared" si="40"/>
        <v>0</v>
      </c>
      <c r="K195" s="149"/>
      <c r="L195" s="30"/>
      <c r="M195" s="150" t="s">
        <v>1</v>
      </c>
      <c r="N195" s="151" t="s">
        <v>38</v>
      </c>
      <c r="O195" s="55"/>
      <c r="P195" s="152">
        <f t="shared" si="41"/>
        <v>0</v>
      </c>
      <c r="Q195" s="152">
        <v>6.5599999999999999E-3</v>
      </c>
      <c r="R195" s="152">
        <f t="shared" si="42"/>
        <v>0.30240287999999999</v>
      </c>
      <c r="S195" s="152">
        <v>0</v>
      </c>
      <c r="T195" s="153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153</v>
      </c>
      <c r="AT195" s="154" t="s">
        <v>149</v>
      </c>
      <c r="AU195" s="154" t="s">
        <v>83</v>
      </c>
      <c r="AY195" s="14" t="s">
        <v>147</v>
      </c>
      <c r="BE195" s="155">
        <f t="shared" si="44"/>
        <v>0</v>
      </c>
      <c r="BF195" s="155">
        <f t="shared" si="45"/>
        <v>0</v>
      </c>
      <c r="BG195" s="155">
        <f t="shared" si="46"/>
        <v>0</v>
      </c>
      <c r="BH195" s="155">
        <f t="shared" si="47"/>
        <v>0</v>
      </c>
      <c r="BI195" s="155">
        <f t="shared" si="48"/>
        <v>0</v>
      </c>
      <c r="BJ195" s="14" t="s">
        <v>81</v>
      </c>
      <c r="BK195" s="155">
        <f t="shared" si="49"/>
        <v>0</v>
      </c>
      <c r="BL195" s="14" t="s">
        <v>153</v>
      </c>
      <c r="BM195" s="154" t="s">
        <v>326</v>
      </c>
    </row>
    <row r="196" spans="1:65" s="2" customFormat="1" ht="24.15" customHeight="1">
      <c r="A196" s="29"/>
      <c r="B196" s="141"/>
      <c r="C196" s="142" t="s">
        <v>327</v>
      </c>
      <c r="D196" s="142" t="s">
        <v>149</v>
      </c>
      <c r="E196" s="143" t="s">
        <v>328</v>
      </c>
      <c r="F196" s="144" t="s">
        <v>329</v>
      </c>
      <c r="G196" s="145" t="s">
        <v>152</v>
      </c>
      <c r="H196" s="146">
        <v>46.097999999999999</v>
      </c>
      <c r="I196" s="147"/>
      <c r="J196" s="148">
        <f t="shared" si="40"/>
        <v>0</v>
      </c>
      <c r="K196" s="149"/>
      <c r="L196" s="30"/>
      <c r="M196" s="150" t="s">
        <v>1</v>
      </c>
      <c r="N196" s="151" t="s">
        <v>38</v>
      </c>
      <c r="O196" s="55"/>
      <c r="P196" s="152">
        <f t="shared" si="41"/>
        <v>0</v>
      </c>
      <c r="Q196" s="152">
        <v>2.6800000000000001E-3</v>
      </c>
      <c r="R196" s="152">
        <f t="shared" si="42"/>
        <v>0.12354264</v>
      </c>
      <c r="S196" s="152">
        <v>0</v>
      </c>
      <c r="T196" s="153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153</v>
      </c>
      <c r="AT196" s="154" t="s">
        <v>149</v>
      </c>
      <c r="AU196" s="154" t="s">
        <v>83</v>
      </c>
      <c r="AY196" s="14" t="s">
        <v>147</v>
      </c>
      <c r="BE196" s="155">
        <f t="shared" si="44"/>
        <v>0</v>
      </c>
      <c r="BF196" s="155">
        <f t="shared" si="45"/>
        <v>0</v>
      </c>
      <c r="BG196" s="155">
        <f t="shared" si="46"/>
        <v>0</v>
      </c>
      <c r="BH196" s="155">
        <f t="shared" si="47"/>
        <v>0</v>
      </c>
      <c r="BI196" s="155">
        <f t="shared" si="48"/>
        <v>0</v>
      </c>
      <c r="BJ196" s="14" t="s">
        <v>81</v>
      </c>
      <c r="BK196" s="155">
        <f t="shared" si="49"/>
        <v>0</v>
      </c>
      <c r="BL196" s="14" t="s">
        <v>153</v>
      </c>
      <c r="BM196" s="154" t="s">
        <v>330</v>
      </c>
    </row>
    <row r="197" spans="1:65" s="2" customFormat="1" ht="24.15" customHeight="1">
      <c r="A197" s="29"/>
      <c r="B197" s="141"/>
      <c r="C197" s="142" t="s">
        <v>331</v>
      </c>
      <c r="D197" s="142" t="s">
        <v>149</v>
      </c>
      <c r="E197" s="143" t="s">
        <v>332</v>
      </c>
      <c r="F197" s="144" t="s">
        <v>333</v>
      </c>
      <c r="G197" s="145" t="s">
        <v>157</v>
      </c>
      <c r="H197" s="146">
        <v>21.623000000000001</v>
      </c>
      <c r="I197" s="147"/>
      <c r="J197" s="148">
        <f t="shared" si="40"/>
        <v>0</v>
      </c>
      <c r="K197" s="149"/>
      <c r="L197" s="30"/>
      <c r="M197" s="150" t="s">
        <v>1</v>
      </c>
      <c r="N197" s="151" t="s">
        <v>38</v>
      </c>
      <c r="O197" s="55"/>
      <c r="P197" s="152">
        <f t="shared" si="41"/>
        <v>0</v>
      </c>
      <c r="Q197" s="152">
        <v>2.45329</v>
      </c>
      <c r="R197" s="152">
        <f t="shared" si="42"/>
        <v>53.047489670000004</v>
      </c>
      <c r="S197" s="152">
        <v>0</v>
      </c>
      <c r="T197" s="153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153</v>
      </c>
      <c r="AT197" s="154" t="s">
        <v>149</v>
      </c>
      <c r="AU197" s="154" t="s">
        <v>83</v>
      </c>
      <c r="AY197" s="14" t="s">
        <v>147</v>
      </c>
      <c r="BE197" s="155">
        <f t="shared" si="44"/>
        <v>0</v>
      </c>
      <c r="BF197" s="155">
        <f t="shared" si="45"/>
        <v>0</v>
      </c>
      <c r="BG197" s="155">
        <f t="shared" si="46"/>
        <v>0</v>
      </c>
      <c r="BH197" s="155">
        <f t="shared" si="47"/>
        <v>0</v>
      </c>
      <c r="BI197" s="155">
        <f t="shared" si="48"/>
        <v>0</v>
      </c>
      <c r="BJ197" s="14" t="s">
        <v>81</v>
      </c>
      <c r="BK197" s="155">
        <f t="shared" si="49"/>
        <v>0</v>
      </c>
      <c r="BL197" s="14" t="s">
        <v>153</v>
      </c>
      <c r="BM197" s="154" t="s">
        <v>334</v>
      </c>
    </row>
    <row r="198" spans="1:65" s="2" customFormat="1" ht="33" customHeight="1">
      <c r="A198" s="29"/>
      <c r="B198" s="141"/>
      <c r="C198" s="142" t="s">
        <v>335</v>
      </c>
      <c r="D198" s="142" t="s">
        <v>149</v>
      </c>
      <c r="E198" s="143" t="s">
        <v>336</v>
      </c>
      <c r="F198" s="144" t="s">
        <v>337</v>
      </c>
      <c r="G198" s="145" t="s">
        <v>157</v>
      </c>
      <c r="H198" s="146">
        <v>21.623000000000001</v>
      </c>
      <c r="I198" s="147"/>
      <c r="J198" s="148">
        <f t="shared" si="40"/>
        <v>0</v>
      </c>
      <c r="K198" s="149"/>
      <c r="L198" s="30"/>
      <c r="M198" s="150" t="s">
        <v>1</v>
      </c>
      <c r="N198" s="151" t="s">
        <v>38</v>
      </c>
      <c r="O198" s="55"/>
      <c r="P198" s="152">
        <f t="shared" si="41"/>
        <v>0</v>
      </c>
      <c r="Q198" s="152">
        <v>3.0300000000000001E-2</v>
      </c>
      <c r="R198" s="152">
        <f t="shared" si="42"/>
        <v>0.65517690000000006</v>
      </c>
      <c r="S198" s="152">
        <v>0</v>
      </c>
      <c r="T198" s="153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153</v>
      </c>
      <c r="AT198" s="154" t="s">
        <v>149</v>
      </c>
      <c r="AU198" s="154" t="s">
        <v>83</v>
      </c>
      <c r="AY198" s="14" t="s">
        <v>147</v>
      </c>
      <c r="BE198" s="155">
        <f t="shared" si="44"/>
        <v>0</v>
      </c>
      <c r="BF198" s="155">
        <f t="shared" si="45"/>
        <v>0</v>
      </c>
      <c r="BG198" s="155">
        <f t="shared" si="46"/>
        <v>0</v>
      </c>
      <c r="BH198" s="155">
        <f t="shared" si="47"/>
        <v>0</v>
      </c>
      <c r="BI198" s="155">
        <f t="shared" si="48"/>
        <v>0</v>
      </c>
      <c r="BJ198" s="14" t="s">
        <v>81</v>
      </c>
      <c r="BK198" s="155">
        <f t="shared" si="49"/>
        <v>0</v>
      </c>
      <c r="BL198" s="14" t="s">
        <v>153</v>
      </c>
      <c r="BM198" s="154" t="s">
        <v>338</v>
      </c>
    </row>
    <row r="199" spans="1:65" s="2" customFormat="1" ht="16.5" customHeight="1">
      <c r="A199" s="29"/>
      <c r="B199" s="141"/>
      <c r="C199" s="142" t="s">
        <v>339</v>
      </c>
      <c r="D199" s="142" t="s">
        <v>149</v>
      </c>
      <c r="E199" s="143" t="s">
        <v>340</v>
      </c>
      <c r="F199" s="144" t="s">
        <v>341</v>
      </c>
      <c r="G199" s="145" t="s">
        <v>152</v>
      </c>
      <c r="H199" s="146">
        <v>4319.49</v>
      </c>
      <c r="I199" s="147"/>
      <c r="J199" s="148">
        <f t="shared" si="40"/>
        <v>0</v>
      </c>
      <c r="K199" s="149"/>
      <c r="L199" s="30"/>
      <c r="M199" s="150" t="s">
        <v>1</v>
      </c>
      <c r="N199" s="151" t="s">
        <v>38</v>
      </c>
      <c r="O199" s="55"/>
      <c r="P199" s="152">
        <f t="shared" si="41"/>
        <v>0</v>
      </c>
      <c r="Q199" s="152">
        <v>3.3E-4</v>
      </c>
      <c r="R199" s="152">
        <f t="shared" si="42"/>
        <v>1.4254316999999999</v>
      </c>
      <c r="S199" s="152">
        <v>0</v>
      </c>
      <c r="T199" s="153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54" t="s">
        <v>153</v>
      </c>
      <c r="AT199" s="154" t="s">
        <v>149</v>
      </c>
      <c r="AU199" s="154" t="s">
        <v>83</v>
      </c>
      <c r="AY199" s="14" t="s">
        <v>147</v>
      </c>
      <c r="BE199" s="155">
        <f t="shared" si="44"/>
        <v>0</v>
      </c>
      <c r="BF199" s="155">
        <f t="shared" si="45"/>
        <v>0</v>
      </c>
      <c r="BG199" s="155">
        <f t="shared" si="46"/>
        <v>0</v>
      </c>
      <c r="BH199" s="155">
        <f t="shared" si="47"/>
        <v>0</v>
      </c>
      <c r="BI199" s="155">
        <f t="shared" si="48"/>
        <v>0</v>
      </c>
      <c r="BJ199" s="14" t="s">
        <v>81</v>
      </c>
      <c r="BK199" s="155">
        <f t="shared" si="49"/>
        <v>0</v>
      </c>
      <c r="BL199" s="14" t="s">
        <v>153</v>
      </c>
      <c r="BM199" s="154" t="s">
        <v>342</v>
      </c>
    </row>
    <row r="200" spans="1:65" s="2" customFormat="1" ht="33" customHeight="1">
      <c r="A200" s="29"/>
      <c r="B200" s="141"/>
      <c r="C200" s="142" t="s">
        <v>343</v>
      </c>
      <c r="D200" s="142" t="s">
        <v>149</v>
      </c>
      <c r="E200" s="143" t="s">
        <v>344</v>
      </c>
      <c r="F200" s="144" t="s">
        <v>345</v>
      </c>
      <c r="G200" s="145" t="s">
        <v>152</v>
      </c>
      <c r="H200" s="146">
        <v>1386</v>
      </c>
      <c r="I200" s="147"/>
      <c r="J200" s="148">
        <f t="shared" si="40"/>
        <v>0</v>
      </c>
      <c r="K200" s="149"/>
      <c r="L200" s="30"/>
      <c r="M200" s="150" t="s">
        <v>1</v>
      </c>
      <c r="N200" s="151" t="s">
        <v>38</v>
      </c>
      <c r="O200" s="55"/>
      <c r="P200" s="152">
        <f t="shared" si="41"/>
        <v>0</v>
      </c>
      <c r="Q200" s="152">
        <v>7.3499999999999998E-3</v>
      </c>
      <c r="R200" s="152">
        <f t="shared" si="42"/>
        <v>10.187099999999999</v>
      </c>
      <c r="S200" s="152">
        <v>0</v>
      </c>
      <c r="T200" s="153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54" t="s">
        <v>153</v>
      </c>
      <c r="AT200" s="154" t="s">
        <v>149</v>
      </c>
      <c r="AU200" s="154" t="s">
        <v>83</v>
      </c>
      <c r="AY200" s="14" t="s">
        <v>147</v>
      </c>
      <c r="BE200" s="155">
        <f t="shared" si="44"/>
        <v>0</v>
      </c>
      <c r="BF200" s="155">
        <f t="shared" si="45"/>
        <v>0</v>
      </c>
      <c r="BG200" s="155">
        <f t="shared" si="46"/>
        <v>0</v>
      </c>
      <c r="BH200" s="155">
        <f t="shared" si="47"/>
        <v>0</v>
      </c>
      <c r="BI200" s="155">
        <f t="shared" si="48"/>
        <v>0</v>
      </c>
      <c r="BJ200" s="14" t="s">
        <v>81</v>
      </c>
      <c r="BK200" s="155">
        <f t="shared" si="49"/>
        <v>0</v>
      </c>
      <c r="BL200" s="14" t="s">
        <v>153</v>
      </c>
      <c r="BM200" s="154" t="s">
        <v>346</v>
      </c>
    </row>
    <row r="201" spans="1:65" s="2" customFormat="1" ht="24.15" customHeight="1">
      <c r="A201" s="29"/>
      <c r="B201" s="141"/>
      <c r="C201" s="142" t="s">
        <v>347</v>
      </c>
      <c r="D201" s="142" t="s">
        <v>149</v>
      </c>
      <c r="E201" s="143" t="s">
        <v>348</v>
      </c>
      <c r="F201" s="144" t="s">
        <v>349</v>
      </c>
      <c r="G201" s="145" t="s">
        <v>152</v>
      </c>
      <c r="H201" s="146">
        <v>1386</v>
      </c>
      <c r="I201" s="147"/>
      <c r="J201" s="148">
        <f t="shared" si="40"/>
        <v>0</v>
      </c>
      <c r="K201" s="149"/>
      <c r="L201" s="30"/>
      <c r="M201" s="150" t="s">
        <v>1</v>
      </c>
      <c r="N201" s="151" t="s">
        <v>38</v>
      </c>
      <c r="O201" s="55"/>
      <c r="P201" s="152">
        <f t="shared" si="41"/>
        <v>0</v>
      </c>
      <c r="Q201" s="152">
        <v>9.9799999999999993E-3</v>
      </c>
      <c r="R201" s="152">
        <f t="shared" si="42"/>
        <v>13.832279999999999</v>
      </c>
      <c r="S201" s="152">
        <v>0</v>
      </c>
      <c r="T201" s="153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54" t="s">
        <v>153</v>
      </c>
      <c r="AT201" s="154" t="s">
        <v>149</v>
      </c>
      <c r="AU201" s="154" t="s">
        <v>83</v>
      </c>
      <c r="AY201" s="14" t="s">
        <v>147</v>
      </c>
      <c r="BE201" s="155">
        <f t="shared" si="44"/>
        <v>0</v>
      </c>
      <c r="BF201" s="155">
        <f t="shared" si="45"/>
        <v>0</v>
      </c>
      <c r="BG201" s="155">
        <f t="shared" si="46"/>
        <v>0</v>
      </c>
      <c r="BH201" s="155">
        <f t="shared" si="47"/>
        <v>0</v>
      </c>
      <c r="BI201" s="155">
        <f t="shared" si="48"/>
        <v>0</v>
      </c>
      <c r="BJ201" s="14" t="s">
        <v>81</v>
      </c>
      <c r="BK201" s="155">
        <f t="shared" si="49"/>
        <v>0</v>
      </c>
      <c r="BL201" s="14" t="s">
        <v>153</v>
      </c>
      <c r="BM201" s="154" t="s">
        <v>350</v>
      </c>
    </row>
    <row r="202" spans="1:65" s="2" customFormat="1" ht="21.75" customHeight="1">
      <c r="A202" s="29"/>
      <c r="B202" s="141"/>
      <c r="C202" s="142" t="s">
        <v>351</v>
      </c>
      <c r="D202" s="142" t="s">
        <v>149</v>
      </c>
      <c r="E202" s="143" t="s">
        <v>352</v>
      </c>
      <c r="F202" s="144" t="s">
        <v>353</v>
      </c>
      <c r="G202" s="145" t="s">
        <v>152</v>
      </c>
      <c r="H202" s="146">
        <v>60.945</v>
      </c>
      <c r="I202" s="147"/>
      <c r="J202" s="148">
        <f t="shared" si="40"/>
        <v>0</v>
      </c>
      <c r="K202" s="149"/>
      <c r="L202" s="30"/>
      <c r="M202" s="150" t="s">
        <v>1</v>
      </c>
      <c r="N202" s="151" t="s">
        <v>38</v>
      </c>
      <c r="O202" s="55"/>
      <c r="P202" s="152">
        <f t="shared" si="41"/>
        <v>0</v>
      </c>
      <c r="Q202" s="152">
        <v>0.45929999999999999</v>
      </c>
      <c r="R202" s="152">
        <f t="shared" si="42"/>
        <v>27.9920385</v>
      </c>
      <c r="S202" s="152">
        <v>0</v>
      </c>
      <c r="T202" s="153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54" t="s">
        <v>153</v>
      </c>
      <c r="AT202" s="154" t="s">
        <v>149</v>
      </c>
      <c r="AU202" s="154" t="s">
        <v>83</v>
      </c>
      <c r="AY202" s="14" t="s">
        <v>147</v>
      </c>
      <c r="BE202" s="155">
        <f t="shared" si="44"/>
        <v>0</v>
      </c>
      <c r="BF202" s="155">
        <f t="shared" si="45"/>
        <v>0</v>
      </c>
      <c r="BG202" s="155">
        <f t="shared" si="46"/>
        <v>0</v>
      </c>
      <c r="BH202" s="155">
        <f t="shared" si="47"/>
        <v>0</v>
      </c>
      <c r="BI202" s="155">
        <f t="shared" si="48"/>
        <v>0</v>
      </c>
      <c r="BJ202" s="14" t="s">
        <v>81</v>
      </c>
      <c r="BK202" s="155">
        <f t="shared" si="49"/>
        <v>0</v>
      </c>
      <c r="BL202" s="14" t="s">
        <v>153</v>
      </c>
      <c r="BM202" s="154" t="s">
        <v>354</v>
      </c>
    </row>
    <row r="203" spans="1:65" s="12" customFormat="1" ht="22.8" customHeight="1">
      <c r="B203" s="128"/>
      <c r="D203" s="129" t="s">
        <v>72</v>
      </c>
      <c r="E203" s="139" t="s">
        <v>197</v>
      </c>
      <c r="F203" s="139" t="s">
        <v>355</v>
      </c>
      <c r="I203" s="131"/>
      <c r="J203" s="140">
        <f>BK203</f>
        <v>0</v>
      </c>
      <c r="L203" s="128"/>
      <c r="M203" s="133"/>
      <c r="N203" s="134"/>
      <c r="O203" s="134"/>
      <c r="P203" s="135">
        <f>SUM(P204:P211)</f>
        <v>0</v>
      </c>
      <c r="Q203" s="134"/>
      <c r="R203" s="135">
        <f>SUM(R204:R211)</f>
        <v>2.6849999999999999E-2</v>
      </c>
      <c r="S203" s="134"/>
      <c r="T203" s="136">
        <f>SUM(T204:T211)</f>
        <v>0</v>
      </c>
      <c r="AR203" s="129" t="s">
        <v>81</v>
      </c>
      <c r="AT203" s="137" t="s">
        <v>72</v>
      </c>
      <c r="AU203" s="137" t="s">
        <v>81</v>
      </c>
      <c r="AY203" s="129" t="s">
        <v>147</v>
      </c>
      <c r="BK203" s="138">
        <f>SUM(BK204:BK211)</f>
        <v>0</v>
      </c>
    </row>
    <row r="204" spans="1:65" s="2" customFormat="1" ht="16.5" customHeight="1">
      <c r="A204" s="29"/>
      <c r="B204" s="141"/>
      <c r="C204" s="142" t="s">
        <v>356</v>
      </c>
      <c r="D204" s="142" t="s">
        <v>149</v>
      </c>
      <c r="E204" s="143" t="s">
        <v>357</v>
      </c>
      <c r="F204" s="144" t="s">
        <v>358</v>
      </c>
      <c r="G204" s="145" t="s">
        <v>255</v>
      </c>
      <c r="H204" s="146">
        <v>1</v>
      </c>
      <c r="I204" s="147"/>
      <c r="J204" s="148">
        <f t="shared" ref="J204:J211" si="50">ROUND(I204*H204,2)</f>
        <v>0</v>
      </c>
      <c r="K204" s="149"/>
      <c r="L204" s="30"/>
      <c r="M204" s="150" t="s">
        <v>1</v>
      </c>
      <c r="N204" s="151" t="s">
        <v>38</v>
      </c>
      <c r="O204" s="55"/>
      <c r="P204" s="152">
        <f t="shared" ref="P204:P211" si="51">O204*H204</f>
        <v>0</v>
      </c>
      <c r="Q204" s="152">
        <v>2.8500000000000001E-3</v>
      </c>
      <c r="R204" s="152">
        <f t="shared" ref="R204:R211" si="52">Q204*H204</f>
        <v>2.8500000000000001E-3</v>
      </c>
      <c r="S204" s="152">
        <v>0</v>
      </c>
      <c r="T204" s="153">
        <f t="shared" ref="T204:T211" si="53"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54" t="s">
        <v>153</v>
      </c>
      <c r="AT204" s="154" t="s">
        <v>149</v>
      </c>
      <c r="AU204" s="154" t="s">
        <v>83</v>
      </c>
      <c r="AY204" s="14" t="s">
        <v>147</v>
      </c>
      <c r="BE204" s="155">
        <f t="shared" ref="BE204:BE211" si="54">IF(N204="základní",J204,0)</f>
        <v>0</v>
      </c>
      <c r="BF204" s="155">
        <f t="shared" ref="BF204:BF211" si="55">IF(N204="snížená",J204,0)</f>
        <v>0</v>
      </c>
      <c r="BG204" s="155">
        <f t="shared" ref="BG204:BG211" si="56">IF(N204="zákl. přenesená",J204,0)</f>
        <v>0</v>
      </c>
      <c r="BH204" s="155">
        <f t="shared" ref="BH204:BH211" si="57">IF(N204="sníž. přenesená",J204,0)</f>
        <v>0</v>
      </c>
      <c r="BI204" s="155">
        <f t="shared" ref="BI204:BI211" si="58">IF(N204="nulová",J204,0)</f>
        <v>0</v>
      </c>
      <c r="BJ204" s="14" t="s">
        <v>81</v>
      </c>
      <c r="BK204" s="155">
        <f t="shared" ref="BK204:BK211" si="59">ROUND(I204*H204,2)</f>
        <v>0</v>
      </c>
      <c r="BL204" s="14" t="s">
        <v>153</v>
      </c>
      <c r="BM204" s="154" t="s">
        <v>359</v>
      </c>
    </row>
    <row r="205" spans="1:65" s="2" customFormat="1" ht="16.5" customHeight="1">
      <c r="A205" s="29"/>
      <c r="B205" s="141"/>
      <c r="C205" s="142" t="s">
        <v>360</v>
      </c>
      <c r="D205" s="142" t="s">
        <v>149</v>
      </c>
      <c r="E205" s="143" t="s">
        <v>361</v>
      </c>
      <c r="F205" s="144" t="s">
        <v>362</v>
      </c>
      <c r="G205" s="145" t="s">
        <v>255</v>
      </c>
      <c r="H205" s="146">
        <v>1</v>
      </c>
      <c r="I205" s="147"/>
      <c r="J205" s="148">
        <f t="shared" si="50"/>
        <v>0</v>
      </c>
      <c r="K205" s="149"/>
      <c r="L205" s="30"/>
      <c r="M205" s="150" t="s">
        <v>1</v>
      </c>
      <c r="N205" s="151" t="s">
        <v>38</v>
      </c>
      <c r="O205" s="55"/>
      <c r="P205" s="152">
        <f t="shared" si="51"/>
        <v>0</v>
      </c>
      <c r="Q205" s="152">
        <v>1.1999999999999999E-3</v>
      </c>
      <c r="R205" s="152">
        <f t="shared" si="52"/>
        <v>1.1999999999999999E-3</v>
      </c>
      <c r="S205" s="152">
        <v>0</v>
      </c>
      <c r="T205" s="153">
        <f t="shared" si="5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54" t="s">
        <v>153</v>
      </c>
      <c r="AT205" s="154" t="s">
        <v>149</v>
      </c>
      <c r="AU205" s="154" t="s">
        <v>83</v>
      </c>
      <c r="AY205" s="14" t="s">
        <v>147</v>
      </c>
      <c r="BE205" s="155">
        <f t="shared" si="54"/>
        <v>0</v>
      </c>
      <c r="BF205" s="155">
        <f t="shared" si="55"/>
        <v>0</v>
      </c>
      <c r="BG205" s="155">
        <f t="shared" si="56"/>
        <v>0</v>
      </c>
      <c r="BH205" s="155">
        <f t="shared" si="57"/>
        <v>0</v>
      </c>
      <c r="BI205" s="155">
        <f t="shared" si="58"/>
        <v>0</v>
      </c>
      <c r="BJ205" s="14" t="s">
        <v>81</v>
      </c>
      <c r="BK205" s="155">
        <f t="shared" si="59"/>
        <v>0</v>
      </c>
      <c r="BL205" s="14" t="s">
        <v>153</v>
      </c>
      <c r="BM205" s="154" t="s">
        <v>363</v>
      </c>
    </row>
    <row r="206" spans="1:65" s="2" customFormat="1" ht="21.75" customHeight="1">
      <c r="A206" s="29"/>
      <c r="B206" s="141"/>
      <c r="C206" s="142" t="s">
        <v>364</v>
      </c>
      <c r="D206" s="142" t="s">
        <v>149</v>
      </c>
      <c r="E206" s="143" t="s">
        <v>365</v>
      </c>
      <c r="F206" s="144" t="s">
        <v>366</v>
      </c>
      <c r="G206" s="145" t="s">
        <v>255</v>
      </c>
      <c r="H206" s="146">
        <v>1</v>
      </c>
      <c r="I206" s="147"/>
      <c r="J206" s="148">
        <f t="shared" si="50"/>
        <v>0</v>
      </c>
      <c r="K206" s="149"/>
      <c r="L206" s="30"/>
      <c r="M206" s="150" t="s">
        <v>1</v>
      </c>
      <c r="N206" s="151" t="s">
        <v>38</v>
      </c>
      <c r="O206" s="55"/>
      <c r="P206" s="152">
        <f t="shared" si="51"/>
        <v>0</v>
      </c>
      <c r="Q206" s="152">
        <v>1.1999999999999999E-3</v>
      </c>
      <c r="R206" s="152">
        <f t="shared" si="52"/>
        <v>1.1999999999999999E-3</v>
      </c>
      <c r="S206" s="152">
        <v>0</v>
      </c>
      <c r="T206" s="153">
        <f t="shared" si="5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54" t="s">
        <v>153</v>
      </c>
      <c r="AT206" s="154" t="s">
        <v>149</v>
      </c>
      <c r="AU206" s="154" t="s">
        <v>83</v>
      </c>
      <c r="AY206" s="14" t="s">
        <v>147</v>
      </c>
      <c r="BE206" s="155">
        <f t="shared" si="54"/>
        <v>0</v>
      </c>
      <c r="BF206" s="155">
        <f t="shared" si="55"/>
        <v>0</v>
      </c>
      <c r="BG206" s="155">
        <f t="shared" si="56"/>
        <v>0</v>
      </c>
      <c r="BH206" s="155">
        <f t="shared" si="57"/>
        <v>0</v>
      </c>
      <c r="BI206" s="155">
        <f t="shared" si="58"/>
        <v>0</v>
      </c>
      <c r="BJ206" s="14" t="s">
        <v>81</v>
      </c>
      <c r="BK206" s="155">
        <f t="shared" si="59"/>
        <v>0</v>
      </c>
      <c r="BL206" s="14" t="s">
        <v>153</v>
      </c>
      <c r="BM206" s="154" t="s">
        <v>367</v>
      </c>
    </row>
    <row r="207" spans="1:65" s="2" customFormat="1" ht="16.5" customHeight="1">
      <c r="A207" s="29"/>
      <c r="B207" s="141"/>
      <c r="C207" s="142" t="s">
        <v>368</v>
      </c>
      <c r="D207" s="142" t="s">
        <v>149</v>
      </c>
      <c r="E207" s="143" t="s">
        <v>369</v>
      </c>
      <c r="F207" s="144" t="s">
        <v>370</v>
      </c>
      <c r="G207" s="145" t="s">
        <v>255</v>
      </c>
      <c r="H207" s="146">
        <v>1</v>
      </c>
      <c r="I207" s="147"/>
      <c r="J207" s="148">
        <f t="shared" si="50"/>
        <v>0</v>
      </c>
      <c r="K207" s="149"/>
      <c r="L207" s="30"/>
      <c r="M207" s="150" t="s">
        <v>1</v>
      </c>
      <c r="N207" s="151" t="s">
        <v>38</v>
      </c>
      <c r="O207" s="55"/>
      <c r="P207" s="152">
        <f t="shared" si="51"/>
        <v>0</v>
      </c>
      <c r="Q207" s="152">
        <v>1.1999999999999999E-3</v>
      </c>
      <c r="R207" s="152">
        <f t="shared" si="52"/>
        <v>1.1999999999999999E-3</v>
      </c>
      <c r="S207" s="152">
        <v>0</v>
      </c>
      <c r="T207" s="153">
        <f t="shared" si="5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54" t="s">
        <v>153</v>
      </c>
      <c r="AT207" s="154" t="s">
        <v>149</v>
      </c>
      <c r="AU207" s="154" t="s">
        <v>83</v>
      </c>
      <c r="AY207" s="14" t="s">
        <v>147</v>
      </c>
      <c r="BE207" s="155">
        <f t="shared" si="54"/>
        <v>0</v>
      </c>
      <c r="BF207" s="155">
        <f t="shared" si="55"/>
        <v>0</v>
      </c>
      <c r="BG207" s="155">
        <f t="shared" si="56"/>
        <v>0</v>
      </c>
      <c r="BH207" s="155">
        <f t="shared" si="57"/>
        <v>0</v>
      </c>
      <c r="BI207" s="155">
        <f t="shared" si="58"/>
        <v>0</v>
      </c>
      <c r="BJ207" s="14" t="s">
        <v>81</v>
      </c>
      <c r="BK207" s="155">
        <f t="shared" si="59"/>
        <v>0</v>
      </c>
      <c r="BL207" s="14" t="s">
        <v>153</v>
      </c>
      <c r="BM207" s="154" t="s">
        <v>371</v>
      </c>
    </row>
    <row r="208" spans="1:65" s="2" customFormat="1" ht="16.5" customHeight="1">
      <c r="A208" s="29"/>
      <c r="B208" s="141"/>
      <c r="C208" s="142" t="s">
        <v>372</v>
      </c>
      <c r="D208" s="142" t="s">
        <v>149</v>
      </c>
      <c r="E208" s="143" t="s">
        <v>373</v>
      </c>
      <c r="F208" s="144" t="s">
        <v>374</v>
      </c>
      <c r="G208" s="145" t="s">
        <v>255</v>
      </c>
      <c r="H208" s="146">
        <v>4</v>
      </c>
      <c r="I208" s="147"/>
      <c r="J208" s="148">
        <f t="shared" si="50"/>
        <v>0</v>
      </c>
      <c r="K208" s="149"/>
      <c r="L208" s="30"/>
      <c r="M208" s="150" t="s">
        <v>1</v>
      </c>
      <c r="N208" s="151" t="s">
        <v>38</v>
      </c>
      <c r="O208" s="55"/>
      <c r="P208" s="152">
        <f t="shared" si="51"/>
        <v>0</v>
      </c>
      <c r="Q208" s="152">
        <v>1.1999999999999999E-3</v>
      </c>
      <c r="R208" s="152">
        <f t="shared" si="52"/>
        <v>4.7999999999999996E-3</v>
      </c>
      <c r="S208" s="152">
        <v>0</v>
      </c>
      <c r="T208" s="153">
        <f t="shared" si="5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54" t="s">
        <v>153</v>
      </c>
      <c r="AT208" s="154" t="s">
        <v>149</v>
      </c>
      <c r="AU208" s="154" t="s">
        <v>83</v>
      </c>
      <c r="AY208" s="14" t="s">
        <v>147</v>
      </c>
      <c r="BE208" s="155">
        <f t="shared" si="54"/>
        <v>0</v>
      </c>
      <c r="BF208" s="155">
        <f t="shared" si="55"/>
        <v>0</v>
      </c>
      <c r="BG208" s="155">
        <f t="shared" si="56"/>
        <v>0</v>
      </c>
      <c r="BH208" s="155">
        <f t="shared" si="57"/>
        <v>0</v>
      </c>
      <c r="BI208" s="155">
        <f t="shared" si="58"/>
        <v>0</v>
      </c>
      <c r="BJ208" s="14" t="s">
        <v>81</v>
      </c>
      <c r="BK208" s="155">
        <f t="shared" si="59"/>
        <v>0</v>
      </c>
      <c r="BL208" s="14" t="s">
        <v>153</v>
      </c>
      <c r="BM208" s="154" t="s">
        <v>375</v>
      </c>
    </row>
    <row r="209" spans="1:65" s="2" customFormat="1" ht="16.5" customHeight="1">
      <c r="A209" s="29"/>
      <c r="B209" s="141"/>
      <c r="C209" s="142" t="s">
        <v>376</v>
      </c>
      <c r="D209" s="142" t="s">
        <v>149</v>
      </c>
      <c r="E209" s="143" t="s">
        <v>377</v>
      </c>
      <c r="F209" s="144" t="s">
        <v>378</v>
      </c>
      <c r="G209" s="145" t="s">
        <v>255</v>
      </c>
      <c r="H209" s="146">
        <v>3</v>
      </c>
      <c r="I209" s="147"/>
      <c r="J209" s="148">
        <f t="shared" si="50"/>
        <v>0</v>
      </c>
      <c r="K209" s="149"/>
      <c r="L209" s="30"/>
      <c r="M209" s="150" t="s">
        <v>1</v>
      </c>
      <c r="N209" s="151" t="s">
        <v>38</v>
      </c>
      <c r="O209" s="55"/>
      <c r="P209" s="152">
        <f t="shared" si="51"/>
        <v>0</v>
      </c>
      <c r="Q209" s="152">
        <v>1.1999999999999999E-3</v>
      </c>
      <c r="R209" s="152">
        <f t="shared" si="52"/>
        <v>3.5999999999999999E-3</v>
      </c>
      <c r="S209" s="152">
        <v>0</v>
      </c>
      <c r="T209" s="153">
        <f t="shared" si="5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54" t="s">
        <v>153</v>
      </c>
      <c r="AT209" s="154" t="s">
        <v>149</v>
      </c>
      <c r="AU209" s="154" t="s">
        <v>83</v>
      </c>
      <c r="AY209" s="14" t="s">
        <v>147</v>
      </c>
      <c r="BE209" s="155">
        <f t="shared" si="54"/>
        <v>0</v>
      </c>
      <c r="BF209" s="155">
        <f t="shared" si="55"/>
        <v>0</v>
      </c>
      <c r="BG209" s="155">
        <f t="shared" si="56"/>
        <v>0</v>
      </c>
      <c r="BH209" s="155">
        <f t="shared" si="57"/>
        <v>0</v>
      </c>
      <c r="BI209" s="155">
        <f t="shared" si="58"/>
        <v>0</v>
      </c>
      <c r="BJ209" s="14" t="s">
        <v>81</v>
      </c>
      <c r="BK209" s="155">
        <f t="shared" si="59"/>
        <v>0</v>
      </c>
      <c r="BL209" s="14" t="s">
        <v>153</v>
      </c>
      <c r="BM209" s="154" t="s">
        <v>379</v>
      </c>
    </row>
    <row r="210" spans="1:65" s="2" customFormat="1" ht="16.5" customHeight="1">
      <c r="A210" s="29"/>
      <c r="B210" s="141"/>
      <c r="C210" s="142" t="s">
        <v>380</v>
      </c>
      <c r="D210" s="142" t="s">
        <v>149</v>
      </c>
      <c r="E210" s="143" t="s">
        <v>381</v>
      </c>
      <c r="F210" s="144" t="s">
        <v>382</v>
      </c>
      <c r="G210" s="145" t="s">
        <v>255</v>
      </c>
      <c r="H210" s="146">
        <v>6</v>
      </c>
      <c r="I210" s="147"/>
      <c r="J210" s="148">
        <f t="shared" si="50"/>
        <v>0</v>
      </c>
      <c r="K210" s="149"/>
      <c r="L210" s="30"/>
      <c r="M210" s="150" t="s">
        <v>1</v>
      </c>
      <c r="N210" s="151" t="s">
        <v>38</v>
      </c>
      <c r="O210" s="55"/>
      <c r="P210" s="152">
        <f t="shared" si="51"/>
        <v>0</v>
      </c>
      <c r="Q210" s="152">
        <v>1.1999999999999999E-3</v>
      </c>
      <c r="R210" s="152">
        <f t="shared" si="52"/>
        <v>7.1999999999999998E-3</v>
      </c>
      <c r="S210" s="152">
        <v>0</v>
      </c>
      <c r="T210" s="153">
        <f t="shared" si="5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54" t="s">
        <v>153</v>
      </c>
      <c r="AT210" s="154" t="s">
        <v>149</v>
      </c>
      <c r="AU210" s="154" t="s">
        <v>83</v>
      </c>
      <c r="AY210" s="14" t="s">
        <v>147</v>
      </c>
      <c r="BE210" s="155">
        <f t="shared" si="54"/>
        <v>0</v>
      </c>
      <c r="BF210" s="155">
        <f t="shared" si="55"/>
        <v>0</v>
      </c>
      <c r="BG210" s="155">
        <f t="shared" si="56"/>
        <v>0</v>
      </c>
      <c r="BH210" s="155">
        <f t="shared" si="57"/>
        <v>0</v>
      </c>
      <c r="BI210" s="155">
        <f t="shared" si="58"/>
        <v>0</v>
      </c>
      <c r="BJ210" s="14" t="s">
        <v>81</v>
      </c>
      <c r="BK210" s="155">
        <f t="shared" si="59"/>
        <v>0</v>
      </c>
      <c r="BL210" s="14" t="s">
        <v>153</v>
      </c>
      <c r="BM210" s="154" t="s">
        <v>383</v>
      </c>
    </row>
    <row r="211" spans="1:65" s="2" customFormat="1" ht="16.5" customHeight="1">
      <c r="A211" s="29"/>
      <c r="B211" s="141"/>
      <c r="C211" s="142" t="s">
        <v>384</v>
      </c>
      <c r="D211" s="142" t="s">
        <v>149</v>
      </c>
      <c r="E211" s="143" t="s">
        <v>385</v>
      </c>
      <c r="F211" s="144" t="s">
        <v>386</v>
      </c>
      <c r="G211" s="145" t="s">
        <v>255</v>
      </c>
      <c r="H211" s="146">
        <v>4</v>
      </c>
      <c r="I211" s="147"/>
      <c r="J211" s="148">
        <f t="shared" si="50"/>
        <v>0</v>
      </c>
      <c r="K211" s="149"/>
      <c r="L211" s="30"/>
      <c r="M211" s="150" t="s">
        <v>1</v>
      </c>
      <c r="N211" s="151" t="s">
        <v>38</v>
      </c>
      <c r="O211" s="55"/>
      <c r="P211" s="152">
        <f t="shared" si="51"/>
        <v>0</v>
      </c>
      <c r="Q211" s="152">
        <v>1.1999999999999999E-3</v>
      </c>
      <c r="R211" s="152">
        <f t="shared" si="52"/>
        <v>4.7999999999999996E-3</v>
      </c>
      <c r="S211" s="152">
        <v>0</v>
      </c>
      <c r="T211" s="153">
        <f t="shared" si="5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54" t="s">
        <v>153</v>
      </c>
      <c r="AT211" s="154" t="s">
        <v>149</v>
      </c>
      <c r="AU211" s="154" t="s">
        <v>83</v>
      </c>
      <c r="AY211" s="14" t="s">
        <v>147</v>
      </c>
      <c r="BE211" s="155">
        <f t="shared" si="54"/>
        <v>0</v>
      </c>
      <c r="BF211" s="155">
        <f t="shared" si="55"/>
        <v>0</v>
      </c>
      <c r="BG211" s="155">
        <f t="shared" si="56"/>
        <v>0</v>
      </c>
      <c r="BH211" s="155">
        <f t="shared" si="57"/>
        <v>0</v>
      </c>
      <c r="BI211" s="155">
        <f t="shared" si="58"/>
        <v>0</v>
      </c>
      <c r="BJ211" s="14" t="s">
        <v>81</v>
      </c>
      <c r="BK211" s="155">
        <f t="shared" si="59"/>
        <v>0</v>
      </c>
      <c r="BL211" s="14" t="s">
        <v>153</v>
      </c>
      <c r="BM211" s="154" t="s">
        <v>387</v>
      </c>
    </row>
    <row r="212" spans="1:65" s="12" customFormat="1" ht="22.8" customHeight="1">
      <c r="B212" s="128"/>
      <c r="D212" s="129" t="s">
        <v>72</v>
      </c>
      <c r="E212" s="139" t="s">
        <v>229</v>
      </c>
      <c r="F212" s="139" t="s">
        <v>388</v>
      </c>
      <c r="I212" s="131"/>
      <c r="J212" s="140">
        <f>BK212</f>
        <v>0</v>
      </c>
      <c r="L212" s="128"/>
      <c r="M212" s="133"/>
      <c r="N212" s="134"/>
      <c r="O212" s="134"/>
      <c r="P212" s="135">
        <f>SUM(P213:P215)</f>
        <v>0</v>
      </c>
      <c r="Q212" s="134"/>
      <c r="R212" s="135">
        <f>SUM(R213:R215)</f>
        <v>18.677508460000002</v>
      </c>
      <c r="S212" s="134"/>
      <c r="T212" s="136">
        <f>SUM(T213:T215)</f>
        <v>0.8</v>
      </c>
      <c r="AR212" s="129" t="s">
        <v>81</v>
      </c>
      <c r="AT212" s="137" t="s">
        <v>72</v>
      </c>
      <c r="AU212" s="137" t="s">
        <v>81</v>
      </c>
      <c r="AY212" s="129" t="s">
        <v>147</v>
      </c>
      <c r="BK212" s="138">
        <f>SUM(BK213:BK215)</f>
        <v>0</v>
      </c>
    </row>
    <row r="213" spans="1:65" s="2" customFormat="1" ht="33" customHeight="1">
      <c r="A213" s="29"/>
      <c r="B213" s="141"/>
      <c r="C213" s="142" t="s">
        <v>389</v>
      </c>
      <c r="D213" s="142" t="s">
        <v>149</v>
      </c>
      <c r="E213" s="143" t="s">
        <v>390</v>
      </c>
      <c r="F213" s="144" t="s">
        <v>391</v>
      </c>
      <c r="G213" s="145" t="s">
        <v>188</v>
      </c>
      <c r="H213" s="146">
        <v>121.89</v>
      </c>
      <c r="I213" s="147"/>
      <c r="J213" s="148">
        <f>ROUND(I213*H213,2)</f>
        <v>0</v>
      </c>
      <c r="K213" s="149"/>
      <c r="L213" s="30"/>
      <c r="M213" s="150" t="s">
        <v>1</v>
      </c>
      <c r="N213" s="151" t="s">
        <v>38</v>
      </c>
      <c r="O213" s="55"/>
      <c r="P213" s="152">
        <f>O213*H213</f>
        <v>0</v>
      </c>
      <c r="Q213" s="152">
        <v>9.5990000000000006E-2</v>
      </c>
      <c r="R213" s="152">
        <f>Q213*H213</f>
        <v>11.7002211</v>
      </c>
      <c r="S213" s="152">
        <v>0</v>
      </c>
      <c r="T213" s="15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54" t="s">
        <v>153</v>
      </c>
      <c r="AT213" s="154" t="s">
        <v>149</v>
      </c>
      <c r="AU213" s="154" t="s">
        <v>83</v>
      </c>
      <c r="AY213" s="14" t="s">
        <v>147</v>
      </c>
      <c r="BE213" s="155">
        <f>IF(N213="základní",J213,0)</f>
        <v>0</v>
      </c>
      <c r="BF213" s="155">
        <f>IF(N213="snížená",J213,0)</f>
        <v>0</v>
      </c>
      <c r="BG213" s="155">
        <f>IF(N213="zákl. přenesená",J213,0)</f>
        <v>0</v>
      </c>
      <c r="BH213" s="155">
        <f>IF(N213="sníž. přenesená",J213,0)</f>
        <v>0</v>
      </c>
      <c r="BI213" s="155">
        <f>IF(N213="nulová",J213,0)</f>
        <v>0</v>
      </c>
      <c r="BJ213" s="14" t="s">
        <v>81</v>
      </c>
      <c r="BK213" s="155">
        <f>ROUND(I213*H213,2)</f>
        <v>0</v>
      </c>
      <c r="BL213" s="14" t="s">
        <v>153</v>
      </c>
      <c r="BM213" s="154" t="s">
        <v>392</v>
      </c>
    </row>
    <row r="214" spans="1:65" s="2" customFormat="1" ht="16.5" customHeight="1">
      <c r="A214" s="29"/>
      <c r="B214" s="141"/>
      <c r="C214" s="156" t="s">
        <v>393</v>
      </c>
      <c r="D214" s="156" t="s">
        <v>194</v>
      </c>
      <c r="E214" s="157" t="s">
        <v>394</v>
      </c>
      <c r="F214" s="158" t="s">
        <v>395</v>
      </c>
      <c r="G214" s="159" t="s">
        <v>188</v>
      </c>
      <c r="H214" s="160">
        <v>124.328</v>
      </c>
      <c r="I214" s="161"/>
      <c r="J214" s="162">
        <f>ROUND(I214*H214,2)</f>
        <v>0</v>
      </c>
      <c r="K214" s="163"/>
      <c r="L214" s="164"/>
      <c r="M214" s="165" t="s">
        <v>1</v>
      </c>
      <c r="N214" s="166" t="s">
        <v>38</v>
      </c>
      <c r="O214" s="55"/>
      <c r="P214" s="152">
        <f>O214*H214</f>
        <v>0</v>
      </c>
      <c r="Q214" s="152">
        <v>5.6120000000000003E-2</v>
      </c>
      <c r="R214" s="152">
        <f>Q214*H214</f>
        <v>6.9772873600000009</v>
      </c>
      <c r="S214" s="152">
        <v>0</v>
      </c>
      <c r="T214" s="15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54" t="s">
        <v>197</v>
      </c>
      <c r="AT214" s="154" t="s">
        <v>194</v>
      </c>
      <c r="AU214" s="154" t="s">
        <v>83</v>
      </c>
      <c r="AY214" s="14" t="s">
        <v>147</v>
      </c>
      <c r="BE214" s="155">
        <f>IF(N214="základní",J214,0)</f>
        <v>0</v>
      </c>
      <c r="BF214" s="155">
        <f>IF(N214="snížená",J214,0)</f>
        <v>0</v>
      </c>
      <c r="BG214" s="155">
        <f>IF(N214="zákl. přenesená",J214,0)</f>
        <v>0</v>
      </c>
      <c r="BH214" s="155">
        <f>IF(N214="sníž. přenesená",J214,0)</f>
        <v>0</v>
      </c>
      <c r="BI214" s="155">
        <f>IF(N214="nulová",J214,0)</f>
        <v>0</v>
      </c>
      <c r="BJ214" s="14" t="s">
        <v>81</v>
      </c>
      <c r="BK214" s="155">
        <f>ROUND(I214*H214,2)</f>
        <v>0</v>
      </c>
      <c r="BL214" s="14" t="s">
        <v>153</v>
      </c>
      <c r="BM214" s="154" t="s">
        <v>396</v>
      </c>
    </row>
    <row r="215" spans="1:65" s="2" customFormat="1" ht="24.15" customHeight="1">
      <c r="A215" s="29"/>
      <c r="B215" s="141"/>
      <c r="C215" s="142" t="s">
        <v>397</v>
      </c>
      <c r="D215" s="142" t="s">
        <v>149</v>
      </c>
      <c r="E215" s="143" t="s">
        <v>398</v>
      </c>
      <c r="F215" s="144" t="s">
        <v>399</v>
      </c>
      <c r="G215" s="145" t="s">
        <v>400</v>
      </c>
      <c r="H215" s="146">
        <v>1</v>
      </c>
      <c r="I215" s="147"/>
      <c r="J215" s="148">
        <f>ROUND(I215*H215,2)</f>
        <v>0</v>
      </c>
      <c r="K215" s="149"/>
      <c r="L215" s="30"/>
      <c r="M215" s="150" t="s">
        <v>1</v>
      </c>
      <c r="N215" s="151" t="s">
        <v>38</v>
      </c>
      <c r="O215" s="55"/>
      <c r="P215" s="152">
        <f>O215*H215</f>
        <v>0</v>
      </c>
      <c r="Q215" s="152">
        <v>0</v>
      </c>
      <c r="R215" s="152">
        <f>Q215*H215</f>
        <v>0</v>
      </c>
      <c r="S215" s="152">
        <v>0.8</v>
      </c>
      <c r="T215" s="153">
        <f>S215*H215</f>
        <v>0.8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54" t="s">
        <v>153</v>
      </c>
      <c r="AT215" s="154" t="s">
        <v>149</v>
      </c>
      <c r="AU215" s="154" t="s">
        <v>83</v>
      </c>
      <c r="AY215" s="14" t="s">
        <v>147</v>
      </c>
      <c r="BE215" s="155">
        <f>IF(N215="základní",J215,0)</f>
        <v>0</v>
      </c>
      <c r="BF215" s="155">
        <f>IF(N215="snížená",J215,0)</f>
        <v>0</v>
      </c>
      <c r="BG215" s="155">
        <f>IF(N215="zákl. přenesená",J215,0)</f>
        <v>0</v>
      </c>
      <c r="BH215" s="155">
        <f>IF(N215="sníž. přenesená",J215,0)</f>
        <v>0</v>
      </c>
      <c r="BI215" s="155">
        <f>IF(N215="nulová",J215,0)</f>
        <v>0</v>
      </c>
      <c r="BJ215" s="14" t="s">
        <v>81</v>
      </c>
      <c r="BK215" s="155">
        <f>ROUND(I215*H215,2)</f>
        <v>0</v>
      </c>
      <c r="BL215" s="14" t="s">
        <v>153</v>
      </c>
      <c r="BM215" s="154" t="s">
        <v>401</v>
      </c>
    </row>
    <row r="216" spans="1:65" s="12" customFormat="1" ht="22.8" customHeight="1">
      <c r="B216" s="128"/>
      <c r="D216" s="129" t="s">
        <v>72</v>
      </c>
      <c r="E216" s="139" t="s">
        <v>402</v>
      </c>
      <c r="F216" s="139" t="s">
        <v>403</v>
      </c>
      <c r="I216" s="131"/>
      <c r="J216" s="140">
        <f>BK216</f>
        <v>0</v>
      </c>
      <c r="L216" s="128"/>
      <c r="M216" s="133"/>
      <c r="N216" s="134"/>
      <c r="O216" s="134"/>
      <c r="P216" s="135">
        <f>P217</f>
        <v>0</v>
      </c>
      <c r="Q216" s="134"/>
      <c r="R216" s="135">
        <f>R217</f>
        <v>0</v>
      </c>
      <c r="S216" s="134"/>
      <c r="T216" s="136">
        <f>T217</f>
        <v>0</v>
      </c>
      <c r="AR216" s="129" t="s">
        <v>81</v>
      </c>
      <c r="AT216" s="137" t="s">
        <v>72</v>
      </c>
      <c r="AU216" s="137" t="s">
        <v>81</v>
      </c>
      <c r="AY216" s="129" t="s">
        <v>147</v>
      </c>
      <c r="BK216" s="138">
        <f>BK217</f>
        <v>0</v>
      </c>
    </row>
    <row r="217" spans="1:65" s="2" customFormat="1" ht="24.15" customHeight="1">
      <c r="A217" s="29"/>
      <c r="B217" s="141"/>
      <c r="C217" s="142" t="s">
        <v>404</v>
      </c>
      <c r="D217" s="142" t="s">
        <v>149</v>
      </c>
      <c r="E217" s="143" t="s">
        <v>405</v>
      </c>
      <c r="F217" s="144" t="s">
        <v>406</v>
      </c>
      <c r="G217" s="145" t="s">
        <v>178</v>
      </c>
      <c r="H217" s="146">
        <v>3040.473</v>
      </c>
      <c r="I217" s="147"/>
      <c r="J217" s="148">
        <f>ROUND(I217*H217,2)</f>
        <v>0</v>
      </c>
      <c r="K217" s="149"/>
      <c r="L217" s="30"/>
      <c r="M217" s="150" t="s">
        <v>1</v>
      </c>
      <c r="N217" s="151" t="s">
        <v>38</v>
      </c>
      <c r="O217" s="55"/>
      <c r="P217" s="152">
        <f>O217*H217</f>
        <v>0</v>
      </c>
      <c r="Q217" s="152">
        <v>0</v>
      </c>
      <c r="R217" s="152">
        <f>Q217*H217</f>
        <v>0</v>
      </c>
      <c r="S217" s="152">
        <v>0</v>
      </c>
      <c r="T217" s="153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54" t="s">
        <v>153</v>
      </c>
      <c r="AT217" s="154" t="s">
        <v>149</v>
      </c>
      <c r="AU217" s="154" t="s">
        <v>83</v>
      </c>
      <c r="AY217" s="14" t="s">
        <v>147</v>
      </c>
      <c r="BE217" s="155">
        <f>IF(N217="základní",J217,0)</f>
        <v>0</v>
      </c>
      <c r="BF217" s="155">
        <f>IF(N217="snížená",J217,0)</f>
        <v>0</v>
      </c>
      <c r="BG217" s="155">
        <f>IF(N217="zákl. přenesená",J217,0)</f>
        <v>0</v>
      </c>
      <c r="BH217" s="155">
        <f>IF(N217="sníž. přenesená",J217,0)</f>
        <v>0</v>
      </c>
      <c r="BI217" s="155">
        <f>IF(N217="nulová",J217,0)</f>
        <v>0</v>
      </c>
      <c r="BJ217" s="14" t="s">
        <v>81</v>
      </c>
      <c r="BK217" s="155">
        <f>ROUND(I217*H217,2)</f>
        <v>0</v>
      </c>
      <c r="BL217" s="14" t="s">
        <v>153</v>
      </c>
      <c r="BM217" s="154" t="s">
        <v>407</v>
      </c>
    </row>
    <row r="218" spans="1:65" s="12" customFormat="1" ht="25.95" customHeight="1">
      <c r="B218" s="128"/>
      <c r="D218" s="129" t="s">
        <v>72</v>
      </c>
      <c r="E218" s="130" t="s">
        <v>408</v>
      </c>
      <c r="F218" s="130" t="s">
        <v>409</v>
      </c>
      <c r="I218" s="131"/>
      <c r="J218" s="132">
        <f>BK218</f>
        <v>0</v>
      </c>
      <c r="L218" s="128"/>
      <c r="M218" s="133"/>
      <c r="N218" s="134"/>
      <c r="O218" s="134"/>
      <c r="P218" s="135">
        <f>P219+P224+P230+P242+P249+P257+P261+P277+P297+P311+P313+P315+P324+P327+P333+P339+P348+P352</f>
        <v>0</v>
      </c>
      <c r="Q218" s="134"/>
      <c r="R218" s="135">
        <f>R219+R224+R230+R242+R249+R257+R261+R277+R297+R311+R313+R315+R324+R327+R333+R339+R348+R352</f>
        <v>115.89280332</v>
      </c>
      <c r="S218" s="134"/>
      <c r="T218" s="136">
        <f>T219+T224+T230+T242+T249+T257+T261+T277+T297+T311+T313+T315+T324+T327+T333+T339+T348+T352</f>
        <v>0.47042000000000006</v>
      </c>
      <c r="AR218" s="129" t="s">
        <v>83</v>
      </c>
      <c r="AT218" s="137" t="s">
        <v>72</v>
      </c>
      <c r="AU218" s="137" t="s">
        <v>73</v>
      </c>
      <c r="AY218" s="129" t="s">
        <v>147</v>
      </c>
      <c r="BK218" s="138">
        <f>BK219+BK224+BK230+BK242+BK249+BK257+BK261+BK277+BK297+BK311+BK313+BK315+BK324+BK327+BK333+BK339+BK348+BK352</f>
        <v>0</v>
      </c>
    </row>
    <row r="219" spans="1:65" s="12" customFormat="1" ht="22.8" customHeight="1">
      <c r="B219" s="128"/>
      <c r="D219" s="129" t="s">
        <v>72</v>
      </c>
      <c r="E219" s="139" t="s">
        <v>410</v>
      </c>
      <c r="F219" s="139" t="s">
        <v>411</v>
      </c>
      <c r="I219" s="131"/>
      <c r="J219" s="140">
        <f>BK219</f>
        <v>0</v>
      </c>
      <c r="L219" s="128"/>
      <c r="M219" s="133"/>
      <c r="N219" s="134"/>
      <c r="O219" s="134"/>
      <c r="P219" s="135">
        <f>SUM(P220:P223)</f>
        <v>0</v>
      </c>
      <c r="Q219" s="134"/>
      <c r="R219" s="135">
        <f>SUM(R220:R223)</f>
        <v>3.1918238000000003</v>
      </c>
      <c r="S219" s="134"/>
      <c r="T219" s="136">
        <f>SUM(T220:T223)</f>
        <v>0</v>
      </c>
      <c r="AR219" s="129" t="s">
        <v>83</v>
      </c>
      <c r="AT219" s="137" t="s">
        <v>72</v>
      </c>
      <c r="AU219" s="137" t="s">
        <v>81</v>
      </c>
      <c r="AY219" s="129" t="s">
        <v>147</v>
      </c>
      <c r="BK219" s="138">
        <f>SUM(BK220:BK223)</f>
        <v>0</v>
      </c>
    </row>
    <row r="220" spans="1:65" s="2" customFormat="1" ht="24.15" customHeight="1">
      <c r="A220" s="29"/>
      <c r="B220" s="141"/>
      <c r="C220" s="142" t="s">
        <v>7</v>
      </c>
      <c r="D220" s="142" t="s">
        <v>149</v>
      </c>
      <c r="E220" s="143" t="s">
        <v>412</v>
      </c>
      <c r="F220" s="144" t="s">
        <v>413</v>
      </c>
      <c r="G220" s="145" t="s">
        <v>152</v>
      </c>
      <c r="H220" s="146">
        <v>1439.83</v>
      </c>
      <c r="I220" s="147"/>
      <c r="J220" s="148">
        <f>ROUND(I220*H220,2)</f>
        <v>0</v>
      </c>
      <c r="K220" s="149"/>
      <c r="L220" s="30"/>
      <c r="M220" s="150" t="s">
        <v>1</v>
      </c>
      <c r="N220" s="151" t="s">
        <v>38</v>
      </c>
      <c r="O220" s="55"/>
      <c r="P220" s="152">
        <f>O220*H220</f>
        <v>0</v>
      </c>
      <c r="Q220" s="152">
        <v>0</v>
      </c>
      <c r="R220" s="152">
        <f>Q220*H220</f>
        <v>0</v>
      </c>
      <c r="S220" s="152">
        <v>0</v>
      </c>
      <c r="T220" s="15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54" t="s">
        <v>214</v>
      </c>
      <c r="AT220" s="154" t="s">
        <v>149</v>
      </c>
      <c r="AU220" s="154" t="s">
        <v>83</v>
      </c>
      <c r="AY220" s="14" t="s">
        <v>147</v>
      </c>
      <c r="BE220" s="155">
        <f>IF(N220="základní",J220,0)</f>
        <v>0</v>
      </c>
      <c r="BF220" s="155">
        <f>IF(N220="snížená",J220,0)</f>
        <v>0</v>
      </c>
      <c r="BG220" s="155">
        <f>IF(N220="zákl. přenesená",J220,0)</f>
        <v>0</v>
      </c>
      <c r="BH220" s="155">
        <f>IF(N220="sníž. přenesená",J220,0)</f>
        <v>0</v>
      </c>
      <c r="BI220" s="155">
        <f>IF(N220="nulová",J220,0)</f>
        <v>0</v>
      </c>
      <c r="BJ220" s="14" t="s">
        <v>81</v>
      </c>
      <c r="BK220" s="155">
        <f>ROUND(I220*H220,2)</f>
        <v>0</v>
      </c>
      <c r="BL220" s="14" t="s">
        <v>214</v>
      </c>
      <c r="BM220" s="154" t="s">
        <v>414</v>
      </c>
    </row>
    <row r="221" spans="1:65" s="2" customFormat="1" ht="21.75" customHeight="1">
      <c r="A221" s="29"/>
      <c r="B221" s="141"/>
      <c r="C221" s="156" t="s">
        <v>415</v>
      </c>
      <c r="D221" s="156" t="s">
        <v>194</v>
      </c>
      <c r="E221" s="157" t="s">
        <v>416</v>
      </c>
      <c r="F221" s="158" t="s">
        <v>417</v>
      </c>
      <c r="G221" s="159" t="s">
        <v>152</v>
      </c>
      <c r="H221" s="160">
        <v>1677.402</v>
      </c>
      <c r="I221" s="161"/>
      <c r="J221" s="162">
        <f>ROUND(I221*H221,2)</f>
        <v>0</v>
      </c>
      <c r="K221" s="163"/>
      <c r="L221" s="164"/>
      <c r="M221" s="165" t="s">
        <v>1</v>
      </c>
      <c r="N221" s="166" t="s">
        <v>38</v>
      </c>
      <c r="O221" s="55"/>
      <c r="P221" s="152">
        <f>O221*H221</f>
        <v>0</v>
      </c>
      <c r="Q221" s="152">
        <v>1.9E-3</v>
      </c>
      <c r="R221" s="152">
        <f>Q221*H221</f>
        <v>3.1870638000000002</v>
      </c>
      <c r="S221" s="152">
        <v>0</v>
      </c>
      <c r="T221" s="15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54" t="s">
        <v>418</v>
      </c>
      <c r="AT221" s="154" t="s">
        <v>194</v>
      </c>
      <c r="AU221" s="154" t="s">
        <v>83</v>
      </c>
      <c r="AY221" s="14" t="s">
        <v>147</v>
      </c>
      <c r="BE221" s="155">
        <f>IF(N221="základní",J221,0)</f>
        <v>0</v>
      </c>
      <c r="BF221" s="155">
        <f>IF(N221="snížená",J221,0)</f>
        <v>0</v>
      </c>
      <c r="BG221" s="155">
        <f>IF(N221="zákl. přenesená",J221,0)</f>
        <v>0</v>
      </c>
      <c r="BH221" s="155">
        <f>IF(N221="sníž. přenesená",J221,0)</f>
        <v>0</v>
      </c>
      <c r="BI221" s="155">
        <f>IF(N221="nulová",J221,0)</f>
        <v>0</v>
      </c>
      <c r="BJ221" s="14" t="s">
        <v>81</v>
      </c>
      <c r="BK221" s="155">
        <f>ROUND(I221*H221,2)</f>
        <v>0</v>
      </c>
      <c r="BL221" s="14" t="s">
        <v>214</v>
      </c>
      <c r="BM221" s="154" t="s">
        <v>419</v>
      </c>
    </row>
    <row r="222" spans="1:65" s="2" customFormat="1" ht="16.5" customHeight="1">
      <c r="A222" s="29"/>
      <c r="B222" s="141"/>
      <c r="C222" s="142" t="s">
        <v>420</v>
      </c>
      <c r="D222" s="142" t="s">
        <v>149</v>
      </c>
      <c r="E222" s="143" t="s">
        <v>421</v>
      </c>
      <c r="F222" s="144" t="s">
        <v>422</v>
      </c>
      <c r="G222" s="145" t="s">
        <v>255</v>
      </c>
      <c r="H222" s="146">
        <v>28</v>
      </c>
      <c r="I222" s="147"/>
      <c r="J222" s="148">
        <f>ROUND(I222*H222,2)</f>
        <v>0</v>
      </c>
      <c r="K222" s="149"/>
      <c r="L222" s="30"/>
      <c r="M222" s="150" t="s">
        <v>1</v>
      </c>
      <c r="N222" s="151" t="s">
        <v>38</v>
      </c>
      <c r="O222" s="55"/>
      <c r="P222" s="152">
        <f>O222*H222</f>
        <v>0</v>
      </c>
      <c r="Q222" s="152">
        <v>1.7000000000000001E-4</v>
      </c>
      <c r="R222" s="152">
        <f>Q222*H222</f>
        <v>4.7600000000000003E-3</v>
      </c>
      <c r="S222" s="152">
        <v>0</v>
      </c>
      <c r="T222" s="153">
        <f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54" t="s">
        <v>214</v>
      </c>
      <c r="AT222" s="154" t="s">
        <v>149</v>
      </c>
      <c r="AU222" s="154" t="s">
        <v>83</v>
      </c>
      <c r="AY222" s="14" t="s">
        <v>147</v>
      </c>
      <c r="BE222" s="155">
        <f>IF(N222="základní",J222,0)</f>
        <v>0</v>
      </c>
      <c r="BF222" s="155">
        <f>IF(N222="snížená",J222,0)</f>
        <v>0</v>
      </c>
      <c r="BG222" s="155">
        <f>IF(N222="zákl. přenesená",J222,0)</f>
        <v>0</v>
      </c>
      <c r="BH222" s="155">
        <f>IF(N222="sníž. přenesená",J222,0)</f>
        <v>0</v>
      </c>
      <c r="BI222" s="155">
        <f>IF(N222="nulová",J222,0)</f>
        <v>0</v>
      </c>
      <c r="BJ222" s="14" t="s">
        <v>81</v>
      </c>
      <c r="BK222" s="155">
        <f>ROUND(I222*H222,2)</f>
        <v>0</v>
      </c>
      <c r="BL222" s="14" t="s">
        <v>214</v>
      </c>
      <c r="BM222" s="154" t="s">
        <v>423</v>
      </c>
    </row>
    <row r="223" spans="1:65" s="2" customFormat="1" ht="24.15" customHeight="1">
      <c r="A223" s="29"/>
      <c r="B223" s="141"/>
      <c r="C223" s="142" t="s">
        <v>424</v>
      </c>
      <c r="D223" s="142" t="s">
        <v>149</v>
      </c>
      <c r="E223" s="143" t="s">
        <v>425</v>
      </c>
      <c r="F223" s="144" t="s">
        <v>426</v>
      </c>
      <c r="G223" s="145" t="s">
        <v>427</v>
      </c>
      <c r="H223" s="167"/>
      <c r="I223" s="147"/>
      <c r="J223" s="148">
        <f>ROUND(I223*H223,2)</f>
        <v>0</v>
      </c>
      <c r="K223" s="149"/>
      <c r="L223" s="30"/>
      <c r="M223" s="150" t="s">
        <v>1</v>
      </c>
      <c r="N223" s="151" t="s">
        <v>38</v>
      </c>
      <c r="O223" s="55"/>
      <c r="P223" s="152">
        <f>O223*H223</f>
        <v>0</v>
      </c>
      <c r="Q223" s="152">
        <v>0</v>
      </c>
      <c r="R223" s="152">
        <f>Q223*H223</f>
        <v>0</v>
      </c>
      <c r="S223" s="152">
        <v>0</v>
      </c>
      <c r="T223" s="153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54" t="s">
        <v>214</v>
      </c>
      <c r="AT223" s="154" t="s">
        <v>149</v>
      </c>
      <c r="AU223" s="154" t="s">
        <v>83</v>
      </c>
      <c r="AY223" s="14" t="s">
        <v>147</v>
      </c>
      <c r="BE223" s="155">
        <f>IF(N223="základní",J223,0)</f>
        <v>0</v>
      </c>
      <c r="BF223" s="155">
        <f>IF(N223="snížená",J223,0)</f>
        <v>0</v>
      </c>
      <c r="BG223" s="155">
        <f>IF(N223="zákl. přenesená",J223,0)</f>
        <v>0</v>
      </c>
      <c r="BH223" s="155">
        <f>IF(N223="sníž. přenesená",J223,0)</f>
        <v>0</v>
      </c>
      <c r="BI223" s="155">
        <f>IF(N223="nulová",J223,0)</f>
        <v>0</v>
      </c>
      <c r="BJ223" s="14" t="s">
        <v>81</v>
      </c>
      <c r="BK223" s="155">
        <f>ROUND(I223*H223,2)</f>
        <v>0</v>
      </c>
      <c r="BL223" s="14" t="s">
        <v>214</v>
      </c>
      <c r="BM223" s="154" t="s">
        <v>428</v>
      </c>
    </row>
    <row r="224" spans="1:65" s="12" customFormat="1" ht="22.8" customHeight="1">
      <c r="B224" s="128"/>
      <c r="D224" s="129" t="s">
        <v>72</v>
      </c>
      <c r="E224" s="139" t="s">
        <v>429</v>
      </c>
      <c r="F224" s="139" t="s">
        <v>430</v>
      </c>
      <c r="I224" s="131"/>
      <c r="J224" s="140">
        <f>BK224</f>
        <v>0</v>
      </c>
      <c r="L224" s="128"/>
      <c r="M224" s="133"/>
      <c r="N224" s="134"/>
      <c r="O224" s="134"/>
      <c r="P224" s="135">
        <f>SUM(P225:P229)</f>
        <v>0</v>
      </c>
      <c r="Q224" s="134"/>
      <c r="R224" s="135">
        <f>SUM(R225:R229)</f>
        <v>4.6818027999999998</v>
      </c>
      <c r="S224" s="134"/>
      <c r="T224" s="136">
        <f>SUM(T225:T229)</f>
        <v>0</v>
      </c>
      <c r="AR224" s="129" t="s">
        <v>83</v>
      </c>
      <c r="AT224" s="137" t="s">
        <v>72</v>
      </c>
      <c r="AU224" s="137" t="s">
        <v>81</v>
      </c>
      <c r="AY224" s="129" t="s">
        <v>147</v>
      </c>
      <c r="BK224" s="138">
        <f>SUM(BK225:BK229)</f>
        <v>0</v>
      </c>
    </row>
    <row r="225" spans="1:65" s="2" customFormat="1" ht="24.15" customHeight="1">
      <c r="A225" s="29"/>
      <c r="B225" s="141"/>
      <c r="C225" s="142" t="s">
        <v>431</v>
      </c>
      <c r="D225" s="142" t="s">
        <v>149</v>
      </c>
      <c r="E225" s="143" t="s">
        <v>432</v>
      </c>
      <c r="F225" s="144" t="s">
        <v>433</v>
      </c>
      <c r="G225" s="145" t="s">
        <v>152</v>
      </c>
      <c r="H225" s="146">
        <v>1683.85</v>
      </c>
      <c r="I225" s="147"/>
      <c r="J225" s="148">
        <f>ROUND(I225*H225,2)</f>
        <v>0</v>
      </c>
      <c r="K225" s="149"/>
      <c r="L225" s="30"/>
      <c r="M225" s="150" t="s">
        <v>1</v>
      </c>
      <c r="N225" s="151" t="s">
        <v>38</v>
      </c>
      <c r="O225" s="55"/>
      <c r="P225" s="152">
        <f>O225*H225</f>
        <v>0</v>
      </c>
      <c r="Q225" s="152">
        <v>1.9000000000000001E-4</v>
      </c>
      <c r="R225" s="152">
        <f>Q225*H225</f>
        <v>0.31993149999999998</v>
      </c>
      <c r="S225" s="152">
        <v>0</v>
      </c>
      <c r="T225" s="153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54" t="s">
        <v>214</v>
      </c>
      <c r="AT225" s="154" t="s">
        <v>149</v>
      </c>
      <c r="AU225" s="154" t="s">
        <v>83</v>
      </c>
      <c r="AY225" s="14" t="s">
        <v>147</v>
      </c>
      <c r="BE225" s="155">
        <f>IF(N225="základní",J225,0)</f>
        <v>0</v>
      </c>
      <c r="BF225" s="155">
        <f>IF(N225="snížená",J225,0)</f>
        <v>0</v>
      </c>
      <c r="BG225" s="155">
        <f>IF(N225="zákl. přenesená",J225,0)</f>
        <v>0</v>
      </c>
      <c r="BH225" s="155">
        <f>IF(N225="sníž. přenesená",J225,0)</f>
        <v>0</v>
      </c>
      <c r="BI225" s="155">
        <f>IF(N225="nulová",J225,0)</f>
        <v>0</v>
      </c>
      <c r="BJ225" s="14" t="s">
        <v>81</v>
      </c>
      <c r="BK225" s="155">
        <f>ROUND(I225*H225,2)</f>
        <v>0</v>
      </c>
      <c r="BL225" s="14" t="s">
        <v>214</v>
      </c>
      <c r="BM225" s="154" t="s">
        <v>434</v>
      </c>
    </row>
    <row r="226" spans="1:65" s="2" customFormat="1" ht="33" customHeight="1">
      <c r="A226" s="29"/>
      <c r="B226" s="141"/>
      <c r="C226" s="156" t="s">
        <v>435</v>
      </c>
      <c r="D226" s="156" t="s">
        <v>194</v>
      </c>
      <c r="E226" s="157" t="s">
        <v>436</v>
      </c>
      <c r="F226" s="158" t="s">
        <v>437</v>
      </c>
      <c r="G226" s="159" t="s">
        <v>152</v>
      </c>
      <c r="H226" s="160">
        <v>1962.527</v>
      </c>
      <c r="I226" s="161"/>
      <c r="J226" s="162">
        <f>ROUND(I226*H226,2)</f>
        <v>0</v>
      </c>
      <c r="K226" s="163"/>
      <c r="L226" s="164"/>
      <c r="M226" s="165" t="s">
        <v>1</v>
      </c>
      <c r="N226" s="166" t="s">
        <v>38</v>
      </c>
      <c r="O226" s="55"/>
      <c r="P226" s="152">
        <f>O226*H226</f>
        <v>0</v>
      </c>
      <c r="Q226" s="152">
        <v>2.0999999999999999E-3</v>
      </c>
      <c r="R226" s="152">
        <f>Q226*H226</f>
        <v>4.1213066999999999</v>
      </c>
      <c r="S226" s="152">
        <v>0</v>
      </c>
      <c r="T226" s="153">
        <f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54" t="s">
        <v>418</v>
      </c>
      <c r="AT226" s="154" t="s">
        <v>194</v>
      </c>
      <c r="AU226" s="154" t="s">
        <v>83</v>
      </c>
      <c r="AY226" s="14" t="s">
        <v>147</v>
      </c>
      <c r="BE226" s="155">
        <f>IF(N226="základní",J226,0)</f>
        <v>0</v>
      </c>
      <c r="BF226" s="155">
        <f>IF(N226="snížená",J226,0)</f>
        <v>0</v>
      </c>
      <c r="BG226" s="155">
        <f>IF(N226="zákl. přenesená",J226,0)</f>
        <v>0</v>
      </c>
      <c r="BH226" s="155">
        <f>IF(N226="sníž. přenesená",J226,0)</f>
        <v>0</v>
      </c>
      <c r="BI226" s="155">
        <f>IF(N226="nulová",J226,0)</f>
        <v>0</v>
      </c>
      <c r="BJ226" s="14" t="s">
        <v>81</v>
      </c>
      <c r="BK226" s="155">
        <f>ROUND(I226*H226,2)</f>
        <v>0</v>
      </c>
      <c r="BL226" s="14" t="s">
        <v>214</v>
      </c>
      <c r="BM226" s="154" t="s">
        <v>438</v>
      </c>
    </row>
    <row r="227" spans="1:65" s="2" customFormat="1" ht="37.799999999999997" customHeight="1">
      <c r="A227" s="29"/>
      <c r="B227" s="141"/>
      <c r="C227" s="142" t="s">
        <v>439</v>
      </c>
      <c r="D227" s="142" t="s">
        <v>149</v>
      </c>
      <c r="E227" s="143" t="s">
        <v>440</v>
      </c>
      <c r="F227" s="144" t="s">
        <v>441</v>
      </c>
      <c r="G227" s="145" t="s">
        <v>188</v>
      </c>
      <c r="H227" s="146">
        <v>102.15</v>
      </c>
      <c r="I227" s="147"/>
      <c r="J227" s="148">
        <f>ROUND(I227*H227,2)</f>
        <v>0</v>
      </c>
      <c r="K227" s="149"/>
      <c r="L227" s="30"/>
      <c r="M227" s="150" t="s">
        <v>1</v>
      </c>
      <c r="N227" s="151" t="s">
        <v>38</v>
      </c>
      <c r="O227" s="55"/>
      <c r="P227" s="152">
        <f>O227*H227</f>
        <v>0</v>
      </c>
      <c r="Q227" s="152">
        <v>1.5E-3</v>
      </c>
      <c r="R227" s="152">
        <f>Q227*H227</f>
        <v>0.153225</v>
      </c>
      <c r="S227" s="152">
        <v>0</v>
      </c>
      <c r="T227" s="153">
        <f>S227*H227</f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54" t="s">
        <v>214</v>
      </c>
      <c r="AT227" s="154" t="s">
        <v>149</v>
      </c>
      <c r="AU227" s="154" t="s">
        <v>83</v>
      </c>
      <c r="AY227" s="14" t="s">
        <v>147</v>
      </c>
      <c r="BE227" s="155">
        <f>IF(N227="základní",J227,0)</f>
        <v>0</v>
      </c>
      <c r="BF227" s="155">
        <f>IF(N227="snížená",J227,0)</f>
        <v>0</v>
      </c>
      <c r="BG227" s="155">
        <f>IF(N227="zákl. přenesená",J227,0)</f>
        <v>0</v>
      </c>
      <c r="BH227" s="155">
        <f>IF(N227="sníž. přenesená",J227,0)</f>
        <v>0</v>
      </c>
      <c r="BI227" s="155">
        <f>IF(N227="nulová",J227,0)</f>
        <v>0</v>
      </c>
      <c r="BJ227" s="14" t="s">
        <v>81</v>
      </c>
      <c r="BK227" s="155">
        <f>ROUND(I227*H227,2)</f>
        <v>0</v>
      </c>
      <c r="BL227" s="14" t="s">
        <v>214</v>
      </c>
      <c r="BM227" s="154" t="s">
        <v>442</v>
      </c>
    </row>
    <row r="228" spans="1:65" s="2" customFormat="1" ht="33" customHeight="1">
      <c r="A228" s="29"/>
      <c r="B228" s="141"/>
      <c r="C228" s="142" t="s">
        <v>443</v>
      </c>
      <c r="D228" s="142" t="s">
        <v>149</v>
      </c>
      <c r="E228" s="143" t="s">
        <v>444</v>
      </c>
      <c r="F228" s="144" t="s">
        <v>445</v>
      </c>
      <c r="G228" s="145" t="s">
        <v>188</v>
      </c>
      <c r="H228" s="146">
        <v>161.74</v>
      </c>
      <c r="I228" s="147"/>
      <c r="J228" s="148">
        <f>ROUND(I228*H228,2)</f>
        <v>0</v>
      </c>
      <c r="K228" s="149"/>
      <c r="L228" s="30"/>
      <c r="M228" s="150" t="s">
        <v>1</v>
      </c>
      <c r="N228" s="151" t="s">
        <v>38</v>
      </c>
      <c r="O228" s="55"/>
      <c r="P228" s="152">
        <f>O228*H228</f>
        <v>0</v>
      </c>
      <c r="Q228" s="152">
        <v>5.4000000000000001E-4</v>
      </c>
      <c r="R228" s="152">
        <f>Q228*H228</f>
        <v>8.7339600000000003E-2</v>
      </c>
      <c r="S228" s="152">
        <v>0</v>
      </c>
      <c r="T228" s="153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54" t="s">
        <v>214</v>
      </c>
      <c r="AT228" s="154" t="s">
        <v>149</v>
      </c>
      <c r="AU228" s="154" t="s">
        <v>83</v>
      </c>
      <c r="AY228" s="14" t="s">
        <v>147</v>
      </c>
      <c r="BE228" s="155">
        <f>IF(N228="základní",J228,0)</f>
        <v>0</v>
      </c>
      <c r="BF228" s="155">
        <f>IF(N228="snížená",J228,0)</f>
        <v>0</v>
      </c>
      <c r="BG228" s="155">
        <f>IF(N228="zákl. přenesená",J228,0)</f>
        <v>0</v>
      </c>
      <c r="BH228" s="155">
        <f>IF(N228="sníž. přenesená",J228,0)</f>
        <v>0</v>
      </c>
      <c r="BI228" s="155">
        <f>IF(N228="nulová",J228,0)</f>
        <v>0</v>
      </c>
      <c r="BJ228" s="14" t="s">
        <v>81</v>
      </c>
      <c r="BK228" s="155">
        <f>ROUND(I228*H228,2)</f>
        <v>0</v>
      </c>
      <c r="BL228" s="14" t="s">
        <v>214</v>
      </c>
      <c r="BM228" s="154" t="s">
        <v>446</v>
      </c>
    </row>
    <row r="229" spans="1:65" s="2" customFormat="1" ht="24.15" customHeight="1">
      <c r="A229" s="29"/>
      <c r="B229" s="141"/>
      <c r="C229" s="142" t="s">
        <v>447</v>
      </c>
      <c r="D229" s="142" t="s">
        <v>149</v>
      </c>
      <c r="E229" s="143" t="s">
        <v>448</v>
      </c>
      <c r="F229" s="144" t="s">
        <v>449</v>
      </c>
      <c r="G229" s="145" t="s">
        <v>427</v>
      </c>
      <c r="H229" s="167"/>
      <c r="I229" s="147"/>
      <c r="J229" s="148">
        <f>ROUND(I229*H229,2)</f>
        <v>0</v>
      </c>
      <c r="K229" s="149"/>
      <c r="L229" s="30"/>
      <c r="M229" s="150" t="s">
        <v>1</v>
      </c>
      <c r="N229" s="151" t="s">
        <v>38</v>
      </c>
      <c r="O229" s="55"/>
      <c r="P229" s="152">
        <f>O229*H229</f>
        <v>0</v>
      </c>
      <c r="Q229" s="152">
        <v>0</v>
      </c>
      <c r="R229" s="152">
        <f>Q229*H229</f>
        <v>0</v>
      </c>
      <c r="S229" s="152">
        <v>0</v>
      </c>
      <c r="T229" s="153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54" t="s">
        <v>214</v>
      </c>
      <c r="AT229" s="154" t="s">
        <v>149</v>
      </c>
      <c r="AU229" s="154" t="s">
        <v>83</v>
      </c>
      <c r="AY229" s="14" t="s">
        <v>147</v>
      </c>
      <c r="BE229" s="155">
        <f>IF(N229="základní",J229,0)</f>
        <v>0</v>
      </c>
      <c r="BF229" s="155">
        <f>IF(N229="snížená",J229,0)</f>
        <v>0</v>
      </c>
      <c r="BG229" s="155">
        <f>IF(N229="zákl. přenesená",J229,0)</f>
        <v>0</v>
      </c>
      <c r="BH229" s="155">
        <f>IF(N229="sníž. přenesená",J229,0)</f>
        <v>0</v>
      </c>
      <c r="BI229" s="155">
        <f>IF(N229="nulová",J229,0)</f>
        <v>0</v>
      </c>
      <c r="BJ229" s="14" t="s">
        <v>81</v>
      </c>
      <c r="BK229" s="155">
        <f>ROUND(I229*H229,2)</f>
        <v>0</v>
      </c>
      <c r="BL229" s="14" t="s">
        <v>214</v>
      </c>
      <c r="BM229" s="154" t="s">
        <v>450</v>
      </c>
    </row>
    <row r="230" spans="1:65" s="12" customFormat="1" ht="22.8" customHeight="1">
      <c r="B230" s="128"/>
      <c r="D230" s="129" t="s">
        <v>72</v>
      </c>
      <c r="E230" s="139" t="s">
        <v>451</v>
      </c>
      <c r="F230" s="139" t="s">
        <v>452</v>
      </c>
      <c r="I230" s="131"/>
      <c r="J230" s="140">
        <f>BK230</f>
        <v>0</v>
      </c>
      <c r="L230" s="128"/>
      <c r="M230" s="133"/>
      <c r="N230" s="134"/>
      <c r="O230" s="134"/>
      <c r="P230" s="135">
        <f>SUM(P231:P241)</f>
        <v>0</v>
      </c>
      <c r="Q230" s="134"/>
      <c r="R230" s="135">
        <f>SUM(R231:R241)</f>
        <v>13.128814219999999</v>
      </c>
      <c r="S230" s="134"/>
      <c r="T230" s="136">
        <f>SUM(T231:T241)</f>
        <v>0</v>
      </c>
      <c r="AR230" s="129" t="s">
        <v>83</v>
      </c>
      <c r="AT230" s="137" t="s">
        <v>72</v>
      </c>
      <c r="AU230" s="137" t="s">
        <v>81</v>
      </c>
      <c r="AY230" s="129" t="s">
        <v>147</v>
      </c>
      <c r="BK230" s="138">
        <f>SUM(BK231:BK241)</f>
        <v>0</v>
      </c>
    </row>
    <row r="231" spans="1:65" s="2" customFormat="1" ht="24.15" customHeight="1">
      <c r="A231" s="29"/>
      <c r="B231" s="141"/>
      <c r="C231" s="142" t="s">
        <v>453</v>
      </c>
      <c r="D231" s="142" t="s">
        <v>149</v>
      </c>
      <c r="E231" s="143" t="s">
        <v>454</v>
      </c>
      <c r="F231" s="144" t="s">
        <v>455</v>
      </c>
      <c r="G231" s="145" t="s">
        <v>152</v>
      </c>
      <c r="H231" s="146">
        <v>170.30199999999999</v>
      </c>
      <c r="I231" s="147"/>
      <c r="J231" s="148">
        <f t="shared" ref="J231:J241" si="60">ROUND(I231*H231,2)</f>
        <v>0</v>
      </c>
      <c r="K231" s="149"/>
      <c r="L231" s="30"/>
      <c r="M231" s="150" t="s">
        <v>1</v>
      </c>
      <c r="N231" s="151" t="s">
        <v>38</v>
      </c>
      <c r="O231" s="55"/>
      <c r="P231" s="152">
        <f t="shared" ref="P231:P241" si="61">O231*H231</f>
        <v>0</v>
      </c>
      <c r="Q231" s="152">
        <v>0</v>
      </c>
      <c r="R231" s="152">
        <f t="shared" ref="R231:R241" si="62">Q231*H231</f>
        <v>0</v>
      </c>
      <c r="S231" s="152">
        <v>0</v>
      </c>
      <c r="T231" s="153">
        <f t="shared" ref="T231:T241" si="63">S231*H231</f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54" t="s">
        <v>214</v>
      </c>
      <c r="AT231" s="154" t="s">
        <v>149</v>
      </c>
      <c r="AU231" s="154" t="s">
        <v>83</v>
      </c>
      <c r="AY231" s="14" t="s">
        <v>147</v>
      </c>
      <c r="BE231" s="155">
        <f t="shared" ref="BE231:BE241" si="64">IF(N231="základní",J231,0)</f>
        <v>0</v>
      </c>
      <c r="BF231" s="155">
        <f t="shared" ref="BF231:BF241" si="65">IF(N231="snížená",J231,0)</f>
        <v>0</v>
      </c>
      <c r="BG231" s="155">
        <f t="shared" ref="BG231:BG241" si="66">IF(N231="zákl. přenesená",J231,0)</f>
        <v>0</v>
      </c>
      <c r="BH231" s="155">
        <f t="shared" ref="BH231:BH241" si="67">IF(N231="sníž. přenesená",J231,0)</f>
        <v>0</v>
      </c>
      <c r="BI231" s="155">
        <f t="shared" ref="BI231:BI241" si="68">IF(N231="nulová",J231,0)</f>
        <v>0</v>
      </c>
      <c r="BJ231" s="14" t="s">
        <v>81</v>
      </c>
      <c r="BK231" s="155">
        <f t="shared" ref="BK231:BK241" si="69">ROUND(I231*H231,2)</f>
        <v>0</v>
      </c>
      <c r="BL231" s="14" t="s">
        <v>214</v>
      </c>
      <c r="BM231" s="154" t="s">
        <v>456</v>
      </c>
    </row>
    <row r="232" spans="1:65" s="2" customFormat="1" ht="24.15" customHeight="1">
      <c r="A232" s="29"/>
      <c r="B232" s="141"/>
      <c r="C232" s="156" t="s">
        <v>418</v>
      </c>
      <c r="D232" s="156" t="s">
        <v>194</v>
      </c>
      <c r="E232" s="157" t="s">
        <v>457</v>
      </c>
      <c r="F232" s="158" t="s">
        <v>458</v>
      </c>
      <c r="G232" s="159" t="s">
        <v>152</v>
      </c>
      <c r="H232" s="160">
        <v>178.81700000000001</v>
      </c>
      <c r="I232" s="161"/>
      <c r="J232" s="162">
        <f t="shared" si="60"/>
        <v>0</v>
      </c>
      <c r="K232" s="163"/>
      <c r="L232" s="164"/>
      <c r="M232" s="165" t="s">
        <v>1</v>
      </c>
      <c r="N232" s="166" t="s">
        <v>38</v>
      </c>
      <c r="O232" s="55"/>
      <c r="P232" s="152">
        <f t="shared" si="61"/>
        <v>0</v>
      </c>
      <c r="Q232" s="152">
        <v>4.1999999999999997E-3</v>
      </c>
      <c r="R232" s="152">
        <f t="shared" si="62"/>
        <v>0.75103140000000002</v>
      </c>
      <c r="S232" s="152">
        <v>0</v>
      </c>
      <c r="T232" s="153">
        <f t="shared" si="63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54" t="s">
        <v>418</v>
      </c>
      <c r="AT232" s="154" t="s">
        <v>194</v>
      </c>
      <c r="AU232" s="154" t="s">
        <v>83</v>
      </c>
      <c r="AY232" s="14" t="s">
        <v>147</v>
      </c>
      <c r="BE232" s="155">
        <f t="shared" si="64"/>
        <v>0</v>
      </c>
      <c r="BF232" s="155">
        <f t="shared" si="65"/>
        <v>0</v>
      </c>
      <c r="BG232" s="155">
        <f t="shared" si="66"/>
        <v>0</v>
      </c>
      <c r="BH232" s="155">
        <f t="shared" si="67"/>
        <v>0</v>
      </c>
      <c r="BI232" s="155">
        <f t="shared" si="68"/>
        <v>0</v>
      </c>
      <c r="BJ232" s="14" t="s">
        <v>81</v>
      </c>
      <c r="BK232" s="155">
        <f t="shared" si="69"/>
        <v>0</v>
      </c>
      <c r="BL232" s="14" t="s">
        <v>214</v>
      </c>
      <c r="BM232" s="154" t="s">
        <v>459</v>
      </c>
    </row>
    <row r="233" spans="1:65" s="2" customFormat="1" ht="21.75" customHeight="1">
      <c r="A233" s="29"/>
      <c r="B233" s="141"/>
      <c r="C233" s="142" t="s">
        <v>460</v>
      </c>
      <c r="D233" s="142" t="s">
        <v>149</v>
      </c>
      <c r="E233" s="143" t="s">
        <v>461</v>
      </c>
      <c r="F233" s="144" t="s">
        <v>462</v>
      </c>
      <c r="G233" s="145" t="s">
        <v>152</v>
      </c>
      <c r="H233" s="146">
        <v>56.195999999999998</v>
      </c>
      <c r="I233" s="147"/>
      <c r="J233" s="148">
        <f t="shared" si="60"/>
        <v>0</v>
      </c>
      <c r="K233" s="149"/>
      <c r="L233" s="30"/>
      <c r="M233" s="150" t="s">
        <v>1</v>
      </c>
      <c r="N233" s="151" t="s">
        <v>38</v>
      </c>
      <c r="O233" s="55"/>
      <c r="P233" s="152">
        <f t="shared" si="61"/>
        <v>0</v>
      </c>
      <c r="Q233" s="152">
        <v>0</v>
      </c>
      <c r="R233" s="152">
        <f t="shared" si="62"/>
        <v>0</v>
      </c>
      <c r="S233" s="152">
        <v>0</v>
      </c>
      <c r="T233" s="153">
        <f t="shared" si="63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54" t="s">
        <v>214</v>
      </c>
      <c r="AT233" s="154" t="s">
        <v>149</v>
      </c>
      <c r="AU233" s="154" t="s">
        <v>83</v>
      </c>
      <c r="AY233" s="14" t="s">
        <v>147</v>
      </c>
      <c r="BE233" s="155">
        <f t="shared" si="64"/>
        <v>0</v>
      </c>
      <c r="BF233" s="155">
        <f t="shared" si="65"/>
        <v>0</v>
      </c>
      <c r="BG233" s="155">
        <f t="shared" si="66"/>
        <v>0</v>
      </c>
      <c r="BH233" s="155">
        <f t="shared" si="67"/>
        <v>0</v>
      </c>
      <c r="BI233" s="155">
        <f t="shared" si="68"/>
        <v>0</v>
      </c>
      <c r="BJ233" s="14" t="s">
        <v>81</v>
      </c>
      <c r="BK233" s="155">
        <f t="shared" si="69"/>
        <v>0</v>
      </c>
      <c r="BL233" s="14" t="s">
        <v>214</v>
      </c>
      <c r="BM233" s="154" t="s">
        <v>463</v>
      </c>
    </row>
    <row r="234" spans="1:65" s="2" customFormat="1" ht="24.15" customHeight="1">
      <c r="A234" s="29"/>
      <c r="B234" s="141"/>
      <c r="C234" s="142" t="s">
        <v>464</v>
      </c>
      <c r="D234" s="142" t="s">
        <v>149</v>
      </c>
      <c r="E234" s="143" t="s">
        <v>465</v>
      </c>
      <c r="F234" s="144" t="s">
        <v>466</v>
      </c>
      <c r="G234" s="145" t="s">
        <v>152</v>
      </c>
      <c r="H234" s="146">
        <v>24.504000000000001</v>
      </c>
      <c r="I234" s="147"/>
      <c r="J234" s="148">
        <f t="shared" si="60"/>
        <v>0</v>
      </c>
      <c r="K234" s="149"/>
      <c r="L234" s="30"/>
      <c r="M234" s="150" t="s">
        <v>1</v>
      </c>
      <c r="N234" s="151" t="s">
        <v>38</v>
      </c>
      <c r="O234" s="55"/>
      <c r="P234" s="152">
        <f t="shared" si="61"/>
        <v>0</v>
      </c>
      <c r="Q234" s="152">
        <v>0</v>
      </c>
      <c r="R234" s="152">
        <f t="shared" si="62"/>
        <v>0</v>
      </c>
      <c r="S234" s="152">
        <v>0</v>
      </c>
      <c r="T234" s="153">
        <f t="shared" si="63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54" t="s">
        <v>214</v>
      </c>
      <c r="AT234" s="154" t="s">
        <v>149</v>
      </c>
      <c r="AU234" s="154" t="s">
        <v>83</v>
      </c>
      <c r="AY234" s="14" t="s">
        <v>147</v>
      </c>
      <c r="BE234" s="155">
        <f t="shared" si="64"/>
        <v>0</v>
      </c>
      <c r="BF234" s="155">
        <f t="shared" si="65"/>
        <v>0</v>
      </c>
      <c r="BG234" s="155">
        <f t="shared" si="66"/>
        <v>0</v>
      </c>
      <c r="BH234" s="155">
        <f t="shared" si="67"/>
        <v>0</v>
      </c>
      <c r="BI234" s="155">
        <f t="shared" si="68"/>
        <v>0</v>
      </c>
      <c r="BJ234" s="14" t="s">
        <v>81</v>
      </c>
      <c r="BK234" s="155">
        <f t="shared" si="69"/>
        <v>0</v>
      </c>
      <c r="BL234" s="14" t="s">
        <v>214</v>
      </c>
      <c r="BM234" s="154" t="s">
        <v>467</v>
      </c>
    </row>
    <row r="235" spans="1:65" s="2" customFormat="1" ht="21.75" customHeight="1">
      <c r="A235" s="29"/>
      <c r="B235" s="141"/>
      <c r="C235" s="156" t="s">
        <v>468</v>
      </c>
      <c r="D235" s="156" t="s">
        <v>194</v>
      </c>
      <c r="E235" s="157" t="s">
        <v>469</v>
      </c>
      <c r="F235" s="158" t="s">
        <v>470</v>
      </c>
      <c r="G235" s="159" t="s">
        <v>157</v>
      </c>
      <c r="H235" s="160">
        <v>7.9640000000000004</v>
      </c>
      <c r="I235" s="161"/>
      <c r="J235" s="162">
        <f t="shared" si="60"/>
        <v>0</v>
      </c>
      <c r="K235" s="163"/>
      <c r="L235" s="164"/>
      <c r="M235" s="165" t="s">
        <v>1</v>
      </c>
      <c r="N235" s="166" t="s">
        <v>38</v>
      </c>
      <c r="O235" s="55"/>
      <c r="P235" s="152">
        <f t="shared" si="61"/>
        <v>0</v>
      </c>
      <c r="Q235" s="152">
        <v>2.5000000000000001E-2</v>
      </c>
      <c r="R235" s="152">
        <f t="shared" si="62"/>
        <v>0.19910000000000003</v>
      </c>
      <c r="S235" s="152">
        <v>0</v>
      </c>
      <c r="T235" s="153">
        <f t="shared" si="63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54" t="s">
        <v>418</v>
      </c>
      <c r="AT235" s="154" t="s">
        <v>194</v>
      </c>
      <c r="AU235" s="154" t="s">
        <v>83</v>
      </c>
      <c r="AY235" s="14" t="s">
        <v>147</v>
      </c>
      <c r="BE235" s="155">
        <f t="shared" si="64"/>
        <v>0</v>
      </c>
      <c r="BF235" s="155">
        <f t="shared" si="65"/>
        <v>0</v>
      </c>
      <c r="BG235" s="155">
        <f t="shared" si="66"/>
        <v>0</v>
      </c>
      <c r="BH235" s="155">
        <f t="shared" si="67"/>
        <v>0</v>
      </c>
      <c r="BI235" s="155">
        <f t="shared" si="68"/>
        <v>0</v>
      </c>
      <c r="BJ235" s="14" t="s">
        <v>81</v>
      </c>
      <c r="BK235" s="155">
        <f t="shared" si="69"/>
        <v>0</v>
      </c>
      <c r="BL235" s="14" t="s">
        <v>214</v>
      </c>
      <c r="BM235" s="154" t="s">
        <v>471</v>
      </c>
    </row>
    <row r="236" spans="1:65" s="2" customFormat="1" ht="16.5" customHeight="1">
      <c r="A236" s="29"/>
      <c r="B236" s="141"/>
      <c r="C236" s="142" t="s">
        <v>472</v>
      </c>
      <c r="D236" s="142" t="s">
        <v>149</v>
      </c>
      <c r="E236" s="143" t="s">
        <v>473</v>
      </c>
      <c r="F236" s="144" t="s">
        <v>474</v>
      </c>
      <c r="G236" s="145" t="s">
        <v>152</v>
      </c>
      <c r="H236" s="146">
        <v>5051.55</v>
      </c>
      <c r="I236" s="147"/>
      <c r="J236" s="148">
        <f t="shared" si="60"/>
        <v>0</v>
      </c>
      <c r="K236" s="149"/>
      <c r="L236" s="30"/>
      <c r="M236" s="150" t="s">
        <v>1</v>
      </c>
      <c r="N236" s="151" t="s">
        <v>38</v>
      </c>
      <c r="O236" s="55"/>
      <c r="P236" s="152">
        <f t="shared" si="61"/>
        <v>0</v>
      </c>
      <c r="Q236" s="152">
        <v>0</v>
      </c>
      <c r="R236" s="152">
        <f t="shared" si="62"/>
        <v>0</v>
      </c>
      <c r="S236" s="152">
        <v>0</v>
      </c>
      <c r="T236" s="153">
        <f t="shared" si="63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54" t="s">
        <v>214</v>
      </c>
      <c r="AT236" s="154" t="s">
        <v>149</v>
      </c>
      <c r="AU236" s="154" t="s">
        <v>83</v>
      </c>
      <c r="AY236" s="14" t="s">
        <v>147</v>
      </c>
      <c r="BE236" s="155">
        <f t="shared" si="64"/>
        <v>0</v>
      </c>
      <c r="BF236" s="155">
        <f t="shared" si="65"/>
        <v>0</v>
      </c>
      <c r="BG236" s="155">
        <f t="shared" si="66"/>
        <v>0</v>
      </c>
      <c r="BH236" s="155">
        <f t="shared" si="67"/>
        <v>0</v>
      </c>
      <c r="BI236" s="155">
        <f t="shared" si="68"/>
        <v>0</v>
      </c>
      <c r="BJ236" s="14" t="s">
        <v>81</v>
      </c>
      <c r="BK236" s="155">
        <f t="shared" si="69"/>
        <v>0</v>
      </c>
      <c r="BL236" s="14" t="s">
        <v>214</v>
      </c>
      <c r="BM236" s="154" t="s">
        <v>475</v>
      </c>
    </row>
    <row r="237" spans="1:65" s="2" customFormat="1" ht="21.75" customHeight="1">
      <c r="A237" s="29"/>
      <c r="B237" s="141"/>
      <c r="C237" s="156" t="s">
        <v>476</v>
      </c>
      <c r="D237" s="156" t="s">
        <v>194</v>
      </c>
      <c r="E237" s="157" t="s">
        <v>477</v>
      </c>
      <c r="F237" s="158" t="s">
        <v>478</v>
      </c>
      <c r="G237" s="159" t="s">
        <v>152</v>
      </c>
      <c r="H237" s="160">
        <v>5152.5810000000001</v>
      </c>
      <c r="I237" s="161"/>
      <c r="J237" s="162">
        <f t="shared" si="60"/>
        <v>0</v>
      </c>
      <c r="K237" s="163"/>
      <c r="L237" s="164"/>
      <c r="M237" s="165" t="s">
        <v>1</v>
      </c>
      <c r="N237" s="166" t="s">
        <v>38</v>
      </c>
      <c r="O237" s="55"/>
      <c r="P237" s="152">
        <f t="shared" si="61"/>
        <v>0</v>
      </c>
      <c r="Q237" s="152">
        <v>2.2399999999999998E-3</v>
      </c>
      <c r="R237" s="152">
        <f t="shared" si="62"/>
        <v>11.541781439999999</v>
      </c>
      <c r="S237" s="152">
        <v>0</v>
      </c>
      <c r="T237" s="153">
        <f t="shared" si="63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54" t="s">
        <v>418</v>
      </c>
      <c r="AT237" s="154" t="s">
        <v>194</v>
      </c>
      <c r="AU237" s="154" t="s">
        <v>83</v>
      </c>
      <c r="AY237" s="14" t="s">
        <v>147</v>
      </c>
      <c r="BE237" s="155">
        <f t="shared" si="64"/>
        <v>0</v>
      </c>
      <c r="BF237" s="155">
        <f t="shared" si="65"/>
        <v>0</v>
      </c>
      <c r="BG237" s="155">
        <f t="shared" si="66"/>
        <v>0</v>
      </c>
      <c r="BH237" s="155">
        <f t="shared" si="67"/>
        <v>0</v>
      </c>
      <c r="BI237" s="155">
        <f t="shared" si="68"/>
        <v>0</v>
      </c>
      <c r="BJ237" s="14" t="s">
        <v>81</v>
      </c>
      <c r="BK237" s="155">
        <f t="shared" si="69"/>
        <v>0</v>
      </c>
      <c r="BL237" s="14" t="s">
        <v>214</v>
      </c>
      <c r="BM237" s="154" t="s">
        <v>479</v>
      </c>
    </row>
    <row r="238" spans="1:65" s="2" customFormat="1" ht="24.15" customHeight="1">
      <c r="A238" s="29"/>
      <c r="B238" s="141"/>
      <c r="C238" s="156" t="s">
        <v>480</v>
      </c>
      <c r="D238" s="156" t="s">
        <v>194</v>
      </c>
      <c r="E238" s="157" t="s">
        <v>481</v>
      </c>
      <c r="F238" s="158" t="s">
        <v>482</v>
      </c>
      <c r="G238" s="159" t="s">
        <v>152</v>
      </c>
      <c r="H238" s="160">
        <v>70.245000000000005</v>
      </c>
      <c r="I238" s="161"/>
      <c r="J238" s="162">
        <f t="shared" si="60"/>
        <v>0</v>
      </c>
      <c r="K238" s="163"/>
      <c r="L238" s="164"/>
      <c r="M238" s="165" t="s">
        <v>1</v>
      </c>
      <c r="N238" s="166" t="s">
        <v>38</v>
      </c>
      <c r="O238" s="55"/>
      <c r="P238" s="152">
        <f t="shared" si="61"/>
        <v>0</v>
      </c>
      <c r="Q238" s="152">
        <v>4.7999999999999996E-3</v>
      </c>
      <c r="R238" s="152">
        <f t="shared" si="62"/>
        <v>0.33717599999999998</v>
      </c>
      <c r="S238" s="152">
        <v>0</v>
      </c>
      <c r="T238" s="153">
        <f t="shared" si="6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54" t="s">
        <v>418</v>
      </c>
      <c r="AT238" s="154" t="s">
        <v>194</v>
      </c>
      <c r="AU238" s="154" t="s">
        <v>83</v>
      </c>
      <c r="AY238" s="14" t="s">
        <v>147</v>
      </c>
      <c r="BE238" s="155">
        <f t="shared" si="64"/>
        <v>0</v>
      </c>
      <c r="BF238" s="155">
        <f t="shared" si="65"/>
        <v>0</v>
      </c>
      <c r="BG238" s="155">
        <f t="shared" si="66"/>
        <v>0</v>
      </c>
      <c r="BH238" s="155">
        <f t="shared" si="67"/>
        <v>0</v>
      </c>
      <c r="BI238" s="155">
        <f t="shared" si="68"/>
        <v>0</v>
      </c>
      <c r="BJ238" s="14" t="s">
        <v>81</v>
      </c>
      <c r="BK238" s="155">
        <f t="shared" si="69"/>
        <v>0</v>
      </c>
      <c r="BL238" s="14" t="s">
        <v>214</v>
      </c>
      <c r="BM238" s="154" t="s">
        <v>483</v>
      </c>
    </row>
    <row r="239" spans="1:65" s="2" customFormat="1" ht="24.15" customHeight="1">
      <c r="A239" s="29"/>
      <c r="B239" s="141"/>
      <c r="C239" s="142" t="s">
        <v>484</v>
      </c>
      <c r="D239" s="142" t="s">
        <v>149</v>
      </c>
      <c r="E239" s="143" t="s">
        <v>485</v>
      </c>
      <c r="F239" s="144" t="s">
        <v>486</v>
      </c>
      <c r="G239" s="145" t="s">
        <v>152</v>
      </c>
      <c r="H239" s="146">
        <v>1683.85</v>
      </c>
      <c r="I239" s="147"/>
      <c r="J239" s="148">
        <f t="shared" si="60"/>
        <v>0</v>
      </c>
      <c r="K239" s="149"/>
      <c r="L239" s="30"/>
      <c r="M239" s="150" t="s">
        <v>1</v>
      </c>
      <c r="N239" s="151" t="s">
        <v>38</v>
      </c>
      <c r="O239" s="55"/>
      <c r="P239" s="152">
        <f t="shared" si="61"/>
        <v>0</v>
      </c>
      <c r="Q239" s="152">
        <v>1.0000000000000001E-5</v>
      </c>
      <c r="R239" s="152">
        <f t="shared" si="62"/>
        <v>1.6838499999999999E-2</v>
      </c>
      <c r="S239" s="152">
        <v>0</v>
      </c>
      <c r="T239" s="153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54" t="s">
        <v>214</v>
      </c>
      <c r="AT239" s="154" t="s">
        <v>149</v>
      </c>
      <c r="AU239" s="154" t="s">
        <v>83</v>
      </c>
      <c r="AY239" s="14" t="s">
        <v>147</v>
      </c>
      <c r="BE239" s="155">
        <f t="shared" si="64"/>
        <v>0</v>
      </c>
      <c r="BF239" s="155">
        <f t="shared" si="65"/>
        <v>0</v>
      </c>
      <c r="BG239" s="155">
        <f t="shared" si="66"/>
        <v>0</v>
      </c>
      <c r="BH239" s="155">
        <f t="shared" si="67"/>
        <v>0</v>
      </c>
      <c r="BI239" s="155">
        <f t="shared" si="68"/>
        <v>0</v>
      </c>
      <c r="BJ239" s="14" t="s">
        <v>81</v>
      </c>
      <c r="BK239" s="155">
        <f t="shared" si="69"/>
        <v>0</v>
      </c>
      <c r="BL239" s="14" t="s">
        <v>214</v>
      </c>
      <c r="BM239" s="154" t="s">
        <v>487</v>
      </c>
    </row>
    <row r="240" spans="1:65" s="2" customFormat="1" ht="24.15" customHeight="1">
      <c r="A240" s="29"/>
      <c r="B240" s="141"/>
      <c r="C240" s="156" t="s">
        <v>488</v>
      </c>
      <c r="D240" s="156" t="s">
        <v>194</v>
      </c>
      <c r="E240" s="157" t="s">
        <v>489</v>
      </c>
      <c r="F240" s="158" t="s">
        <v>490</v>
      </c>
      <c r="G240" s="159" t="s">
        <v>152</v>
      </c>
      <c r="H240" s="160">
        <v>1768.0429999999999</v>
      </c>
      <c r="I240" s="161"/>
      <c r="J240" s="162">
        <f t="shared" si="60"/>
        <v>0</v>
      </c>
      <c r="K240" s="163"/>
      <c r="L240" s="164"/>
      <c r="M240" s="165" t="s">
        <v>1</v>
      </c>
      <c r="N240" s="166" t="s">
        <v>38</v>
      </c>
      <c r="O240" s="55"/>
      <c r="P240" s="152">
        <f t="shared" si="61"/>
        <v>0</v>
      </c>
      <c r="Q240" s="152">
        <v>1.6000000000000001E-4</v>
      </c>
      <c r="R240" s="152">
        <f t="shared" si="62"/>
        <v>0.28288688000000001</v>
      </c>
      <c r="S240" s="152">
        <v>0</v>
      </c>
      <c r="T240" s="153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54" t="s">
        <v>418</v>
      </c>
      <c r="AT240" s="154" t="s">
        <v>194</v>
      </c>
      <c r="AU240" s="154" t="s">
        <v>83</v>
      </c>
      <c r="AY240" s="14" t="s">
        <v>147</v>
      </c>
      <c r="BE240" s="155">
        <f t="shared" si="64"/>
        <v>0</v>
      </c>
      <c r="BF240" s="155">
        <f t="shared" si="65"/>
        <v>0</v>
      </c>
      <c r="BG240" s="155">
        <f t="shared" si="66"/>
        <v>0</v>
      </c>
      <c r="BH240" s="155">
        <f t="shared" si="67"/>
        <v>0</v>
      </c>
      <c r="BI240" s="155">
        <f t="shared" si="68"/>
        <v>0</v>
      </c>
      <c r="BJ240" s="14" t="s">
        <v>81</v>
      </c>
      <c r="BK240" s="155">
        <f t="shared" si="69"/>
        <v>0</v>
      </c>
      <c r="BL240" s="14" t="s">
        <v>214</v>
      </c>
      <c r="BM240" s="154" t="s">
        <v>491</v>
      </c>
    </row>
    <row r="241" spans="1:65" s="2" customFormat="1" ht="24.15" customHeight="1">
      <c r="A241" s="29"/>
      <c r="B241" s="141"/>
      <c r="C241" s="142" t="s">
        <v>492</v>
      </c>
      <c r="D241" s="142" t="s">
        <v>149</v>
      </c>
      <c r="E241" s="143" t="s">
        <v>493</v>
      </c>
      <c r="F241" s="144" t="s">
        <v>494</v>
      </c>
      <c r="G241" s="145" t="s">
        <v>427</v>
      </c>
      <c r="H241" s="167"/>
      <c r="I241" s="147"/>
      <c r="J241" s="148">
        <f t="shared" si="60"/>
        <v>0</v>
      </c>
      <c r="K241" s="149"/>
      <c r="L241" s="30"/>
      <c r="M241" s="150" t="s">
        <v>1</v>
      </c>
      <c r="N241" s="151" t="s">
        <v>38</v>
      </c>
      <c r="O241" s="55"/>
      <c r="P241" s="152">
        <f t="shared" si="61"/>
        <v>0</v>
      </c>
      <c r="Q241" s="152">
        <v>0</v>
      </c>
      <c r="R241" s="152">
        <f t="shared" si="62"/>
        <v>0</v>
      </c>
      <c r="S241" s="152">
        <v>0</v>
      </c>
      <c r="T241" s="153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54" t="s">
        <v>214</v>
      </c>
      <c r="AT241" s="154" t="s">
        <v>149</v>
      </c>
      <c r="AU241" s="154" t="s">
        <v>83</v>
      </c>
      <c r="AY241" s="14" t="s">
        <v>147</v>
      </c>
      <c r="BE241" s="155">
        <f t="shared" si="64"/>
        <v>0</v>
      </c>
      <c r="BF241" s="155">
        <f t="shared" si="65"/>
        <v>0</v>
      </c>
      <c r="BG241" s="155">
        <f t="shared" si="66"/>
        <v>0</v>
      </c>
      <c r="BH241" s="155">
        <f t="shared" si="67"/>
        <v>0</v>
      </c>
      <c r="BI241" s="155">
        <f t="shared" si="68"/>
        <v>0</v>
      </c>
      <c r="BJ241" s="14" t="s">
        <v>81</v>
      </c>
      <c r="BK241" s="155">
        <f t="shared" si="69"/>
        <v>0</v>
      </c>
      <c r="BL241" s="14" t="s">
        <v>214</v>
      </c>
      <c r="BM241" s="154" t="s">
        <v>495</v>
      </c>
    </row>
    <row r="242" spans="1:65" s="12" customFormat="1" ht="22.8" customHeight="1">
      <c r="B242" s="128"/>
      <c r="D242" s="129" t="s">
        <v>72</v>
      </c>
      <c r="E242" s="139" t="s">
        <v>496</v>
      </c>
      <c r="F242" s="139" t="s">
        <v>497</v>
      </c>
      <c r="I242" s="131"/>
      <c r="J242" s="140">
        <f>BK242</f>
        <v>0</v>
      </c>
      <c r="L242" s="128"/>
      <c r="M242" s="133"/>
      <c r="N242" s="134"/>
      <c r="O242" s="134"/>
      <c r="P242" s="135">
        <f>SUM(P243:P248)</f>
        <v>0</v>
      </c>
      <c r="Q242" s="134"/>
      <c r="R242" s="135">
        <f>SUM(R243:R248)</f>
        <v>2.7923200000000006</v>
      </c>
      <c r="S242" s="134"/>
      <c r="T242" s="136">
        <f>SUM(T243:T248)</f>
        <v>0</v>
      </c>
      <c r="AR242" s="129" t="s">
        <v>83</v>
      </c>
      <c r="AT242" s="137" t="s">
        <v>72</v>
      </c>
      <c r="AU242" s="137" t="s">
        <v>81</v>
      </c>
      <c r="AY242" s="129" t="s">
        <v>147</v>
      </c>
      <c r="BK242" s="138">
        <f>SUM(BK243:BK248)</f>
        <v>0</v>
      </c>
    </row>
    <row r="243" spans="1:65" s="2" customFormat="1" ht="16.5" customHeight="1">
      <c r="A243" s="29"/>
      <c r="B243" s="141"/>
      <c r="C243" s="142" t="s">
        <v>498</v>
      </c>
      <c r="D243" s="142" t="s">
        <v>149</v>
      </c>
      <c r="E243" s="143" t="s">
        <v>499</v>
      </c>
      <c r="F243" s="144" t="s">
        <v>500</v>
      </c>
      <c r="G243" s="145" t="s">
        <v>188</v>
      </c>
      <c r="H243" s="146">
        <v>156</v>
      </c>
      <c r="I243" s="147"/>
      <c r="J243" s="148">
        <f t="shared" ref="J243:J248" si="70">ROUND(I243*H243,2)</f>
        <v>0</v>
      </c>
      <c r="K243" s="149"/>
      <c r="L243" s="30"/>
      <c r="M243" s="150" t="s">
        <v>1</v>
      </c>
      <c r="N243" s="151" t="s">
        <v>38</v>
      </c>
      <c r="O243" s="55"/>
      <c r="P243" s="152">
        <f t="shared" ref="P243:P248" si="71">O243*H243</f>
        <v>0</v>
      </c>
      <c r="Q243" s="152">
        <v>6.7200000000000003E-3</v>
      </c>
      <c r="R243" s="152">
        <f t="shared" ref="R243:R248" si="72">Q243*H243</f>
        <v>1.0483200000000001</v>
      </c>
      <c r="S243" s="152">
        <v>0</v>
      </c>
      <c r="T243" s="153">
        <f t="shared" ref="T243:T248" si="73">S243*H243</f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54" t="s">
        <v>214</v>
      </c>
      <c r="AT243" s="154" t="s">
        <v>149</v>
      </c>
      <c r="AU243" s="154" t="s">
        <v>83</v>
      </c>
      <c r="AY243" s="14" t="s">
        <v>147</v>
      </c>
      <c r="BE243" s="155">
        <f t="shared" ref="BE243:BE248" si="74">IF(N243="základní",J243,0)</f>
        <v>0</v>
      </c>
      <c r="BF243" s="155">
        <f t="shared" ref="BF243:BF248" si="75">IF(N243="snížená",J243,0)</f>
        <v>0</v>
      </c>
      <c r="BG243" s="155">
        <f t="shared" ref="BG243:BG248" si="76">IF(N243="zákl. přenesená",J243,0)</f>
        <v>0</v>
      </c>
      <c r="BH243" s="155">
        <f t="shared" ref="BH243:BH248" si="77">IF(N243="sníž. přenesená",J243,0)</f>
        <v>0</v>
      </c>
      <c r="BI243" s="155">
        <f t="shared" ref="BI243:BI248" si="78">IF(N243="nulová",J243,0)</f>
        <v>0</v>
      </c>
      <c r="BJ243" s="14" t="s">
        <v>81</v>
      </c>
      <c r="BK243" s="155">
        <f t="shared" ref="BK243:BK248" si="79">ROUND(I243*H243,2)</f>
        <v>0</v>
      </c>
      <c r="BL243" s="14" t="s">
        <v>214</v>
      </c>
      <c r="BM243" s="154" t="s">
        <v>501</v>
      </c>
    </row>
    <row r="244" spans="1:65" s="2" customFormat="1" ht="16.5" customHeight="1">
      <c r="A244" s="29"/>
      <c r="B244" s="141"/>
      <c r="C244" s="142" t="s">
        <v>502</v>
      </c>
      <c r="D244" s="142" t="s">
        <v>149</v>
      </c>
      <c r="E244" s="143" t="s">
        <v>503</v>
      </c>
      <c r="F244" s="144" t="s">
        <v>504</v>
      </c>
      <c r="G244" s="145" t="s">
        <v>188</v>
      </c>
      <c r="H244" s="146">
        <v>48</v>
      </c>
      <c r="I244" s="147"/>
      <c r="J244" s="148">
        <f t="shared" si="70"/>
        <v>0</v>
      </c>
      <c r="K244" s="149"/>
      <c r="L244" s="30"/>
      <c r="M244" s="150" t="s">
        <v>1</v>
      </c>
      <c r="N244" s="151" t="s">
        <v>38</v>
      </c>
      <c r="O244" s="55"/>
      <c r="P244" s="152">
        <f t="shared" si="71"/>
        <v>0</v>
      </c>
      <c r="Q244" s="152">
        <v>1.112E-2</v>
      </c>
      <c r="R244" s="152">
        <f t="shared" si="72"/>
        <v>0.53376000000000001</v>
      </c>
      <c r="S244" s="152">
        <v>0</v>
      </c>
      <c r="T244" s="153">
        <f t="shared" si="7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54" t="s">
        <v>214</v>
      </c>
      <c r="AT244" s="154" t="s">
        <v>149</v>
      </c>
      <c r="AU244" s="154" t="s">
        <v>83</v>
      </c>
      <c r="AY244" s="14" t="s">
        <v>147</v>
      </c>
      <c r="BE244" s="155">
        <f t="shared" si="74"/>
        <v>0</v>
      </c>
      <c r="BF244" s="155">
        <f t="shared" si="75"/>
        <v>0</v>
      </c>
      <c r="BG244" s="155">
        <f t="shared" si="76"/>
        <v>0</v>
      </c>
      <c r="BH244" s="155">
        <f t="shared" si="77"/>
        <v>0</v>
      </c>
      <c r="BI244" s="155">
        <f t="shared" si="78"/>
        <v>0</v>
      </c>
      <c r="BJ244" s="14" t="s">
        <v>81</v>
      </c>
      <c r="BK244" s="155">
        <f t="shared" si="79"/>
        <v>0</v>
      </c>
      <c r="BL244" s="14" t="s">
        <v>214</v>
      </c>
      <c r="BM244" s="154" t="s">
        <v>505</v>
      </c>
    </row>
    <row r="245" spans="1:65" s="2" customFormat="1" ht="16.5" customHeight="1">
      <c r="A245" s="29"/>
      <c r="B245" s="141"/>
      <c r="C245" s="142" t="s">
        <v>506</v>
      </c>
      <c r="D245" s="142" t="s">
        <v>149</v>
      </c>
      <c r="E245" s="143" t="s">
        <v>507</v>
      </c>
      <c r="F245" s="144" t="s">
        <v>508</v>
      </c>
      <c r="G245" s="145" t="s">
        <v>188</v>
      </c>
      <c r="H245" s="146">
        <v>50</v>
      </c>
      <c r="I245" s="147"/>
      <c r="J245" s="148">
        <f t="shared" si="70"/>
        <v>0</v>
      </c>
      <c r="K245" s="149"/>
      <c r="L245" s="30"/>
      <c r="M245" s="150" t="s">
        <v>1</v>
      </c>
      <c r="N245" s="151" t="s">
        <v>38</v>
      </c>
      <c r="O245" s="55"/>
      <c r="P245" s="152">
        <f t="shared" si="71"/>
        <v>0</v>
      </c>
      <c r="Q245" s="152">
        <v>1.7840000000000002E-2</v>
      </c>
      <c r="R245" s="152">
        <f t="shared" si="72"/>
        <v>0.89200000000000013</v>
      </c>
      <c r="S245" s="152">
        <v>0</v>
      </c>
      <c r="T245" s="153">
        <f t="shared" si="7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54" t="s">
        <v>214</v>
      </c>
      <c r="AT245" s="154" t="s">
        <v>149</v>
      </c>
      <c r="AU245" s="154" t="s">
        <v>83</v>
      </c>
      <c r="AY245" s="14" t="s">
        <v>147</v>
      </c>
      <c r="BE245" s="155">
        <f t="shared" si="74"/>
        <v>0</v>
      </c>
      <c r="BF245" s="155">
        <f t="shared" si="75"/>
        <v>0</v>
      </c>
      <c r="BG245" s="155">
        <f t="shared" si="76"/>
        <v>0</v>
      </c>
      <c r="BH245" s="155">
        <f t="shared" si="77"/>
        <v>0</v>
      </c>
      <c r="BI245" s="155">
        <f t="shared" si="78"/>
        <v>0</v>
      </c>
      <c r="BJ245" s="14" t="s">
        <v>81</v>
      </c>
      <c r="BK245" s="155">
        <f t="shared" si="79"/>
        <v>0</v>
      </c>
      <c r="BL245" s="14" t="s">
        <v>214</v>
      </c>
      <c r="BM245" s="154" t="s">
        <v>509</v>
      </c>
    </row>
    <row r="246" spans="1:65" s="2" customFormat="1" ht="16.5" customHeight="1">
      <c r="A246" s="29"/>
      <c r="B246" s="141"/>
      <c r="C246" s="142" t="s">
        <v>510</v>
      </c>
      <c r="D246" s="142" t="s">
        <v>149</v>
      </c>
      <c r="E246" s="143" t="s">
        <v>511</v>
      </c>
      <c r="F246" s="144" t="s">
        <v>512</v>
      </c>
      <c r="G246" s="145" t="s">
        <v>188</v>
      </c>
      <c r="H246" s="146">
        <v>6</v>
      </c>
      <c r="I246" s="147"/>
      <c r="J246" s="148">
        <f t="shared" si="70"/>
        <v>0</v>
      </c>
      <c r="K246" s="149"/>
      <c r="L246" s="30"/>
      <c r="M246" s="150" t="s">
        <v>1</v>
      </c>
      <c r="N246" s="151" t="s">
        <v>38</v>
      </c>
      <c r="O246" s="55"/>
      <c r="P246" s="152">
        <f t="shared" si="71"/>
        <v>0</v>
      </c>
      <c r="Q246" s="152">
        <v>2.6519999999999998E-2</v>
      </c>
      <c r="R246" s="152">
        <f t="shared" si="72"/>
        <v>0.15911999999999998</v>
      </c>
      <c r="S246" s="152">
        <v>0</v>
      </c>
      <c r="T246" s="153">
        <f t="shared" si="7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54" t="s">
        <v>214</v>
      </c>
      <c r="AT246" s="154" t="s">
        <v>149</v>
      </c>
      <c r="AU246" s="154" t="s">
        <v>83</v>
      </c>
      <c r="AY246" s="14" t="s">
        <v>147</v>
      </c>
      <c r="BE246" s="155">
        <f t="shared" si="74"/>
        <v>0</v>
      </c>
      <c r="BF246" s="155">
        <f t="shared" si="75"/>
        <v>0</v>
      </c>
      <c r="BG246" s="155">
        <f t="shared" si="76"/>
        <v>0</v>
      </c>
      <c r="BH246" s="155">
        <f t="shared" si="77"/>
        <v>0</v>
      </c>
      <c r="BI246" s="155">
        <f t="shared" si="78"/>
        <v>0</v>
      </c>
      <c r="BJ246" s="14" t="s">
        <v>81</v>
      </c>
      <c r="BK246" s="155">
        <f t="shared" si="79"/>
        <v>0</v>
      </c>
      <c r="BL246" s="14" t="s">
        <v>214</v>
      </c>
      <c r="BM246" s="154" t="s">
        <v>513</v>
      </c>
    </row>
    <row r="247" spans="1:65" s="2" customFormat="1" ht="16.5" customHeight="1">
      <c r="A247" s="29"/>
      <c r="B247" s="141"/>
      <c r="C247" s="142" t="s">
        <v>514</v>
      </c>
      <c r="D247" s="142" t="s">
        <v>149</v>
      </c>
      <c r="E247" s="143" t="s">
        <v>515</v>
      </c>
      <c r="F247" s="144" t="s">
        <v>516</v>
      </c>
      <c r="G247" s="145" t="s">
        <v>255</v>
      </c>
      <c r="H247" s="146">
        <v>6</v>
      </c>
      <c r="I247" s="147"/>
      <c r="J247" s="148">
        <f t="shared" si="70"/>
        <v>0</v>
      </c>
      <c r="K247" s="149"/>
      <c r="L247" s="30"/>
      <c r="M247" s="150" t="s">
        <v>1</v>
      </c>
      <c r="N247" s="151" t="s">
        <v>38</v>
      </c>
      <c r="O247" s="55"/>
      <c r="P247" s="152">
        <f t="shared" si="71"/>
        <v>0</v>
      </c>
      <c r="Q247" s="152">
        <v>2.6519999999999998E-2</v>
      </c>
      <c r="R247" s="152">
        <f t="shared" si="72"/>
        <v>0.15911999999999998</v>
      </c>
      <c r="S247" s="152">
        <v>0</v>
      </c>
      <c r="T247" s="153">
        <f t="shared" si="7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54" t="s">
        <v>214</v>
      </c>
      <c r="AT247" s="154" t="s">
        <v>149</v>
      </c>
      <c r="AU247" s="154" t="s">
        <v>83</v>
      </c>
      <c r="AY247" s="14" t="s">
        <v>147</v>
      </c>
      <c r="BE247" s="155">
        <f t="shared" si="74"/>
        <v>0</v>
      </c>
      <c r="BF247" s="155">
        <f t="shared" si="75"/>
        <v>0</v>
      </c>
      <c r="BG247" s="155">
        <f t="shared" si="76"/>
        <v>0</v>
      </c>
      <c r="BH247" s="155">
        <f t="shared" si="77"/>
        <v>0</v>
      </c>
      <c r="BI247" s="155">
        <f t="shared" si="78"/>
        <v>0</v>
      </c>
      <c r="BJ247" s="14" t="s">
        <v>81</v>
      </c>
      <c r="BK247" s="155">
        <f t="shared" si="79"/>
        <v>0</v>
      </c>
      <c r="BL247" s="14" t="s">
        <v>214</v>
      </c>
      <c r="BM247" s="154" t="s">
        <v>517</v>
      </c>
    </row>
    <row r="248" spans="1:65" s="2" customFormat="1" ht="24.15" customHeight="1">
      <c r="A248" s="29"/>
      <c r="B248" s="141"/>
      <c r="C248" s="142" t="s">
        <v>518</v>
      </c>
      <c r="D248" s="142" t="s">
        <v>149</v>
      </c>
      <c r="E248" s="143" t="s">
        <v>519</v>
      </c>
      <c r="F248" s="144" t="s">
        <v>520</v>
      </c>
      <c r="G248" s="145" t="s">
        <v>427</v>
      </c>
      <c r="H248" s="167"/>
      <c r="I248" s="147"/>
      <c r="J248" s="148">
        <f t="shared" si="70"/>
        <v>0</v>
      </c>
      <c r="K248" s="149"/>
      <c r="L248" s="30"/>
      <c r="M248" s="150" t="s">
        <v>1</v>
      </c>
      <c r="N248" s="151" t="s">
        <v>38</v>
      </c>
      <c r="O248" s="55"/>
      <c r="P248" s="152">
        <f t="shared" si="71"/>
        <v>0</v>
      </c>
      <c r="Q248" s="152">
        <v>0</v>
      </c>
      <c r="R248" s="152">
        <f t="shared" si="72"/>
        <v>0</v>
      </c>
      <c r="S248" s="152">
        <v>0</v>
      </c>
      <c r="T248" s="153">
        <f t="shared" si="7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54" t="s">
        <v>214</v>
      </c>
      <c r="AT248" s="154" t="s">
        <v>149</v>
      </c>
      <c r="AU248" s="154" t="s">
        <v>83</v>
      </c>
      <c r="AY248" s="14" t="s">
        <v>147</v>
      </c>
      <c r="BE248" s="155">
        <f t="shared" si="74"/>
        <v>0</v>
      </c>
      <c r="BF248" s="155">
        <f t="shared" si="75"/>
        <v>0</v>
      </c>
      <c r="BG248" s="155">
        <f t="shared" si="76"/>
        <v>0</v>
      </c>
      <c r="BH248" s="155">
        <f t="shared" si="77"/>
        <v>0</v>
      </c>
      <c r="BI248" s="155">
        <f t="shared" si="78"/>
        <v>0</v>
      </c>
      <c r="BJ248" s="14" t="s">
        <v>81</v>
      </c>
      <c r="BK248" s="155">
        <f t="shared" si="79"/>
        <v>0</v>
      </c>
      <c r="BL248" s="14" t="s">
        <v>214</v>
      </c>
      <c r="BM248" s="154" t="s">
        <v>521</v>
      </c>
    </row>
    <row r="249" spans="1:65" s="12" customFormat="1" ht="22.8" customHeight="1">
      <c r="B249" s="128"/>
      <c r="D249" s="129" t="s">
        <v>72</v>
      </c>
      <c r="E249" s="139" t="s">
        <v>522</v>
      </c>
      <c r="F249" s="139" t="s">
        <v>523</v>
      </c>
      <c r="I249" s="131"/>
      <c r="J249" s="140">
        <f>BK249</f>
        <v>0</v>
      </c>
      <c r="L249" s="128"/>
      <c r="M249" s="133"/>
      <c r="N249" s="134"/>
      <c r="O249" s="134"/>
      <c r="P249" s="135">
        <f>SUM(P250:P256)</f>
        <v>0</v>
      </c>
      <c r="Q249" s="134"/>
      <c r="R249" s="135">
        <f>SUM(R250:R256)</f>
        <v>0.31972</v>
      </c>
      <c r="S249" s="134"/>
      <c r="T249" s="136">
        <f>SUM(T250:T256)</f>
        <v>0</v>
      </c>
      <c r="AR249" s="129" t="s">
        <v>83</v>
      </c>
      <c r="AT249" s="137" t="s">
        <v>72</v>
      </c>
      <c r="AU249" s="137" t="s">
        <v>81</v>
      </c>
      <c r="AY249" s="129" t="s">
        <v>147</v>
      </c>
      <c r="BK249" s="138">
        <f>SUM(BK250:BK256)</f>
        <v>0</v>
      </c>
    </row>
    <row r="250" spans="1:65" s="2" customFormat="1" ht="24.15" customHeight="1">
      <c r="A250" s="29"/>
      <c r="B250" s="141"/>
      <c r="C250" s="142" t="s">
        <v>524</v>
      </c>
      <c r="D250" s="142" t="s">
        <v>149</v>
      </c>
      <c r="E250" s="143" t="s">
        <v>525</v>
      </c>
      <c r="F250" s="144" t="s">
        <v>526</v>
      </c>
      <c r="G250" s="145" t="s">
        <v>188</v>
      </c>
      <c r="H250" s="146">
        <v>54</v>
      </c>
      <c r="I250" s="147"/>
      <c r="J250" s="148">
        <f t="shared" ref="J250:J256" si="80">ROUND(I250*H250,2)</f>
        <v>0</v>
      </c>
      <c r="K250" s="149"/>
      <c r="L250" s="30"/>
      <c r="M250" s="150" t="s">
        <v>1</v>
      </c>
      <c r="N250" s="151" t="s">
        <v>38</v>
      </c>
      <c r="O250" s="55"/>
      <c r="P250" s="152">
        <f t="shared" ref="P250:P256" si="81">O250*H250</f>
        <v>0</v>
      </c>
      <c r="Q250" s="152">
        <v>3.0899999999999999E-3</v>
      </c>
      <c r="R250" s="152">
        <f t="shared" ref="R250:R256" si="82">Q250*H250</f>
        <v>0.16685999999999998</v>
      </c>
      <c r="S250" s="152">
        <v>0</v>
      </c>
      <c r="T250" s="153">
        <f t="shared" ref="T250:T256" si="83">S250*H250</f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54" t="s">
        <v>214</v>
      </c>
      <c r="AT250" s="154" t="s">
        <v>149</v>
      </c>
      <c r="AU250" s="154" t="s">
        <v>83</v>
      </c>
      <c r="AY250" s="14" t="s">
        <v>147</v>
      </c>
      <c r="BE250" s="155">
        <f t="shared" ref="BE250:BE256" si="84">IF(N250="základní",J250,0)</f>
        <v>0</v>
      </c>
      <c r="BF250" s="155">
        <f t="shared" ref="BF250:BF256" si="85">IF(N250="snížená",J250,0)</f>
        <v>0</v>
      </c>
      <c r="BG250" s="155">
        <f t="shared" ref="BG250:BG256" si="86">IF(N250="zákl. přenesená",J250,0)</f>
        <v>0</v>
      </c>
      <c r="BH250" s="155">
        <f t="shared" ref="BH250:BH256" si="87">IF(N250="sníž. přenesená",J250,0)</f>
        <v>0</v>
      </c>
      <c r="BI250" s="155">
        <f t="shared" ref="BI250:BI256" si="88">IF(N250="nulová",J250,0)</f>
        <v>0</v>
      </c>
      <c r="BJ250" s="14" t="s">
        <v>81</v>
      </c>
      <c r="BK250" s="155">
        <f t="shared" ref="BK250:BK256" si="89">ROUND(I250*H250,2)</f>
        <v>0</v>
      </c>
      <c r="BL250" s="14" t="s">
        <v>214</v>
      </c>
      <c r="BM250" s="154" t="s">
        <v>527</v>
      </c>
    </row>
    <row r="251" spans="1:65" s="2" customFormat="1" ht="24.15" customHeight="1">
      <c r="A251" s="29"/>
      <c r="B251" s="141"/>
      <c r="C251" s="142" t="s">
        <v>528</v>
      </c>
      <c r="D251" s="142" t="s">
        <v>149</v>
      </c>
      <c r="E251" s="143" t="s">
        <v>529</v>
      </c>
      <c r="F251" s="144" t="s">
        <v>530</v>
      </c>
      <c r="G251" s="145" t="s">
        <v>255</v>
      </c>
      <c r="H251" s="146">
        <v>1</v>
      </c>
      <c r="I251" s="147"/>
      <c r="J251" s="148">
        <f t="shared" si="80"/>
        <v>0</v>
      </c>
      <c r="K251" s="149"/>
      <c r="L251" s="30"/>
      <c r="M251" s="150" t="s">
        <v>1</v>
      </c>
      <c r="N251" s="151" t="s">
        <v>38</v>
      </c>
      <c r="O251" s="55"/>
      <c r="P251" s="152">
        <f t="shared" si="81"/>
        <v>0</v>
      </c>
      <c r="Q251" s="152">
        <v>1.8600000000000001E-3</v>
      </c>
      <c r="R251" s="152">
        <f t="shared" si="82"/>
        <v>1.8600000000000001E-3</v>
      </c>
      <c r="S251" s="152">
        <v>0</v>
      </c>
      <c r="T251" s="153">
        <f t="shared" si="8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54" t="s">
        <v>214</v>
      </c>
      <c r="AT251" s="154" t="s">
        <v>149</v>
      </c>
      <c r="AU251" s="154" t="s">
        <v>83</v>
      </c>
      <c r="AY251" s="14" t="s">
        <v>147</v>
      </c>
      <c r="BE251" s="155">
        <f t="shared" si="84"/>
        <v>0</v>
      </c>
      <c r="BF251" s="155">
        <f t="shared" si="85"/>
        <v>0</v>
      </c>
      <c r="BG251" s="155">
        <f t="shared" si="86"/>
        <v>0</v>
      </c>
      <c r="BH251" s="155">
        <f t="shared" si="87"/>
        <v>0</v>
      </c>
      <c r="BI251" s="155">
        <f t="shared" si="88"/>
        <v>0</v>
      </c>
      <c r="BJ251" s="14" t="s">
        <v>81</v>
      </c>
      <c r="BK251" s="155">
        <f t="shared" si="89"/>
        <v>0</v>
      </c>
      <c r="BL251" s="14" t="s">
        <v>214</v>
      </c>
      <c r="BM251" s="154" t="s">
        <v>531</v>
      </c>
    </row>
    <row r="252" spans="1:65" s="2" customFormat="1" ht="16.5" customHeight="1">
      <c r="A252" s="29"/>
      <c r="B252" s="141"/>
      <c r="C252" s="142" t="s">
        <v>532</v>
      </c>
      <c r="D252" s="142" t="s">
        <v>149</v>
      </c>
      <c r="E252" s="143" t="s">
        <v>533</v>
      </c>
      <c r="F252" s="144" t="s">
        <v>534</v>
      </c>
      <c r="G252" s="145" t="s">
        <v>255</v>
      </c>
      <c r="H252" s="146">
        <v>2</v>
      </c>
      <c r="I252" s="147"/>
      <c r="J252" s="148">
        <f t="shared" si="80"/>
        <v>0</v>
      </c>
      <c r="K252" s="149"/>
      <c r="L252" s="30"/>
      <c r="M252" s="150" t="s">
        <v>1</v>
      </c>
      <c r="N252" s="151" t="s">
        <v>38</v>
      </c>
      <c r="O252" s="55"/>
      <c r="P252" s="152">
        <f t="shared" si="81"/>
        <v>0</v>
      </c>
      <c r="Q252" s="152">
        <v>3.0200000000000001E-2</v>
      </c>
      <c r="R252" s="152">
        <f t="shared" si="82"/>
        <v>6.0400000000000002E-2</v>
      </c>
      <c r="S252" s="152">
        <v>0</v>
      </c>
      <c r="T252" s="153">
        <f t="shared" si="8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54" t="s">
        <v>214</v>
      </c>
      <c r="AT252" s="154" t="s">
        <v>149</v>
      </c>
      <c r="AU252" s="154" t="s">
        <v>83</v>
      </c>
      <c r="AY252" s="14" t="s">
        <v>147</v>
      </c>
      <c r="BE252" s="155">
        <f t="shared" si="84"/>
        <v>0</v>
      </c>
      <c r="BF252" s="155">
        <f t="shared" si="85"/>
        <v>0</v>
      </c>
      <c r="BG252" s="155">
        <f t="shared" si="86"/>
        <v>0</v>
      </c>
      <c r="BH252" s="155">
        <f t="shared" si="87"/>
        <v>0</v>
      </c>
      <c r="BI252" s="155">
        <f t="shared" si="88"/>
        <v>0</v>
      </c>
      <c r="BJ252" s="14" t="s">
        <v>81</v>
      </c>
      <c r="BK252" s="155">
        <f t="shared" si="89"/>
        <v>0</v>
      </c>
      <c r="BL252" s="14" t="s">
        <v>214</v>
      </c>
      <c r="BM252" s="154" t="s">
        <v>535</v>
      </c>
    </row>
    <row r="253" spans="1:65" s="2" customFormat="1" ht="16.5" customHeight="1">
      <c r="A253" s="29"/>
      <c r="B253" s="141"/>
      <c r="C253" s="142" t="s">
        <v>536</v>
      </c>
      <c r="D253" s="142" t="s">
        <v>149</v>
      </c>
      <c r="E253" s="143" t="s">
        <v>537</v>
      </c>
      <c r="F253" s="144" t="s">
        <v>538</v>
      </c>
      <c r="G253" s="145" t="s">
        <v>255</v>
      </c>
      <c r="H253" s="146">
        <v>1</v>
      </c>
      <c r="I253" s="147"/>
      <c r="J253" s="148">
        <f t="shared" si="80"/>
        <v>0</v>
      </c>
      <c r="K253" s="149"/>
      <c r="L253" s="30"/>
      <c r="M253" s="150" t="s">
        <v>1</v>
      </c>
      <c r="N253" s="151" t="s">
        <v>38</v>
      </c>
      <c r="O253" s="55"/>
      <c r="P253" s="152">
        <f t="shared" si="81"/>
        <v>0</v>
      </c>
      <c r="Q253" s="152">
        <v>3.0200000000000001E-2</v>
      </c>
      <c r="R253" s="152">
        <f t="shared" si="82"/>
        <v>3.0200000000000001E-2</v>
      </c>
      <c r="S253" s="152">
        <v>0</v>
      </c>
      <c r="T253" s="153">
        <f t="shared" si="8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54" t="s">
        <v>214</v>
      </c>
      <c r="AT253" s="154" t="s">
        <v>149</v>
      </c>
      <c r="AU253" s="154" t="s">
        <v>83</v>
      </c>
      <c r="AY253" s="14" t="s">
        <v>147</v>
      </c>
      <c r="BE253" s="155">
        <f t="shared" si="84"/>
        <v>0</v>
      </c>
      <c r="BF253" s="155">
        <f t="shared" si="85"/>
        <v>0</v>
      </c>
      <c r="BG253" s="155">
        <f t="shared" si="86"/>
        <v>0</v>
      </c>
      <c r="BH253" s="155">
        <f t="shared" si="87"/>
        <v>0</v>
      </c>
      <c r="BI253" s="155">
        <f t="shared" si="88"/>
        <v>0</v>
      </c>
      <c r="BJ253" s="14" t="s">
        <v>81</v>
      </c>
      <c r="BK253" s="155">
        <f t="shared" si="89"/>
        <v>0</v>
      </c>
      <c r="BL253" s="14" t="s">
        <v>214</v>
      </c>
      <c r="BM253" s="154" t="s">
        <v>539</v>
      </c>
    </row>
    <row r="254" spans="1:65" s="2" customFormat="1" ht="21.75" customHeight="1">
      <c r="A254" s="29"/>
      <c r="B254" s="141"/>
      <c r="C254" s="142" t="s">
        <v>540</v>
      </c>
      <c r="D254" s="142" t="s">
        <v>149</v>
      </c>
      <c r="E254" s="143" t="s">
        <v>541</v>
      </c>
      <c r="F254" s="144" t="s">
        <v>542</v>
      </c>
      <c r="G254" s="145" t="s">
        <v>255</v>
      </c>
      <c r="H254" s="146">
        <v>1</v>
      </c>
      <c r="I254" s="147"/>
      <c r="J254" s="148">
        <f t="shared" si="80"/>
        <v>0</v>
      </c>
      <c r="K254" s="149"/>
      <c r="L254" s="30"/>
      <c r="M254" s="150" t="s">
        <v>1</v>
      </c>
      <c r="N254" s="151" t="s">
        <v>38</v>
      </c>
      <c r="O254" s="55"/>
      <c r="P254" s="152">
        <f t="shared" si="81"/>
        <v>0</v>
      </c>
      <c r="Q254" s="152">
        <v>3.0200000000000001E-2</v>
      </c>
      <c r="R254" s="152">
        <f t="shared" si="82"/>
        <v>3.0200000000000001E-2</v>
      </c>
      <c r="S254" s="152">
        <v>0</v>
      </c>
      <c r="T254" s="153">
        <f t="shared" si="8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54" t="s">
        <v>214</v>
      </c>
      <c r="AT254" s="154" t="s">
        <v>149</v>
      </c>
      <c r="AU254" s="154" t="s">
        <v>83</v>
      </c>
      <c r="AY254" s="14" t="s">
        <v>147</v>
      </c>
      <c r="BE254" s="155">
        <f t="shared" si="84"/>
        <v>0</v>
      </c>
      <c r="BF254" s="155">
        <f t="shared" si="85"/>
        <v>0</v>
      </c>
      <c r="BG254" s="155">
        <f t="shared" si="86"/>
        <v>0</v>
      </c>
      <c r="BH254" s="155">
        <f t="shared" si="87"/>
        <v>0</v>
      </c>
      <c r="BI254" s="155">
        <f t="shared" si="88"/>
        <v>0</v>
      </c>
      <c r="BJ254" s="14" t="s">
        <v>81</v>
      </c>
      <c r="BK254" s="155">
        <f t="shared" si="89"/>
        <v>0</v>
      </c>
      <c r="BL254" s="14" t="s">
        <v>214</v>
      </c>
      <c r="BM254" s="154" t="s">
        <v>543</v>
      </c>
    </row>
    <row r="255" spans="1:65" s="2" customFormat="1" ht="24.15" customHeight="1">
      <c r="A255" s="29"/>
      <c r="B255" s="141"/>
      <c r="C255" s="142" t="s">
        <v>544</v>
      </c>
      <c r="D255" s="142" t="s">
        <v>149</v>
      </c>
      <c r="E255" s="143" t="s">
        <v>545</v>
      </c>
      <c r="F255" s="144" t="s">
        <v>546</v>
      </c>
      <c r="G255" s="145" t="s">
        <v>547</v>
      </c>
      <c r="H255" s="146">
        <v>1</v>
      </c>
      <c r="I255" s="147"/>
      <c r="J255" s="148">
        <f t="shared" si="80"/>
        <v>0</v>
      </c>
      <c r="K255" s="149"/>
      <c r="L255" s="30"/>
      <c r="M255" s="150" t="s">
        <v>1</v>
      </c>
      <c r="N255" s="151" t="s">
        <v>38</v>
      </c>
      <c r="O255" s="55"/>
      <c r="P255" s="152">
        <f t="shared" si="81"/>
        <v>0</v>
      </c>
      <c r="Q255" s="152">
        <v>3.0200000000000001E-2</v>
      </c>
      <c r="R255" s="152">
        <f t="shared" si="82"/>
        <v>3.0200000000000001E-2</v>
      </c>
      <c r="S255" s="152">
        <v>0</v>
      </c>
      <c r="T255" s="153">
        <f t="shared" si="83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54" t="s">
        <v>214</v>
      </c>
      <c r="AT255" s="154" t="s">
        <v>149</v>
      </c>
      <c r="AU255" s="154" t="s">
        <v>83</v>
      </c>
      <c r="AY255" s="14" t="s">
        <v>147</v>
      </c>
      <c r="BE255" s="155">
        <f t="shared" si="84"/>
        <v>0</v>
      </c>
      <c r="BF255" s="155">
        <f t="shared" si="85"/>
        <v>0</v>
      </c>
      <c r="BG255" s="155">
        <f t="shared" si="86"/>
        <v>0</v>
      </c>
      <c r="BH255" s="155">
        <f t="shared" si="87"/>
        <v>0</v>
      </c>
      <c r="BI255" s="155">
        <f t="shared" si="88"/>
        <v>0</v>
      </c>
      <c r="BJ255" s="14" t="s">
        <v>81</v>
      </c>
      <c r="BK255" s="155">
        <f t="shared" si="89"/>
        <v>0</v>
      </c>
      <c r="BL255" s="14" t="s">
        <v>214</v>
      </c>
      <c r="BM255" s="154" t="s">
        <v>548</v>
      </c>
    </row>
    <row r="256" spans="1:65" s="2" customFormat="1" ht="24.15" customHeight="1">
      <c r="A256" s="29"/>
      <c r="B256" s="141"/>
      <c r="C256" s="142" t="s">
        <v>549</v>
      </c>
      <c r="D256" s="142" t="s">
        <v>149</v>
      </c>
      <c r="E256" s="143" t="s">
        <v>550</v>
      </c>
      <c r="F256" s="144" t="s">
        <v>551</v>
      </c>
      <c r="G256" s="145" t="s">
        <v>427</v>
      </c>
      <c r="H256" s="167"/>
      <c r="I256" s="147"/>
      <c r="J256" s="148">
        <f t="shared" si="80"/>
        <v>0</v>
      </c>
      <c r="K256" s="149"/>
      <c r="L256" s="30"/>
      <c r="M256" s="150" t="s">
        <v>1</v>
      </c>
      <c r="N256" s="151" t="s">
        <v>38</v>
      </c>
      <c r="O256" s="55"/>
      <c r="P256" s="152">
        <f t="shared" si="81"/>
        <v>0</v>
      </c>
      <c r="Q256" s="152">
        <v>0</v>
      </c>
      <c r="R256" s="152">
        <f t="shared" si="82"/>
        <v>0</v>
      </c>
      <c r="S256" s="152">
        <v>0</v>
      </c>
      <c r="T256" s="153">
        <f t="shared" si="8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54" t="s">
        <v>214</v>
      </c>
      <c r="AT256" s="154" t="s">
        <v>149</v>
      </c>
      <c r="AU256" s="154" t="s">
        <v>83</v>
      </c>
      <c r="AY256" s="14" t="s">
        <v>147</v>
      </c>
      <c r="BE256" s="155">
        <f t="shared" si="84"/>
        <v>0</v>
      </c>
      <c r="BF256" s="155">
        <f t="shared" si="85"/>
        <v>0</v>
      </c>
      <c r="BG256" s="155">
        <f t="shared" si="86"/>
        <v>0</v>
      </c>
      <c r="BH256" s="155">
        <f t="shared" si="87"/>
        <v>0</v>
      </c>
      <c r="BI256" s="155">
        <f t="shared" si="88"/>
        <v>0</v>
      </c>
      <c r="BJ256" s="14" t="s">
        <v>81</v>
      </c>
      <c r="BK256" s="155">
        <f t="shared" si="89"/>
        <v>0</v>
      </c>
      <c r="BL256" s="14" t="s">
        <v>214</v>
      </c>
      <c r="BM256" s="154" t="s">
        <v>552</v>
      </c>
    </row>
    <row r="257" spans="1:65" s="12" customFormat="1" ht="22.8" customHeight="1">
      <c r="B257" s="128"/>
      <c r="D257" s="129" t="s">
        <v>72</v>
      </c>
      <c r="E257" s="139" t="s">
        <v>553</v>
      </c>
      <c r="F257" s="139" t="s">
        <v>554</v>
      </c>
      <c r="I257" s="131"/>
      <c r="J257" s="140">
        <f>BK257</f>
        <v>0</v>
      </c>
      <c r="L257" s="128"/>
      <c r="M257" s="133"/>
      <c r="N257" s="134"/>
      <c r="O257" s="134"/>
      <c r="P257" s="135">
        <f>SUM(P258:P260)</f>
        <v>0</v>
      </c>
      <c r="Q257" s="134"/>
      <c r="R257" s="135">
        <f>SUM(R258:R260)</f>
        <v>1.64E-3</v>
      </c>
      <c r="S257" s="134"/>
      <c r="T257" s="136">
        <f>SUM(T258:T260)</f>
        <v>0</v>
      </c>
      <c r="AR257" s="129" t="s">
        <v>83</v>
      </c>
      <c r="AT257" s="137" t="s">
        <v>72</v>
      </c>
      <c r="AU257" s="137" t="s">
        <v>81</v>
      </c>
      <c r="AY257" s="129" t="s">
        <v>147</v>
      </c>
      <c r="BK257" s="138">
        <f>SUM(BK258:BK260)</f>
        <v>0</v>
      </c>
    </row>
    <row r="258" spans="1:65" s="2" customFormat="1" ht="16.5" customHeight="1">
      <c r="A258" s="29"/>
      <c r="B258" s="141"/>
      <c r="C258" s="142" t="s">
        <v>555</v>
      </c>
      <c r="D258" s="142" t="s">
        <v>149</v>
      </c>
      <c r="E258" s="143" t="s">
        <v>556</v>
      </c>
      <c r="F258" s="144" t="s">
        <v>557</v>
      </c>
      <c r="G258" s="145" t="s">
        <v>255</v>
      </c>
      <c r="H258" s="146">
        <v>1</v>
      </c>
      <c r="I258" s="147"/>
      <c r="J258" s="148">
        <f>ROUND(I258*H258,2)</f>
        <v>0</v>
      </c>
      <c r="K258" s="149"/>
      <c r="L258" s="30"/>
      <c r="M258" s="150" t="s">
        <v>1</v>
      </c>
      <c r="N258" s="151" t="s">
        <v>38</v>
      </c>
      <c r="O258" s="55"/>
      <c r="P258" s="152">
        <f>O258*H258</f>
        <v>0</v>
      </c>
      <c r="Q258" s="152">
        <v>8.1999999999999998E-4</v>
      </c>
      <c r="R258" s="152">
        <f>Q258*H258</f>
        <v>8.1999999999999998E-4</v>
      </c>
      <c r="S258" s="152">
        <v>0</v>
      </c>
      <c r="T258" s="153">
        <f>S258*H258</f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54" t="s">
        <v>214</v>
      </c>
      <c r="AT258" s="154" t="s">
        <v>149</v>
      </c>
      <c r="AU258" s="154" t="s">
        <v>83</v>
      </c>
      <c r="AY258" s="14" t="s">
        <v>147</v>
      </c>
      <c r="BE258" s="155">
        <f>IF(N258="základní",J258,0)</f>
        <v>0</v>
      </c>
      <c r="BF258" s="155">
        <f>IF(N258="snížená",J258,0)</f>
        <v>0</v>
      </c>
      <c r="BG258" s="155">
        <f>IF(N258="zákl. přenesená",J258,0)</f>
        <v>0</v>
      </c>
      <c r="BH258" s="155">
        <f>IF(N258="sníž. přenesená",J258,0)</f>
        <v>0</v>
      </c>
      <c r="BI258" s="155">
        <f>IF(N258="nulová",J258,0)</f>
        <v>0</v>
      </c>
      <c r="BJ258" s="14" t="s">
        <v>81</v>
      </c>
      <c r="BK258" s="155">
        <f>ROUND(I258*H258,2)</f>
        <v>0</v>
      </c>
      <c r="BL258" s="14" t="s">
        <v>214</v>
      </c>
      <c r="BM258" s="154" t="s">
        <v>558</v>
      </c>
    </row>
    <row r="259" spans="1:65" s="2" customFormat="1" ht="16.5" customHeight="1">
      <c r="A259" s="29"/>
      <c r="B259" s="141"/>
      <c r="C259" s="142" t="s">
        <v>559</v>
      </c>
      <c r="D259" s="142" t="s">
        <v>149</v>
      </c>
      <c r="E259" s="143" t="s">
        <v>560</v>
      </c>
      <c r="F259" s="144" t="s">
        <v>561</v>
      </c>
      <c r="G259" s="145" t="s">
        <v>255</v>
      </c>
      <c r="H259" s="146">
        <v>1</v>
      </c>
      <c r="I259" s="147"/>
      <c r="J259" s="148">
        <f>ROUND(I259*H259,2)</f>
        <v>0</v>
      </c>
      <c r="K259" s="149"/>
      <c r="L259" s="30"/>
      <c r="M259" s="150" t="s">
        <v>1</v>
      </c>
      <c r="N259" s="151" t="s">
        <v>38</v>
      </c>
      <c r="O259" s="55"/>
      <c r="P259" s="152">
        <f>O259*H259</f>
        <v>0</v>
      </c>
      <c r="Q259" s="152">
        <v>8.1999999999999998E-4</v>
      </c>
      <c r="R259" s="152">
        <f>Q259*H259</f>
        <v>8.1999999999999998E-4</v>
      </c>
      <c r="S259" s="152">
        <v>0</v>
      </c>
      <c r="T259" s="153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54" t="s">
        <v>214</v>
      </c>
      <c r="AT259" s="154" t="s">
        <v>149</v>
      </c>
      <c r="AU259" s="154" t="s">
        <v>83</v>
      </c>
      <c r="AY259" s="14" t="s">
        <v>147</v>
      </c>
      <c r="BE259" s="155">
        <f>IF(N259="základní",J259,0)</f>
        <v>0</v>
      </c>
      <c r="BF259" s="155">
        <f>IF(N259="snížená",J259,0)</f>
        <v>0</v>
      </c>
      <c r="BG259" s="155">
        <f>IF(N259="zákl. přenesená",J259,0)</f>
        <v>0</v>
      </c>
      <c r="BH259" s="155">
        <f>IF(N259="sníž. přenesená",J259,0)</f>
        <v>0</v>
      </c>
      <c r="BI259" s="155">
        <f>IF(N259="nulová",J259,0)</f>
        <v>0</v>
      </c>
      <c r="BJ259" s="14" t="s">
        <v>81</v>
      </c>
      <c r="BK259" s="155">
        <f>ROUND(I259*H259,2)</f>
        <v>0</v>
      </c>
      <c r="BL259" s="14" t="s">
        <v>214</v>
      </c>
      <c r="BM259" s="154" t="s">
        <v>562</v>
      </c>
    </row>
    <row r="260" spans="1:65" s="2" customFormat="1" ht="24.15" customHeight="1">
      <c r="A260" s="29"/>
      <c r="B260" s="141"/>
      <c r="C260" s="142" t="s">
        <v>563</v>
      </c>
      <c r="D260" s="142" t="s">
        <v>149</v>
      </c>
      <c r="E260" s="143" t="s">
        <v>564</v>
      </c>
      <c r="F260" s="144" t="s">
        <v>565</v>
      </c>
      <c r="G260" s="145" t="s">
        <v>427</v>
      </c>
      <c r="H260" s="167"/>
      <c r="I260" s="147"/>
      <c r="J260" s="148">
        <f>ROUND(I260*H260,2)</f>
        <v>0</v>
      </c>
      <c r="K260" s="149"/>
      <c r="L260" s="30"/>
      <c r="M260" s="150" t="s">
        <v>1</v>
      </c>
      <c r="N260" s="151" t="s">
        <v>38</v>
      </c>
      <c r="O260" s="55"/>
      <c r="P260" s="152">
        <f>O260*H260</f>
        <v>0</v>
      </c>
      <c r="Q260" s="152">
        <v>0</v>
      </c>
      <c r="R260" s="152">
        <f>Q260*H260</f>
        <v>0</v>
      </c>
      <c r="S260" s="152">
        <v>0</v>
      </c>
      <c r="T260" s="153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54" t="s">
        <v>214</v>
      </c>
      <c r="AT260" s="154" t="s">
        <v>149</v>
      </c>
      <c r="AU260" s="154" t="s">
        <v>83</v>
      </c>
      <c r="AY260" s="14" t="s">
        <v>147</v>
      </c>
      <c r="BE260" s="155">
        <f>IF(N260="základní",J260,0)</f>
        <v>0</v>
      </c>
      <c r="BF260" s="155">
        <f>IF(N260="snížená",J260,0)</f>
        <v>0</v>
      </c>
      <c r="BG260" s="155">
        <f>IF(N260="zákl. přenesená",J260,0)</f>
        <v>0</v>
      </c>
      <c r="BH260" s="155">
        <f>IF(N260="sníž. přenesená",J260,0)</f>
        <v>0</v>
      </c>
      <c r="BI260" s="155">
        <f>IF(N260="nulová",J260,0)</f>
        <v>0</v>
      </c>
      <c r="BJ260" s="14" t="s">
        <v>81</v>
      </c>
      <c r="BK260" s="155">
        <f>ROUND(I260*H260,2)</f>
        <v>0</v>
      </c>
      <c r="BL260" s="14" t="s">
        <v>214</v>
      </c>
      <c r="BM260" s="154" t="s">
        <v>566</v>
      </c>
    </row>
    <row r="261" spans="1:65" s="12" customFormat="1" ht="22.8" customHeight="1">
      <c r="B261" s="128"/>
      <c r="D261" s="129" t="s">
        <v>72</v>
      </c>
      <c r="E261" s="139" t="s">
        <v>567</v>
      </c>
      <c r="F261" s="139" t="s">
        <v>568</v>
      </c>
      <c r="I261" s="131"/>
      <c r="J261" s="140">
        <f>BK261</f>
        <v>0</v>
      </c>
      <c r="L261" s="128"/>
      <c r="M261" s="133"/>
      <c r="N261" s="134"/>
      <c r="O261" s="134"/>
      <c r="P261" s="135">
        <f>SUM(P262:P276)</f>
        <v>0</v>
      </c>
      <c r="Q261" s="134"/>
      <c r="R261" s="135">
        <f>SUM(R262:R276)</f>
        <v>1.5049999999999997E-2</v>
      </c>
      <c r="S261" s="134"/>
      <c r="T261" s="136">
        <f>SUM(T262:T276)</f>
        <v>0</v>
      </c>
      <c r="AR261" s="129" t="s">
        <v>83</v>
      </c>
      <c r="AT261" s="137" t="s">
        <v>72</v>
      </c>
      <c r="AU261" s="137" t="s">
        <v>81</v>
      </c>
      <c r="AY261" s="129" t="s">
        <v>147</v>
      </c>
      <c r="BK261" s="138">
        <f>SUM(BK262:BK276)</f>
        <v>0</v>
      </c>
    </row>
    <row r="262" spans="1:65" s="2" customFormat="1" ht="16.5" customHeight="1">
      <c r="A262" s="29"/>
      <c r="B262" s="141"/>
      <c r="C262" s="142" t="s">
        <v>569</v>
      </c>
      <c r="D262" s="142" t="s">
        <v>149</v>
      </c>
      <c r="E262" s="143" t="s">
        <v>570</v>
      </c>
      <c r="F262" s="144" t="s">
        <v>571</v>
      </c>
      <c r="G262" s="145" t="s">
        <v>255</v>
      </c>
      <c r="H262" s="146">
        <v>4</v>
      </c>
      <c r="I262" s="147"/>
      <c r="J262" s="148">
        <f t="shared" ref="J262:J276" si="90">ROUND(I262*H262,2)</f>
        <v>0</v>
      </c>
      <c r="K262" s="149"/>
      <c r="L262" s="30"/>
      <c r="M262" s="150" t="s">
        <v>1</v>
      </c>
      <c r="N262" s="151" t="s">
        <v>38</v>
      </c>
      <c r="O262" s="55"/>
      <c r="P262" s="152">
        <f t="shared" ref="P262:P276" si="91">O262*H262</f>
        <v>0</v>
      </c>
      <c r="Q262" s="152">
        <v>4.2999999999999999E-4</v>
      </c>
      <c r="R262" s="152">
        <f t="shared" ref="R262:R276" si="92">Q262*H262</f>
        <v>1.72E-3</v>
      </c>
      <c r="S262" s="152">
        <v>0</v>
      </c>
      <c r="T262" s="153">
        <f t="shared" ref="T262:T276" si="93"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54" t="s">
        <v>214</v>
      </c>
      <c r="AT262" s="154" t="s">
        <v>149</v>
      </c>
      <c r="AU262" s="154" t="s">
        <v>83</v>
      </c>
      <c r="AY262" s="14" t="s">
        <v>147</v>
      </c>
      <c r="BE262" s="155">
        <f t="shared" ref="BE262:BE276" si="94">IF(N262="základní",J262,0)</f>
        <v>0</v>
      </c>
      <c r="BF262" s="155">
        <f t="shared" ref="BF262:BF276" si="95">IF(N262="snížená",J262,0)</f>
        <v>0</v>
      </c>
      <c r="BG262" s="155">
        <f t="shared" ref="BG262:BG276" si="96">IF(N262="zákl. přenesená",J262,0)</f>
        <v>0</v>
      </c>
      <c r="BH262" s="155">
        <f t="shared" ref="BH262:BH276" si="97">IF(N262="sníž. přenesená",J262,0)</f>
        <v>0</v>
      </c>
      <c r="BI262" s="155">
        <f t="shared" ref="BI262:BI276" si="98">IF(N262="nulová",J262,0)</f>
        <v>0</v>
      </c>
      <c r="BJ262" s="14" t="s">
        <v>81</v>
      </c>
      <c r="BK262" s="155">
        <f t="shared" ref="BK262:BK276" si="99">ROUND(I262*H262,2)</f>
        <v>0</v>
      </c>
      <c r="BL262" s="14" t="s">
        <v>214</v>
      </c>
      <c r="BM262" s="154" t="s">
        <v>572</v>
      </c>
    </row>
    <row r="263" spans="1:65" s="2" customFormat="1" ht="16.5" customHeight="1">
      <c r="A263" s="29"/>
      <c r="B263" s="141"/>
      <c r="C263" s="142" t="s">
        <v>573</v>
      </c>
      <c r="D263" s="142" t="s">
        <v>149</v>
      </c>
      <c r="E263" s="143" t="s">
        <v>574</v>
      </c>
      <c r="F263" s="144" t="s">
        <v>575</v>
      </c>
      <c r="G263" s="145" t="s">
        <v>255</v>
      </c>
      <c r="H263" s="146">
        <v>4</v>
      </c>
      <c r="I263" s="147"/>
      <c r="J263" s="148">
        <f t="shared" si="90"/>
        <v>0</v>
      </c>
      <c r="K263" s="149"/>
      <c r="L263" s="30"/>
      <c r="M263" s="150" t="s">
        <v>1</v>
      </c>
      <c r="N263" s="151" t="s">
        <v>38</v>
      </c>
      <c r="O263" s="55"/>
      <c r="P263" s="152">
        <f t="shared" si="91"/>
        <v>0</v>
      </c>
      <c r="Q263" s="152">
        <v>4.2999999999999999E-4</v>
      </c>
      <c r="R263" s="152">
        <f t="shared" si="92"/>
        <v>1.72E-3</v>
      </c>
      <c r="S263" s="152">
        <v>0</v>
      </c>
      <c r="T263" s="153">
        <f t="shared" si="93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54" t="s">
        <v>214</v>
      </c>
      <c r="AT263" s="154" t="s">
        <v>149</v>
      </c>
      <c r="AU263" s="154" t="s">
        <v>83</v>
      </c>
      <c r="AY263" s="14" t="s">
        <v>147</v>
      </c>
      <c r="BE263" s="155">
        <f t="shared" si="94"/>
        <v>0</v>
      </c>
      <c r="BF263" s="155">
        <f t="shared" si="95"/>
        <v>0</v>
      </c>
      <c r="BG263" s="155">
        <f t="shared" si="96"/>
        <v>0</v>
      </c>
      <c r="BH263" s="155">
        <f t="shared" si="97"/>
        <v>0</v>
      </c>
      <c r="BI263" s="155">
        <f t="shared" si="98"/>
        <v>0</v>
      </c>
      <c r="BJ263" s="14" t="s">
        <v>81</v>
      </c>
      <c r="BK263" s="155">
        <f t="shared" si="99"/>
        <v>0</v>
      </c>
      <c r="BL263" s="14" t="s">
        <v>214</v>
      </c>
      <c r="BM263" s="154" t="s">
        <v>576</v>
      </c>
    </row>
    <row r="264" spans="1:65" s="2" customFormat="1" ht="16.5" customHeight="1">
      <c r="A264" s="29"/>
      <c r="B264" s="141"/>
      <c r="C264" s="142" t="s">
        <v>577</v>
      </c>
      <c r="D264" s="142" t="s">
        <v>149</v>
      </c>
      <c r="E264" s="143" t="s">
        <v>578</v>
      </c>
      <c r="F264" s="144" t="s">
        <v>575</v>
      </c>
      <c r="G264" s="145" t="s">
        <v>255</v>
      </c>
      <c r="H264" s="146">
        <v>1</v>
      </c>
      <c r="I264" s="147"/>
      <c r="J264" s="148">
        <f t="shared" si="90"/>
        <v>0</v>
      </c>
      <c r="K264" s="149"/>
      <c r="L264" s="30"/>
      <c r="M264" s="150" t="s">
        <v>1</v>
      </c>
      <c r="N264" s="151" t="s">
        <v>38</v>
      </c>
      <c r="O264" s="55"/>
      <c r="P264" s="152">
        <f t="shared" si="91"/>
        <v>0</v>
      </c>
      <c r="Q264" s="152">
        <v>4.2999999999999999E-4</v>
      </c>
      <c r="R264" s="152">
        <f t="shared" si="92"/>
        <v>4.2999999999999999E-4</v>
      </c>
      <c r="S264" s="152">
        <v>0</v>
      </c>
      <c r="T264" s="153">
        <f t="shared" si="93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54" t="s">
        <v>214</v>
      </c>
      <c r="AT264" s="154" t="s">
        <v>149</v>
      </c>
      <c r="AU264" s="154" t="s">
        <v>83</v>
      </c>
      <c r="AY264" s="14" t="s">
        <v>147</v>
      </c>
      <c r="BE264" s="155">
        <f t="shared" si="94"/>
        <v>0</v>
      </c>
      <c r="BF264" s="155">
        <f t="shared" si="95"/>
        <v>0</v>
      </c>
      <c r="BG264" s="155">
        <f t="shared" si="96"/>
        <v>0</v>
      </c>
      <c r="BH264" s="155">
        <f t="shared" si="97"/>
        <v>0</v>
      </c>
      <c r="BI264" s="155">
        <f t="shared" si="98"/>
        <v>0</v>
      </c>
      <c r="BJ264" s="14" t="s">
        <v>81</v>
      </c>
      <c r="BK264" s="155">
        <f t="shared" si="99"/>
        <v>0</v>
      </c>
      <c r="BL264" s="14" t="s">
        <v>214</v>
      </c>
      <c r="BM264" s="154" t="s">
        <v>579</v>
      </c>
    </row>
    <row r="265" spans="1:65" s="2" customFormat="1" ht="16.5" customHeight="1">
      <c r="A265" s="29"/>
      <c r="B265" s="141"/>
      <c r="C265" s="142" t="s">
        <v>580</v>
      </c>
      <c r="D265" s="142" t="s">
        <v>149</v>
      </c>
      <c r="E265" s="143" t="s">
        <v>581</v>
      </c>
      <c r="F265" s="144" t="s">
        <v>582</v>
      </c>
      <c r="G265" s="145" t="s">
        <v>255</v>
      </c>
      <c r="H265" s="146">
        <v>2</v>
      </c>
      <c r="I265" s="147"/>
      <c r="J265" s="148">
        <f t="shared" si="90"/>
        <v>0</v>
      </c>
      <c r="K265" s="149"/>
      <c r="L265" s="30"/>
      <c r="M265" s="150" t="s">
        <v>1</v>
      </c>
      <c r="N265" s="151" t="s">
        <v>38</v>
      </c>
      <c r="O265" s="55"/>
      <c r="P265" s="152">
        <f t="shared" si="91"/>
        <v>0</v>
      </c>
      <c r="Q265" s="152">
        <v>4.2999999999999999E-4</v>
      </c>
      <c r="R265" s="152">
        <f t="shared" si="92"/>
        <v>8.5999999999999998E-4</v>
      </c>
      <c r="S265" s="152">
        <v>0</v>
      </c>
      <c r="T265" s="153">
        <f t="shared" si="93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54" t="s">
        <v>214</v>
      </c>
      <c r="AT265" s="154" t="s">
        <v>149</v>
      </c>
      <c r="AU265" s="154" t="s">
        <v>83</v>
      </c>
      <c r="AY265" s="14" t="s">
        <v>147</v>
      </c>
      <c r="BE265" s="155">
        <f t="shared" si="94"/>
        <v>0</v>
      </c>
      <c r="BF265" s="155">
        <f t="shared" si="95"/>
        <v>0</v>
      </c>
      <c r="BG265" s="155">
        <f t="shared" si="96"/>
        <v>0</v>
      </c>
      <c r="BH265" s="155">
        <f t="shared" si="97"/>
        <v>0</v>
      </c>
      <c r="BI265" s="155">
        <f t="shared" si="98"/>
        <v>0</v>
      </c>
      <c r="BJ265" s="14" t="s">
        <v>81</v>
      </c>
      <c r="BK265" s="155">
        <f t="shared" si="99"/>
        <v>0</v>
      </c>
      <c r="BL265" s="14" t="s">
        <v>214</v>
      </c>
      <c r="BM265" s="154" t="s">
        <v>583</v>
      </c>
    </row>
    <row r="266" spans="1:65" s="2" customFormat="1" ht="16.5" customHeight="1">
      <c r="A266" s="29"/>
      <c r="B266" s="141"/>
      <c r="C266" s="142" t="s">
        <v>584</v>
      </c>
      <c r="D266" s="142" t="s">
        <v>149</v>
      </c>
      <c r="E266" s="143" t="s">
        <v>585</v>
      </c>
      <c r="F266" s="144" t="s">
        <v>586</v>
      </c>
      <c r="G266" s="145" t="s">
        <v>255</v>
      </c>
      <c r="H266" s="146">
        <v>2</v>
      </c>
      <c r="I266" s="147"/>
      <c r="J266" s="148">
        <f t="shared" si="90"/>
        <v>0</v>
      </c>
      <c r="K266" s="149"/>
      <c r="L266" s="30"/>
      <c r="M266" s="150" t="s">
        <v>1</v>
      </c>
      <c r="N266" s="151" t="s">
        <v>38</v>
      </c>
      <c r="O266" s="55"/>
      <c r="P266" s="152">
        <f t="shared" si="91"/>
        <v>0</v>
      </c>
      <c r="Q266" s="152">
        <v>4.2999999999999999E-4</v>
      </c>
      <c r="R266" s="152">
        <f t="shared" si="92"/>
        <v>8.5999999999999998E-4</v>
      </c>
      <c r="S266" s="152">
        <v>0</v>
      </c>
      <c r="T266" s="153">
        <f t="shared" si="9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54" t="s">
        <v>214</v>
      </c>
      <c r="AT266" s="154" t="s">
        <v>149</v>
      </c>
      <c r="AU266" s="154" t="s">
        <v>83</v>
      </c>
      <c r="AY266" s="14" t="s">
        <v>147</v>
      </c>
      <c r="BE266" s="155">
        <f t="shared" si="94"/>
        <v>0</v>
      </c>
      <c r="BF266" s="155">
        <f t="shared" si="95"/>
        <v>0</v>
      </c>
      <c r="BG266" s="155">
        <f t="shared" si="96"/>
        <v>0</v>
      </c>
      <c r="BH266" s="155">
        <f t="shared" si="97"/>
        <v>0</v>
      </c>
      <c r="BI266" s="155">
        <f t="shared" si="98"/>
        <v>0</v>
      </c>
      <c r="BJ266" s="14" t="s">
        <v>81</v>
      </c>
      <c r="BK266" s="155">
        <f t="shared" si="99"/>
        <v>0</v>
      </c>
      <c r="BL266" s="14" t="s">
        <v>214</v>
      </c>
      <c r="BM266" s="154" t="s">
        <v>587</v>
      </c>
    </row>
    <row r="267" spans="1:65" s="2" customFormat="1" ht="16.5" customHeight="1">
      <c r="A267" s="29"/>
      <c r="B267" s="141"/>
      <c r="C267" s="142" t="s">
        <v>588</v>
      </c>
      <c r="D267" s="142" t="s">
        <v>149</v>
      </c>
      <c r="E267" s="143" t="s">
        <v>589</v>
      </c>
      <c r="F267" s="144" t="s">
        <v>590</v>
      </c>
      <c r="G267" s="145" t="s">
        <v>255</v>
      </c>
      <c r="H267" s="146">
        <v>2</v>
      </c>
      <c r="I267" s="147"/>
      <c r="J267" s="148">
        <f t="shared" si="90"/>
        <v>0</v>
      </c>
      <c r="K267" s="149"/>
      <c r="L267" s="30"/>
      <c r="M267" s="150" t="s">
        <v>1</v>
      </c>
      <c r="N267" s="151" t="s">
        <v>38</v>
      </c>
      <c r="O267" s="55"/>
      <c r="P267" s="152">
        <f t="shared" si="91"/>
        <v>0</v>
      </c>
      <c r="Q267" s="152">
        <v>4.2999999999999999E-4</v>
      </c>
      <c r="R267" s="152">
        <f t="shared" si="92"/>
        <v>8.5999999999999998E-4</v>
      </c>
      <c r="S267" s="152">
        <v>0</v>
      </c>
      <c r="T267" s="153">
        <f t="shared" si="9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54" t="s">
        <v>214</v>
      </c>
      <c r="AT267" s="154" t="s">
        <v>149</v>
      </c>
      <c r="AU267" s="154" t="s">
        <v>83</v>
      </c>
      <c r="AY267" s="14" t="s">
        <v>147</v>
      </c>
      <c r="BE267" s="155">
        <f t="shared" si="94"/>
        <v>0</v>
      </c>
      <c r="BF267" s="155">
        <f t="shared" si="95"/>
        <v>0</v>
      </c>
      <c r="BG267" s="155">
        <f t="shared" si="96"/>
        <v>0</v>
      </c>
      <c r="BH267" s="155">
        <f t="shared" si="97"/>
        <v>0</v>
      </c>
      <c r="BI267" s="155">
        <f t="shared" si="98"/>
        <v>0</v>
      </c>
      <c r="BJ267" s="14" t="s">
        <v>81</v>
      </c>
      <c r="BK267" s="155">
        <f t="shared" si="99"/>
        <v>0</v>
      </c>
      <c r="BL267" s="14" t="s">
        <v>214</v>
      </c>
      <c r="BM267" s="154" t="s">
        <v>591</v>
      </c>
    </row>
    <row r="268" spans="1:65" s="2" customFormat="1" ht="16.5" customHeight="1">
      <c r="A268" s="29"/>
      <c r="B268" s="141"/>
      <c r="C268" s="142" t="s">
        <v>592</v>
      </c>
      <c r="D268" s="142" t="s">
        <v>149</v>
      </c>
      <c r="E268" s="143" t="s">
        <v>593</v>
      </c>
      <c r="F268" s="144" t="s">
        <v>594</v>
      </c>
      <c r="G268" s="145" t="s">
        <v>255</v>
      </c>
      <c r="H268" s="146">
        <v>2</v>
      </c>
      <c r="I268" s="147"/>
      <c r="J268" s="148">
        <f t="shared" si="90"/>
        <v>0</v>
      </c>
      <c r="K268" s="149"/>
      <c r="L268" s="30"/>
      <c r="M268" s="150" t="s">
        <v>1</v>
      </c>
      <c r="N268" s="151" t="s">
        <v>38</v>
      </c>
      <c r="O268" s="55"/>
      <c r="P268" s="152">
        <f t="shared" si="91"/>
        <v>0</v>
      </c>
      <c r="Q268" s="152">
        <v>4.2999999999999999E-4</v>
      </c>
      <c r="R268" s="152">
        <f t="shared" si="92"/>
        <v>8.5999999999999998E-4</v>
      </c>
      <c r="S268" s="152">
        <v>0</v>
      </c>
      <c r="T268" s="153">
        <f t="shared" si="9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54" t="s">
        <v>214</v>
      </c>
      <c r="AT268" s="154" t="s">
        <v>149</v>
      </c>
      <c r="AU268" s="154" t="s">
        <v>83</v>
      </c>
      <c r="AY268" s="14" t="s">
        <v>147</v>
      </c>
      <c r="BE268" s="155">
        <f t="shared" si="94"/>
        <v>0</v>
      </c>
      <c r="BF268" s="155">
        <f t="shared" si="95"/>
        <v>0</v>
      </c>
      <c r="BG268" s="155">
        <f t="shared" si="96"/>
        <v>0</v>
      </c>
      <c r="BH268" s="155">
        <f t="shared" si="97"/>
        <v>0</v>
      </c>
      <c r="BI268" s="155">
        <f t="shared" si="98"/>
        <v>0</v>
      </c>
      <c r="BJ268" s="14" t="s">
        <v>81</v>
      </c>
      <c r="BK268" s="155">
        <f t="shared" si="99"/>
        <v>0</v>
      </c>
      <c r="BL268" s="14" t="s">
        <v>214</v>
      </c>
      <c r="BM268" s="154" t="s">
        <v>595</v>
      </c>
    </row>
    <row r="269" spans="1:65" s="2" customFormat="1" ht="16.5" customHeight="1">
      <c r="A269" s="29"/>
      <c r="B269" s="141"/>
      <c r="C269" s="142" t="s">
        <v>596</v>
      </c>
      <c r="D269" s="142" t="s">
        <v>149</v>
      </c>
      <c r="E269" s="143" t="s">
        <v>597</v>
      </c>
      <c r="F269" s="144" t="s">
        <v>598</v>
      </c>
      <c r="G269" s="145" t="s">
        <v>255</v>
      </c>
      <c r="H269" s="146">
        <v>2</v>
      </c>
      <c r="I269" s="147"/>
      <c r="J269" s="148">
        <f t="shared" si="90"/>
        <v>0</v>
      </c>
      <c r="K269" s="149"/>
      <c r="L269" s="30"/>
      <c r="M269" s="150" t="s">
        <v>1</v>
      </c>
      <c r="N269" s="151" t="s">
        <v>38</v>
      </c>
      <c r="O269" s="55"/>
      <c r="P269" s="152">
        <f t="shared" si="91"/>
        <v>0</v>
      </c>
      <c r="Q269" s="152">
        <v>4.2999999999999999E-4</v>
      </c>
      <c r="R269" s="152">
        <f t="shared" si="92"/>
        <v>8.5999999999999998E-4</v>
      </c>
      <c r="S269" s="152">
        <v>0</v>
      </c>
      <c r="T269" s="153">
        <f t="shared" si="9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54" t="s">
        <v>214</v>
      </c>
      <c r="AT269" s="154" t="s">
        <v>149</v>
      </c>
      <c r="AU269" s="154" t="s">
        <v>83</v>
      </c>
      <c r="AY269" s="14" t="s">
        <v>147</v>
      </c>
      <c r="BE269" s="155">
        <f t="shared" si="94"/>
        <v>0</v>
      </c>
      <c r="BF269" s="155">
        <f t="shared" si="95"/>
        <v>0</v>
      </c>
      <c r="BG269" s="155">
        <f t="shared" si="96"/>
        <v>0</v>
      </c>
      <c r="BH269" s="155">
        <f t="shared" si="97"/>
        <v>0</v>
      </c>
      <c r="BI269" s="155">
        <f t="shared" si="98"/>
        <v>0</v>
      </c>
      <c r="BJ269" s="14" t="s">
        <v>81</v>
      </c>
      <c r="BK269" s="155">
        <f t="shared" si="99"/>
        <v>0</v>
      </c>
      <c r="BL269" s="14" t="s">
        <v>214</v>
      </c>
      <c r="BM269" s="154" t="s">
        <v>599</v>
      </c>
    </row>
    <row r="270" spans="1:65" s="2" customFormat="1" ht="16.5" customHeight="1">
      <c r="A270" s="29"/>
      <c r="B270" s="141"/>
      <c r="C270" s="142" t="s">
        <v>600</v>
      </c>
      <c r="D270" s="142" t="s">
        <v>149</v>
      </c>
      <c r="E270" s="143" t="s">
        <v>601</v>
      </c>
      <c r="F270" s="144" t="s">
        <v>602</v>
      </c>
      <c r="G270" s="145" t="s">
        <v>255</v>
      </c>
      <c r="H270" s="146">
        <v>2</v>
      </c>
      <c r="I270" s="147"/>
      <c r="J270" s="148">
        <f t="shared" si="90"/>
        <v>0</v>
      </c>
      <c r="K270" s="149"/>
      <c r="L270" s="30"/>
      <c r="M270" s="150" t="s">
        <v>1</v>
      </c>
      <c r="N270" s="151" t="s">
        <v>38</v>
      </c>
      <c r="O270" s="55"/>
      <c r="P270" s="152">
        <f t="shared" si="91"/>
        <v>0</v>
      </c>
      <c r="Q270" s="152">
        <v>4.2999999999999999E-4</v>
      </c>
      <c r="R270" s="152">
        <f t="shared" si="92"/>
        <v>8.5999999999999998E-4</v>
      </c>
      <c r="S270" s="152">
        <v>0</v>
      </c>
      <c r="T270" s="153">
        <f t="shared" si="9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54" t="s">
        <v>214</v>
      </c>
      <c r="AT270" s="154" t="s">
        <v>149</v>
      </c>
      <c r="AU270" s="154" t="s">
        <v>83</v>
      </c>
      <c r="AY270" s="14" t="s">
        <v>147</v>
      </c>
      <c r="BE270" s="155">
        <f t="shared" si="94"/>
        <v>0</v>
      </c>
      <c r="BF270" s="155">
        <f t="shared" si="95"/>
        <v>0</v>
      </c>
      <c r="BG270" s="155">
        <f t="shared" si="96"/>
        <v>0</v>
      </c>
      <c r="BH270" s="155">
        <f t="shared" si="97"/>
        <v>0</v>
      </c>
      <c r="BI270" s="155">
        <f t="shared" si="98"/>
        <v>0</v>
      </c>
      <c r="BJ270" s="14" t="s">
        <v>81</v>
      </c>
      <c r="BK270" s="155">
        <f t="shared" si="99"/>
        <v>0</v>
      </c>
      <c r="BL270" s="14" t="s">
        <v>214</v>
      </c>
      <c r="BM270" s="154" t="s">
        <v>603</v>
      </c>
    </row>
    <row r="271" spans="1:65" s="2" customFormat="1" ht="16.5" customHeight="1">
      <c r="A271" s="29"/>
      <c r="B271" s="141"/>
      <c r="C271" s="142" t="s">
        <v>604</v>
      </c>
      <c r="D271" s="142" t="s">
        <v>149</v>
      </c>
      <c r="E271" s="143" t="s">
        <v>605</v>
      </c>
      <c r="F271" s="144" t="s">
        <v>606</v>
      </c>
      <c r="G271" s="145" t="s">
        <v>255</v>
      </c>
      <c r="H271" s="146">
        <v>2</v>
      </c>
      <c r="I271" s="147"/>
      <c r="J271" s="148">
        <f t="shared" si="90"/>
        <v>0</v>
      </c>
      <c r="K271" s="149"/>
      <c r="L271" s="30"/>
      <c r="M271" s="150" t="s">
        <v>1</v>
      </c>
      <c r="N271" s="151" t="s">
        <v>38</v>
      </c>
      <c r="O271" s="55"/>
      <c r="P271" s="152">
        <f t="shared" si="91"/>
        <v>0</v>
      </c>
      <c r="Q271" s="152">
        <v>4.2999999999999999E-4</v>
      </c>
      <c r="R271" s="152">
        <f t="shared" si="92"/>
        <v>8.5999999999999998E-4</v>
      </c>
      <c r="S271" s="152">
        <v>0</v>
      </c>
      <c r="T271" s="153">
        <f t="shared" si="9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54" t="s">
        <v>214</v>
      </c>
      <c r="AT271" s="154" t="s">
        <v>149</v>
      </c>
      <c r="AU271" s="154" t="s">
        <v>83</v>
      </c>
      <c r="AY271" s="14" t="s">
        <v>147</v>
      </c>
      <c r="BE271" s="155">
        <f t="shared" si="94"/>
        <v>0</v>
      </c>
      <c r="BF271" s="155">
        <f t="shared" si="95"/>
        <v>0</v>
      </c>
      <c r="BG271" s="155">
        <f t="shared" si="96"/>
        <v>0</v>
      </c>
      <c r="BH271" s="155">
        <f t="shared" si="97"/>
        <v>0</v>
      </c>
      <c r="BI271" s="155">
        <f t="shared" si="98"/>
        <v>0</v>
      </c>
      <c r="BJ271" s="14" t="s">
        <v>81</v>
      </c>
      <c r="BK271" s="155">
        <f t="shared" si="99"/>
        <v>0</v>
      </c>
      <c r="BL271" s="14" t="s">
        <v>214</v>
      </c>
      <c r="BM271" s="154" t="s">
        <v>607</v>
      </c>
    </row>
    <row r="272" spans="1:65" s="2" customFormat="1" ht="16.5" customHeight="1">
      <c r="A272" s="29"/>
      <c r="B272" s="141"/>
      <c r="C272" s="142" t="s">
        <v>608</v>
      </c>
      <c r="D272" s="142" t="s">
        <v>149</v>
      </c>
      <c r="E272" s="143" t="s">
        <v>609</v>
      </c>
      <c r="F272" s="144" t="s">
        <v>610</v>
      </c>
      <c r="G272" s="145" t="s">
        <v>255</v>
      </c>
      <c r="H272" s="146">
        <v>4</v>
      </c>
      <c r="I272" s="147"/>
      <c r="J272" s="148">
        <f t="shared" si="90"/>
        <v>0</v>
      </c>
      <c r="K272" s="149"/>
      <c r="L272" s="30"/>
      <c r="M272" s="150" t="s">
        <v>1</v>
      </c>
      <c r="N272" s="151" t="s">
        <v>38</v>
      </c>
      <c r="O272" s="55"/>
      <c r="P272" s="152">
        <f t="shared" si="91"/>
        <v>0</v>
      </c>
      <c r="Q272" s="152">
        <v>4.2999999999999999E-4</v>
      </c>
      <c r="R272" s="152">
        <f t="shared" si="92"/>
        <v>1.72E-3</v>
      </c>
      <c r="S272" s="152">
        <v>0</v>
      </c>
      <c r="T272" s="153">
        <f t="shared" si="9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54" t="s">
        <v>214</v>
      </c>
      <c r="AT272" s="154" t="s">
        <v>149</v>
      </c>
      <c r="AU272" s="154" t="s">
        <v>83</v>
      </c>
      <c r="AY272" s="14" t="s">
        <v>147</v>
      </c>
      <c r="BE272" s="155">
        <f t="shared" si="94"/>
        <v>0</v>
      </c>
      <c r="BF272" s="155">
        <f t="shared" si="95"/>
        <v>0</v>
      </c>
      <c r="BG272" s="155">
        <f t="shared" si="96"/>
        <v>0</v>
      </c>
      <c r="BH272" s="155">
        <f t="shared" si="97"/>
        <v>0</v>
      </c>
      <c r="BI272" s="155">
        <f t="shared" si="98"/>
        <v>0</v>
      </c>
      <c r="BJ272" s="14" t="s">
        <v>81</v>
      </c>
      <c r="BK272" s="155">
        <f t="shared" si="99"/>
        <v>0</v>
      </c>
      <c r="BL272" s="14" t="s">
        <v>214</v>
      </c>
      <c r="BM272" s="154" t="s">
        <v>611</v>
      </c>
    </row>
    <row r="273" spans="1:65" s="2" customFormat="1" ht="16.5" customHeight="1">
      <c r="A273" s="29"/>
      <c r="B273" s="141"/>
      <c r="C273" s="142" t="s">
        <v>612</v>
      </c>
      <c r="D273" s="142" t="s">
        <v>149</v>
      </c>
      <c r="E273" s="143" t="s">
        <v>613</v>
      </c>
      <c r="F273" s="144" t="s">
        <v>614</v>
      </c>
      <c r="G273" s="145" t="s">
        <v>255</v>
      </c>
      <c r="H273" s="146">
        <v>5</v>
      </c>
      <c r="I273" s="147"/>
      <c r="J273" s="148">
        <f t="shared" si="90"/>
        <v>0</v>
      </c>
      <c r="K273" s="149"/>
      <c r="L273" s="30"/>
      <c r="M273" s="150" t="s">
        <v>1</v>
      </c>
      <c r="N273" s="151" t="s">
        <v>38</v>
      </c>
      <c r="O273" s="55"/>
      <c r="P273" s="152">
        <f t="shared" si="91"/>
        <v>0</v>
      </c>
      <c r="Q273" s="152">
        <v>4.2999999999999999E-4</v>
      </c>
      <c r="R273" s="152">
        <f t="shared" si="92"/>
        <v>2.15E-3</v>
      </c>
      <c r="S273" s="152">
        <v>0</v>
      </c>
      <c r="T273" s="153">
        <f t="shared" si="9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54" t="s">
        <v>214</v>
      </c>
      <c r="AT273" s="154" t="s">
        <v>149</v>
      </c>
      <c r="AU273" s="154" t="s">
        <v>83</v>
      </c>
      <c r="AY273" s="14" t="s">
        <v>147</v>
      </c>
      <c r="BE273" s="155">
        <f t="shared" si="94"/>
        <v>0</v>
      </c>
      <c r="BF273" s="155">
        <f t="shared" si="95"/>
        <v>0</v>
      </c>
      <c r="BG273" s="155">
        <f t="shared" si="96"/>
        <v>0</v>
      </c>
      <c r="BH273" s="155">
        <f t="shared" si="97"/>
        <v>0</v>
      </c>
      <c r="BI273" s="155">
        <f t="shared" si="98"/>
        <v>0</v>
      </c>
      <c r="BJ273" s="14" t="s">
        <v>81</v>
      </c>
      <c r="BK273" s="155">
        <f t="shared" si="99"/>
        <v>0</v>
      </c>
      <c r="BL273" s="14" t="s">
        <v>214</v>
      </c>
      <c r="BM273" s="154" t="s">
        <v>615</v>
      </c>
    </row>
    <row r="274" spans="1:65" s="2" customFormat="1" ht="24.15" customHeight="1">
      <c r="A274" s="29"/>
      <c r="B274" s="141"/>
      <c r="C274" s="142" t="s">
        <v>616</v>
      </c>
      <c r="D274" s="142" t="s">
        <v>149</v>
      </c>
      <c r="E274" s="143" t="s">
        <v>617</v>
      </c>
      <c r="F274" s="144" t="s">
        <v>618</v>
      </c>
      <c r="G274" s="145" t="s">
        <v>255</v>
      </c>
      <c r="H274" s="146">
        <v>2</v>
      </c>
      <c r="I274" s="147"/>
      <c r="J274" s="148">
        <f t="shared" si="90"/>
        <v>0</v>
      </c>
      <c r="K274" s="149"/>
      <c r="L274" s="30"/>
      <c r="M274" s="150" t="s">
        <v>1</v>
      </c>
      <c r="N274" s="151" t="s">
        <v>38</v>
      </c>
      <c r="O274" s="55"/>
      <c r="P274" s="152">
        <f t="shared" si="91"/>
        <v>0</v>
      </c>
      <c r="Q274" s="152">
        <v>4.2999999999999999E-4</v>
      </c>
      <c r="R274" s="152">
        <f t="shared" si="92"/>
        <v>8.5999999999999998E-4</v>
      </c>
      <c r="S274" s="152">
        <v>0</v>
      </c>
      <c r="T274" s="153">
        <f t="shared" si="9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54" t="s">
        <v>214</v>
      </c>
      <c r="AT274" s="154" t="s">
        <v>149</v>
      </c>
      <c r="AU274" s="154" t="s">
        <v>83</v>
      </c>
      <c r="AY274" s="14" t="s">
        <v>147</v>
      </c>
      <c r="BE274" s="155">
        <f t="shared" si="94"/>
        <v>0</v>
      </c>
      <c r="BF274" s="155">
        <f t="shared" si="95"/>
        <v>0</v>
      </c>
      <c r="BG274" s="155">
        <f t="shared" si="96"/>
        <v>0</v>
      </c>
      <c r="BH274" s="155">
        <f t="shared" si="97"/>
        <v>0</v>
      </c>
      <c r="BI274" s="155">
        <f t="shared" si="98"/>
        <v>0</v>
      </c>
      <c r="BJ274" s="14" t="s">
        <v>81</v>
      </c>
      <c r="BK274" s="155">
        <f t="shared" si="99"/>
        <v>0</v>
      </c>
      <c r="BL274" s="14" t="s">
        <v>214</v>
      </c>
      <c r="BM274" s="154" t="s">
        <v>619</v>
      </c>
    </row>
    <row r="275" spans="1:65" s="2" customFormat="1" ht="24.15" customHeight="1">
      <c r="A275" s="29"/>
      <c r="B275" s="141"/>
      <c r="C275" s="142" t="s">
        <v>620</v>
      </c>
      <c r="D275" s="142" t="s">
        <v>149</v>
      </c>
      <c r="E275" s="143" t="s">
        <v>621</v>
      </c>
      <c r="F275" s="144" t="s">
        <v>622</v>
      </c>
      <c r="G275" s="145" t="s">
        <v>255</v>
      </c>
      <c r="H275" s="146">
        <v>1</v>
      </c>
      <c r="I275" s="147"/>
      <c r="J275" s="148">
        <f t="shared" si="90"/>
        <v>0</v>
      </c>
      <c r="K275" s="149"/>
      <c r="L275" s="30"/>
      <c r="M275" s="150" t="s">
        <v>1</v>
      </c>
      <c r="N275" s="151" t="s">
        <v>38</v>
      </c>
      <c r="O275" s="55"/>
      <c r="P275" s="152">
        <f t="shared" si="91"/>
        <v>0</v>
      </c>
      <c r="Q275" s="152">
        <v>4.2999999999999999E-4</v>
      </c>
      <c r="R275" s="152">
        <f t="shared" si="92"/>
        <v>4.2999999999999999E-4</v>
      </c>
      <c r="S275" s="152">
        <v>0</v>
      </c>
      <c r="T275" s="153">
        <f t="shared" si="9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54" t="s">
        <v>214</v>
      </c>
      <c r="AT275" s="154" t="s">
        <v>149</v>
      </c>
      <c r="AU275" s="154" t="s">
        <v>83</v>
      </c>
      <c r="AY275" s="14" t="s">
        <v>147</v>
      </c>
      <c r="BE275" s="155">
        <f t="shared" si="94"/>
        <v>0</v>
      </c>
      <c r="BF275" s="155">
        <f t="shared" si="95"/>
        <v>0</v>
      </c>
      <c r="BG275" s="155">
        <f t="shared" si="96"/>
        <v>0</v>
      </c>
      <c r="BH275" s="155">
        <f t="shared" si="97"/>
        <v>0</v>
      </c>
      <c r="BI275" s="155">
        <f t="shared" si="98"/>
        <v>0</v>
      </c>
      <c r="BJ275" s="14" t="s">
        <v>81</v>
      </c>
      <c r="BK275" s="155">
        <f t="shared" si="99"/>
        <v>0</v>
      </c>
      <c r="BL275" s="14" t="s">
        <v>214</v>
      </c>
      <c r="BM275" s="154" t="s">
        <v>623</v>
      </c>
    </row>
    <row r="276" spans="1:65" s="2" customFormat="1" ht="24.15" customHeight="1">
      <c r="A276" s="29"/>
      <c r="B276" s="141"/>
      <c r="C276" s="142" t="s">
        <v>624</v>
      </c>
      <c r="D276" s="142" t="s">
        <v>149</v>
      </c>
      <c r="E276" s="143" t="s">
        <v>625</v>
      </c>
      <c r="F276" s="144" t="s">
        <v>626</v>
      </c>
      <c r="G276" s="145" t="s">
        <v>427</v>
      </c>
      <c r="H276" s="167"/>
      <c r="I276" s="147"/>
      <c r="J276" s="148">
        <f t="shared" si="90"/>
        <v>0</v>
      </c>
      <c r="K276" s="149"/>
      <c r="L276" s="30"/>
      <c r="M276" s="150" t="s">
        <v>1</v>
      </c>
      <c r="N276" s="151" t="s">
        <v>38</v>
      </c>
      <c r="O276" s="55"/>
      <c r="P276" s="152">
        <f t="shared" si="91"/>
        <v>0</v>
      </c>
      <c r="Q276" s="152">
        <v>0</v>
      </c>
      <c r="R276" s="152">
        <f t="shared" si="92"/>
        <v>0</v>
      </c>
      <c r="S276" s="152">
        <v>0</v>
      </c>
      <c r="T276" s="153">
        <f t="shared" si="9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54" t="s">
        <v>214</v>
      </c>
      <c r="AT276" s="154" t="s">
        <v>149</v>
      </c>
      <c r="AU276" s="154" t="s">
        <v>83</v>
      </c>
      <c r="AY276" s="14" t="s">
        <v>147</v>
      </c>
      <c r="BE276" s="155">
        <f t="shared" si="94"/>
        <v>0</v>
      </c>
      <c r="BF276" s="155">
        <f t="shared" si="95"/>
        <v>0</v>
      </c>
      <c r="BG276" s="155">
        <f t="shared" si="96"/>
        <v>0</v>
      </c>
      <c r="BH276" s="155">
        <f t="shared" si="97"/>
        <v>0</v>
      </c>
      <c r="BI276" s="155">
        <f t="shared" si="98"/>
        <v>0</v>
      </c>
      <c r="BJ276" s="14" t="s">
        <v>81</v>
      </c>
      <c r="BK276" s="155">
        <f t="shared" si="99"/>
        <v>0</v>
      </c>
      <c r="BL276" s="14" t="s">
        <v>214</v>
      </c>
      <c r="BM276" s="154" t="s">
        <v>627</v>
      </c>
    </row>
    <row r="277" spans="1:65" s="12" customFormat="1" ht="22.8" customHeight="1">
      <c r="B277" s="128"/>
      <c r="D277" s="129" t="s">
        <v>72</v>
      </c>
      <c r="E277" s="139" t="s">
        <v>628</v>
      </c>
      <c r="F277" s="139" t="s">
        <v>629</v>
      </c>
      <c r="I277" s="131"/>
      <c r="J277" s="140">
        <f>BK277</f>
        <v>0</v>
      </c>
      <c r="L277" s="128"/>
      <c r="M277" s="133"/>
      <c r="N277" s="134"/>
      <c r="O277" s="134"/>
      <c r="P277" s="135">
        <f>SUM(P278:P296)</f>
        <v>0</v>
      </c>
      <c r="Q277" s="134"/>
      <c r="R277" s="135">
        <f>SUM(R278:R296)</f>
        <v>14.742979999999996</v>
      </c>
      <c r="S277" s="134"/>
      <c r="T277" s="136">
        <f>SUM(T278:T296)</f>
        <v>0.47042000000000006</v>
      </c>
      <c r="AR277" s="129" t="s">
        <v>83</v>
      </c>
      <c r="AT277" s="137" t="s">
        <v>72</v>
      </c>
      <c r="AU277" s="137" t="s">
        <v>81</v>
      </c>
      <c r="AY277" s="129" t="s">
        <v>147</v>
      </c>
      <c r="BK277" s="138">
        <f>SUM(BK278:BK296)</f>
        <v>0</v>
      </c>
    </row>
    <row r="278" spans="1:65" s="2" customFormat="1" ht="24.15" customHeight="1">
      <c r="A278" s="29"/>
      <c r="B278" s="141"/>
      <c r="C278" s="142" t="s">
        <v>630</v>
      </c>
      <c r="D278" s="142" t="s">
        <v>149</v>
      </c>
      <c r="E278" s="143" t="s">
        <v>631</v>
      </c>
      <c r="F278" s="144" t="s">
        <v>632</v>
      </c>
      <c r="G278" s="145" t="s">
        <v>255</v>
      </c>
      <c r="H278" s="146">
        <v>1</v>
      </c>
      <c r="I278" s="147"/>
      <c r="J278" s="148">
        <f t="shared" ref="J278:J296" si="100">ROUND(I278*H278,2)</f>
        <v>0</v>
      </c>
      <c r="K278" s="149"/>
      <c r="L278" s="30"/>
      <c r="M278" s="150" t="s">
        <v>1</v>
      </c>
      <c r="N278" s="151" t="s">
        <v>38</v>
      </c>
      <c r="O278" s="55"/>
      <c r="P278" s="152">
        <f t="shared" ref="P278:P296" si="101">O278*H278</f>
        <v>0</v>
      </c>
      <c r="Q278" s="152">
        <v>6.0000000000000002E-5</v>
      </c>
      <c r="R278" s="152">
        <f t="shared" ref="R278:R296" si="102">Q278*H278</f>
        <v>6.0000000000000002E-5</v>
      </c>
      <c r="S278" s="152">
        <v>8.4100000000000008E-3</v>
      </c>
      <c r="T278" s="153">
        <f t="shared" ref="T278:T296" si="103">S278*H278</f>
        <v>8.4100000000000008E-3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54" t="s">
        <v>214</v>
      </c>
      <c r="AT278" s="154" t="s">
        <v>149</v>
      </c>
      <c r="AU278" s="154" t="s">
        <v>83</v>
      </c>
      <c r="AY278" s="14" t="s">
        <v>147</v>
      </c>
      <c r="BE278" s="155">
        <f t="shared" ref="BE278:BE296" si="104">IF(N278="základní",J278,0)</f>
        <v>0</v>
      </c>
      <c r="BF278" s="155">
        <f t="shared" ref="BF278:BF296" si="105">IF(N278="snížená",J278,0)</f>
        <v>0</v>
      </c>
      <c r="BG278" s="155">
        <f t="shared" ref="BG278:BG296" si="106">IF(N278="zákl. přenesená",J278,0)</f>
        <v>0</v>
      </c>
      <c r="BH278" s="155">
        <f t="shared" ref="BH278:BH296" si="107">IF(N278="sníž. přenesená",J278,0)</f>
        <v>0</v>
      </c>
      <c r="BI278" s="155">
        <f t="shared" ref="BI278:BI296" si="108">IF(N278="nulová",J278,0)</f>
        <v>0</v>
      </c>
      <c r="BJ278" s="14" t="s">
        <v>81</v>
      </c>
      <c r="BK278" s="155">
        <f t="shared" ref="BK278:BK296" si="109">ROUND(I278*H278,2)</f>
        <v>0</v>
      </c>
      <c r="BL278" s="14" t="s">
        <v>214</v>
      </c>
      <c r="BM278" s="154" t="s">
        <v>633</v>
      </c>
    </row>
    <row r="279" spans="1:65" s="2" customFormat="1" ht="24.15" customHeight="1">
      <c r="A279" s="29"/>
      <c r="B279" s="141"/>
      <c r="C279" s="142" t="s">
        <v>634</v>
      </c>
      <c r="D279" s="142" t="s">
        <v>149</v>
      </c>
      <c r="E279" s="143" t="s">
        <v>635</v>
      </c>
      <c r="F279" s="144" t="s">
        <v>636</v>
      </c>
      <c r="G279" s="145" t="s">
        <v>188</v>
      </c>
      <c r="H279" s="146">
        <v>21</v>
      </c>
      <c r="I279" s="147"/>
      <c r="J279" s="148">
        <f t="shared" si="100"/>
        <v>0</v>
      </c>
      <c r="K279" s="149"/>
      <c r="L279" s="30"/>
      <c r="M279" s="150" t="s">
        <v>1</v>
      </c>
      <c r="N279" s="151" t="s">
        <v>38</v>
      </c>
      <c r="O279" s="55"/>
      <c r="P279" s="152">
        <f t="shared" si="101"/>
        <v>0</v>
      </c>
      <c r="Q279" s="152">
        <v>6.0000000000000002E-5</v>
      </c>
      <c r="R279" s="152">
        <f t="shared" si="102"/>
        <v>1.2600000000000001E-3</v>
      </c>
      <c r="S279" s="152">
        <v>8.4100000000000008E-3</v>
      </c>
      <c r="T279" s="153">
        <f t="shared" si="103"/>
        <v>0.17661000000000002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54" t="s">
        <v>214</v>
      </c>
      <c r="AT279" s="154" t="s">
        <v>149</v>
      </c>
      <c r="AU279" s="154" t="s">
        <v>83</v>
      </c>
      <c r="AY279" s="14" t="s">
        <v>147</v>
      </c>
      <c r="BE279" s="155">
        <f t="shared" si="104"/>
        <v>0</v>
      </c>
      <c r="BF279" s="155">
        <f t="shared" si="105"/>
        <v>0</v>
      </c>
      <c r="BG279" s="155">
        <f t="shared" si="106"/>
        <v>0</v>
      </c>
      <c r="BH279" s="155">
        <f t="shared" si="107"/>
        <v>0</v>
      </c>
      <c r="BI279" s="155">
        <f t="shared" si="108"/>
        <v>0</v>
      </c>
      <c r="BJ279" s="14" t="s">
        <v>81</v>
      </c>
      <c r="BK279" s="155">
        <f t="shared" si="109"/>
        <v>0</v>
      </c>
      <c r="BL279" s="14" t="s">
        <v>214</v>
      </c>
      <c r="BM279" s="154" t="s">
        <v>637</v>
      </c>
    </row>
    <row r="280" spans="1:65" s="2" customFormat="1" ht="21.75" customHeight="1">
      <c r="A280" s="29"/>
      <c r="B280" s="141"/>
      <c r="C280" s="142" t="s">
        <v>638</v>
      </c>
      <c r="D280" s="142" t="s">
        <v>149</v>
      </c>
      <c r="E280" s="143" t="s">
        <v>639</v>
      </c>
      <c r="F280" s="144" t="s">
        <v>640</v>
      </c>
      <c r="G280" s="145" t="s">
        <v>188</v>
      </c>
      <c r="H280" s="146">
        <v>23</v>
      </c>
      <c r="I280" s="147"/>
      <c r="J280" s="148">
        <f t="shared" si="100"/>
        <v>0</v>
      </c>
      <c r="K280" s="149"/>
      <c r="L280" s="30"/>
      <c r="M280" s="150" t="s">
        <v>1</v>
      </c>
      <c r="N280" s="151" t="s">
        <v>38</v>
      </c>
      <c r="O280" s="55"/>
      <c r="P280" s="152">
        <f t="shared" si="101"/>
        <v>0</v>
      </c>
      <c r="Q280" s="152">
        <v>5.0000000000000002E-5</v>
      </c>
      <c r="R280" s="152">
        <f t="shared" si="102"/>
        <v>1.15E-3</v>
      </c>
      <c r="S280" s="152">
        <v>4.7299999999999998E-3</v>
      </c>
      <c r="T280" s="153">
        <f t="shared" si="103"/>
        <v>0.10879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54" t="s">
        <v>214</v>
      </c>
      <c r="AT280" s="154" t="s">
        <v>149</v>
      </c>
      <c r="AU280" s="154" t="s">
        <v>83</v>
      </c>
      <c r="AY280" s="14" t="s">
        <v>147</v>
      </c>
      <c r="BE280" s="155">
        <f t="shared" si="104"/>
        <v>0</v>
      </c>
      <c r="BF280" s="155">
        <f t="shared" si="105"/>
        <v>0</v>
      </c>
      <c r="BG280" s="155">
        <f t="shared" si="106"/>
        <v>0</v>
      </c>
      <c r="BH280" s="155">
        <f t="shared" si="107"/>
        <v>0</v>
      </c>
      <c r="BI280" s="155">
        <f t="shared" si="108"/>
        <v>0</v>
      </c>
      <c r="BJ280" s="14" t="s">
        <v>81</v>
      </c>
      <c r="BK280" s="155">
        <f t="shared" si="109"/>
        <v>0</v>
      </c>
      <c r="BL280" s="14" t="s">
        <v>214</v>
      </c>
      <c r="BM280" s="154" t="s">
        <v>641</v>
      </c>
    </row>
    <row r="281" spans="1:65" s="2" customFormat="1" ht="16.5" customHeight="1">
      <c r="A281" s="29"/>
      <c r="B281" s="141"/>
      <c r="C281" s="142" t="s">
        <v>642</v>
      </c>
      <c r="D281" s="142" t="s">
        <v>149</v>
      </c>
      <c r="E281" s="143" t="s">
        <v>643</v>
      </c>
      <c r="F281" s="144" t="s">
        <v>644</v>
      </c>
      <c r="G281" s="145" t="s">
        <v>188</v>
      </c>
      <c r="H281" s="146">
        <v>21</v>
      </c>
      <c r="I281" s="147"/>
      <c r="J281" s="148">
        <f t="shared" si="100"/>
        <v>0</v>
      </c>
      <c r="K281" s="149"/>
      <c r="L281" s="30"/>
      <c r="M281" s="150" t="s">
        <v>1</v>
      </c>
      <c r="N281" s="151" t="s">
        <v>38</v>
      </c>
      <c r="O281" s="55"/>
      <c r="P281" s="152">
        <f t="shared" si="101"/>
        <v>0</v>
      </c>
      <c r="Q281" s="152">
        <v>6.0000000000000002E-5</v>
      </c>
      <c r="R281" s="152">
        <f t="shared" si="102"/>
        <v>1.2600000000000001E-3</v>
      </c>
      <c r="S281" s="152">
        <v>8.4100000000000008E-3</v>
      </c>
      <c r="T281" s="153">
        <f t="shared" si="103"/>
        <v>0.17661000000000002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54" t="s">
        <v>214</v>
      </c>
      <c r="AT281" s="154" t="s">
        <v>149</v>
      </c>
      <c r="AU281" s="154" t="s">
        <v>83</v>
      </c>
      <c r="AY281" s="14" t="s">
        <v>147</v>
      </c>
      <c r="BE281" s="155">
        <f t="shared" si="104"/>
        <v>0</v>
      </c>
      <c r="BF281" s="155">
        <f t="shared" si="105"/>
        <v>0</v>
      </c>
      <c r="BG281" s="155">
        <f t="shared" si="106"/>
        <v>0</v>
      </c>
      <c r="BH281" s="155">
        <f t="shared" si="107"/>
        <v>0</v>
      </c>
      <c r="BI281" s="155">
        <f t="shared" si="108"/>
        <v>0</v>
      </c>
      <c r="BJ281" s="14" t="s">
        <v>81</v>
      </c>
      <c r="BK281" s="155">
        <f t="shared" si="109"/>
        <v>0</v>
      </c>
      <c r="BL281" s="14" t="s">
        <v>214</v>
      </c>
      <c r="BM281" s="154" t="s">
        <v>645</v>
      </c>
    </row>
    <row r="282" spans="1:65" s="2" customFormat="1" ht="16.5" customHeight="1">
      <c r="A282" s="29"/>
      <c r="B282" s="141"/>
      <c r="C282" s="142" t="s">
        <v>646</v>
      </c>
      <c r="D282" s="142" t="s">
        <v>149</v>
      </c>
      <c r="E282" s="143" t="s">
        <v>647</v>
      </c>
      <c r="F282" s="144" t="s">
        <v>648</v>
      </c>
      <c r="G282" s="145" t="s">
        <v>188</v>
      </c>
      <c r="H282" s="146">
        <v>52.5</v>
      </c>
      <c r="I282" s="147"/>
      <c r="J282" s="148">
        <f t="shared" si="100"/>
        <v>0</v>
      </c>
      <c r="K282" s="149"/>
      <c r="L282" s="30"/>
      <c r="M282" s="150" t="s">
        <v>1</v>
      </c>
      <c r="N282" s="151" t="s">
        <v>38</v>
      </c>
      <c r="O282" s="55"/>
      <c r="P282" s="152">
        <f t="shared" si="101"/>
        <v>0</v>
      </c>
      <c r="Q282" s="152">
        <v>5.3499999999999999E-2</v>
      </c>
      <c r="R282" s="152">
        <f t="shared" si="102"/>
        <v>2.8087499999999999</v>
      </c>
      <c r="S282" s="152">
        <v>0</v>
      </c>
      <c r="T282" s="153">
        <f t="shared" si="10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54" t="s">
        <v>214</v>
      </c>
      <c r="AT282" s="154" t="s">
        <v>149</v>
      </c>
      <c r="AU282" s="154" t="s">
        <v>83</v>
      </c>
      <c r="AY282" s="14" t="s">
        <v>147</v>
      </c>
      <c r="BE282" s="155">
        <f t="shared" si="104"/>
        <v>0</v>
      </c>
      <c r="BF282" s="155">
        <f t="shared" si="105"/>
        <v>0</v>
      </c>
      <c r="BG282" s="155">
        <f t="shared" si="106"/>
        <v>0</v>
      </c>
      <c r="BH282" s="155">
        <f t="shared" si="107"/>
        <v>0</v>
      </c>
      <c r="BI282" s="155">
        <f t="shared" si="108"/>
        <v>0</v>
      </c>
      <c r="BJ282" s="14" t="s">
        <v>81</v>
      </c>
      <c r="BK282" s="155">
        <f t="shared" si="109"/>
        <v>0</v>
      </c>
      <c r="BL282" s="14" t="s">
        <v>214</v>
      </c>
      <c r="BM282" s="154" t="s">
        <v>649</v>
      </c>
    </row>
    <row r="283" spans="1:65" s="2" customFormat="1" ht="16.5" customHeight="1">
      <c r="A283" s="29"/>
      <c r="B283" s="141"/>
      <c r="C283" s="142" t="s">
        <v>650</v>
      </c>
      <c r="D283" s="142" t="s">
        <v>149</v>
      </c>
      <c r="E283" s="143" t="s">
        <v>651</v>
      </c>
      <c r="F283" s="144" t="s">
        <v>652</v>
      </c>
      <c r="G283" s="145" t="s">
        <v>188</v>
      </c>
      <c r="H283" s="146">
        <v>25</v>
      </c>
      <c r="I283" s="147"/>
      <c r="J283" s="148">
        <f t="shared" si="100"/>
        <v>0</v>
      </c>
      <c r="K283" s="149"/>
      <c r="L283" s="30"/>
      <c r="M283" s="150" t="s">
        <v>1</v>
      </c>
      <c r="N283" s="151" t="s">
        <v>38</v>
      </c>
      <c r="O283" s="55"/>
      <c r="P283" s="152">
        <f t="shared" si="101"/>
        <v>0</v>
      </c>
      <c r="Q283" s="152">
        <v>5.3499999999999999E-2</v>
      </c>
      <c r="R283" s="152">
        <f t="shared" si="102"/>
        <v>1.3374999999999999</v>
      </c>
      <c r="S283" s="152">
        <v>0</v>
      </c>
      <c r="T283" s="153">
        <f t="shared" si="10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54" t="s">
        <v>214</v>
      </c>
      <c r="AT283" s="154" t="s">
        <v>149</v>
      </c>
      <c r="AU283" s="154" t="s">
        <v>83</v>
      </c>
      <c r="AY283" s="14" t="s">
        <v>147</v>
      </c>
      <c r="BE283" s="155">
        <f t="shared" si="104"/>
        <v>0</v>
      </c>
      <c r="BF283" s="155">
        <f t="shared" si="105"/>
        <v>0</v>
      </c>
      <c r="BG283" s="155">
        <f t="shared" si="106"/>
        <v>0</v>
      </c>
      <c r="BH283" s="155">
        <f t="shared" si="107"/>
        <v>0</v>
      </c>
      <c r="BI283" s="155">
        <f t="shared" si="108"/>
        <v>0</v>
      </c>
      <c r="BJ283" s="14" t="s">
        <v>81</v>
      </c>
      <c r="BK283" s="155">
        <f t="shared" si="109"/>
        <v>0</v>
      </c>
      <c r="BL283" s="14" t="s">
        <v>214</v>
      </c>
      <c r="BM283" s="154" t="s">
        <v>653</v>
      </c>
    </row>
    <row r="284" spans="1:65" s="2" customFormat="1" ht="16.5" customHeight="1">
      <c r="A284" s="29"/>
      <c r="B284" s="141"/>
      <c r="C284" s="142" t="s">
        <v>654</v>
      </c>
      <c r="D284" s="142" t="s">
        <v>149</v>
      </c>
      <c r="E284" s="143" t="s">
        <v>655</v>
      </c>
      <c r="F284" s="144" t="s">
        <v>656</v>
      </c>
      <c r="G284" s="145" t="s">
        <v>188</v>
      </c>
      <c r="H284" s="146">
        <v>46</v>
      </c>
      <c r="I284" s="147"/>
      <c r="J284" s="148">
        <f t="shared" si="100"/>
        <v>0</v>
      </c>
      <c r="K284" s="149"/>
      <c r="L284" s="30"/>
      <c r="M284" s="150" t="s">
        <v>1</v>
      </c>
      <c r="N284" s="151" t="s">
        <v>38</v>
      </c>
      <c r="O284" s="55"/>
      <c r="P284" s="152">
        <f t="shared" si="101"/>
        <v>0</v>
      </c>
      <c r="Q284" s="152">
        <v>5.3499999999999999E-2</v>
      </c>
      <c r="R284" s="152">
        <f t="shared" si="102"/>
        <v>2.4609999999999999</v>
      </c>
      <c r="S284" s="152">
        <v>0</v>
      </c>
      <c r="T284" s="153">
        <f t="shared" si="10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54" t="s">
        <v>214</v>
      </c>
      <c r="AT284" s="154" t="s">
        <v>149</v>
      </c>
      <c r="AU284" s="154" t="s">
        <v>83</v>
      </c>
      <c r="AY284" s="14" t="s">
        <v>147</v>
      </c>
      <c r="BE284" s="155">
        <f t="shared" si="104"/>
        <v>0</v>
      </c>
      <c r="BF284" s="155">
        <f t="shared" si="105"/>
        <v>0</v>
      </c>
      <c r="BG284" s="155">
        <f t="shared" si="106"/>
        <v>0</v>
      </c>
      <c r="BH284" s="155">
        <f t="shared" si="107"/>
        <v>0</v>
      </c>
      <c r="BI284" s="155">
        <f t="shared" si="108"/>
        <v>0</v>
      </c>
      <c r="BJ284" s="14" t="s">
        <v>81</v>
      </c>
      <c r="BK284" s="155">
        <f t="shared" si="109"/>
        <v>0</v>
      </c>
      <c r="BL284" s="14" t="s">
        <v>214</v>
      </c>
      <c r="BM284" s="154" t="s">
        <v>657</v>
      </c>
    </row>
    <row r="285" spans="1:65" s="2" customFormat="1" ht="16.5" customHeight="1">
      <c r="A285" s="29"/>
      <c r="B285" s="141"/>
      <c r="C285" s="142" t="s">
        <v>658</v>
      </c>
      <c r="D285" s="142" t="s">
        <v>149</v>
      </c>
      <c r="E285" s="143" t="s">
        <v>659</v>
      </c>
      <c r="F285" s="144" t="s">
        <v>660</v>
      </c>
      <c r="G285" s="145" t="s">
        <v>188</v>
      </c>
      <c r="H285" s="146">
        <v>39</v>
      </c>
      <c r="I285" s="147"/>
      <c r="J285" s="148">
        <f t="shared" si="100"/>
        <v>0</v>
      </c>
      <c r="K285" s="149"/>
      <c r="L285" s="30"/>
      <c r="M285" s="150" t="s">
        <v>1</v>
      </c>
      <c r="N285" s="151" t="s">
        <v>38</v>
      </c>
      <c r="O285" s="55"/>
      <c r="P285" s="152">
        <f t="shared" si="101"/>
        <v>0</v>
      </c>
      <c r="Q285" s="152">
        <v>5.3499999999999999E-2</v>
      </c>
      <c r="R285" s="152">
        <f t="shared" si="102"/>
        <v>2.0865</v>
      </c>
      <c r="S285" s="152">
        <v>0</v>
      </c>
      <c r="T285" s="153">
        <f t="shared" si="10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54" t="s">
        <v>214</v>
      </c>
      <c r="AT285" s="154" t="s">
        <v>149</v>
      </c>
      <c r="AU285" s="154" t="s">
        <v>83</v>
      </c>
      <c r="AY285" s="14" t="s">
        <v>147</v>
      </c>
      <c r="BE285" s="155">
        <f t="shared" si="104"/>
        <v>0</v>
      </c>
      <c r="BF285" s="155">
        <f t="shared" si="105"/>
        <v>0</v>
      </c>
      <c r="BG285" s="155">
        <f t="shared" si="106"/>
        <v>0</v>
      </c>
      <c r="BH285" s="155">
        <f t="shared" si="107"/>
        <v>0</v>
      </c>
      <c r="BI285" s="155">
        <f t="shared" si="108"/>
        <v>0</v>
      </c>
      <c r="BJ285" s="14" t="s">
        <v>81</v>
      </c>
      <c r="BK285" s="155">
        <f t="shared" si="109"/>
        <v>0</v>
      </c>
      <c r="BL285" s="14" t="s">
        <v>214</v>
      </c>
      <c r="BM285" s="154" t="s">
        <v>661</v>
      </c>
    </row>
    <row r="286" spans="1:65" s="2" customFormat="1" ht="16.5" customHeight="1">
      <c r="A286" s="29"/>
      <c r="B286" s="141"/>
      <c r="C286" s="142" t="s">
        <v>662</v>
      </c>
      <c r="D286" s="142" t="s">
        <v>149</v>
      </c>
      <c r="E286" s="143" t="s">
        <v>663</v>
      </c>
      <c r="F286" s="144" t="s">
        <v>664</v>
      </c>
      <c r="G286" s="145" t="s">
        <v>188</v>
      </c>
      <c r="H286" s="146">
        <v>48</v>
      </c>
      <c r="I286" s="147"/>
      <c r="J286" s="148">
        <f t="shared" si="100"/>
        <v>0</v>
      </c>
      <c r="K286" s="149"/>
      <c r="L286" s="30"/>
      <c r="M286" s="150" t="s">
        <v>1</v>
      </c>
      <c r="N286" s="151" t="s">
        <v>38</v>
      </c>
      <c r="O286" s="55"/>
      <c r="P286" s="152">
        <f t="shared" si="101"/>
        <v>0</v>
      </c>
      <c r="Q286" s="152">
        <v>5.3499999999999999E-2</v>
      </c>
      <c r="R286" s="152">
        <f t="shared" si="102"/>
        <v>2.5680000000000001</v>
      </c>
      <c r="S286" s="152">
        <v>0</v>
      </c>
      <c r="T286" s="153">
        <f t="shared" si="10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54" t="s">
        <v>214</v>
      </c>
      <c r="AT286" s="154" t="s">
        <v>149</v>
      </c>
      <c r="AU286" s="154" t="s">
        <v>83</v>
      </c>
      <c r="AY286" s="14" t="s">
        <v>147</v>
      </c>
      <c r="BE286" s="155">
        <f t="shared" si="104"/>
        <v>0</v>
      </c>
      <c r="BF286" s="155">
        <f t="shared" si="105"/>
        <v>0</v>
      </c>
      <c r="BG286" s="155">
        <f t="shared" si="106"/>
        <v>0</v>
      </c>
      <c r="BH286" s="155">
        <f t="shared" si="107"/>
        <v>0</v>
      </c>
      <c r="BI286" s="155">
        <f t="shared" si="108"/>
        <v>0</v>
      </c>
      <c r="BJ286" s="14" t="s">
        <v>81</v>
      </c>
      <c r="BK286" s="155">
        <f t="shared" si="109"/>
        <v>0</v>
      </c>
      <c r="BL286" s="14" t="s">
        <v>214</v>
      </c>
      <c r="BM286" s="154" t="s">
        <v>665</v>
      </c>
    </row>
    <row r="287" spans="1:65" s="2" customFormat="1" ht="16.5" customHeight="1">
      <c r="A287" s="29"/>
      <c r="B287" s="141"/>
      <c r="C287" s="142" t="s">
        <v>666</v>
      </c>
      <c r="D287" s="142" t="s">
        <v>149</v>
      </c>
      <c r="E287" s="143" t="s">
        <v>667</v>
      </c>
      <c r="F287" s="144" t="s">
        <v>668</v>
      </c>
      <c r="G287" s="145" t="s">
        <v>255</v>
      </c>
      <c r="H287" s="146">
        <v>5</v>
      </c>
      <c r="I287" s="147"/>
      <c r="J287" s="148">
        <f t="shared" si="100"/>
        <v>0</v>
      </c>
      <c r="K287" s="149"/>
      <c r="L287" s="30"/>
      <c r="M287" s="150" t="s">
        <v>1</v>
      </c>
      <c r="N287" s="151" t="s">
        <v>38</v>
      </c>
      <c r="O287" s="55"/>
      <c r="P287" s="152">
        <f t="shared" si="101"/>
        <v>0</v>
      </c>
      <c r="Q287" s="152">
        <v>5.3499999999999999E-2</v>
      </c>
      <c r="R287" s="152">
        <f t="shared" si="102"/>
        <v>0.26750000000000002</v>
      </c>
      <c r="S287" s="152">
        <v>0</v>
      </c>
      <c r="T287" s="153">
        <f t="shared" si="10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54" t="s">
        <v>214</v>
      </c>
      <c r="AT287" s="154" t="s">
        <v>149</v>
      </c>
      <c r="AU287" s="154" t="s">
        <v>83</v>
      </c>
      <c r="AY287" s="14" t="s">
        <v>147</v>
      </c>
      <c r="BE287" s="155">
        <f t="shared" si="104"/>
        <v>0</v>
      </c>
      <c r="BF287" s="155">
        <f t="shared" si="105"/>
        <v>0</v>
      </c>
      <c r="BG287" s="155">
        <f t="shared" si="106"/>
        <v>0</v>
      </c>
      <c r="BH287" s="155">
        <f t="shared" si="107"/>
        <v>0</v>
      </c>
      <c r="BI287" s="155">
        <f t="shared" si="108"/>
        <v>0</v>
      </c>
      <c r="BJ287" s="14" t="s">
        <v>81</v>
      </c>
      <c r="BK287" s="155">
        <f t="shared" si="109"/>
        <v>0</v>
      </c>
      <c r="BL287" s="14" t="s">
        <v>214</v>
      </c>
      <c r="BM287" s="154" t="s">
        <v>669</v>
      </c>
    </row>
    <row r="288" spans="1:65" s="2" customFormat="1" ht="16.5" customHeight="1">
      <c r="A288" s="29"/>
      <c r="B288" s="141"/>
      <c r="C288" s="142" t="s">
        <v>670</v>
      </c>
      <c r="D288" s="142" t="s">
        <v>149</v>
      </c>
      <c r="E288" s="143" t="s">
        <v>671</v>
      </c>
      <c r="F288" s="144" t="s">
        <v>672</v>
      </c>
      <c r="G288" s="145" t="s">
        <v>255</v>
      </c>
      <c r="H288" s="146">
        <v>4</v>
      </c>
      <c r="I288" s="147"/>
      <c r="J288" s="148">
        <f t="shared" si="100"/>
        <v>0</v>
      </c>
      <c r="K288" s="149"/>
      <c r="L288" s="30"/>
      <c r="M288" s="150" t="s">
        <v>1</v>
      </c>
      <c r="N288" s="151" t="s">
        <v>38</v>
      </c>
      <c r="O288" s="55"/>
      <c r="P288" s="152">
        <f t="shared" si="101"/>
        <v>0</v>
      </c>
      <c r="Q288" s="152">
        <v>5.3499999999999999E-2</v>
      </c>
      <c r="R288" s="152">
        <f t="shared" si="102"/>
        <v>0.214</v>
      </c>
      <c r="S288" s="152">
        <v>0</v>
      </c>
      <c r="T288" s="153">
        <f t="shared" si="10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54" t="s">
        <v>214</v>
      </c>
      <c r="AT288" s="154" t="s">
        <v>149</v>
      </c>
      <c r="AU288" s="154" t="s">
        <v>83</v>
      </c>
      <c r="AY288" s="14" t="s">
        <v>147</v>
      </c>
      <c r="BE288" s="155">
        <f t="shared" si="104"/>
        <v>0</v>
      </c>
      <c r="BF288" s="155">
        <f t="shared" si="105"/>
        <v>0</v>
      </c>
      <c r="BG288" s="155">
        <f t="shared" si="106"/>
        <v>0</v>
      </c>
      <c r="BH288" s="155">
        <f t="shared" si="107"/>
        <v>0</v>
      </c>
      <c r="BI288" s="155">
        <f t="shared" si="108"/>
        <v>0</v>
      </c>
      <c r="BJ288" s="14" t="s">
        <v>81</v>
      </c>
      <c r="BK288" s="155">
        <f t="shared" si="109"/>
        <v>0</v>
      </c>
      <c r="BL288" s="14" t="s">
        <v>214</v>
      </c>
      <c r="BM288" s="154" t="s">
        <v>673</v>
      </c>
    </row>
    <row r="289" spans="1:65" s="2" customFormat="1" ht="21.75" customHeight="1">
      <c r="A289" s="29"/>
      <c r="B289" s="141"/>
      <c r="C289" s="142" t="s">
        <v>674</v>
      </c>
      <c r="D289" s="142" t="s">
        <v>149</v>
      </c>
      <c r="E289" s="143" t="s">
        <v>675</v>
      </c>
      <c r="F289" s="144" t="s">
        <v>676</v>
      </c>
      <c r="G289" s="145" t="s">
        <v>255</v>
      </c>
      <c r="H289" s="146">
        <v>1</v>
      </c>
      <c r="I289" s="147"/>
      <c r="J289" s="148">
        <f t="shared" si="100"/>
        <v>0</v>
      </c>
      <c r="K289" s="149"/>
      <c r="L289" s="30"/>
      <c r="M289" s="150" t="s">
        <v>1</v>
      </c>
      <c r="N289" s="151" t="s">
        <v>38</v>
      </c>
      <c r="O289" s="55"/>
      <c r="P289" s="152">
        <f t="shared" si="101"/>
        <v>0</v>
      </c>
      <c r="Q289" s="152">
        <v>5.3499999999999999E-2</v>
      </c>
      <c r="R289" s="152">
        <f t="shared" si="102"/>
        <v>5.3499999999999999E-2</v>
      </c>
      <c r="S289" s="152">
        <v>0</v>
      </c>
      <c r="T289" s="153">
        <f t="shared" si="103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54" t="s">
        <v>214</v>
      </c>
      <c r="AT289" s="154" t="s">
        <v>149</v>
      </c>
      <c r="AU289" s="154" t="s">
        <v>83</v>
      </c>
      <c r="AY289" s="14" t="s">
        <v>147</v>
      </c>
      <c r="BE289" s="155">
        <f t="shared" si="104"/>
        <v>0</v>
      </c>
      <c r="BF289" s="155">
        <f t="shared" si="105"/>
        <v>0</v>
      </c>
      <c r="BG289" s="155">
        <f t="shared" si="106"/>
        <v>0</v>
      </c>
      <c r="BH289" s="155">
        <f t="shared" si="107"/>
        <v>0</v>
      </c>
      <c r="BI289" s="155">
        <f t="shared" si="108"/>
        <v>0</v>
      </c>
      <c r="BJ289" s="14" t="s">
        <v>81</v>
      </c>
      <c r="BK289" s="155">
        <f t="shared" si="109"/>
        <v>0</v>
      </c>
      <c r="BL289" s="14" t="s">
        <v>214</v>
      </c>
      <c r="BM289" s="154" t="s">
        <v>677</v>
      </c>
    </row>
    <row r="290" spans="1:65" s="2" customFormat="1" ht="21.75" customHeight="1">
      <c r="A290" s="29"/>
      <c r="B290" s="141"/>
      <c r="C290" s="142" t="s">
        <v>678</v>
      </c>
      <c r="D290" s="142" t="s">
        <v>149</v>
      </c>
      <c r="E290" s="143" t="s">
        <v>679</v>
      </c>
      <c r="F290" s="144" t="s">
        <v>680</v>
      </c>
      <c r="G290" s="145" t="s">
        <v>255</v>
      </c>
      <c r="H290" s="146">
        <v>1</v>
      </c>
      <c r="I290" s="147"/>
      <c r="J290" s="148">
        <f t="shared" si="100"/>
        <v>0</v>
      </c>
      <c r="K290" s="149"/>
      <c r="L290" s="30"/>
      <c r="M290" s="150" t="s">
        <v>1</v>
      </c>
      <c r="N290" s="151" t="s">
        <v>38</v>
      </c>
      <c r="O290" s="55"/>
      <c r="P290" s="152">
        <f t="shared" si="101"/>
        <v>0</v>
      </c>
      <c r="Q290" s="152">
        <v>5.3499999999999999E-2</v>
      </c>
      <c r="R290" s="152">
        <f t="shared" si="102"/>
        <v>5.3499999999999999E-2</v>
      </c>
      <c r="S290" s="152">
        <v>0</v>
      </c>
      <c r="T290" s="153">
        <f t="shared" si="103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54" t="s">
        <v>214</v>
      </c>
      <c r="AT290" s="154" t="s">
        <v>149</v>
      </c>
      <c r="AU290" s="154" t="s">
        <v>83</v>
      </c>
      <c r="AY290" s="14" t="s">
        <v>147</v>
      </c>
      <c r="BE290" s="155">
        <f t="shared" si="104"/>
        <v>0</v>
      </c>
      <c r="BF290" s="155">
        <f t="shared" si="105"/>
        <v>0</v>
      </c>
      <c r="BG290" s="155">
        <f t="shared" si="106"/>
        <v>0</v>
      </c>
      <c r="BH290" s="155">
        <f t="shared" si="107"/>
        <v>0</v>
      </c>
      <c r="BI290" s="155">
        <f t="shared" si="108"/>
        <v>0</v>
      </c>
      <c r="BJ290" s="14" t="s">
        <v>81</v>
      </c>
      <c r="BK290" s="155">
        <f t="shared" si="109"/>
        <v>0</v>
      </c>
      <c r="BL290" s="14" t="s">
        <v>214</v>
      </c>
      <c r="BM290" s="154" t="s">
        <v>681</v>
      </c>
    </row>
    <row r="291" spans="1:65" s="2" customFormat="1" ht="21.75" customHeight="1">
      <c r="A291" s="29"/>
      <c r="B291" s="141"/>
      <c r="C291" s="142" t="s">
        <v>682</v>
      </c>
      <c r="D291" s="142" t="s">
        <v>149</v>
      </c>
      <c r="E291" s="143" t="s">
        <v>683</v>
      </c>
      <c r="F291" s="144" t="s">
        <v>684</v>
      </c>
      <c r="G291" s="145" t="s">
        <v>255</v>
      </c>
      <c r="H291" s="146">
        <v>1</v>
      </c>
      <c r="I291" s="147"/>
      <c r="J291" s="148">
        <f t="shared" si="100"/>
        <v>0</v>
      </c>
      <c r="K291" s="149"/>
      <c r="L291" s="30"/>
      <c r="M291" s="150" t="s">
        <v>1</v>
      </c>
      <c r="N291" s="151" t="s">
        <v>38</v>
      </c>
      <c r="O291" s="55"/>
      <c r="P291" s="152">
        <f t="shared" si="101"/>
        <v>0</v>
      </c>
      <c r="Q291" s="152">
        <v>5.3499999999999999E-2</v>
      </c>
      <c r="R291" s="152">
        <f t="shared" si="102"/>
        <v>5.3499999999999999E-2</v>
      </c>
      <c r="S291" s="152">
        <v>0</v>
      </c>
      <c r="T291" s="153">
        <f t="shared" si="10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54" t="s">
        <v>214</v>
      </c>
      <c r="AT291" s="154" t="s">
        <v>149</v>
      </c>
      <c r="AU291" s="154" t="s">
        <v>83</v>
      </c>
      <c r="AY291" s="14" t="s">
        <v>147</v>
      </c>
      <c r="BE291" s="155">
        <f t="shared" si="104"/>
        <v>0</v>
      </c>
      <c r="BF291" s="155">
        <f t="shared" si="105"/>
        <v>0</v>
      </c>
      <c r="BG291" s="155">
        <f t="shared" si="106"/>
        <v>0</v>
      </c>
      <c r="BH291" s="155">
        <f t="shared" si="107"/>
        <v>0</v>
      </c>
      <c r="BI291" s="155">
        <f t="shared" si="108"/>
        <v>0</v>
      </c>
      <c r="BJ291" s="14" t="s">
        <v>81</v>
      </c>
      <c r="BK291" s="155">
        <f t="shared" si="109"/>
        <v>0</v>
      </c>
      <c r="BL291" s="14" t="s">
        <v>214</v>
      </c>
      <c r="BM291" s="154" t="s">
        <v>685</v>
      </c>
    </row>
    <row r="292" spans="1:65" s="2" customFormat="1" ht="16.5" customHeight="1">
      <c r="A292" s="29"/>
      <c r="B292" s="141"/>
      <c r="C292" s="142" t="s">
        <v>686</v>
      </c>
      <c r="D292" s="142" t="s">
        <v>149</v>
      </c>
      <c r="E292" s="143" t="s">
        <v>687</v>
      </c>
      <c r="F292" s="144" t="s">
        <v>688</v>
      </c>
      <c r="G292" s="145" t="s">
        <v>255</v>
      </c>
      <c r="H292" s="146">
        <v>2</v>
      </c>
      <c r="I292" s="147"/>
      <c r="J292" s="148">
        <f t="shared" si="100"/>
        <v>0</v>
      </c>
      <c r="K292" s="149"/>
      <c r="L292" s="30"/>
      <c r="M292" s="150" t="s">
        <v>1</v>
      </c>
      <c r="N292" s="151" t="s">
        <v>38</v>
      </c>
      <c r="O292" s="55"/>
      <c r="P292" s="152">
        <f t="shared" si="101"/>
        <v>0</v>
      </c>
      <c r="Q292" s="152">
        <v>5.3499999999999999E-2</v>
      </c>
      <c r="R292" s="152">
        <f t="shared" si="102"/>
        <v>0.107</v>
      </c>
      <c r="S292" s="152">
        <v>0</v>
      </c>
      <c r="T292" s="153">
        <f t="shared" si="10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54" t="s">
        <v>214</v>
      </c>
      <c r="AT292" s="154" t="s">
        <v>149</v>
      </c>
      <c r="AU292" s="154" t="s">
        <v>83</v>
      </c>
      <c r="AY292" s="14" t="s">
        <v>147</v>
      </c>
      <c r="BE292" s="155">
        <f t="shared" si="104"/>
        <v>0</v>
      </c>
      <c r="BF292" s="155">
        <f t="shared" si="105"/>
        <v>0</v>
      </c>
      <c r="BG292" s="155">
        <f t="shared" si="106"/>
        <v>0</v>
      </c>
      <c r="BH292" s="155">
        <f t="shared" si="107"/>
        <v>0</v>
      </c>
      <c r="BI292" s="155">
        <f t="shared" si="108"/>
        <v>0</v>
      </c>
      <c r="BJ292" s="14" t="s">
        <v>81</v>
      </c>
      <c r="BK292" s="155">
        <f t="shared" si="109"/>
        <v>0</v>
      </c>
      <c r="BL292" s="14" t="s">
        <v>214</v>
      </c>
      <c r="BM292" s="154" t="s">
        <v>689</v>
      </c>
    </row>
    <row r="293" spans="1:65" s="2" customFormat="1" ht="24.15" customHeight="1">
      <c r="A293" s="29"/>
      <c r="B293" s="141"/>
      <c r="C293" s="142" t="s">
        <v>690</v>
      </c>
      <c r="D293" s="142" t="s">
        <v>149</v>
      </c>
      <c r="E293" s="143" t="s">
        <v>691</v>
      </c>
      <c r="F293" s="144" t="s">
        <v>692</v>
      </c>
      <c r="G293" s="145" t="s">
        <v>255</v>
      </c>
      <c r="H293" s="146">
        <v>47</v>
      </c>
      <c r="I293" s="147"/>
      <c r="J293" s="148">
        <f t="shared" si="100"/>
        <v>0</v>
      </c>
      <c r="K293" s="149"/>
      <c r="L293" s="30"/>
      <c r="M293" s="150" t="s">
        <v>1</v>
      </c>
      <c r="N293" s="151" t="s">
        <v>38</v>
      </c>
      <c r="O293" s="55"/>
      <c r="P293" s="152">
        <f t="shared" si="101"/>
        <v>0</v>
      </c>
      <c r="Q293" s="152">
        <v>5.3499999999999999E-2</v>
      </c>
      <c r="R293" s="152">
        <f t="shared" si="102"/>
        <v>2.5145</v>
      </c>
      <c r="S293" s="152">
        <v>0</v>
      </c>
      <c r="T293" s="153">
        <f t="shared" si="10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54" t="s">
        <v>214</v>
      </c>
      <c r="AT293" s="154" t="s">
        <v>149</v>
      </c>
      <c r="AU293" s="154" t="s">
        <v>83</v>
      </c>
      <c r="AY293" s="14" t="s">
        <v>147</v>
      </c>
      <c r="BE293" s="155">
        <f t="shared" si="104"/>
        <v>0</v>
      </c>
      <c r="BF293" s="155">
        <f t="shared" si="105"/>
        <v>0</v>
      </c>
      <c r="BG293" s="155">
        <f t="shared" si="106"/>
        <v>0</v>
      </c>
      <c r="BH293" s="155">
        <f t="shared" si="107"/>
        <v>0</v>
      </c>
      <c r="BI293" s="155">
        <f t="shared" si="108"/>
        <v>0</v>
      </c>
      <c r="BJ293" s="14" t="s">
        <v>81</v>
      </c>
      <c r="BK293" s="155">
        <f t="shared" si="109"/>
        <v>0</v>
      </c>
      <c r="BL293" s="14" t="s">
        <v>214</v>
      </c>
      <c r="BM293" s="154" t="s">
        <v>693</v>
      </c>
    </row>
    <row r="294" spans="1:65" s="2" customFormat="1" ht="24.15" customHeight="1">
      <c r="A294" s="29"/>
      <c r="B294" s="141"/>
      <c r="C294" s="142" t="s">
        <v>694</v>
      </c>
      <c r="D294" s="142" t="s">
        <v>149</v>
      </c>
      <c r="E294" s="143" t="s">
        <v>695</v>
      </c>
      <c r="F294" s="144" t="s">
        <v>696</v>
      </c>
      <c r="G294" s="145" t="s">
        <v>255</v>
      </c>
      <c r="H294" s="146">
        <v>2</v>
      </c>
      <c r="I294" s="147"/>
      <c r="J294" s="148">
        <f t="shared" si="100"/>
        <v>0</v>
      </c>
      <c r="K294" s="149"/>
      <c r="L294" s="30"/>
      <c r="M294" s="150" t="s">
        <v>1</v>
      </c>
      <c r="N294" s="151" t="s">
        <v>38</v>
      </c>
      <c r="O294" s="55"/>
      <c r="P294" s="152">
        <f t="shared" si="101"/>
        <v>0</v>
      </c>
      <c r="Q294" s="152">
        <v>5.3499999999999999E-2</v>
      </c>
      <c r="R294" s="152">
        <f t="shared" si="102"/>
        <v>0.107</v>
      </c>
      <c r="S294" s="152">
        <v>0</v>
      </c>
      <c r="T294" s="153">
        <f t="shared" si="10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54" t="s">
        <v>214</v>
      </c>
      <c r="AT294" s="154" t="s">
        <v>149</v>
      </c>
      <c r="AU294" s="154" t="s">
        <v>83</v>
      </c>
      <c r="AY294" s="14" t="s">
        <v>147</v>
      </c>
      <c r="BE294" s="155">
        <f t="shared" si="104"/>
        <v>0</v>
      </c>
      <c r="BF294" s="155">
        <f t="shared" si="105"/>
        <v>0</v>
      </c>
      <c r="BG294" s="155">
        <f t="shared" si="106"/>
        <v>0</v>
      </c>
      <c r="BH294" s="155">
        <f t="shared" si="107"/>
        <v>0</v>
      </c>
      <c r="BI294" s="155">
        <f t="shared" si="108"/>
        <v>0</v>
      </c>
      <c r="BJ294" s="14" t="s">
        <v>81</v>
      </c>
      <c r="BK294" s="155">
        <f t="shared" si="109"/>
        <v>0</v>
      </c>
      <c r="BL294" s="14" t="s">
        <v>214</v>
      </c>
      <c r="BM294" s="154" t="s">
        <v>697</v>
      </c>
    </row>
    <row r="295" spans="1:65" s="2" customFormat="1" ht="16.5" customHeight="1">
      <c r="A295" s="29"/>
      <c r="B295" s="141"/>
      <c r="C295" s="142" t="s">
        <v>698</v>
      </c>
      <c r="D295" s="142" t="s">
        <v>149</v>
      </c>
      <c r="E295" s="143" t="s">
        <v>699</v>
      </c>
      <c r="F295" s="144" t="s">
        <v>700</v>
      </c>
      <c r="G295" s="145" t="s">
        <v>255</v>
      </c>
      <c r="H295" s="146">
        <v>2</v>
      </c>
      <c r="I295" s="147"/>
      <c r="J295" s="148">
        <f t="shared" si="100"/>
        <v>0</v>
      </c>
      <c r="K295" s="149"/>
      <c r="L295" s="30"/>
      <c r="M295" s="150" t="s">
        <v>1</v>
      </c>
      <c r="N295" s="151" t="s">
        <v>38</v>
      </c>
      <c r="O295" s="55"/>
      <c r="P295" s="152">
        <f t="shared" si="101"/>
        <v>0</v>
      </c>
      <c r="Q295" s="152">
        <v>5.3499999999999999E-2</v>
      </c>
      <c r="R295" s="152">
        <f t="shared" si="102"/>
        <v>0.107</v>
      </c>
      <c r="S295" s="152">
        <v>0</v>
      </c>
      <c r="T295" s="153">
        <f t="shared" si="10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54" t="s">
        <v>214</v>
      </c>
      <c r="AT295" s="154" t="s">
        <v>149</v>
      </c>
      <c r="AU295" s="154" t="s">
        <v>83</v>
      </c>
      <c r="AY295" s="14" t="s">
        <v>147</v>
      </c>
      <c r="BE295" s="155">
        <f t="shared" si="104"/>
        <v>0</v>
      </c>
      <c r="BF295" s="155">
        <f t="shared" si="105"/>
        <v>0</v>
      </c>
      <c r="BG295" s="155">
        <f t="shared" si="106"/>
        <v>0</v>
      </c>
      <c r="BH295" s="155">
        <f t="shared" si="107"/>
        <v>0</v>
      </c>
      <c r="BI295" s="155">
        <f t="shared" si="108"/>
        <v>0</v>
      </c>
      <c r="BJ295" s="14" t="s">
        <v>81</v>
      </c>
      <c r="BK295" s="155">
        <f t="shared" si="109"/>
        <v>0</v>
      </c>
      <c r="BL295" s="14" t="s">
        <v>214</v>
      </c>
      <c r="BM295" s="154" t="s">
        <v>701</v>
      </c>
    </row>
    <row r="296" spans="1:65" s="2" customFormat="1" ht="24.15" customHeight="1">
      <c r="A296" s="29"/>
      <c r="B296" s="141"/>
      <c r="C296" s="142" t="s">
        <v>702</v>
      </c>
      <c r="D296" s="142" t="s">
        <v>149</v>
      </c>
      <c r="E296" s="143" t="s">
        <v>703</v>
      </c>
      <c r="F296" s="144" t="s">
        <v>704</v>
      </c>
      <c r="G296" s="145" t="s">
        <v>427</v>
      </c>
      <c r="H296" s="167"/>
      <c r="I296" s="147"/>
      <c r="J296" s="148">
        <f t="shared" si="100"/>
        <v>0</v>
      </c>
      <c r="K296" s="149"/>
      <c r="L296" s="30"/>
      <c r="M296" s="150" t="s">
        <v>1</v>
      </c>
      <c r="N296" s="151" t="s">
        <v>38</v>
      </c>
      <c r="O296" s="55"/>
      <c r="P296" s="152">
        <f t="shared" si="101"/>
        <v>0</v>
      </c>
      <c r="Q296" s="152">
        <v>0</v>
      </c>
      <c r="R296" s="152">
        <f t="shared" si="102"/>
        <v>0</v>
      </c>
      <c r="S296" s="152">
        <v>0</v>
      </c>
      <c r="T296" s="153">
        <f t="shared" si="10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54" t="s">
        <v>214</v>
      </c>
      <c r="AT296" s="154" t="s">
        <v>149</v>
      </c>
      <c r="AU296" s="154" t="s">
        <v>83</v>
      </c>
      <c r="AY296" s="14" t="s">
        <v>147</v>
      </c>
      <c r="BE296" s="155">
        <f t="shared" si="104"/>
        <v>0</v>
      </c>
      <c r="BF296" s="155">
        <f t="shared" si="105"/>
        <v>0</v>
      </c>
      <c r="BG296" s="155">
        <f t="shared" si="106"/>
        <v>0</v>
      </c>
      <c r="BH296" s="155">
        <f t="shared" si="107"/>
        <v>0</v>
      </c>
      <c r="BI296" s="155">
        <f t="shared" si="108"/>
        <v>0</v>
      </c>
      <c r="BJ296" s="14" t="s">
        <v>81</v>
      </c>
      <c r="BK296" s="155">
        <f t="shared" si="109"/>
        <v>0</v>
      </c>
      <c r="BL296" s="14" t="s">
        <v>214</v>
      </c>
      <c r="BM296" s="154" t="s">
        <v>705</v>
      </c>
    </row>
    <row r="297" spans="1:65" s="12" customFormat="1" ht="22.8" customHeight="1">
      <c r="B297" s="128"/>
      <c r="D297" s="129" t="s">
        <v>72</v>
      </c>
      <c r="E297" s="139" t="s">
        <v>706</v>
      </c>
      <c r="F297" s="139" t="s">
        <v>707</v>
      </c>
      <c r="I297" s="131"/>
      <c r="J297" s="140">
        <f>BK297</f>
        <v>0</v>
      </c>
      <c r="L297" s="128"/>
      <c r="M297" s="133"/>
      <c r="N297" s="134"/>
      <c r="O297" s="134"/>
      <c r="P297" s="135">
        <f>SUM(P298:P310)</f>
        <v>0</v>
      </c>
      <c r="Q297" s="134"/>
      <c r="R297" s="135">
        <f>SUM(R298:R310)</f>
        <v>4.1229999999999996E-2</v>
      </c>
      <c r="S297" s="134"/>
      <c r="T297" s="136">
        <f>SUM(T298:T310)</f>
        <v>0</v>
      </c>
      <c r="AR297" s="129" t="s">
        <v>83</v>
      </c>
      <c r="AT297" s="137" t="s">
        <v>72</v>
      </c>
      <c r="AU297" s="137" t="s">
        <v>81</v>
      </c>
      <c r="AY297" s="129" t="s">
        <v>147</v>
      </c>
      <c r="BK297" s="138">
        <f>SUM(BK298:BK310)</f>
        <v>0</v>
      </c>
    </row>
    <row r="298" spans="1:65" s="2" customFormat="1" ht="16.5" customHeight="1">
      <c r="A298" s="29"/>
      <c r="B298" s="141"/>
      <c r="C298" s="142" t="s">
        <v>708</v>
      </c>
      <c r="D298" s="142" t="s">
        <v>149</v>
      </c>
      <c r="E298" s="143" t="s">
        <v>709</v>
      </c>
      <c r="F298" s="144" t="s">
        <v>710</v>
      </c>
      <c r="G298" s="145" t="s">
        <v>255</v>
      </c>
      <c r="H298" s="146">
        <v>1</v>
      </c>
      <c r="I298" s="147"/>
      <c r="J298" s="148">
        <f t="shared" ref="J298:J310" si="110">ROUND(I298*H298,2)</f>
        <v>0</v>
      </c>
      <c r="K298" s="149"/>
      <c r="L298" s="30"/>
      <c r="M298" s="150" t="s">
        <v>1</v>
      </c>
      <c r="N298" s="151" t="s">
        <v>38</v>
      </c>
      <c r="O298" s="55"/>
      <c r="P298" s="152">
        <f t="shared" ref="P298:P310" si="111">O298*H298</f>
        <v>0</v>
      </c>
      <c r="Q298" s="152">
        <v>1.33E-3</v>
      </c>
      <c r="R298" s="152">
        <f t="shared" ref="R298:R310" si="112">Q298*H298</f>
        <v>1.33E-3</v>
      </c>
      <c r="S298" s="152">
        <v>0</v>
      </c>
      <c r="T298" s="153">
        <f t="shared" ref="T298:T310" si="113"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54" t="s">
        <v>214</v>
      </c>
      <c r="AT298" s="154" t="s">
        <v>149</v>
      </c>
      <c r="AU298" s="154" t="s">
        <v>83</v>
      </c>
      <c r="AY298" s="14" t="s">
        <v>147</v>
      </c>
      <c r="BE298" s="155">
        <f t="shared" ref="BE298:BE310" si="114">IF(N298="základní",J298,0)</f>
        <v>0</v>
      </c>
      <c r="BF298" s="155">
        <f t="shared" ref="BF298:BF310" si="115">IF(N298="snížená",J298,0)</f>
        <v>0</v>
      </c>
      <c r="BG298" s="155">
        <f t="shared" ref="BG298:BG310" si="116">IF(N298="zákl. přenesená",J298,0)</f>
        <v>0</v>
      </c>
      <c r="BH298" s="155">
        <f t="shared" ref="BH298:BH310" si="117">IF(N298="sníž. přenesená",J298,0)</f>
        <v>0</v>
      </c>
      <c r="BI298" s="155">
        <f t="shared" ref="BI298:BI310" si="118">IF(N298="nulová",J298,0)</f>
        <v>0</v>
      </c>
      <c r="BJ298" s="14" t="s">
        <v>81</v>
      </c>
      <c r="BK298" s="155">
        <f t="shared" ref="BK298:BK310" si="119">ROUND(I298*H298,2)</f>
        <v>0</v>
      </c>
      <c r="BL298" s="14" t="s">
        <v>214</v>
      </c>
      <c r="BM298" s="154" t="s">
        <v>711</v>
      </c>
    </row>
    <row r="299" spans="1:65" s="2" customFormat="1" ht="21.75" customHeight="1">
      <c r="A299" s="29"/>
      <c r="B299" s="141"/>
      <c r="C299" s="142" t="s">
        <v>712</v>
      </c>
      <c r="D299" s="142" t="s">
        <v>149</v>
      </c>
      <c r="E299" s="143" t="s">
        <v>713</v>
      </c>
      <c r="F299" s="144" t="s">
        <v>714</v>
      </c>
      <c r="G299" s="145" t="s">
        <v>188</v>
      </c>
      <c r="H299" s="146">
        <v>9</v>
      </c>
      <c r="I299" s="147"/>
      <c r="J299" s="148">
        <f t="shared" si="110"/>
        <v>0</v>
      </c>
      <c r="K299" s="149"/>
      <c r="L299" s="30"/>
      <c r="M299" s="150" t="s">
        <v>1</v>
      </c>
      <c r="N299" s="151" t="s">
        <v>38</v>
      </c>
      <c r="O299" s="55"/>
      <c r="P299" s="152">
        <f t="shared" si="111"/>
        <v>0</v>
      </c>
      <c r="Q299" s="152">
        <v>1.33E-3</v>
      </c>
      <c r="R299" s="152">
        <f t="shared" si="112"/>
        <v>1.197E-2</v>
      </c>
      <c r="S299" s="152">
        <v>0</v>
      </c>
      <c r="T299" s="153">
        <f t="shared" si="11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54" t="s">
        <v>214</v>
      </c>
      <c r="AT299" s="154" t="s">
        <v>149</v>
      </c>
      <c r="AU299" s="154" t="s">
        <v>83</v>
      </c>
      <c r="AY299" s="14" t="s">
        <v>147</v>
      </c>
      <c r="BE299" s="155">
        <f t="shared" si="114"/>
        <v>0</v>
      </c>
      <c r="BF299" s="155">
        <f t="shared" si="115"/>
        <v>0</v>
      </c>
      <c r="BG299" s="155">
        <f t="shared" si="116"/>
        <v>0</v>
      </c>
      <c r="BH299" s="155">
        <f t="shared" si="117"/>
        <v>0</v>
      </c>
      <c r="BI299" s="155">
        <f t="shared" si="118"/>
        <v>0</v>
      </c>
      <c r="BJ299" s="14" t="s">
        <v>81</v>
      </c>
      <c r="BK299" s="155">
        <f t="shared" si="119"/>
        <v>0</v>
      </c>
      <c r="BL299" s="14" t="s">
        <v>214</v>
      </c>
      <c r="BM299" s="154" t="s">
        <v>715</v>
      </c>
    </row>
    <row r="300" spans="1:65" s="2" customFormat="1" ht="16.5" customHeight="1">
      <c r="A300" s="29"/>
      <c r="B300" s="141"/>
      <c r="C300" s="142" t="s">
        <v>716</v>
      </c>
      <c r="D300" s="142" t="s">
        <v>149</v>
      </c>
      <c r="E300" s="143" t="s">
        <v>717</v>
      </c>
      <c r="F300" s="144" t="s">
        <v>718</v>
      </c>
      <c r="G300" s="145" t="s">
        <v>255</v>
      </c>
      <c r="H300" s="146">
        <v>1</v>
      </c>
      <c r="I300" s="147"/>
      <c r="J300" s="148">
        <f t="shared" si="110"/>
        <v>0</v>
      </c>
      <c r="K300" s="149"/>
      <c r="L300" s="30"/>
      <c r="M300" s="150" t="s">
        <v>1</v>
      </c>
      <c r="N300" s="151" t="s">
        <v>38</v>
      </c>
      <c r="O300" s="55"/>
      <c r="P300" s="152">
        <f t="shared" si="111"/>
        <v>0</v>
      </c>
      <c r="Q300" s="152">
        <v>1.33E-3</v>
      </c>
      <c r="R300" s="152">
        <f t="shared" si="112"/>
        <v>1.33E-3</v>
      </c>
      <c r="S300" s="152">
        <v>0</v>
      </c>
      <c r="T300" s="153">
        <f t="shared" si="11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54" t="s">
        <v>214</v>
      </c>
      <c r="AT300" s="154" t="s">
        <v>149</v>
      </c>
      <c r="AU300" s="154" t="s">
        <v>83</v>
      </c>
      <c r="AY300" s="14" t="s">
        <v>147</v>
      </c>
      <c r="BE300" s="155">
        <f t="shared" si="114"/>
        <v>0</v>
      </c>
      <c r="BF300" s="155">
        <f t="shared" si="115"/>
        <v>0</v>
      </c>
      <c r="BG300" s="155">
        <f t="shared" si="116"/>
        <v>0</v>
      </c>
      <c r="BH300" s="155">
        <f t="shared" si="117"/>
        <v>0</v>
      </c>
      <c r="BI300" s="155">
        <f t="shared" si="118"/>
        <v>0</v>
      </c>
      <c r="BJ300" s="14" t="s">
        <v>81</v>
      </c>
      <c r="BK300" s="155">
        <f t="shared" si="119"/>
        <v>0</v>
      </c>
      <c r="BL300" s="14" t="s">
        <v>214</v>
      </c>
      <c r="BM300" s="154" t="s">
        <v>719</v>
      </c>
    </row>
    <row r="301" spans="1:65" s="2" customFormat="1" ht="16.5" customHeight="1">
      <c r="A301" s="29"/>
      <c r="B301" s="141"/>
      <c r="C301" s="142" t="s">
        <v>720</v>
      </c>
      <c r="D301" s="142" t="s">
        <v>149</v>
      </c>
      <c r="E301" s="143" t="s">
        <v>721</v>
      </c>
      <c r="F301" s="144" t="s">
        <v>722</v>
      </c>
      <c r="G301" s="145" t="s">
        <v>255</v>
      </c>
      <c r="H301" s="146">
        <v>1</v>
      </c>
      <c r="I301" s="147"/>
      <c r="J301" s="148">
        <f t="shared" si="110"/>
        <v>0</v>
      </c>
      <c r="K301" s="149"/>
      <c r="L301" s="30"/>
      <c r="M301" s="150" t="s">
        <v>1</v>
      </c>
      <c r="N301" s="151" t="s">
        <v>38</v>
      </c>
      <c r="O301" s="55"/>
      <c r="P301" s="152">
        <f t="shared" si="111"/>
        <v>0</v>
      </c>
      <c r="Q301" s="152">
        <v>1.33E-3</v>
      </c>
      <c r="R301" s="152">
        <f t="shared" si="112"/>
        <v>1.33E-3</v>
      </c>
      <c r="S301" s="152">
        <v>0</v>
      </c>
      <c r="T301" s="153">
        <f t="shared" si="11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54" t="s">
        <v>214</v>
      </c>
      <c r="AT301" s="154" t="s">
        <v>149</v>
      </c>
      <c r="AU301" s="154" t="s">
        <v>83</v>
      </c>
      <c r="AY301" s="14" t="s">
        <v>147</v>
      </c>
      <c r="BE301" s="155">
        <f t="shared" si="114"/>
        <v>0</v>
      </c>
      <c r="BF301" s="155">
        <f t="shared" si="115"/>
        <v>0</v>
      </c>
      <c r="BG301" s="155">
        <f t="shared" si="116"/>
        <v>0</v>
      </c>
      <c r="BH301" s="155">
        <f t="shared" si="117"/>
        <v>0</v>
      </c>
      <c r="BI301" s="155">
        <f t="shared" si="118"/>
        <v>0</v>
      </c>
      <c r="BJ301" s="14" t="s">
        <v>81</v>
      </c>
      <c r="BK301" s="155">
        <f t="shared" si="119"/>
        <v>0</v>
      </c>
      <c r="BL301" s="14" t="s">
        <v>214</v>
      </c>
      <c r="BM301" s="154" t="s">
        <v>723</v>
      </c>
    </row>
    <row r="302" spans="1:65" s="2" customFormat="1" ht="16.5" customHeight="1">
      <c r="A302" s="29"/>
      <c r="B302" s="141"/>
      <c r="C302" s="142" t="s">
        <v>724</v>
      </c>
      <c r="D302" s="142" t="s">
        <v>149</v>
      </c>
      <c r="E302" s="143" t="s">
        <v>725</v>
      </c>
      <c r="F302" s="144" t="s">
        <v>726</v>
      </c>
      <c r="G302" s="145" t="s">
        <v>255</v>
      </c>
      <c r="H302" s="146">
        <v>1</v>
      </c>
      <c r="I302" s="147"/>
      <c r="J302" s="148">
        <f t="shared" si="110"/>
        <v>0</v>
      </c>
      <c r="K302" s="149"/>
      <c r="L302" s="30"/>
      <c r="M302" s="150" t="s">
        <v>1</v>
      </c>
      <c r="N302" s="151" t="s">
        <v>38</v>
      </c>
      <c r="O302" s="55"/>
      <c r="P302" s="152">
        <f t="shared" si="111"/>
        <v>0</v>
      </c>
      <c r="Q302" s="152">
        <v>1.33E-3</v>
      </c>
      <c r="R302" s="152">
        <f t="shared" si="112"/>
        <v>1.33E-3</v>
      </c>
      <c r="S302" s="152">
        <v>0</v>
      </c>
      <c r="T302" s="153">
        <f t="shared" si="11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54" t="s">
        <v>214</v>
      </c>
      <c r="AT302" s="154" t="s">
        <v>149</v>
      </c>
      <c r="AU302" s="154" t="s">
        <v>83</v>
      </c>
      <c r="AY302" s="14" t="s">
        <v>147</v>
      </c>
      <c r="BE302" s="155">
        <f t="shared" si="114"/>
        <v>0</v>
      </c>
      <c r="BF302" s="155">
        <f t="shared" si="115"/>
        <v>0</v>
      </c>
      <c r="BG302" s="155">
        <f t="shared" si="116"/>
        <v>0</v>
      </c>
      <c r="BH302" s="155">
        <f t="shared" si="117"/>
        <v>0</v>
      </c>
      <c r="BI302" s="155">
        <f t="shared" si="118"/>
        <v>0</v>
      </c>
      <c r="BJ302" s="14" t="s">
        <v>81</v>
      </c>
      <c r="BK302" s="155">
        <f t="shared" si="119"/>
        <v>0</v>
      </c>
      <c r="BL302" s="14" t="s">
        <v>214</v>
      </c>
      <c r="BM302" s="154" t="s">
        <v>727</v>
      </c>
    </row>
    <row r="303" spans="1:65" s="2" customFormat="1" ht="16.5" customHeight="1">
      <c r="A303" s="29"/>
      <c r="B303" s="141"/>
      <c r="C303" s="142" t="s">
        <v>728</v>
      </c>
      <c r="D303" s="142" t="s">
        <v>149</v>
      </c>
      <c r="E303" s="143" t="s">
        <v>729</v>
      </c>
      <c r="F303" s="144" t="s">
        <v>730</v>
      </c>
      <c r="G303" s="145" t="s">
        <v>255</v>
      </c>
      <c r="H303" s="146">
        <v>4</v>
      </c>
      <c r="I303" s="147"/>
      <c r="J303" s="148">
        <f t="shared" si="110"/>
        <v>0</v>
      </c>
      <c r="K303" s="149"/>
      <c r="L303" s="30"/>
      <c r="M303" s="150" t="s">
        <v>1</v>
      </c>
      <c r="N303" s="151" t="s">
        <v>38</v>
      </c>
      <c r="O303" s="55"/>
      <c r="P303" s="152">
        <f t="shared" si="111"/>
        <v>0</v>
      </c>
      <c r="Q303" s="152">
        <v>1.33E-3</v>
      </c>
      <c r="R303" s="152">
        <f t="shared" si="112"/>
        <v>5.3200000000000001E-3</v>
      </c>
      <c r="S303" s="152">
        <v>0</v>
      </c>
      <c r="T303" s="153">
        <f t="shared" si="11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54" t="s">
        <v>214</v>
      </c>
      <c r="AT303" s="154" t="s">
        <v>149</v>
      </c>
      <c r="AU303" s="154" t="s">
        <v>83</v>
      </c>
      <c r="AY303" s="14" t="s">
        <v>147</v>
      </c>
      <c r="BE303" s="155">
        <f t="shared" si="114"/>
        <v>0</v>
      </c>
      <c r="BF303" s="155">
        <f t="shared" si="115"/>
        <v>0</v>
      </c>
      <c r="BG303" s="155">
        <f t="shared" si="116"/>
        <v>0</v>
      </c>
      <c r="BH303" s="155">
        <f t="shared" si="117"/>
        <v>0</v>
      </c>
      <c r="BI303" s="155">
        <f t="shared" si="118"/>
        <v>0</v>
      </c>
      <c r="BJ303" s="14" t="s">
        <v>81</v>
      </c>
      <c r="BK303" s="155">
        <f t="shared" si="119"/>
        <v>0</v>
      </c>
      <c r="BL303" s="14" t="s">
        <v>214</v>
      </c>
      <c r="BM303" s="154" t="s">
        <v>731</v>
      </c>
    </row>
    <row r="304" spans="1:65" s="2" customFormat="1" ht="16.5" customHeight="1">
      <c r="A304" s="29"/>
      <c r="B304" s="141"/>
      <c r="C304" s="142" t="s">
        <v>732</v>
      </c>
      <c r="D304" s="142" t="s">
        <v>149</v>
      </c>
      <c r="E304" s="143" t="s">
        <v>733</v>
      </c>
      <c r="F304" s="144" t="s">
        <v>734</v>
      </c>
      <c r="G304" s="145" t="s">
        <v>255</v>
      </c>
      <c r="H304" s="146">
        <v>4</v>
      </c>
      <c r="I304" s="147"/>
      <c r="J304" s="148">
        <f t="shared" si="110"/>
        <v>0</v>
      </c>
      <c r="K304" s="149"/>
      <c r="L304" s="30"/>
      <c r="M304" s="150" t="s">
        <v>1</v>
      </c>
      <c r="N304" s="151" t="s">
        <v>38</v>
      </c>
      <c r="O304" s="55"/>
      <c r="P304" s="152">
        <f t="shared" si="111"/>
        <v>0</v>
      </c>
      <c r="Q304" s="152">
        <v>1.33E-3</v>
      </c>
      <c r="R304" s="152">
        <f t="shared" si="112"/>
        <v>5.3200000000000001E-3</v>
      </c>
      <c r="S304" s="152">
        <v>0</v>
      </c>
      <c r="T304" s="153">
        <f t="shared" si="11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54" t="s">
        <v>214</v>
      </c>
      <c r="AT304" s="154" t="s">
        <v>149</v>
      </c>
      <c r="AU304" s="154" t="s">
        <v>83</v>
      </c>
      <c r="AY304" s="14" t="s">
        <v>147</v>
      </c>
      <c r="BE304" s="155">
        <f t="shared" si="114"/>
        <v>0</v>
      </c>
      <c r="BF304" s="155">
        <f t="shared" si="115"/>
        <v>0</v>
      </c>
      <c r="BG304" s="155">
        <f t="shared" si="116"/>
        <v>0</v>
      </c>
      <c r="BH304" s="155">
        <f t="shared" si="117"/>
        <v>0</v>
      </c>
      <c r="BI304" s="155">
        <f t="shared" si="118"/>
        <v>0</v>
      </c>
      <c r="BJ304" s="14" t="s">
        <v>81</v>
      </c>
      <c r="BK304" s="155">
        <f t="shared" si="119"/>
        <v>0</v>
      </c>
      <c r="BL304" s="14" t="s">
        <v>214</v>
      </c>
      <c r="BM304" s="154" t="s">
        <v>735</v>
      </c>
    </row>
    <row r="305" spans="1:65" s="2" customFormat="1" ht="16.5" customHeight="1">
      <c r="A305" s="29"/>
      <c r="B305" s="141"/>
      <c r="C305" s="142" t="s">
        <v>736</v>
      </c>
      <c r="D305" s="142" t="s">
        <v>149</v>
      </c>
      <c r="E305" s="143" t="s">
        <v>737</v>
      </c>
      <c r="F305" s="144" t="s">
        <v>738</v>
      </c>
      <c r="G305" s="145" t="s">
        <v>255</v>
      </c>
      <c r="H305" s="146">
        <v>2</v>
      </c>
      <c r="I305" s="147"/>
      <c r="J305" s="148">
        <f t="shared" si="110"/>
        <v>0</v>
      </c>
      <c r="K305" s="149"/>
      <c r="L305" s="30"/>
      <c r="M305" s="150" t="s">
        <v>1</v>
      </c>
      <c r="N305" s="151" t="s">
        <v>38</v>
      </c>
      <c r="O305" s="55"/>
      <c r="P305" s="152">
        <f t="shared" si="111"/>
        <v>0</v>
      </c>
      <c r="Q305" s="152">
        <v>1.33E-3</v>
      </c>
      <c r="R305" s="152">
        <f t="shared" si="112"/>
        <v>2.66E-3</v>
      </c>
      <c r="S305" s="152">
        <v>0</v>
      </c>
      <c r="T305" s="153">
        <f t="shared" si="11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54" t="s">
        <v>214</v>
      </c>
      <c r="AT305" s="154" t="s">
        <v>149</v>
      </c>
      <c r="AU305" s="154" t="s">
        <v>83</v>
      </c>
      <c r="AY305" s="14" t="s">
        <v>147</v>
      </c>
      <c r="BE305" s="155">
        <f t="shared" si="114"/>
        <v>0</v>
      </c>
      <c r="BF305" s="155">
        <f t="shared" si="115"/>
        <v>0</v>
      </c>
      <c r="BG305" s="155">
        <f t="shared" si="116"/>
        <v>0</v>
      </c>
      <c r="BH305" s="155">
        <f t="shared" si="117"/>
        <v>0</v>
      </c>
      <c r="BI305" s="155">
        <f t="shared" si="118"/>
        <v>0</v>
      </c>
      <c r="BJ305" s="14" t="s">
        <v>81</v>
      </c>
      <c r="BK305" s="155">
        <f t="shared" si="119"/>
        <v>0</v>
      </c>
      <c r="BL305" s="14" t="s">
        <v>214</v>
      </c>
      <c r="BM305" s="154" t="s">
        <v>739</v>
      </c>
    </row>
    <row r="306" spans="1:65" s="2" customFormat="1" ht="24.15" customHeight="1">
      <c r="A306" s="29"/>
      <c r="B306" s="141"/>
      <c r="C306" s="142" t="s">
        <v>740</v>
      </c>
      <c r="D306" s="142" t="s">
        <v>149</v>
      </c>
      <c r="E306" s="143" t="s">
        <v>741</v>
      </c>
      <c r="F306" s="144" t="s">
        <v>742</v>
      </c>
      <c r="G306" s="145" t="s">
        <v>255</v>
      </c>
      <c r="H306" s="146">
        <v>8</v>
      </c>
      <c r="I306" s="147"/>
      <c r="J306" s="148">
        <f t="shared" si="110"/>
        <v>0</v>
      </c>
      <c r="K306" s="149"/>
      <c r="L306" s="30"/>
      <c r="M306" s="150" t="s">
        <v>1</v>
      </c>
      <c r="N306" s="151" t="s">
        <v>38</v>
      </c>
      <c r="O306" s="55"/>
      <c r="P306" s="152">
        <f t="shared" si="111"/>
        <v>0</v>
      </c>
      <c r="Q306" s="152">
        <v>1.33E-3</v>
      </c>
      <c r="R306" s="152">
        <f t="shared" si="112"/>
        <v>1.064E-2</v>
      </c>
      <c r="S306" s="152">
        <v>0</v>
      </c>
      <c r="T306" s="153">
        <f t="shared" si="11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54" t="s">
        <v>214</v>
      </c>
      <c r="AT306" s="154" t="s">
        <v>149</v>
      </c>
      <c r="AU306" s="154" t="s">
        <v>83</v>
      </c>
      <c r="AY306" s="14" t="s">
        <v>147</v>
      </c>
      <c r="BE306" s="155">
        <f t="shared" si="114"/>
        <v>0</v>
      </c>
      <c r="BF306" s="155">
        <f t="shared" si="115"/>
        <v>0</v>
      </c>
      <c r="BG306" s="155">
        <f t="shared" si="116"/>
        <v>0</v>
      </c>
      <c r="BH306" s="155">
        <f t="shared" si="117"/>
        <v>0</v>
      </c>
      <c r="BI306" s="155">
        <f t="shared" si="118"/>
        <v>0</v>
      </c>
      <c r="BJ306" s="14" t="s">
        <v>81</v>
      </c>
      <c r="BK306" s="155">
        <f t="shared" si="119"/>
        <v>0</v>
      </c>
      <c r="BL306" s="14" t="s">
        <v>214</v>
      </c>
      <c r="BM306" s="154" t="s">
        <v>743</v>
      </c>
    </row>
    <row r="307" spans="1:65" s="2" customFormat="1" ht="24.15" customHeight="1">
      <c r="A307" s="29"/>
      <c r="B307" s="141"/>
      <c r="C307" s="142" t="s">
        <v>744</v>
      </c>
      <c r="D307" s="142" t="s">
        <v>149</v>
      </c>
      <c r="E307" s="143" t="s">
        <v>745</v>
      </c>
      <c r="F307" s="144" t="s">
        <v>746</v>
      </c>
      <c r="G307" s="145" t="s">
        <v>427</v>
      </c>
      <c r="H307" s="167"/>
      <c r="I307" s="147"/>
      <c r="J307" s="148">
        <f t="shared" si="110"/>
        <v>0</v>
      </c>
      <c r="K307" s="149"/>
      <c r="L307" s="30"/>
      <c r="M307" s="150" t="s">
        <v>1</v>
      </c>
      <c r="N307" s="151" t="s">
        <v>38</v>
      </c>
      <c r="O307" s="55"/>
      <c r="P307" s="152">
        <f t="shared" si="111"/>
        <v>0</v>
      </c>
      <c r="Q307" s="152">
        <v>0</v>
      </c>
      <c r="R307" s="152">
        <f t="shared" si="112"/>
        <v>0</v>
      </c>
      <c r="S307" s="152">
        <v>0</v>
      </c>
      <c r="T307" s="153">
        <f t="shared" si="11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54" t="s">
        <v>214</v>
      </c>
      <c r="AT307" s="154" t="s">
        <v>149</v>
      </c>
      <c r="AU307" s="154" t="s">
        <v>83</v>
      </c>
      <c r="AY307" s="14" t="s">
        <v>147</v>
      </c>
      <c r="BE307" s="155">
        <f t="shared" si="114"/>
        <v>0</v>
      </c>
      <c r="BF307" s="155">
        <f t="shared" si="115"/>
        <v>0</v>
      </c>
      <c r="BG307" s="155">
        <f t="shared" si="116"/>
        <v>0</v>
      </c>
      <c r="BH307" s="155">
        <f t="shared" si="117"/>
        <v>0</v>
      </c>
      <c r="BI307" s="155">
        <f t="shared" si="118"/>
        <v>0</v>
      </c>
      <c r="BJ307" s="14" t="s">
        <v>81</v>
      </c>
      <c r="BK307" s="155">
        <f t="shared" si="119"/>
        <v>0</v>
      </c>
      <c r="BL307" s="14" t="s">
        <v>214</v>
      </c>
      <c r="BM307" s="154" t="s">
        <v>747</v>
      </c>
    </row>
    <row r="308" spans="1:65" s="2" customFormat="1" ht="16.5" customHeight="1">
      <c r="A308" s="29"/>
      <c r="B308" s="141"/>
      <c r="C308" s="142" t="s">
        <v>748</v>
      </c>
      <c r="D308" s="142" t="s">
        <v>149</v>
      </c>
      <c r="E308" s="143" t="s">
        <v>749</v>
      </c>
      <c r="F308" s="144" t="s">
        <v>750</v>
      </c>
      <c r="G308" s="145" t="s">
        <v>751</v>
      </c>
      <c r="H308" s="146">
        <v>1</v>
      </c>
      <c r="I308" s="147"/>
      <c r="J308" s="148">
        <f t="shared" si="110"/>
        <v>0</v>
      </c>
      <c r="K308" s="149"/>
      <c r="L308" s="30"/>
      <c r="M308" s="150" t="s">
        <v>1</v>
      </c>
      <c r="N308" s="151" t="s">
        <v>38</v>
      </c>
      <c r="O308" s="55"/>
      <c r="P308" s="152">
        <f t="shared" si="111"/>
        <v>0</v>
      </c>
      <c r="Q308" s="152">
        <v>0</v>
      </c>
      <c r="R308" s="152">
        <f t="shared" si="112"/>
        <v>0</v>
      </c>
      <c r="S308" s="152">
        <v>0</v>
      </c>
      <c r="T308" s="153">
        <f t="shared" si="113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54" t="s">
        <v>153</v>
      </c>
      <c r="AT308" s="154" t="s">
        <v>149</v>
      </c>
      <c r="AU308" s="154" t="s">
        <v>83</v>
      </c>
      <c r="AY308" s="14" t="s">
        <v>147</v>
      </c>
      <c r="BE308" s="155">
        <f t="shared" si="114"/>
        <v>0</v>
      </c>
      <c r="BF308" s="155">
        <f t="shared" si="115"/>
        <v>0</v>
      </c>
      <c r="BG308" s="155">
        <f t="shared" si="116"/>
        <v>0</v>
      </c>
      <c r="BH308" s="155">
        <f t="shared" si="117"/>
        <v>0</v>
      </c>
      <c r="BI308" s="155">
        <f t="shared" si="118"/>
        <v>0</v>
      </c>
      <c r="BJ308" s="14" t="s">
        <v>81</v>
      </c>
      <c r="BK308" s="155">
        <f t="shared" si="119"/>
        <v>0</v>
      </c>
      <c r="BL308" s="14" t="s">
        <v>153</v>
      </c>
      <c r="BM308" s="154" t="s">
        <v>752</v>
      </c>
    </row>
    <row r="309" spans="1:65" s="2" customFormat="1" ht="16.5" customHeight="1">
      <c r="A309" s="29"/>
      <c r="B309" s="141"/>
      <c r="C309" s="142" t="s">
        <v>753</v>
      </c>
      <c r="D309" s="142" t="s">
        <v>149</v>
      </c>
      <c r="E309" s="143" t="s">
        <v>754</v>
      </c>
      <c r="F309" s="144" t="s">
        <v>755</v>
      </c>
      <c r="G309" s="145" t="s">
        <v>756</v>
      </c>
      <c r="H309" s="146">
        <v>24</v>
      </c>
      <c r="I309" s="147"/>
      <c r="J309" s="148">
        <f t="shared" si="110"/>
        <v>0</v>
      </c>
      <c r="K309" s="149"/>
      <c r="L309" s="30"/>
      <c r="M309" s="150" t="s">
        <v>1</v>
      </c>
      <c r="N309" s="151" t="s">
        <v>38</v>
      </c>
      <c r="O309" s="55"/>
      <c r="P309" s="152">
        <f t="shared" si="111"/>
        <v>0</v>
      </c>
      <c r="Q309" s="152">
        <v>0</v>
      </c>
      <c r="R309" s="152">
        <f t="shared" si="112"/>
        <v>0</v>
      </c>
      <c r="S309" s="152">
        <v>0</v>
      </c>
      <c r="T309" s="153">
        <f t="shared" si="113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54" t="s">
        <v>153</v>
      </c>
      <c r="AT309" s="154" t="s">
        <v>149</v>
      </c>
      <c r="AU309" s="154" t="s">
        <v>83</v>
      </c>
      <c r="AY309" s="14" t="s">
        <v>147</v>
      </c>
      <c r="BE309" s="155">
        <f t="shared" si="114"/>
        <v>0</v>
      </c>
      <c r="BF309" s="155">
        <f t="shared" si="115"/>
        <v>0</v>
      </c>
      <c r="BG309" s="155">
        <f t="shared" si="116"/>
        <v>0</v>
      </c>
      <c r="BH309" s="155">
        <f t="shared" si="117"/>
        <v>0</v>
      </c>
      <c r="BI309" s="155">
        <f t="shared" si="118"/>
        <v>0</v>
      </c>
      <c r="BJ309" s="14" t="s">
        <v>81</v>
      </c>
      <c r="BK309" s="155">
        <f t="shared" si="119"/>
        <v>0</v>
      </c>
      <c r="BL309" s="14" t="s">
        <v>153</v>
      </c>
      <c r="BM309" s="154" t="s">
        <v>757</v>
      </c>
    </row>
    <row r="310" spans="1:65" s="2" customFormat="1" ht="16.5" customHeight="1">
      <c r="A310" s="29"/>
      <c r="B310" s="141"/>
      <c r="C310" s="142" t="s">
        <v>758</v>
      </c>
      <c r="D310" s="142" t="s">
        <v>149</v>
      </c>
      <c r="E310" s="143" t="s">
        <v>759</v>
      </c>
      <c r="F310" s="144" t="s">
        <v>760</v>
      </c>
      <c r="G310" s="145" t="s">
        <v>188</v>
      </c>
      <c r="H310" s="146">
        <v>173</v>
      </c>
      <c r="I310" s="147"/>
      <c r="J310" s="148">
        <f t="shared" si="110"/>
        <v>0</v>
      </c>
      <c r="K310" s="149"/>
      <c r="L310" s="30"/>
      <c r="M310" s="150" t="s">
        <v>1</v>
      </c>
      <c r="N310" s="151" t="s">
        <v>38</v>
      </c>
      <c r="O310" s="55"/>
      <c r="P310" s="152">
        <f t="shared" si="111"/>
        <v>0</v>
      </c>
      <c r="Q310" s="152">
        <v>0</v>
      </c>
      <c r="R310" s="152">
        <f t="shared" si="112"/>
        <v>0</v>
      </c>
      <c r="S310" s="152">
        <v>0</v>
      </c>
      <c r="T310" s="153">
        <f t="shared" si="113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54" t="s">
        <v>153</v>
      </c>
      <c r="AT310" s="154" t="s">
        <v>149</v>
      </c>
      <c r="AU310" s="154" t="s">
        <v>83</v>
      </c>
      <c r="AY310" s="14" t="s">
        <v>147</v>
      </c>
      <c r="BE310" s="155">
        <f t="shared" si="114"/>
        <v>0</v>
      </c>
      <c r="BF310" s="155">
        <f t="shared" si="115"/>
        <v>0</v>
      </c>
      <c r="BG310" s="155">
        <f t="shared" si="116"/>
        <v>0</v>
      </c>
      <c r="BH310" s="155">
        <f t="shared" si="117"/>
        <v>0</v>
      </c>
      <c r="BI310" s="155">
        <f t="shared" si="118"/>
        <v>0</v>
      </c>
      <c r="BJ310" s="14" t="s">
        <v>81</v>
      </c>
      <c r="BK310" s="155">
        <f t="shared" si="119"/>
        <v>0</v>
      </c>
      <c r="BL310" s="14" t="s">
        <v>153</v>
      </c>
      <c r="BM310" s="154" t="s">
        <v>761</v>
      </c>
    </row>
    <row r="311" spans="1:65" s="12" customFormat="1" ht="22.8" customHeight="1">
      <c r="B311" s="128"/>
      <c r="D311" s="129" t="s">
        <v>72</v>
      </c>
      <c r="E311" s="139" t="s">
        <v>762</v>
      </c>
      <c r="F311" s="139" t="s">
        <v>763</v>
      </c>
      <c r="I311" s="131"/>
      <c r="J311" s="140">
        <f>BK311</f>
        <v>0</v>
      </c>
      <c r="L311" s="128"/>
      <c r="M311" s="133"/>
      <c r="N311" s="134"/>
      <c r="O311" s="134"/>
      <c r="P311" s="135">
        <f>P312</f>
        <v>0</v>
      </c>
      <c r="Q311" s="134"/>
      <c r="R311" s="135">
        <f>R312</f>
        <v>0</v>
      </c>
      <c r="S311" s="134"/>
      <c r="T311" s="136">
        <f>T312</f>
        <v>0</v>
      </c>
      <c r="AR311" s="129" t="s">
        <v>83</v>
      </c>
      <c r="AT311" s="137" t="s">
        <v>72</v>
      </c>
      <c r="AU311" s="137" t="s">
        <v>81</v>
      </c>
      <c r="AY311" s="129" t="s">
        <v>147</v>
      </c>
      <c r="BK311" s="138">
        <f>BK312</f>
        <v>0</v>
      </c>
    </row>
    <row r="312" spans="1:65" s="2" customFormat="1" ht="16.5" customHeight="1">
      <c r="A312" s="29"/>
      <c r="B312" s="141"/>
      <c r="C312" s="142" t="s">
        <v>764</v>
      </c>
      <c r="D312" s="142" t="s">
        <v>149</v>
      </c>
      <c r="E312" s="143" t="s">
        <v>765</v>
      </c>
      <c r="F312" s="144" t="s">
        <v>763</v>
      </c>
      <c r="G312" s="145" t="s">
        <v>400</v>
      </c>
      <c r="H312" s="146">
        <v>1</v>
      </c>
      <c r="I312" s="147"/>
      <c r="J312" s="148">
        <f>ROUND(I312*H312,2)</f>
        <v>0</v>
      </c>
      <c r="K312" s="149"/>
      <c r="L312" s="30"/>
      <c r="M312" s="150" t="s">
        <v>1</v>
      </c>
      <c r="N312" s="151" t="s">
        <v>38</v>
      </c>
      <c r="O312" s="55"/>
      <c r="P312" s="152">
        <f>O312*H312</f>
        <v>0</v>
      </c>
      <c r="Q312" s="152">
        <v>0</v>
      </c>
      <c r="R312" s="152">
        <f>Q312*H312</f>
        <v>0</v>
      </c>
      <c r="S312" s="152">
        <v>0</v>
      </c>
      <c r="T312" s="153">
        <f>S312*H312</f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54" t="s">
        <v>214</v>
      </c>
      <c r="AT312" s="154" t="s">
        <v>149</v>
      </c>
      <c r="AU312" s="154" t="s">
        <v>83</v>
      </c>
      <c r="AY312" s="14" t="s">
        <v>147</v>
      </c>
      <c r="BE312" s="155">
        <f>IF(N312="základní",J312,0)</f>
        <v>0</v>
      </c>
      <c r="BF312" s="155">
        <f>IF(N312="snížená",J312,0)</f>
        <v>0</v>
      </c>
      <c r="BG312" s="155">
        <f>IF(N312="zákl. přenesená",J312,0)</f>
        <v>0</v>
      </c>
      <c r="BH312" s="155">
        <f>IF(N312="sníž. přenesená",J312,0)</f>
        <v>0</v>
      </c>
      <c r="BI312" s="155">
        <f>IF(N312="nulová",J312,0)</f>
        <v>0</v>
      </c>
      <c r="BJ312" s="14" t="s">
        <v>81</v>
      </c>
      <c r="BK312" s="155">
        <f>ROUND(I312*H312,2)</f>
        <v>0</v>
      </c>
      <c r="BL312" s="14" t="s">
        <v>214</v>
      </c>
      <c r="BM312" s="154" t="s">
        <v>766</v>
      </c>
    </row>
    <row r="313" spans="1:65" s="12" customFormat="1" ht="22.8" customHeight="1">
      <c r="B313" s="128"/>
      <c r="D313" s="129" t="s">
        <v>72</v>
      </c>
      <c r="E313" s="139" t="s">
        <v>767</v>
      </c>
      <c r="F313" s="139" t="s">
        <v>768</v>
      </c>
      <c r="I313" s="131"/>
      <c r="J313" s="140">
        <f>BK313</f>
        <v>0</v>
      </c>
      <c r="L313" s="128"/>
      <c r="M313" s="133"/>
      <c r="N313" s="134"/>
      <c r="O313" s="134"/>
      <c r="P313" s="135">
        <f>P314</f>
        <v>0</v>
      </c>
      <c r="Q313" s="134"/>
      <c r="R313" s="135">
        <f>R314</f>
        <v>0</v>
      </c>
      <c r="S313" s="134"/>
      <c r="T313" s="136">
        <f>T314</f>
        <v>0</v>
      </c>
      <c r="AR313" s="129" t="s">
        <v>83</v>
      </c>
      <c r="AT313" s="137" t="s">
        <v>72</v>
      </c>
      <c r="AU313" s="137" t="s">
        <v>81</v>
      </c>
      <c r="AY313" s="129" t="s">
        <v>147</v>
      </c>
      <c r="BK313" s="138">
        <f>BK314</f>
        <v>0</v>
      </c>
    </row>
    <row r="314" spans="1:65" s="2" customFormat="1" ht="16.5" customHeight="1">
      <c r="A314" s="29"/>
      <c r="B314" s="141"/>
      <c r="C314" s="142" t="s">
        <v>769</v>
      </c>
      <c r="D314" s="142" t="s">
        <v>149</v>
      </c>
      <c r="E314" s="143" t="s">
        <v>770</v>
      </c>
      <c r="F314" s="144" t="s">
        <v>771</v>
      </c>
      <c r="G314" s="145" t="s">
        <v>400</v>
      </c>
      <c r="H314" s="146">
        <v>1</v>
      </c>
      <c r="I314" s="147"/>
      <c r="J314" s="148">
        <f>ROUND(I314*H314,2)</f>
        <v>0</v>
      </c>
      <c r="K314" s="149"/>
      <c r="L314" s="30"/>
      <c r="M314" s="150" t="s">
        <v>1</v>
      </c>
      <c r="N314" s="151" t="s">
        <v>38</v>
      </c>
      <c r="O314" s="55"/>
      <c r="P314" s="152">
        <f>O314*H314</f>
        <v>0</v>
      </c>
      <c r="Q314" s="152">
        <v>0</v>
      </c>
      <c r="R314" s="152">
        <f>Q314*H314</f>
        <v>0</v>
      </c>
      <c r="S314" s="152">
        <v>0</v>
      </c>
      <c r="T314" s="153">
        <f>S314*H314</f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54" t="s">
        <v>214</v>
      </c>
      <c r="AT314" s="154" t="s">
        <v>149</v>
      </c>
      <c r="AU314" s="154" t="s">
        <v>83</v>
      </c>
      <c r="AY314" s="14" t="s">
        <v>147</v>
      </c>
      <c r="BE314" s="155">
        <f>IF(N314="základní",J314,0)</f>
        <v>0</v>
      </c>
      <c r="BF314" s="155">
        <f>IF(N314="snížená",J314,0)</f>
        <v>0</v>
      </c>
      <c r="BG314" s="155">
        <f>IF(N314="zákl. přenesená",J314,0)</f>
        <v>0</v>
      </c>
      <c r="BH314" s="155">
        <f>IF(N314="sníž. přenesená",J314,0)</f>
        <v>0</v>
      </c>
      <c r="BI314" s="155">
        <f>IF(N314="nulová",J314,0)</f>
        <v>0</v>
      </c>
      <c r="BJ314" s="14" t="s">
        <v>81</v>
      </c>
      <c r="BK314" s="155">
        <f>ROUND(I314*H314,2)</f>
        <v>0</v>
      </c>
      <c r="BL314" s="14" t="s">
        <v>214</v>
      </c>
      <c r="BM314" s="154" t="s">
        <v>772</v>
      </c>
    </row>
    <row r="315" spans="1:65" s="12" customFormat="1" ht="22.8" customHeight="1">
      <c r="B315" s="128"/>
      <c r="D315" s="129" t="s">
        <v>72</v>
      </c>
      <c r="E315" s="139" t="s">
        <v>773</v>
      </c>
      <c r="F315" s="139" t="s">
        <v>774</v>
      </c>
      <c r="I315" s="131"/>
      <c r="J315" s="140">
        <f>BK315</f>
        <v>0</v>
      </c>
      <c r="L315" s="128"/>
      <c r="M315" s="133"/>
      <c r="N315" s="134"/>
      <c r="O315" s="134"/>
      <c r="P315" s="135">
        <f>SUM(P316:P323)</f>
        <v>0</v>
      </c>
      <c r="Q315" s="134"/>
      <c r="R315" s="135">
        <f>SUM(R316:R323)</f>
        <v>64.297461980000008</v>
      </c>
      <c r="S315" s="134"/>
      <c r="T315" s="136">
        <f>SUM(T316:T323)</f>
        <v>0</v>
      </c>
      <c r="AR315" s="129" t="s">
        <v>83</v>
      </c>
      <c r="AT315" s="137" t="s">
        <v>72</v>
      </c>
      <c r="AU315" s="137" t="s">
        <v>81</v>
      </c>
      <c r="AY315" s="129" t="s">
        <v>147</v>
      </c>
      <c r="BK315" s="138">
        <f>SUM(BK316:BK323)</f>
        <v>0</v>
      </c>
    </row>
    <row r="316" spans="1:65" s="2" customFormat="1" ht="24.15" customHeight="1">
      <c r="A316" s="29"/>
      <c r="B316" s="141"/>
      <c r="C316" s="142" t="s">
        <v>775</v>
      </c>
      <c r="D316" s="142" t="s">
        <v>149</v>
      </c>
      <c r="E316" s="143" t="s">
        <v>776</v>
      </c>
      <c r="F316" s="144" t="s">
        <v>777</v>
      </c>
      <c r="G316" s="145" t="s">
        <v>157</v>
      </c>
      <c r="H316" s="146">
        <v>13.837999999999999</v>
      </c>
      <c r="I316" s="147"/>
      <c r="J316" s="148">
        <f t="shared" ref="J316:J323" si="120">ROUND(I316*H316,2)</f>
        <v>0</v>
      </c>
      <c r="K316" s="149"/>
      <c r="L316" s="30"/>
      <c r="M316" s="150" t="s">
        <v>1</v>
      </c>
      <c r="N316" s="151" t="s">
        <v>38</v>
      </c>
      <c r="O316" s="55"/>
      <c r="P316" s="152">
        <f t="shared" ref="P316:P323" si="121">O316*H316</f>
        <v>0</v>
      </c>
      <c r="Q316" s="152">
        <v>2.3369999999999998E-2</v>
      </c>
      <c r="R316" s="152">
        <f t="shared" ref="R316:R323" si="122">Q316*H316</f>
        <v>0.32339405999999998</v>
      </c>
      <c r="S316" s="152">
        <v>0</v>
      </c>
      <c r="T316" s="153">
        <f t="shared" ref="T316:T323" si="123">S316*H316</f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54" t="s">
        <v>214</v>
      </c>
      <c r="AT316" s="154" t="s">
        <v>149</v>
      </c>
      <c r="AU316" s="154" t="s">
        <v>83</v>
      </c>
      <c r="AY316" s="14" t="s">
        <v>147</v>
      </c>
      <c r="BE316" s="155">
        <f t="shared" ref="BE316:BE323" si="124">IF(N316="základní",J316,0)</f>
        <v>0</v>
      </c>
      <c r="BF316" s="155">
        <f t="shared" ref="BF316:BF323" si="125">IF(N316="snížená",J316,0)</f>
        <v>0</v>
      </c>
      <c r="BG316" s="155">
        <f t="shared" ref="BG316:BG323" si="126">IF(N316="zákl. přenesená",J316,0)</f>
        <v>0</v>
      </c>
      <c r="BH316" s="155">
        <f t="shared" ref="BH316:BH323" si="127">IF(N316="sníž. přenesená",J316,0)</f>
        <v>0</v>
      </c>
      <c r="BI316" s="155">
        <f t="shared" ref="BI316:BI323" si="128">IF(N316="nulová",J316,0)</f>
        <v>0</v>
      </c>
      <c r="BJ316" s="14" t="s">
        <v>81</v>
      </c>
      <c r="BK316" s="155">
        <f t="shared" ref="BK316:BK323" si="129">ROUND(I316*H316,2)</f>
        <v>0</v>
      </c>
      <c r="BL316" s="14" t="s">
        <v>214</v>
      </c>
      <c r="BM316" s="154" t="s">
        <v>778</v>
      </c>
    </row>
    <row r="317" spans="1:65" s="2" customFormat="1" ht="33" customHeight="1">
      <c r="A317" s="29"/>
      <c r="B317" s="141"/>
      <c r="C317" s="142" t="s">
        <v>779</v>
      </c>
      <c r="D317" s="142" t="s">
        <v>149</v>
      </c>
      <c r="E317" s="143" t="s">
        <v>780</v>
      </c>
      <c r="F317" s="144" t="s">
        <v>781</v>
      </c>
      <c r="G317" s="145" t="s">
        <v>152</v>
      </c>
      <c r="H317" s="146">
        <v>68.73</v>
      </c>
      <c r="I317" s="147"/>
      <c r="J317" s="148">
        <f t="shared" si="120"/>
        <v>0</v>
      </c>
      <c r="K317" s="149"/>
      <c r="L317" s="30"/>
      <c r="M317" s="150" t="s">
        <v>1</v>
      </c>
      <c r="N317" s="151" t="s">
        <v>38</v>
      </c>
      <c r="O317" s="55"/>
      <c r="P317" s="152">
        <f t="shared" si="121"/>
        <v>0</v>
      </c>
      <c r="Q317" s="152">
        <v>2.367E-2</v>
      </c>
      <c r="R317" s="152">
        <f t="shared" si="122"/>
        <v>1.6268391000000002</v>
      </c>
      <c r="S317" s="152">
        <v>0</v>
      </c>
      <c r="T317" s="153">
        <f t="shared" si="12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54" t="s">
        <v>214</v>
      </c>
      <c r="AT317" s="154" t="s">
        <v>149</v>
      </c>
      <c r="AU317" s="154" t="s">
        <v>83</v>
      </c>
      <c r="AY317" s="14" t="s">
        <v>147</v>
      </c>
      <c r="BE317" s="155">
        <f t="shared" si="124"/>
        <v>0</v>
      </c>
      <c r="BF317" s="155">
        <f t="shared" si="125"/>
        <v>0</v>
      </c>
      <c r="BG317" s="155">
        <f t="shared" si="126"/>
        <v>0</v>
      </c>
      <c r="BH317" s="155">
        <f t="shared" si="127"/>
        <v>0</v>
      </c>
      <c r="BI317" s="155">
        <f t="shared" si="128"/>
        <v>0</v>
      </c>
      <c r="BJ317" s="14" t="s">
        <v>81</v>
      </c>
      <c r="BK317" s="155">
        <f t="shared" si="129"/>
        <v>0</v>
      </c>
      <c r="BL317" s="14" t="s">
        <v>214</v>
      </c>
      <c r="BM317" s="154" t="s">
        <v>782</v>
      </c>
    </row>
    <row r="318" spans="1:65" s="2" customFormat="1" ht="33" customHeight="1">
      <c r="A318" s="29"/>
      <c r="B318" s="141"/>
      <c r="C318" s="142" t="s">
        <v>783</v>
      </c>
      <c r="D318" s="142" t="s">
        <v>149</v>
      </c>
      <c r="E318" s="143" t="s">
        <v>784</v>
      </c>
      <c r="F318" s="144" t="s">
        <v>785</v>
      </c>
      <c r="G318" s="145" t="s">
        <v>152</v>
      </c>
      <c r="H318" s="146">
        <v>545.03700000000003</v>
      </c>
      <c r="I318" s="147"/>
      <c r="J318" s="148">
        <f t="shared" si="120"/>
        <v>0</v>
      </c>
      <c r="K318" s="149"/>
      <c r="L318" s="30"/>
      <c r="M318" s="150" t="s">
        <v>1</v>
      </c>
      <c r="N318" s="151" t="s">
        <v>38</v>
      </c>
      <c r="O318" s="55"/>
      <c r="P318" s="152">
        <f t="shared" si="121"/>
        <v>0</v>
      </c>
      <c r="Q318" s="152">
        <v>2.368E-2</v>
      </c>
      <c r="R318" s="152">
        <f t="shared" si="122"/>
        <v>12.90647616</v>
      </c>
      <c r="S318" s="152">
        <v>0</v>
      </c>
      <c r="T318" s="153">
        <f t="shared" si="12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54" t="s">
        <v>214</v>
      </c>
      <c r="AT318" s="154" t="s">
        <v>149</v>
      </c>
      <c r="AU318" s="154" t="s">
        <v>83</v>
      </c>
      <c r="AY318" s="14" t="s">
        <v>147</v>
      </c>
      <c r="BE318" s="155">
        <f t="shared" si="124"/>
        <v>0</v>
      </c>
      <c r="BF318" s="155">
        <f t="shared" si="125"/>
        <v>0</v>
      </c>
      <c r="BG318" s="155">
        <f t="shared" si="126"/>
        <v>0</v>
      </c>
      <c r="BH318" s="155">
        <f t="shared" si="127"/>
        <v>0</v>
      </c>
      <c r="BI318" s="155">
        <f t="shared" si="128"/>
        <v>0</v>
      </c>
      <c r="BJ318" s="14" t="s">
        <v>81</v>
      </c>
      <c r="BK318" s="155">
        <f t="shared" si="129"/>
        <v>0</v>
      </c>
      <c r="BL318" s="14" t="s">
        <v>214</v>
      </c>
      <c r="BM318" s="154" t="s">
        <v>786</v>
      </c>
    </row>
    <row r="319" spans="1:65" s="2" customFormat="1" ht="24.15" customHeight="1">
      <c r="A319" s="29"/>
      <c r="B319" s="141"/>
      <c r="C319" s="142" t="s">
        <v>787</v>
      </c>
      <c r="D319" s="142" t="s">
        <v>149</v>
      </c>
      <c r="E319" s="143" t="s">
        <v>788</v>
      </c>
      <c r="F319" s="144" t="s">
        <v>789</v>
      </c>
      <c r="G319" s="145" t="s">
        <v>152</v>
      </c>
      <c r="H319" s="146">
        <v>1423.999</v>
      </c>
      <c r="I319" s="147"/>
      <c r="J319" s="148">
        <f t="shared" si="120"/>
        <v>0</v>
      </c>
      <c r="K319" s="149"/>
      <c r="L319" s="30"/>
      <c r="M319" s="150" t="s">
        <v>1</v>
      </c>
      <c r="N319" s="151" t="s">
        <v>38</v>
      </c>
      <c r="O319" s="55"/>
      <c r="P319" s="152">
        <f t="shared" si="121"/>
        <v>0</v>
      </c>
      <c r="Q319" s="152">
        <v>9.7800000000000005E-3</v>
      </c>
      <c r="R319" s="152">
        <f t="shared" si="122"/>
        <v>13.92671022</v>
      </c>
      <c r="S319" s="152">
        <v>0</v>
      </c>
      <c r="T319" s="153">
        <f t="shared" si="12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54" t="s">
        <v>214</v>
      </c>
      <c r="AT319" s="154" t="s">
        <v>149</v>
      </c>
      <c r="AU319" s="154" t="s">
        <v>83</v>
      </c>
      <c r="AY319" s="14" t="s">
        <v>147</v>
      </c>
      <c r="BE319" s="155">
        <f t="shared" si="124"/>
        <v>0</v>
      </c>
      <c r="BF319" s="155">
        <f t="shared" si="125"/>
        <v>0</v>
      </c>
      <c r="BG319" s="155">
        <f t="shared" si="126"/>
        <v>0</v>
      </c>
      <c r="BH319" s="155">
        <f t="shared" si="127"/>
        <v>0</v>
      </c>
      <c r="BI319" s="155">
        <f t="shared" si="128"/>
        <v>0</v>
      </c>
      <c r="BJ319" s="14" t="s">
        <v>81</v>
      </c>
      <c r="BK319" s="155">
        <f t="shared" si="129"/>
        <v>0</v>
      </c>
      <c r="BL319" s="14" t="s">
        <v>214</v>
      </c>
      <c r="BM319" s="154" t="s">
        <v>790</v>
      </c>
    </row>
    <row r="320" spans="1:65" s="2" customFormat="1" ht="33" customHeight="1">
      <c r="A320" s="29"/>
      <c r="B320" s="141"/>
      <c r="C320" s="142" t="s">
        <v>791</v>
      </c>
      <c r="D320" s="142" t="s">
        <v>149</v>
      </c>
      <c r="E320" s="143" t="s">
        <v>792</v>
      </c>
      <c r="F320" s="144" t="s">
        <v>793</v>
      </c>
      <c r="G320" s="145" t="s">
        <v>152</v>
      </c>
      <c r="H320" s="146">
        <v>1423.999</v>
      </c>
      <c r="I320" s="147"/>
      <c r="J320" s="148">
        <f t="shared" si="120"/>
        <v>0</v>
      </c>
      <c r="K320" s="149"/>
      <c r="L320" s="30"/>
      <c r="M320" s="150" t="s">
        <v>1</v>
      </c>
      <c r="N320" s="151" t="s">
        <v>38</v>
      </c>
      <c r="O320" s="55"/>
      <c r="P320" s="152">
        <f t="shared" si="121"/>
        <v>0</v>
      </c>
      <c r="Q320" s="152">
        <v>1.9560000000000001E-2</v>
      </c>
      <c r="R320" s="152">
        <f t="shared" si="122"/>
        <v>27.853420440000001</v>
      </c>
      <c r="S320" s="152">
        <v>0</v>
      </c>
      <c r="T320" s="153">
        <f t="shared" si="12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54" t="s">
        <v>214</v>
      </c>
      <c r="AT320" s="154" t="s">
        <v>149</v>
      </c>
      <c r="AU320" s="154" t="s">
        <v>83</v>
      </c>
      <c r="AY320" s="14" t="s">
        <v>147</v>
      </c>
      <c r="BE320" s="155">
        <f t="shared" si="124"/>
        <v>0</v>
      </c>
      <c r="BF320" s="155">
        <f t="shared" si="125"/>
        <v>0</v>
      </c>
      <c r="BG320" s="155">
        <f t="shared" si="126"/>
        <v>0</v>
      </c>
      <c r="BH320" s="155">
        <f t="shared" si="127"/>
        <v>0</v>
      </c>
      <c r="BI320" s="155">
        <f t="shared" si="128"/>
        <v>0</v>
      </c>
      <c r="BJ320" s="14" t="s">
        <v>81</v>
      </c>
      <c r="BK320" s="155">
        <f t="shared" si="129"/>
        <v>0</v>
      </c>
      <c r="BL320" s="14" t="s">
        <v>214</v>
      </c>
      <c r="BM320" s="154" t="s">
        <v>794</v>
      </c>
    </row>
    <row r="321" spans="1:65" s="2" customFormat="1" ht="16.5" customHeight="1">
      <c r="A321" s="29"/>
      <c r="B321" s="141"/>
      <c r="C321" s="142" t="s">
        <v>795</v>
      </c>
      <c r="D321" s="142" t="s">
        <v>149</v>
      </c>
      <c r="E321" s="143" t="s">
        <v>796</v>
      </c>
      <c r="F321" s="144" t="s">
        <v>797</v>
      </c>
      <c r="G321" s="145" t="s">
        <v>188</v>
      </c>
      <c r="H321" s="146">
        <v>4972.2</v>
      </c>
      <c r="I321" s="147"/>
      <c r="J321" s="148">
        <f t="shared" si="120"/>
        <v>0</v>
      </c>
      <c r="K321" s="149"/>
      <c r="L321" s="30"/>
      <c r="M321" s="150" t="s">
        <v>1</v>
      </c>
      <c r="N321" s="151" t="s">
        <v>38</v>
      </c>
      <c r="O321" s="55"/>
      <c r="P321" s="152">
        <f t="shared" si="121"/>
        <v>0</v>
      </c>
      <c r="Q321" s="152">
        <v>1.0000000000000001E-5</v>
      </c>
      <c r="R321" s="152">
        <f t="shared" si="122"/>
        <v>4.9722000000000002E-2</v>
      </c>
      <c r="S321" s="152">
        <v>0</v>
      </c>
      <c r="T321" s="153">
        <f t="shared" si="12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54" t="s">
        <v>214</v>
      </c>
      <c r="AT321" s="154" t="s">
        <v>149</v>
      </c>
      <c r="AU321" s="154" t="s">
        <v>83</v>
      </c>
      <c r="AY321" s="14" t="s">
        <v>147</v>
      </c>
      <c r="BE321" s="155">
        <f t="shared" si="124"/>
        <v>0</v>
      </c>
      <c r="BF321" s="155">
        <f t="shared" si="125"/>
        <v>0</v>
      </c>
      <c r="BG321" s="155">
        <f t="shared" si="126"/>
        <v>0</v>
      </c>
      <c r="BH321" s="155">
        <f t="shared" si="127"/>
        <v>0</v>
      </c>
      <c r="BI321" s="155">
        <f t="shared" si="128"/>
        <v>0</v>
      </c>
      <c r="BJ321" s="14" t="s">
        <v>81</v>
      </c>
      <c r="BK321" s="155">
        <f t="shared" si="129"/>
        <v>0</v>
      </c>
      <c r="BL321" s="14" t="s">
        <v>214</v>
      </c>
      <c r="BM321" s="154" t="s">
        <v>798</v>
      </c>
    </row>
    <row r="322" spans="1:65" s="2" customFormat="1" ht="16.5" customHeight="1">
      <c r="A322" s="29"/>
      <c r="B322" s="141"/>
      <c r="C322" s="156" t="s">
        <v>799</v>
      </c>
      <c r="D322" s="156" t="s">
        <v>194</v>
      </c>
      <c r="E322" s="157" t="s">
        <v>800</v>
      </c>
      <c r="F322" s="158" t="s">
        <v>801</v>
      </c>
      <c r="G322" s="159" t="s">
        <v>157</v>
      </c>
      <c r="H322" s="160">
        <v>13.837999999999999</v>
      </c>
      <c r="I322" s="161"/>
      <c r="J322" s="162">
        <f t="shared" si="120"/>
        <v>0</v>
      </c>
      <c r="K322" s="163"/>
      <c r="L322" s="164"/>
      <c r="M322" s="165" t="s">
        <v>1</v>
      </c>
      <c r="N322" s="166" t="s">
        <v>38</v>
      </c>
      <c r="O322" s="55"/>
      <c r="P322" s="152">
        <f t="shared" si="121"/>
        <v>0</v>
      </c>
      <c r="Q322" s="152">
        <v>0.55000000000000004</v>
      </c>
      <c r="R322" s="152">
        <f t="shared" si="122"/>
        <v>7.6109</v>
      </c>
      <c r="S322" s="152">
        <v>0</v>
      </c>
      <c r="T322" s="153">
        <f t="shared" si="12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54" t="s">
        <v>418</v>
      </c>
      <c r="AT322" s="154" t="s">
        <v>194</v>
      </c>
      <c r="AU322" s="154" t="s">
        <v>83</v>
      </c>
      <c r="AY322" s="14" t="s">
        <v>147</v>
      </c>
      <c r="BE322" s="155">
        <f t="shared" si="124"/>
        <v>0</v>
      </c>
      <c r="BF322" s="155">
        <f t="shared" si="125"/>
        <v>0</v>
      </c>
      <c r="BG322" s="155">
        <f t="shared" si="126"/>
        <v>0</v>
      </c>
      <c r="BH322" s="155">
        <f t="shared" si="127"/>
        <v>0</v>
      </c>
      <c r="BI322" s="155">
        <f t="shared" si="128"/>
        <v>0</v>
      </c>
      <c r="BJ322" s="14" t="s">
        <v>81</v>
      </c>
      <c r="BK322" s="155">
        <f t="shared" si="129"/>
        <v>0</v>
      </c>
      <c r="BL322" s="14" t="s">
        <v>214</v>
      </c>
      <c r="BM322" s="154" t="s">
        <v>802</v>
      </c>
    </row>
    <row r="323" spans="1:65" s="2" customFormat="1" ht="24.15" customHeight="1">
      <c r="A323" s="29"/>
      <c r="B323" s="141"/>
      <c r="C323" s="142" t="s">
        <v>803</v>
      </c>
      <c r="D323" s="142" t="s">
        <v>149</v>
      </c>
      <c r="E323" s="143" t="s">
        <v>804</v>
      </c>
      <c r="F323" s="144" t="s">
        <v>805</v>
      </c>
      <c r="G323" s="145" t="s">
        <v>427</v>
      </c>
      <c r="H323" s="167"/>
      <c r="I323" s="147"/>
      <c r="J323" s="148">
        <f t="shared" si="120"/>
        <v>0</v>
      </c>
      <c r="K323" s="149"/>
      <c r="L323" s="30"/>
      <c r="M323" s="150" t="s">
        <v>1</v>
      </c>
      <c r="N323" s="151" t="s">
        <v>38</v>
      </c>
      <c r="O323" s="55"/>
      <c r="P323" s="152">
        <f t="shared" si="121"/>
        <v>0</v>
      </c>
      <c r="Q323" s="152">
        <v>0</v>
      </c>
      <c r="R323" s="152">
        <f t="shared" si="122"/>
        <v>0</v>
      </c>
      <c r="S323" s="152">
        <v>0</v>
      </c>
      <c r="T323" s="153">
        <f t="shared" si="12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54" t="s">
        <v>214</v>
      </c>
      <c r="AT323" s="154" t="s">
        <v>149</v>
      </c>
      <c r="AU323" s="154" t="s">
        <v>83</v>
      </c>
      <c r="AY323" s="14" t="s">
        <v>147</v>
      </c>
      <c r="BE323" s="155">
        <f t="shared" si="124"/>
        <v>0</v>
      </c>
      <c r="BF323" s="155">
        <f t="shared" si="125"/>
        <v>0</v>
      </c>
      <c r="BG323" s="155">
        <f t="shared" si="126"/>
        <v>0</v>
      </c>
      <c r="BH323" s="155">
        <f t="shared" si="127"/>
        <v>0</v>
      </c>
      <c r="BI323" s="155">
        <f t="shared" si="128"/>
        <v>0</v>
      </c>
      <c r="BJ323" s="14" t="s">
        <v>81</v>
      </c>
      <c r="BK323" s="155">
        <f t="shared" si="129"/>
        <v>0</v>
      </c>
      <c r="BL323" s="14" t="s">
        <v>214</v>
      </c>
      <c r="BM323" s="154" t="s">
        <v>806</v>
      </c>
    </row>
    <row r="324" spans="1:65" s="12" customFormat="1" ht="22.8" customHeight="1">
      <c r="B324" s="128"/>
      <c r="D324" s="129" t="s">
        <v>72</v>
      </c>
      <c r="E324" s="139" t="s">
        <v>807</v>
      </c>
      <c r="F324" s="139" t="s">
        <v>808</v>
      </c>
      <c r="I324" s="131"/>
      <c r="J324" s="140">
        <f>BK324</f>
        <v>0</v>
      </c>
      <c r="L324" s="128"/>
      <c r="M324" s="133"/>
      <c r="N324" s="134"/>
      <c r="O324" s="134"/>
      <c r="P324" s="135">
        <f>SUM(P325:P326)</f>
        <v>0</v>
      </c>
      <c r="Q324" s="134"/>
      <c r="R324" s="135">
        <f>SUM(R325:R326)</f>
        <v>2.7981416000000001</v>
      </c>
      <c r="S324" s="134"/>
      <c r="T324" s="136">
        <f>SUM(T325:T326)</f>
        <v>0</v>
      </c>
      <c r="AR324" s="129" t="s">
        <v>83</v>
      </c>
      <c r="AT324" s="137" t="s">
        <v>72</v>
      </c>
      <c r="AU324" s="137" t="s">
        <v>81</v>
      </c>
      <c r="AY324" s="129" t="s">
        <v>147</v>
      </c>
      <c r="BK324" s="138">
        <f>SUM(BK325:BK326)</f>
        <v>0</v>
      </c>
    </row>
    <row r="325" spans="1:65" s="2" customFormat="1" ht="24.15" customHeight="1">
      <c r="A325" s="29"/>
      <c r="B325" s="141"/>
      <c r="C325" s="142" t="s">
        <v>809</v>
      </c>
      <c r="D325" s="142" t="s">
        <v>149</v>
      </c>
      <c r="E325" s="143" t="s">
        <v>810</v>
      </c>
      <c r="F325" s="144" t="s">
        <v>811</v>
      </c>
      <c r="G325" s="145" t="s">
        <v>152</v>
      </c>
      <c r="H325" s="146">
        <v>211.34</v>
      </c>
      <c r="I325" s="147"/>
      <c r="J325" s="148">
        <f>ROUND(I325*H325,2)</f>
        <v>0</v>
      </c>
      <c r="K325" s="149"/>
      <c r="L325" s="30"/>
      <c r="M325" s="150" t="s">
        <v>1</v>
      </c>
      <c r="N325" s="151" t="s">
        <v>38</v>
      </c>
      <c r="O325" s="55"/>
      <c r="P325" s="152">
        <f>O325*H325</f>
        <v>0</v>
      </c>
      <c r="Q325" s="152">
        <v>1.324E-2</v>
      </c>
      <c r="R325" s="152">
        <f>Q325*H325</f>
        <v>2.7981416000000001</v>
      </c>
      <c r="S325" s="152">
        <v>0</v>
      </c>
      <c r="T325" s="153">
        <f>S325*H325</f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54" t="s">
        <v>214</v>
      </c>
      <c r="AT325" s="154" t="s">
        <v>149</v>
      </c>
      <c r="AU325" s="154" t="s">
        <v>83</v>
      </c>
      <c r="AY325" s="14" t="s">
        <v>147</v>
      </c>
      <c r="BE325" s="155">
        <f>IF(N325="základní",J325,0)</f>
        <v>0</v>
      </c>
      <c r="BF325" s="155">
        <f>IF(N325="snížená",J325,0)</f>
        <v>0</v>
      </c>
      <c r="BG325" s="155">
        <f>IF(N325="zákl. přenesená",J325,0)</f>
        <v>0</v>
      </c>
      <c r="BH325" s="155">
        <f>IF(N325="sníž. přenesená",J325,0)</f>
        <v>0</v>
      </c>
      <c r="BI325" s="155">
        <f>IF(N325="nulová",J325,0)</f>
        <v>0</v>
      </c>
      <c r="BJ325" s="14" t="s">
        <v>81</v>
      </c>
      <c r="BK325" s="155">
        <f>ROUND(I325*H325,2)</f>
        <v>0</v>
      </c>
      <c r="BL325" s="14" t="s">
        <v>214</v>
      </c>
      <c r="BM325" s="154" t="s">
        <v>812</v>
      </c>
    </row>
    <row r="326" spans="1:65" s="2" customFormat="1" ht="24.15" customHeight="1">
      <c r="A326" s="29"/>
      <c r="B326" s="141"/>
      <c r="C326" s="142" t="s">
        <v>813</v>
      </c>
      <c r="D326" s="142" t="s">
        <v>149</v>
      </c>
      <c r="E326" s="143" t="s">
        <v>814</v>
      </c>
      <c r="F326" s="144" t="s">
        <v>815</v>
      </c>
      <c r="G326" s="145" t="s">
        <v>427</v>
      </c>
      <c r="H326" s="167"/>
      <c r="I326" s="147"/>
      <c r="J326" s="148">
        <f>ROUND(I326*H326,2)</f>
        <v>0</v>
      </c>
      <c r="K326" s="149"/>
      <c r="L326" s="30"/>
      <c r="M326" s="150" t="s">
        <v>1</v>
      </c>
      <c r="N326" s="151" t="s">
        <v>38</v>
      </c>
      <c r="O326" s="55"/>
      <c r="P326" s="152">
        <f>O326*H326</f>
        <v>0</v>
      </c>
      <c r="Q326" s="152">
        <v>0</v>
      </c>
      <c r="R326" s="152">
        <f>Q326*H326</f>
        <v>0</v>
      </c>
      <c r="S326" s="152">
        <v>0</v>
      </c>
      <c r="T326" s="153">
        <f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54" t="s">
        <v>214</v>
      </c>
      <c r="AT326" s="154" t="s">
        <v>149</v>
      </c>
      <c r="AU326" s="154" t="s">
        <v>83</v>
      </c>
      <c r="AY326" s="14" t="s">
        <v>147</v>
      </c>
      <c r="BE326" s="155">
        <f>IF(N326="základní",J326,0)</f>
        <v>0</v>
      </c>
      <c r="BF326" s="155">
        <f>IF(N326="snížená",J326,0)</f>
        <v>0</v>
      </c>
      <c r="BG326" s="155">
        <f>IF(N326="zákl. přenesená",J326,0)</f>
        <v>0</v>
      </c>
      <c r="BH326" s="155">
        <f>IF(N326="sníž. přenesená",J326,0)</f>
        <v>0</v>
      </c>
      <c r="BI326" s="155">
        <f>IF(N326="nulová",J326,0)</f>
        <v>0</v>
      </c>
      <c r="BJ326" s="14" t="s">
        <v>81</v>
      </c>
      <c r="BK326" s="155">
        <f>ROUND(I326*H326,2)</f>
        <v>0</v>
      </c>
      <c r="BL326" s="14" t="s">
        <v>214</v>
      </c>
      <c r="BM326" s="154" t="s">
        <v>816</v>
      </c>
    </row>
    <row r="327" spans="1:65" s="12" customFormat="1" ht="22.8" customHeight="1">
      <c r="B327" s="128"/>
      <c r="D327" s="129" t="s">
        <v>72</v>
      </c>
      <c r="E327" s="139" t="s">
        <v>817</v>
      </c>
      <c r="F327" s="139" t="s">
        <v>818</v>
      </c>
      <c r="I327" s="131"/>
      <c r="J327" s="140">
        <f>BK327</f>
        <v>0</v>
      </c>
      <c r="L327" s="128"/>
      <c r="M327" s="133"/>
      <c r="N327" s="134"/>
      <c r="O327" s="134"/>
      <c r="P327" s="135">
        <f>SUM(P328:P332)</f>
        <v>0</v>
      </c>
      <c r="Q327" s="134"/>
      <c r="R327" s="135">
        <f>SUM(R328:R332)</f>
        <v>4.2518804000000001</v>
      </c>
      <c r="S327" s="134"/>
      <c r="T327" s="136">
        <f>SUM(T328:T332)</f>
        <v>0</v>
      </c>
      <c r="AR327" s="129" t="s">
        <v>83</v>
      </c>
      <c r="AT327" s="137" t="s">
        <v>72</v>
      </c>
      <c r="AU327" s="137" t="s">
        <v>81</v>
      </c>
      <c r="AY327" s="129" t="s">
        <v>147</v>
      </c>
      <c r="BK327" s="138">
        <f>SUM(BK328:BK332)</f>
        <v>0</v>
      </c>
    </row>
    <row r="328" spans="1:65" s="2" customFormat="1" ht="24.15" customHeight="1">
      <c r="A328" s="29"/>
      <c r="B328" s="141"/>
      <c r="C328" s="142" t="s">
        <v>819</v>
      </c>
      <c r="D328" s="142" t="s">
        <v>149</v>
      </c>
      <c r="E328" s="143" t="s">
        <v>820</v>
      </c>
      <c r="F328" s="144" t="s">
        <v>821</v>
      </c>
      <c r="G328" s="145" t="s">
        <v>188</v>
      </c>
      <c r="H328" s="146">
        <v>939.04</v>
      </c>
      <c r="I328" s="147"/>
      <c r="J328" s="148">
        <f>ROUND(I328*H328,2)</f>
        <v>0</v>
      </c>
      <c r="K328" s="149"/>
      <c r="L328" s="30"/>
      <c r="M328" s="150" t="s">
        <v>1</v>
      </c>
      <c r="N328" s="151" t="s">
        <v>38</v>
      </c>
      <c r="O328" s="55"/>
      <c r="P328" s="152">
        <f>O328*H328</f>
        <v>0</v>
      </c>
      <c r="Q328" s="152">
        <v>4.1700000000000001E-3</v>
      </c>
      <c r="R328" s="152">
        <f>Q328*H328</f>
        <v>3.9157967999999999</v>
      </c>
      <c r="S328" s="152">
        <v>0</v>
      </c>
      <c r="T328" s="153">
        <f>S328*H328</f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54" t="s">
        <v>214</v>
      </c>
      <c r="AT328" s="154" t="s">
        <v>149</v>
      </c>
      <c r="AU328" s="154" t="s">
        <v>83</v>
      </c>
      <c r="AY328" s="14" t="s">
        <v>147</v>
      </c>
      <c r="BE328" s="155">
        <f>IF(N328="základní",J328,0)</f>
        <v>0</v>
      </c>
      <c r="BF328" s="155">
        <f>IF(N328="snížená",J328,0)</f>
        <v>0</v>
      </c>
      <c r="BG328" s="155">
        <f>IF(N328="zákl. přenesená",J328,0)</f>
        <v>0</v>
      </c>
      <c r="BH328" s="155">
        <f>IF(N328="sníž. přenesená",J328,0)</f>
        <v>0</v>
      </c>
      <c r="BI328" s="155">
        <f>IF(N328="nulová",J328,0)</f>
        <v>0</v>
      </c>
      <c r="BJ328" s="14" t="s">
        <v>81</v>
      </c>
      <c r="BK328" s="155">
        <f>ROUND(I328*H328,2)</f>
        <v>0</v>
      </c>
      <c r="BL328" s="14" t="s">
        <v>214</v>
      </c>
      <c r="BM328" s="154" t="s">
        <v>822</v>
      </c>
    </row>
    <row r="329" spans="1:65" s="2" customFormat="1" ht="24.15" customHeight="1">
      <c r="A329" s="29"/>
      <c r="B329" s="141"/>
      <c r="C329" s="142" t="s">
        <v>823</v>
      </c>
      <c r="D329" s="142" t="s">
        <v>149</v>
      </c>
      <c r="E329" s="143" t="s">
        <v>824</v>
      </c>
      <c r="F329" s="144" t="s">
        <v>825</v>
      </c>
      <c r="G329" s="145" t="s">
        <v>188</v>
      </c>
      <c r="H329" s="146">
        <v>46</v>
      </c>
      <c r="I329" s="147"/>
      <c r="J329" s="148">
        <f>ROUND(I329*H329,2)</f>
        <v>0</v>
      </c>
      <c r="K329" s="149"/>
      <c r="L329" s="30"/>
      <c r="M329" s="150" t="s">
        <v>1</v>
      </c>
      <c r="N329" s="151" t="s">
        <v>38</v>
      </c>
      <c r="O329" s="55"/>
      <c r="P329" s="152">
        <f>O329*H329</f>
        <v>0</v>
      </c>
      <c r="Q329" s="152">
        <v>1.3600000000000001E-3</v>
      </c>
      <c r="R329" s="152">
        <f>Q329*H329</f>
        <v>6.2560000000000004E-2</v>
      </c>
      <c r="S329" s="152">
        <v>0</v>
      </c>
      <c r="T329" s="153">
        <f>S329*H329</f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54" t="s">
        <v>214</v>
      </c>
      <c r="AT329" s="154" t="s">
        <v>149</v>
      </c>
      <c r="AU329" s="154" t="s">
        <v>83</v>
      </c>
      <c r="AY329" s="14" t="s">
        <v>147</v>
      </c>
      <c r="BE329" s="155">
        <f>IF(N329="základní",J329,0)</f>
        <v>0</v>
      </c>
      <c r="BF329" s="155">
        <f>IF(N329="snížená",J329,0)</f>
        <v>0</v>
      </c>
      <c r="BG329" s="155">
        <f>IF(N329="zákl. přenesená",J329,0)</f>
        <v>0</v>
      </c>
      <c r="BH329" s="155">
        <f>IF(N329="sníž. přenesená",J329,0)</f>
        <v>0</v>
      </c>
      <c r="BI329" s="155">
        <f>IF(N329="nulová",J329,0)</f>
        <v>0</v>
      </c>
      <c r="BJ329" s="14" t="s">
        <v>81</v>
      </c>
      <c r="BK329" s="155">
        <f>ROUND(I329*H329,2)</f>
        <v>0</v>
      </c>
      <c r="BL329" s="14" t="s">
        <v>214</v>
      </c>
      <c r="BM329" s="154" t="s">
        <v>826</v>
      </c>
    </row>
    <row r="330" spans="1:65" s="2" customFormat="1" ht="24.15" customHeight="1">
      <c r="A330" s="29"/>
      <c r="B330" s="141"/>
      <c r="C330" s="142" t="s">
        <v>827</v>
      </c>
      <c r="D330" s="142" t="s">
        <v>149</v>
      </c>
      <c r="E330" s="143" t="s">
        <v>828</v>
      </c>
      <c r="F330" s="144" t="s">
        <v>829</v>
      </c>
      <c r="G330" s="145" t="s">
        <v>188</v>
      </c>
      <c r="H330" s="146">
        <v>62.44</v>
      </c>
      <c r="I330" s="147"/>
      <c r="J330" s="148">
        <f>ROUND(I330*H330,2)</f>
        <v>0</v>
      </c>
      <c r="K330" s="149"/>
      <c r="L330" s="30"/>
      <c r="M330" s="150" t="s">
        <v>1</v>
      </c>
      <c r="N330" s="151" t="s">
        <v>38</v>
      </c>
      <c r="O330" s="55"/>
      <c r="P330" s="152">
        <f>O330*H330</f>
        <v>0</v>
      </c>
      <c r="Q330" s="152">
        <v>1.6900000000000001E-3</v>
      </c>
      <c r="R330" s="152">
        <f>Q330*H330</f>
        <v>0.10552360000000001</v>
      </c>
      <c r="S330" s="152">
        <v>0</v>
      </c>
      <c r="T330" s="153">
        <f>S330*H330</f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54" t="s">
        <v>214</v>
      </c>
      <c r="AT330" s="154" t="s">
        <v>149</v>
      </c>
      <c r="AU330" s="154" t="s">
        <v>83</v>
      </c>
      <c r="AY330" s="14" t="s">
        <v>147</v>
      </c>
      <c r="BE330" s="155">
        <f>IF(N330="základní",J330,0)</f>
        <v>0</v>
      </c>
      <c r="BF330" s="155">
        <f>IF(N330="snížená",J330,0)</f>
        <v>0</v>
      </c>
      <c r="BG330" s="155">
        <f>IF(N330="zákl. přenesená",J330,0)</f>
        <v>0</v>
      </c>
      <c r="BH330" s="155">
        <f>IF(N330="sníž. přenesená",J330,0)</f>
        <v>0</v>
      </c>
      <c r="BI330" s="155">
        <f>IF(N330="nulová",J330,0)</f>
        <v>0</v>
      </c>
      <c r="BJ330" s="14" t="s">
        <v>81</v>
      </c>
      <c r="BK330" s="155">
        <f>ROUND(I330*H330,2)</f>
        <v>0</v>
      </c>
      <c r="BL330" s="14" t="s">
        <v>214</v>
      </c>
      <c r="BM330" s="154" t="s">
        <v>830</v>
      </c>
    </row>
    <row r="331" spans="1:65" s="2" customFormat="1" ht="24.15" customHeight="1">
      <c r="A331" s="29"/>
      <c r="B331" s="141"/>
      <c r="C331" s="142" t="s">
        <v>831</v>
      </c>
      <c r="D331" s="142" t="s">
        <v>149</v>
      </c>
      <c r="E331" s="143" t="s">
        <v>832</v>
      </c>
      <c r="F331" s="144" t="s">
        <v>833</v>
      </c>
      <c r="G331" s="145" t="s">
        <v>188</v>
      </c>
      <c r="H331" s="146">
        <v>80</v>
      </c>
      <c r="I331" s="147"/>
      <c r="J331" s="148">
        <f>ROUND(I331*H331,2)</f>
        <v>0</v>
      </c>
      <c r="K331" s="149"/>
      <c r="L331" s="30"/>
      <c r="M331" s="150" t="s">
        <v>1</v>
      </c>
      <c r="N331" s="151" t="s">
        <v>38</v>
      </c>
      <c r="O331" s="55"/>
      <c r="P331" s="152">
        <f>O331*H331</f>
        <v>0</v>
      </c>
      <c r="Q331" s="152">
        <v>2.0999999999999999E-3</v>
      </c>
      <c r="R331" s="152">
        <f>Q331*H331</f>
        <v>0.16799999999999998</v>
      </c>
      <c r="S331" s="152">
        <v>0</v>
      </c>
      <c r="T331" s="153">
        <f>S331*H331</f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54" t="s">
        <v>214</v>
      </c>
      <c r="AT331" s="154" t="s">
        <v>149</v>
      </c>
      <c r="AU331" s="154" t="s">
        <v>83</v>
      </c>
      <c r="AY331" s="14" t="s">
        <v>147</v>
      </c>
      <c r="BE331" s="155">
        <f>IF(N331="základní",J331,0)</f>
        <v>0</v>
      </c>
      <c r="BF331" s="155">
        <f>IF(N331="snížená",J331,0)</f>
        <v>0</v>
      </c>
      <c r="BG331" s="155">
        <f>IF(N331="zákl. přenesená",J331,0)</f>
        <v>0</v>
      </c>
      <c r="BH331" s="155">
        <f>IF(N331="sníž. přenesená",J331,0)</f>
        <v>0</v>
      </c>
      <c r="BI331" s="155">
        <f>IF(N331="nulová",J331,0)</f>
        <v>0</v>
      </c>
      <c r="BJ331" s="14" t="s">
        <v>81</v>
      </c>
      <c r="BK331" s="155">
        <f>ROUND(I331*H331,2)</f>
        <v>0</v>
      </c>
      <c r="BL331" s="14" t="s">
        <v>214</v>
      </c>
      <c r="BM331" s="154" t="s">
        <v>834</v>
      </c>
    </row>
    <row r="332" spans="1:65" s="2" customFormat="1" ht="24.15" customHeight="1">
      <c r="A332" s="29"/>
      <c r="B332" s="141"/>
      <c r="C332" s="142" t="s">
        <v>835</v>
      </c>
      <c r="D332" s="142" t="s">
        <v>149</v>
      </c>
      <c r="E332" s="143" t="s">
        <v>836</v>
      </c>
      <c r="F332" s="144" t="s">
        <v>837</v>
      </c>
      <c r="G332" s="145" t="s">
        <v>427</v>
      </c>
      <c r="H332" s="167"/>
      <c r="I332" s="147"/>
      <c r="J332" s="148">
        <f>ROUND(I332*H332,2)</f>
        <v>0</v>
      </c>
      <c r="K332" s="149"/>
      <c r="L332" s="30"/>
      <c r="M332" s="150" t="s">
        <v>1</v>
      </c>
      <c r="N332" s="151" t="s">
        <v>38</v>
      </c>
      <c r="O332" s="55"/>
      <c r="P332" s="152">
        <f>O332*H332</f>
        <v>0</v>
      </c>
      <c r="Q332" s="152">
        <v>0</v>
      </c>
      <c r="R332" s="152">
        <f>Q332*H332</f>
        <v>0</v>
      </c>
      <c r="S332" s="152">
        <v>0</v>
      </c>
      <c r="T332" s="153">
        <f>S332*H332</f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54" t="s">
        <v>214</v>
      </c>
      <c r="AT332" s="154" t="s">
        <v>149</v>
      </c>
      <c r="AU332" s="154" t="s">
        <v>83</v>
      </c>
      <c r="AY332" s="14" t="s">
        <v>147</v>
      </c>
      <c r="BE332" s="155">
        <f>IF(N332="základní",J332,0)</f>
        <v>0</v>
      </c>
      <c r="BF332" s="155">
        <f>IF(N332="snížená",J332,0)</f>
        <v>0</v>
      </c>
      <c r="BG332" s="155">
        <f>IF(N332="zákl. přenesená",J332,0)</f>
        <v>0</v>
      </c>
      <c r="BH332" s="155">
        <f>IF(N332="sníž. přenesená",J332,0)</f>
        <v>0</v>
      </c>
      <c r="BI332" s="155">
        <f>IF(N332="nulová",J332,0)</f>
        <v>0</v>
      </c>
      <c r="BJ332" s="14" t="s">
        <v>81</v>
      </c>
      <c r="BK332" s="155">
        <f>ROUND(I332*H332,2)</f>
        <v>0</v>
      </c>
      <c r="BL332" s="14" t="s">
        <v>214</v>
      </c>
      <c r="BM332" s="154" t="s">
        <v>838</v>
      </c>
    </row>
    <row r="333" spans="1:65" s="12" customFormat="1" ht="22.8" customHeight="1">
      <c r="B333" s="128"/>
      <c r="D333" s="129" t="s">
        <v>72</v>
      </c>
      <c r="E333" s="139" t="s">
        <v>839</v>
      </c>
      <c r="F333" s="139" t="s">
        <v>840</v>
      </c>
      <c r="I333" s="131"/>
      <c r="J333" s="140">
        <f>BK333</f>
        <v>0</v>
      </c>
      <c r="L333" s="128"/>
      <c r="M333" s="133"/>
      <c r="N333" s="134"/>
      <c r="O333" s="134"/>
      <c r="P333" s="135">
        <f>SUM(P334:P338)</f>
        <v>0</v>
      </c>
      <c r="Q333" s="134"/>
      <c r="R333" s="135">
        <f>SUM(R334:R338)</f>
        <v>2.4762199999999996</v>
      </c>
      <c r="S333" s="134"/>
      <c r="T333" s="136">
        <f>SUM(T334:T338)</f>
        <v>0</v>
      </c>
      <c r="AR333" s="129" t="s">
        <v>83</v>
      </c>
      <c r="AT333" s="137" t="s">
        <v>72</v>
      </c>
      <c r="AU333" s="137" t="s">
        <v>81</v>
      </c>
      <c r="AY333" s="129" t="s">
        <v>147</v>
      </c>
      <c r="BK333" s="138">
        <f>SUM(BK334:BK338)</f>
        <v>0</v>
      </c>
    </row>
    <row r="334" spans="1:65" s="2" customFormat="1" ht="33" customHeight="1">
      <c r="A334" s="29"/>
      <c r="B334" s="141"/>
      <c r="C334" s="142" t="s">
        <v>841</v>
      </c>
      <c r="D334" s="142" t="s">
        <v>149</v>
      </c>
      <c r="E334" s="143" t="s">
        <v>842</v>
      </c>
      <c r="F334" s="144" t="s">
        <v>843</v>
      </c>
      <c r="G334" s="145" t="s">
        <v>152</v>
      </c>
      <c r="H334" s="146">
        <v>63</v>
      </c>
      <c r="I334" s="147"/>
      <c r="J334" s="148">
        <f>ROUND(I334*H334,2)</f>
        <v>0</v>
      </c>
      <c r="K334" s="149"/>
      <c r="L334" s="30"/>
      <c r="M334" s="150" t="s">
        <v>1</v>
      </c>
      <c r="N334" s="151" t="s">
        <v>38</v>
      </c>
      <c r="O334" s="55"/>
      <c r="P334" s="152">
        <f>O334*H334</f>
        <v>0</v>
      </c>
      <c r="Q334" s="152">
        <v>2.5999999999999998E-4</v>
      </c>
      <c r="R334" s="152">
        <f>Q334*H334</f>
        <v>1.6379999999999999E-2</v>
      </c>
      <c r="S334" s="152">
        <v>0</v>
      </c>
      <c r="T334" s="153">
        <f>S334*H334</f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54" t="s">
        <v>214</v>
      </c>
      <c r="AT334" s="154" t="s">
        <v>149</v>
      </c>
      <c r="AU334" s="154" t="s">
        <v>83</v>
      </c>
      <c r="AY334" s="14" t="s">
        <v>147</v>
      </c>
      <c r="BE334" s="155">
        <f>IF(N334="základní",J334,0)</f>
        <v>0</v>
      </c>
      <c r="BF334" s="155">
        <f>IF(N334="snížená",J334,0)</f>
        <v>0</v>
      </c>
      <c r="BG334" s="155">
        <f>IF(N334="zákl. přenesená",J334,0)</f>
        <v>0</v>
      </c>
      <c r="BH334" s="155">
        <f>IF(N334="sníž. přenesená",J334,0)</f>
        <v>0</v>
      </c>
      <c r="BI334" s="155">
        <f>IF(N334="nulová",J334,0)</f>
        <v>0</v>
      </c>
      <c r="BJ334" s="14" t="s">
        <v>81</v>
      </c>
      <c r="BK334" s="155">
        <f>ROUND(I334*H334,2)</f>
        <v>0</v>
      </c>
      <c r="BL334" s="14" t="s">
        <v>214</v>
      </c>
      <c r="BM334" s="154" t="s">
        <v>844</v>
      </c>
    </row>
    <row r="335" spans="1:65" s="2" customFormat="1" ht="24.15" customHeight="1">
      <c r="A335" s="29"/>
      <c r="B335" s="141"/>
      <c r="C335" s="156" t="s">
        <v>845</v>
      </c>
      <c r="D335" s="156" t="s">
        <v>194</v>
      </c>
      <c r="E335" s="157" t="s">
        <v>846</v>
      </c>
      <c r="F335" s="158" t="s">
        <v>847</v>
      </c>
      <c r="G335" s="159" t="s">
        <v>152</v>
      </c>
      <c r="H335" s="160">
        <v>63</v>
      </c>
      <c r="I335" s="161"/>
      <c r="J335" s="162">
        <f>ROUND(I335*H335,2)</f>
        <v>0</v>
      </c>
      <c r="K335" s="163"/>
      <c r="L335" s="164"/>
      <c r="M335" s="165" t="s">
        <v>1</v>
      </c>
      <c r="N335" s="166" t="s">
        <v>38</v>
      </c>
      <c r="O335" s="55"/>
      <c r="P335" s="152">
        <f>O335*H335</f>
        <v>0</v>
      </c>
      <c r="Q335" s="152">
        <v>3.4720000000000001E-2</v>
      </c>
      <c r="R335" s="152">
        <f>Q335*H335</f>
        <v>2.18736</v>
      </c>
      <c r="S335" s="152">
        <v>0</v>
      </c>
      <c r="T335" s="153">
        <f>S335*H335</f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54" t="s">
        <v>418</v>
      </c>
      <c r="AT335" s="154" t="s">
        <v>194</v>
      </c>
      <c r="AU335" s="154" t="s">
        <v>83</v>
      </c>
      <c r="AY335" s="14" t="s">
        <v>147</v>
      </c>
      <c r="BE335" s="155">
        <f>IF(N335="základní",J335,0)</f>
        <v>0</v>
      </c>
      <c r="BF335" s="155">
        <f>IF(N335="snížená",J335,0)</f>
        <v>0</v>
      </c>
      <c r="BG335" s="155">
        <f>IF(N335="zákl. přenesená",J335,0)</f>
        <v>0</v>
      </c>
      <c r="BH335" s="155">
        <f>IF(N335="sníž. přenesená",J335,0)</f>
        <v>0</v>
      </c>
      <c r="BI335" s="155">
        <f>IF(N335="nulová",J335,0)</f>
        <v>0</v>
      </c>
      <c r="BJ335" s="14" t="s">
        <v>81</v>
      </c>
      <c r="BK335" s="155">
        <f>ROUND(I335*H335,2)</f>
        <v>0</v>
      </c>
      <c r="BL335" s="14" t="s">
        <v>214</v>
      </c>
      <c r="BM335" s="154" t="s">
        <v>848</v>
      </c>
    </row>
    <row r="336" spans="1:65" s="2" customFormat="1" ht="33" customHeight="1">
      <c r="A336" s="29"/>
      <c r="B336" s="141"/>
      <c r="C336" s="142" t="s">
        <v>849</v>
      </c>
      <c r="D336" s="142" t="s">
        <v>149</v>
      </c>
      <c r="E336" s="143" t="s">
        <v>850</v>
      </c>
      <c r="F336" s="144" t="s">
        <v>851</v>
      </c>
      <c r="G336" s="145" t="s">
        <v>152</v>
      </c>
      <c r="H336" s="146">
        <v>8</v>
      </c>
      <c r="I336" s="147"/>
      <c r="J336" s="148">
        <f>ROUND(I336*H336,2)</f>
        <v>0</v>
      </c>
      <c r="K336" s="149"/>
      <c r="L336" s="30"/>
      <c r="M336" s="150" t="s">
        <v>1</v>
      </c>
      <c r="N336" s="151" t="s">
        <v>38</v>
      </c>
      <c r="O336" s="55"/>
      <c r="P336" s="152">
        <f>O336*H336</f>
        <v>0</v>
      </c>
      <c r="Q336" s="152">
        <v>2.5999999999999998E-4</v>
      </c>
      <c r="R336" s="152">
        <f>Q336*H336</f>
        <v>2.0799999999999998E-3</v>
      </c>
      <c r="S336" s="152">
        <v>0</v>
      </c>
      <c r="T336" s="153">
        <f>S336*H336</f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54" t="s">
        <v>214</v>
      </c>
      <c r="AT336" s="154" t="s">
        <v>149</v>
      </c>
      <c r="AU336" s="154" t="s">
        <v>83</v>
      </c>
      <c r="AY336" s="14" t="s">
        <v>147</v>
      </c>
      <c r="BE336" s="155">
        <f>IF(N336="základní",J336,0)</f>
        <v>0</v>
      </c>
      <c r="BF336" s="155">
        <f>IF(N336="snížená",J336,0)</f>
        <v>0</v>
      </c>
      <c r="BG336" s="155">
        <f>IF(N336="zákl. přenesená",J336,0)</f>
        <v>0</v>
      </c>
      <c r="BH336" s="155">
        <f>IF(N336="sníž. přenesená",J336,0)</f>
        <v>0</v>
      </c>
      <c r="BI336" s="155">
        <f>IF(N336="nulová",J336,0)</f>
        <v>0</v>
      </c>
      <c r="BJ336" s="14" t="s">
        <v>81</v>
      </c>
      <c r="BK336" s="155">
        <f>ROUND(I336*H336,2)</f>
        <v>0</v>
      </c>
      <c r="BL336" s="14" t="s">
        <v>214</v>
      </c>
      <c r="BM336" s="154" t="s">
        <v>852</v>
      </c>
    </row>
    <row r="337" spans="1:65" s="2" customFormat="1" ht="24.15" customHeight="1">
      <c r="A337" s="29"/>
      <c r="B337" s="141"/>
      <c r="C337" s="156" t="s">
        <v>853</v>
      </c>
      <c r="D337" s="156" t="s">
        <v>194</v>
      </c>
      <c r="E337" s="157" t="s">
        <v>854</v>
      </c>
      <c r="F337" s="158" t="s">
        <v>855</v>
      </c>
      <c r="G337" s="159" t="s">
        <v>152</v>
      </c>
      <c r="H337" s="160">
        <v>8</v>
      </c>
      <c r="I337" s="161"/>
      <c r="J337" s="162">
        <f>ROUND(I337*H337,2)</f>
        <v>0</v>
      </c>
      <c r="K337" s="163"/>
      <c r="L337" s="164"/>
      <c r="M337" s="165" t="s">
        <v>1</v>
      </c>
      <c r="N337" s="166" t="s">
        <v>38</v>
      </c>
      <c r="O337" s="55"/>
      <c r="P337" s="152">
        <f>O337*H337</f>
        <v>0</v>
      </c>
      <c r="Q337" s="152">
        <v>3.3799999999999997E-2</v>
      </c>
      <c r="R337" s="152">
        <f>Q337*H337</f>
        <v>0.27039999999999997</v>
      </c>
      <c r="S337" s="152">
        <v>0</v>
      </c>
      <c r="T337" s="153">
        <f>S337*H337</f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54" t="s">
        <v>418</v>
      </c>
      <c r="AT337" s="154" t="s">
        <v>194</v>
      </c>
      <c r="AU337" s="154" t="s">
        <v>83</v>
      </c>
      <c r="AY337" s="14" t="s">
        <v>147</v>
      </c>
      <c r="BE337" s="155">
        <f>IF(N337="základní",J337,0)</f>
        <v>0</v>
      </c>
      <c r="BF337" s="155">
        <f>IF(N337="snížená",J337,0)</f>
        <v>0</v>
      </c>
      <c r="BG337" s="155">
        <f>IF(N337="zákl. přenesená",J337,0)</f>
        <v>0</v>
      </c>
      <c r="BH337" s="155">
        <f>IF(N337="sníž. přenesená",J337,0)</f>
        <v>0</v>
      </c>
      <c r="BI337" s="155">
        <f>IF(N337="nulová",J337,0)</f>
        <v>0</v>
      </c>
      <c r="BJ337" s="14" t="s">
        <v>81</v>
      </c>
      <c r="BK337" s="155">
        <f>ROUND(I337*H337,2)</f>
        <v>0</v>
      </c>
      <c r="BL337" s="14" t="s">
        <v>214</v>
      </c>
      <c r="BM337" s="154" t="s">
        <v>856</v>
      </c>
    </row>
    <row r="338" spans="1:65" s="2" customFormat="1" ht="24.15" customHeight="1">
      <c r="A338" s="29"/>
      <c r="B338" s="141"/>
      <c r="C338" s="142" t="s">
        <v>857</v>
      </c>
      <c r="D338" s="142" t="s">
        <v>149</v>
      </c>
      <c r="E338" s="143" t="s">
        <v>858</v>
      </c>
      <c r="F338" s="144" t="s">
        <v>859</v>
      </c>
      <c r="G338" s="145" t="s">
        <v>427</v>
      </c>
      <c r="H338" s="167"/>
      <c r="I338" s="147"/>
      <c r="J338" s="148">
        <f>ROUND(I338*H338,2)</f>
        <v>0</v>
      </c>
      <c r="K338" s="149"/>
      <c r="L338" s="30"/>
      <c r="M338" s="150" t="s">
        <v>1</v>
      </c>
      <c r="N338" s="151" t="s">
        <v>38</v>
      </c>
      <c r="O338" s="55"/>
      <c r="P338" s="152">
        <f>O338*H338</f>
        <v>0</v>
      </c>
      <c r="Q338" s="152">
        <v>0</v>
      </c>
      <c r="R338" s="152">
        <f>Q338*H338</f>
        <v>0</v>
      </c>
      <c r="S338" s="152">
        <v>0</v>
      </c>
      <c r="T338" s="153">
        <f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54" t="s">
        <v>214</v>
      </c>
      <c r="AT338" s="154" t="s">
        <v>149</v>
      </c>
      <c r="AU338" s="154" t="s">
        <v>83</v>
      </c>
      <c r="AY338" s="14" t="s">
        <v>147</v>
      </c>
      <c r="BE338" s="155">
        <f>IF(N338="základní",J338,0)</f>
        <v>0</v>
      </c>
      <c r="BF338" s="155">
        <f>IF(N338="snížená",J338,0)</f>
        <v>0</v>
      </c>
      <c r="BG338" s="155">
        <f>IF(N338="zákl. přenesená",J338,0)</f>
        <v>0</v>
      </c>
      <c r="BH338" s="155">
        <f>IF(N338="sníž. přenesená",J338,0)</f>
        <v>0</v>
      </c>
      <c r="BI338" s="155">
        <f>IF(N338="nulová",J338,0)</f>
        <v>0</v>
      </c>
      <c r="BJ338" s="14" t="s">
        <v>81</v>
      </c>
      <c r="BK338" s="155">
        <f>ROUND(I338*H338,2)</f>
        <v>0</v>
      </c>
      <c r="BL338" s="14" t="s">
        <v>214</v>
      </c>
      <c r="BM338" s="154" t="s">
        <v>860</v>
      </c>
    </row>
    <row r="339" spans="1:65" s="12" customFormat="1" ht="22.8" customHeight="1">
      <c r="B339" s="128"/>
      <c r="D339" s="129" t="s">
        <v>72</v>
      </c>
      <c r="E339" s="139" t="s">
        <v>861</v>
      </c>
      <c r="F339" s="139" t="s">
        <v>862</v>
      </c>
      <c r="I339" s="131"/>
      <c r="J339" s="140">
        <f>BK339</f>
        <v>0</v>
      </c>
      <c r="L339" s="128"/>
      <c r="M339" s="133"/>
      <c r="N339" s="134"/>
      <c r="O339" s="134"/>
      <c r="P339" s="135">
        <f>SUM(P340:P347)</f>
        <v>0</v>
      </c>
      <c r="Q339" s="134"/>
      <c r="R339" s="135">
        <f>SUM(R340:R347)</f>
        <v>2.9019900000000001</v>
      </c>
      <c r="S339" s="134"/>
      <c r="T339" s="136">
        <f>SUM(T340:T347)</f>
        <v>0</v>
      </c>
      <c r="AR339" s="129" t="s">
        <v>83</v>
      </c>
      <c r="AT339" s="137" t="s">
        <v>72</v>
      </c>
      <c r="AU339" s="137" t="s">
        <v>81</v>
      </c>
      <c r="AY339" s="129" t="s">
        <v>147</v>
      </c>
      <c r="BK339" s="138">
        <f>SUM(BK340:BK347)</f>
        <v>0</v>
      </c>
    </row>
    <row r="340" spans="1:65" s="2" customFormat="1" ht="21.75" customHeight="1">
      <c r="A340" s="29"/>
      <c r="B340" s="141"/>
      <c r="C340" s="156" t="s">
        <v>863</v>
      </c>
      <c r="D340" s="156" t="s">
        <v>194</v>
      </c>
      <c r="E340" s="157" t="s">
        <v>864</v>
      </c>
      <c r="F340" s="158" t="s">
        <v>865</v>
      </c>
      <c r="G340" s="159" t="s">
        <v>152</v>
      </c>
      <c r="H340" s="160">
        <v>63</v>
      </c>
      <c r="I340" s="161"/>
      <c r="J340" s="162">
        <f t="shared" ref="J340:J347" si="130">ROUND(I340*H340,2)</f>
        <v>0</v>
      </c>
      <c r="K340" s="163"/>
      <c r="L340" s="164"/>
      <c r="M340" s="165" t="s">
        <v>1</v>
      </c>
      <c r="N340" s="166" t="s">
        <v>38</v>
      </c>
      <c r="O340" s="55"/>
      <c r="P340" s="152">
        <f t="shared" ref="P340:P347" si="131">O340*H340</f>
        <v>0</v>
      </c>
      <c r="Q340" s="152">
        <v>2.546E-2</v>
      </c>
      <c r="R340" s="152">
        <f t="shared" ref="R340:R347" si="132">Q340*H340</f>
        <v>1.60398</v>
      </c>
      <c r="S340" s="152">
        <v>0</v>
      </c>
      <c r="T340" s="153">
        <f t="shared" ref="T340:T347" si="133">S340*H340</f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54" t="s">
        <v>418</v>
      </c>
      <c r="AT340" s="154" t="s">
        <v>194</v>
      </c>
      <c r="AU340" s="154" t="s">
        <v>83</v>
      </c>
      <c r="AY340" s="14" t="s">
        <v>147</v>
      </c>
      <c r="BE340" s="155">
        <f t="shared" ref="BE340:BE347" si="134">IF(N340="základní",J340,0)</f>
        <v>0</v>
      </c>
      <c r="BF340" s="155">
        <f t="shared" ref="BF340:BF347" si="135">IF(N340="snížená",J340,0)</f>
        <v>0</v>
      </c>
      <c r="BG340" s="155">
        <f t="shared" ref="BG340:BG347" si="136">IF(N340="zákl. přenesená",J340,0)</f>
        <v>0</v>
      </c>
      <c r="BH340" s="155">
        <f t="shared" ref="BH340:BH347" si="137">IF(N340="sníž. přenesená",J340,0)</f>
        <v>0</v>
      </c>
      <c r="BI340" s="155">
        <f t="shared" ref="BI340:BI347" si="138">IF(N340="nulová",J340,0)</f>
        <v>0</v>
      </c>
      <c r="BJ340" s="14" t="s">
        <v>81</v>
      </c>
      <c r="BK340" s="155">
        <f t="shared" ref="BK340:BK347" si="139">ROUND(I340*H340,2)</f>
        <v>0</v>
      </c>
      <c r="BL340" s="14" t="s">
        <v>214</v>
      </c>
      <c r="BM340" s="154" t="s">
        <v>866</v>
      </c>
    </row>
    <row r="341" spans="1:65" s="2" customFormat="1" ht="21.75" customHeight="1">
      <c r="A341" s="29"/>
      <c r="B341" s="141"/>
      <c r="C341" s="142" t="s">
        <v>867</v>
      </c>
      <c r="D341" s="142" t="s">
        <v>149</v>
      </c>
      <c r="E341" s="143" t="s">
        <v>868</v>
      </c>
      <c r="F341" s="144" t="s">
        <v>869</v>
      </c>
      <c r="G341" s="145" t="s">
        <v>255</v>
      </c>
      <c r="H341" s="146">
        <v>11</v>
      </c>
      <c r="I341" s="147"/>
      <c r="J341" s="148">
        <f t="shared" si="130"/>
        <v>0</v>
      </c>
      <c r="K341" s="149"/>
      <c r="L341" s="30"/>
      <c r="M341" s="150" t="s">
        <v>1</v>
      </c>
      <c r="N341" s="151" t="s">
        <v>38</v>
      </c>
      <c r="O341" s="55"/>
      <c r="P341" s="152">
        <f t="shared" si="131"/>
        <v>0</v>
      </c>
      <c r="Q341" s="152">
        <v>0</v>
      </c>
      <c r="R341" s="152">
        <f t="shared" si="132"/>
        <v>0</v>
      </c>
      <c r="S341" s="152">
        <v>0</v>
      </c>
      <c r="T341" s="153">
        <f t="shared" si="13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54" t="s">
        <v>214</v>
      </c>
      <c r="AT341" s="154" t="s">
        <v>149</v>
      </c>
      <c r="AU341" s="154" t="s">
        <v>83</v>
      </c>
      <c r="AY341" s="14" t="s">
        <v>147</v>
      </c>
      <c r="BE341" s="155">
        <f t="shared" si="134"/>
        <v>0</v>
      </c>
      <c r="BF341" s="155">
        <f t="shared" si="135"/>
        <v>0</v>
      </c>
      <c r="BG341" s="155">
        <f t="shared" si="136"/>
        <v>0</v>
      </c>
      <c r="BH341" s="155">
        <f t="shared" si="137"/>
        <v>0</v>
      </c>
      <c r="BI341" s="155">
        <f t="shared" si="138"/>
        <v>0</v>
      </c>
      <c r="BJ341" s="14" t="s">
        <v>81</v>
      </c>
      <c r="BK341" s="155">
        <f t="shared" si="139"/>
        <v>0</v>
      </c>
      <c r="BL341" s="14" t="s">
        <v>214</v>
      </c>
      <c r="BM341" s="154" t="s">
        <v>870</v>
      </c>
    </row>
    <row r="342" spans="1:65" s="2" customFormat="1" ht="24.15" customHeight="1">
      <c r="A342" s="29"/>
      <c r="B342" s="141"/>
      <c r="C342" s="156" t="s">
        <v>871</v>
      </c>
      <c r="D342" s="156" t="s">
        <v>194</v>
      </c>
      <c r="E342" s="157" t="s">
        <v>872</v>
      </c>
      <c r="F342" s="158" t="s">
        <v>873</v>
      </c>
      <c r="G342" s="159" t="s">
        <v>255</v>
      </c>
      <c r="H342" s="160">
        <v>3</v>
      </c>
      <c r="I342" s="161"/>
      <c r="J342" s="162">
        <f t="shared" si="130"/>
        <v>0</v>
      </c>
      <c r="K342" s="163"/>
      <c r="L342" s="164"/>
      <c r="M342" s="165" t="s">
        <v>1</v>
      </c>
      <c r="N342" s="166" t="s">
        <v>38</v>
      </c>
      <c r="O342" s="55"/>
      <c r="P342" s="152">
        <f t="shared" si="131"/>
        <v>0</v>
      </c>
      <c r="Q342" s="152">
        <v>0.104</v>
      </c>
      <c r="R342" s="152">
        <f t="shared" si="132"/>
        <v>0.312</v>
      </c>
      <c r="S342" s="152">
        <v>0</v>
      </c>
      <c r="T342" s="153">
        <f t="shared" si="13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54" t="s">
        <v>418</v>
      </c>
      <c r="AT342" s="154" t="s">
        <v>194</v>
      </c>
      <c r="AU342" s="154" t="s">
        <v>83</v>
      </c>
      <c r="AY342" s="14" t="s">
        <v>147</v>
      </c>
      <c r="BE342" s="155">
        <f t="shared" si="134"/>
        <v>0</v>
      </c>
      <c r="BF342" s="155">
        <f t="shared" si="135"/>
        <v>0</v>
      </c>
      <c r="BG342" s="155">
        <f t="shared" si="136"/>
        <v>0</v>
      </c>
      <c r="BH342" s="155">
        <f t="shared" si="137"/>
        <v>0</v>
      </c>
      <c r="BI342" s="155">
        <f t="shared" si="138"/>
        <v>0</v>
      </c>
      <c r="BJ342" s="14" t="s">
        <v>81</v>
      </c>
      <c r="BK342" s="155">
        <f t="shared" si="139"/>
        <v>0</v>
      </c>
      <c r="BL342" s="14" t="s">
        <v>214</v>
      </c>
      <c r="BM342" s="154" t="s">
        <v>874</v>
      </c>
    </row>
    <row r="343" spans="1:65" s="2" customFormat="1" ht="24.15" customHeight="1">
      <c r="A343" s="29"/>
      <c r="B343" s="141"/>
      <c r="C343" s="156" t="s">
        <v>875</v>
      </c>
      <c r="D343" s="156" t="s">
        <v>194</v>
      </c>
      <c r="E343" s="157" t="s">
        <v>876</v>
      </c>
      <c r="F343" s="158" t="s">
        <v>877</v>
      </c>
      <c r="G343" s="159" t="s">
        <v>255</v>
      </c>
      <c r="H343" s="160">
        <v>8</v>
      </c>
      <c r="I343" s="161"/>
      <c r="J343" s="162">
        <f t="shared" si="130"/>
        <v>0</v>
      </c>
      <c r="K343" s="163"/>
      <c r="L343" s="164"/>
      <c r="M343" s="165" t="s">
        <v>1</v>
      </c>
      <c r="N343" s="166" t="s">
        <v>38</v>
      </c>
      <c r="O343" s="55"/>
      <c r="P343" s="152">
        <f t="shared" si="131"/>
        <v>0</v>
      </c>
      <c r="Q343" s="152">
        <v>0.104</v>
      </c>
      <c r="R343" s="152">
        <f t="shared" si="132"/>
        <v>0.83199999999999996</v>
      </c>
      <c r="S343" s="152">
        <v>0</v>
      </c>
      <c r="T343" s="153">
        <f t="shared" si="13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54" t="s">
        <v>418</v>
      </c>
      <c r="AT343" s="154" t="s">
        <v>194</v>
      </c>
      <c r="AU343" s="154" t="s">
        <v>83</v>
      </c>
      <c r="AY343" s="14" t="s">
        <v>147</v>
      </c>
      <c r="BE343" s="155">
        <f t="shared" si="134"/>
        <v>0</v>
      </c>
      <c r="BF343" s="155">
        <f t="shared" si="135"/>
        <v>0</v>
      </c>
      <c r="BG343" s="155">
        <f t="shared" si="136"/>
        <v>0</v>
      </c>
      <c r="BH343" s="155">
        <f t="shared" si="137"/>
        <v>0</v>
      </c>
      <c r="BI343" s="155">
        <f t="shared" si="138"/>
        <v>0</v>
      </c>
      <c r="BJ343" s="14" t="s">
        <v>81</v>
      </c>
      <c r="BK343" s="155">
        <f t="shared" si="139"/>
        <v>0</v>
      </c>
      <c r="BL343" s="14" t="s">
        <v>214</v>
      </c>
      <c r="BM343" s="154" t="s">
        <v>878</v>
      </c>
    </row>
    <row r="344" spans="1:65" s="2" customFormat="1" ht="16.5" customHeight="1">
      <c r="A344" s="29"/>
      <c r="B344" s="141"/>
      <c r="C344" s="142" t="s">
        <v>879</v>
      </c>
      <c r="D344" s="142" t="s">
        <v>149</v>
      </c>
      <c r="E344" s="143" t="s">
        <v>880</v>
      </c>
      <c r="F344" s="144" t="s">
        <v>881</v>
      </c>
      <c r="G344" s="145" t="s">
        <v>255</v>
      </c>
      <c r="H344" s="146">
        <v>2</v>
      </c>
      <c r="I344" s="147"/>
      <c r="J344" s="148">
        <f t="shared" si="130"/>
        <v>0</v>
      </c>
      <c r="K344" s="149"/>
      <c r="L344" s="30"/>
      <c r="M344" s="150" t="s">
        <v>1</v>
      </c>
      <c r="N344" s="151" t="s">
        <v>38</v>
      </c>
      <c r="O344" s="55"/>
      <c r="P344" s="152">
        <f t="shared" si="131"/>
        <v>0</v>
      </c>
      <c r="Q344" s="152">
        <v>0</v>
      </c>
      <c r="R344" s="152">
        <f t="shared" si="132"/>
        <v>0</v>
      </c>
      <c r="S344" s="152">
        <v>0</v>
      </c>
      <c r="T344" s="153">
        <f t="shared" si="13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54" t="s">
        <v>214</v>
      </c>
      <c r="AT344" s="154" t="s">
        <v>149</v>
      </c>
      <c r="AU344" s="154" t="s">
        <v>83</v>
      </c>
      <c r="AY344" s="14" t="s">
        <v>147</v>
      </c>
      <c r="BE344" s="155">
        <f t="shared" si="134"/>
        <v>0</v>
      </c>
      <c r="BF344" s="155">
        <f t="shared" si="135"/>
        <v>0</v>
      </c>
      <c r="BG344" s="155">
        <f t="shared" si="136"/>
        <v>0</v>
      </c>
      <c r="BH344" s="155">
        <f t="shared" si="137"/>
        <v>0</v>
      </c>
      <c r="BI344" s="155">
        <f t="shared" si="138"/>
        <v>0</v>
      </c>
      <c r="BJ344" s="14" t="s">
        <v>81</v>
      </c>
      <c r="BK344" s="155">
        <f t="shared" si="139"/>
        <v>0</v>
      </c>
      <c r="BL344" s="14" t="s">
        <v>214</v>
      </c>
      <c r="BM344" s="154" t="s">
        <v>882</v>
      </c>
    </row>
    <row r="345" spans="1:65" s="2" customFormat="1" ht="16.5" customHeight="1">
      <c r="A345" s="29"/>
      <c r="B345" s="141"/>
      <c r="C345" s="156" t="s">
        <v>883</v>
      </c>
      <c r="D345" s="156" t="s">
        <v>194</v>
      </c>
      <c r="E345" s="157" t="s">
        <v>884</v>
      </c>
      <c r="F345" s="158" t="s">
        <v>885</v>
      </c>
      <c r="G345" s="159" t="s">
        <v>255</v>
      </c>
      <c r="H345" s="160">
        <v>2</v>
      </c>
      <c r="I345" s="161"/>
      <c r="J345" s="162">
        <f t="shared" si="130"/>
        <v>0</v>
      </c>
      <c r="K345" s="163"/>
      <c r="L345" s="164"/>
      <c r="M345" s="165" t="s">
        <v>1</v>
      </c>
      <c r="N345" s="166" t="s">
        <v>38</v>
      </c>
      <c r="O345" s="55"/>
      <c r="P345" s="152">
        <f t="shared" si="131"/>
        <v>0</v>
      </c>
      <c r="Q345" s="152">
        <v>7.6999999999999999E-2</v>
      </c>
      <c r="R345" s="152">
        <f t="shared" si="132"/>
        <v>0.154</v>
      </c>
      <c r="S345" s="152">
        <v>0</v>
      </c>
      <c r="T345" s="153">
        <f t="shared" si="133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54" t="s">
        <v>418</v>
      </c>
      <c r="AT345" s="154" t="s">
        <v>194</v>
      </c>
      <c r="AU345" s="154" t="s">
        <v>83</v>
      </c>
      <c r="AY345" s="14" t="s">
        <v>147</v>
      </c>
      <c r="BE345" s="155">
        <f t="shared" si="134"/>
        <v>0</v>
      </c>
      <c r="BF345" s="155">
        <f t="shared" si="135"/>
        <v>0</v>
      </c>
      <c r="BG345" s="155">
        <f t="shared" si="136"/>
        <v>0</v>
      </c>
      <c r="BH345" s="155">
        <f t="shared" si="137"/>
        <v>0</v>
      </c>
      <c r="BI345" s="155">
        <f t="shared" si="138"/>
        <v>0</v>
      </c>
      <c r="BJ345" s="14" t="s">
        <v>81</v>
      </c>
      <c r="BK345" s="155">
        <f t="shared" si="139"/>
        <v>0</v>
      </c>
      <c r="BL345" s="14" t="s">
        <v>214</v>
      </c>
      <c r="BM345" s="154" t="s">
        <v>886</v>
      </c>
    </row>
    <row r="346" spans="1:65" s="2" customFormat="1" ht="16.5" customHeight="1">
      <c r="A346" s="29"/>
      <c r="B346" s="141"/>
      <c r="C346" s="142" t="s">
        <v>887</v>
      </c>
      <c r="D346" s="142" t="s">
        <v>149</v>
      </c>
      <c r="E346" s="143" t="s">
        <v>888</v>
      </c>
      <c r="F346" s="144" t="s">
        <v>889</v>
      </c>
      <c r="G346" s="145" t="s">
        <v>400</v>
      </c>
      <c r="H346" s="146">
        <v>1</v>
      </c>
      <c r="I346" s="147"/>
      <c r="J346" s="148">
        <f t="shared" si="130"/>
        <v>0</v>
      </c>
      <c r="K346" s="149"/>
      <c r="L346" s="30"/>
      <c r="M346" s="150" t="s">
        <v>1</v>
      </c>
      <c r="N346" s="151" t="s">
        <v>38</v>
      </c>
      <c r="O346" s="55"/>
      <c r="P346" s="152">
        <f t="shared" si="131"/>
        <v>0</v>
      </c>
      <c r="Q346" s="152">
        <v>1.0000000000000001E-5</v>
      </c>
      <c r="R346" s="152">
        <f t="shared" si="132"/>
        <v>1.0000000000000001E-5</v>
      </c>
      <c r="S346" s="152">
        <v>0</v>
      </c>
      <c r="T346" s="153">
        <f t="shared" si="133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54" t="s">
        <v>214</v>
      </c>
      <c r="AT346" s="154" t="s">
        <v>149</v>
      </c>
      <c r="AU346" s="154" t="s">
        <v>83</v>
      </c>
      <c r="AY346" s="14" t="s">
        <v>147</v>
      </c>
      <c r="BE346" s="155">
        <f t="shared" si="134"/>
        <v>0</v>
      </c>
      <c r="BF346" s="155">
        <f t="shared" si="135"/>
        <v>0</v>
      </c>
      <c r="BG346" s="155">
        <f t="shared" si="136"/>
        <v>0</v>
      </c>
      <c r="BH346" s="155">
        <f t="shared" si="137"/>
        <v>0</v>
      </c>
      <c r="BI346" s="155">
        <f t="shared" si="138"/>
        <v>0</v>
      </c>
      <c r="BJ346" s="14" t="s">
        <v>81</v>
      </c>
      <c r="BK346" s="155">
        <f t="shared" si="139"/>
        <v>0</v>
      </c>
      <c r="BL346" s="14" t="s">
        <v>214</v>
      </c>
      <c r="BM346" s="154" t="s">
        <v>890</v>
      </c>
    </row>
    <row r="347" spans="1:65" s="2" customFormat="1" ht="24.15" customHeight="1">
      <c r="A347" s="29"/>
      <c r="B347" s="141"/>
      <c r="C347" s="142" t="s">
        <v>891</v>
      </c>
      <c r="D347" s="142" t="s">
        <v>149</v>
      </c>
      <c r="E347" s="143" t="s">
        <v>892</v>
      </c>
      <c r="F347" s="144" t="s">
        <v>893</v>
      </c>
      <c r="G347" s="145" t="s">
        <v>427</v>
      </c>
      <c r="H347" s="167"/>
      <c r="I347" s="147"/>
      <c r="J347" s="148">
        <f t="shared" si="130"/>
        <v>0</v>
      </c>
      <c r="K347" s="149"/>
      <c r="L347" s="30"/>
      <c r="M347" s="150" t="s">
        <v>1</v>
      </c>
      <c r="N347" s="151" t="s">
        <v>38</v>
      </c>
      <c r="O347" s="55"/>
      <c r="P347" s="152">
        <f t="shared" si="131"/>
        <v>0</v>
      </c>
      <c r="Q347" s="152">
        <v>0</v>
      </c>
      <c r="R347" s="152">
        <f t="shared" si="132"/>
        <v>0</v>
      </c>
      <c r="S347" s="152">
        <v>0</v>
      </c>
      <c r="T347" s="153">
        <f t="shared" si="13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54" t="s">
        <v>214</v>
      </c>
      <c r="AT347" s="154" t="s">
        <v>149</v>
      </c>
      <c r="AU347" s="154" t="s">
        <v>83</v>
      </c>
      <c r="AY347" s="14" t="s">
        <v>147</v>
      </c>
      <c r="BE347" s="155">
        <f t="shared" si="134"/>
        <v>0</v>
      </c>
      <c r="BF347" s="155">
        <f t="shared" si="135"/>
        <v>0</v>
      </c>
      <c r="BG347" s="155">
        <f t="shared" si="136"/>
        <v>0</v>
      </c>
      <c r="BH347" s="155">
        <f t="shared" si="137"/>
        <v>0</v>
      </c>
      <c r="BI347" s="155">
        <f t="shared" si="138"/>
        <v>0</v>
      </c>
      <c r="BJ347" s="14" t="s">
        <v>81</v>
      </c>
      <c r="BK347" s="155">
        <f t="shared" si="139"/>
        <v>0</v>
      </c>
      <c r="BL347" s="14" t="s">
        <v>214</v>
      </c>
      <c r="BM347" s="154" t="s">
        <v>894</v>
      </c>
    </row>
    <row r="348" spans="1:65" s="12" customFormat="1" ht="22.8" customHeight="1">
      <c r="B348" s="128"/>
      <c r="D348" s="129" t="s">
        <v>72</v>
      </c>
      <c r="E348" s="139" t="s">
        <v>895</v>
      </c>
      <c r="F348" s="139" t="s">
        <v>896</v>
      </c>
      <c r="I348" s="131"/>
      <c r="J348" s="140">
        <f>BK348</f>
        <v>0</v>
      </c>
      <c r="L348" s="128"/>
      <c r="M348" s="133"/>
      <c r="N348" s="134"/>
      <c r="O348" s="134"/>
      <c r="P348" s="135">
        <f>SUM(P349:P351)</f>
        <v>0</v>
      </c>
      <c r="Q348" s="134"/>
      <c r="R348" s="135">
        <f>SUM(R349:R351)</f>
        <v>5.4480000000000001E-2</v>
      </c>
      <c r="S348" s="134"/>
      <c r="T348" s="136">
        <f>SUM(T349:T351)</f>
        <v>0</v>
      </c>
      <c r="AR348" s="129" t="s">
        <v>83</v>
      </c>
      <c r="AT348" s="137" t="s">
        <v>72</v>
      </c>
      <c r="AU348" s="137" t="s">
        <v>81</v>
      </c>
      <c r="AY348" s="129" t="s">
        <v>147</v>
      </c>
      <c r="BK348" s="138">
        <f>SUM(BK349:BK351)</f>
        <v>0</v>
      </c>
    </row>
    <row r="349" spans="1:65" s="2" customFormat="1" ht="16.5" customHeight="1">
      <c r="A349" s="29"/>
      <c r="B349" s="141"/>
      <c r="C349" s="142" t="s">
        <v>897</v>
      </c>
      <c r="D349" s="142" t="s">
        <v>149</v>
      </c>
      <c r="E349" s="143" t="s">
        <v>898</v>
      </c>
      <c r="F349" s="144" t="s">
        <v>899</v>
      </c>
      <c r="G349" s="145" t="s">
        <v>188</v>
      </c>
      <c r="H349" s="146">
        <v>54</v>
      </c>
      <c r="I349" s="147"/>
      <c r="J349" s="148">
        <f>ROUND(I349*H349,2)</f>
        <v>0</v>
      </c>
      <c r="K349" s="149"/>
      <c r="L349" s="30"/>
      <c r="M349" s="150" t="s">
        <v>1</v>
      </c>
      <c r="N349" s="151" t="s">
        <v>38</v>
      </c>
      <c r="O349" s="55"/>
      <c r="P349" s="152">
        <f>O349*H349</f>
        <v>0</v>
      </c>
      <c r="Q349" s="152">
        <v>2.4000000000000001E-4</v>
      </c>
      <c r="R349" s="152">
        <f>Q349*H349</f>
        <v>1.2960000000000001E-2</v>
      </c>
      <c r="S349" s="152">
        <v>0</v>
      </c>
      <c r="T349" s="153">
        <f>S349*H349</f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54" t="s">
        <v>214</v>
      </c>
      <c r="AT349" s="154" t="s">
        <v>149</v>
      </c>
      <c r="AU349" s="154" t="s">
        <v>83</v>
      </c>
      <c r="AY349" s="14" t="s">
        <v>147</v>
      </c>
      <c r="BE349" s="155">
        <f>IF(N349="základní",J349,0)</f>
        <v>0</v>
      </c>
      <c r="BF349" s="155">
        <f>IF(N349="snížená",J349,0)</f>
        <v>0</v>
      </c>
      <c r="BG349" s="155">
        <f>IF(N349="zákl. přenesená",J349,0)</f>
        <v>0</v>
      </c>
      <c r="BH349" s="155">
        <f>IF(N349="sníž. přenesená",J349,0)</f>
        <v>0</v>
      </c>
      <c r="BI349" s="155">
        <f>IF(N349="nulová",J349,0)</f>
        <v>0</v>
      </c>
      <c r="BJ349" s="14" t="s">
        <v>81</v>
      </c>
      <c r="BK349" s="155">
        <f>ROUND(I349*H349,2)</f>
        <v>0</v>
      </c>
      <c r="BL349" s="14" t="s">
        <v>214</v>
      </c>
      <c r="BM349" s="154" t="s">
        <v>900</v>
      </c>
    </row>
    <row r="350" spans="1:65" s="2" customFormat="1" ht="24.15" customHeight="1">
      <c r="A350" s="29"/>
      <c r="B350" s="141"/>
      <c r="C350" s="142" t="s">
        <v>901</v>
      </c>
      <c r="D350" s="142" t="s">
        <v>149</v>
      </c>
      <c r="E350" s="143" t="s">
        <v>902</v>
      </c>
      <c r="F350" s="144" t="s">
        <v>903</v>
      </c>
      <c r="G350" s="145" t="s">
        <v>188</v>
      </c>
      <c r="H350" s="146">
        <v>95.5</v>
      </c>
      <c r="I350" s="147"/>
      <c r="J350" s="148">
        <f>ROUND(I350*H350,2)</f>
        <v>0</v>
      </c>
      <c r="K350" s="149"/>
      <c r="L350" s="30"/>
      <c r="M350" s="150" t="s">
        <v>1</v>
      </c>
      <c r="N350" s="151" t="s">
        <v>38</v>
      </c>
      <c r="O350" s="55"/>
      <c r="P350" s="152">
        <f>O350*H350</f>
        <v>0</v>
      </c>
      <c r="Q350" s="152">
        <v>2.4000000000000001E-4</v>
      </c>
      <c r="R350" s="152">
        <f>Q350*H350</f>
        <v>2.2919999999999999E-2</v>
      </c>
      <c r="S350" s="152">
        <v>0</v>
      </c>
      <c r="T350" s="153">
        <f>S350*H350</f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54" t="s">
        <v>214</v>
      </c>
      <c r="AT350" s="154" t="s">
        <v>149</v>
      </c>
      <c r="AU350" s="154" t="s">
        <v>83</v>
      </c>
      <c r="AY350" s="14" t="s">
        <v>147</v>
      </c>
      <c r="BE350" s="155">
        <f>IF(N350="základní",J350,0)</f>
        <v>0</v>
      </c>
      <c r="BF350" s="155">
        <f>IF(N350="snížená",J350,0)</f>
        <v>0</v>
      </c>
      <c r="BG350" s="155">
        <f>IF(N350="zákl. přenesená",J350,0)</f>
        <v>0</v>
      </c>
      <c r="BH350" s="155">
        <f>IF(N350="sníž. přenesená",J350,0)</f>
        <v>0</v>
      </c>
      <c r="BI350" s="155">
        <f>IF(N350="nulová",J350,0)</f>
        <v>0</v>
      </c>
      <c r="BJ350" s="14" t="s">
        <v>81</v>
      </c>
      <c r="BK350" s="155">
        <f>ROUND(I350*H350,2)</f>
        <v>0</v>
      </c>
      <c r="BL350" s="14" t="s">
        <v>214</v>
      </c>
      <c r="BM350" s="154" t="s">
        <v>904</v>
      </c>
    </row>
    <row r="351" spans="1:65" s="2" customFormat="1" ht="24.15" customHeight="1">
      <c r="A351" s="29"/>
      <c r="B351" s="141"/>
      <c r="C351" s="142" t="s">
        <v>905</v>
      </c>
      <c r="D351" s="142" t="s">
        <v>149</v>
      </c>
      <c r="E351" s="143" t="s">
        <v>906</v>
      </c>
      <c r="F351" s="144" t="s">
        <v>907</v>
      </c>
      <c r="G351" s="145" t="s">
        <v>188</v>
      </c>
      <c r="H351" s="146">
        <v>77.5</v>
      </c>
      <c r="I351" s="147"/>
      <c r="J351" s="148">
        <f>ROUND(I351*H351,2)</f>
        <v>0</v>
      </c>
      <c r="K351" s="149"/>
      <c r="L351" s="30"/>
      <c r="M351" s="150" t="s">
        <v>1</v>
      </c>
      <c r="N351" s="151" t="s">
        <v>38</v>
      </c>
      <c r="O351" s="55"/>
      <c r="P351" s="152">
        <f>O351*H351</f>
        <v>0</v>
      </c>
      <c r="Q351" s="152">
        <v>2.4000000000000001E-4</v>
      </c>
      <c r="R351" s="152">
        <f>Q351*H351</f>
        <v>1.8600000000000002E-2</v>
      </c>
      <c r="S351" s="152">
        <v>0</v>
      </c>
      <c r="T351" s="153">
        <f>S351*H351</f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54" t="s">
        <v>214</v>
      </c>
      <c r="AT351" s="154" t="s">
        <v>149</v>
      </c>
      <c r="AU351" s="154" t="s">
        <v>83</v>
      </c>
      <c r="AY351" s="14" t="s">
        <v>147</v>
      </c>
      <c r="BE351" s="155">
        <f>IF(N351="základní",J351,0)</f>
        <v>0</v>
      </c>
      <c r="BF351" s="155">
        <f>IF(N351="snížená",J351,0)</f>
        <v>0</v>
      </c>
      <c r="BG351" s="155">
        <f>IF(N351="zákl. přenesená",J351,0)</f>
        <v>0</v>
      </c>
      <c r="BH351" s="155">
        <f>IF(N351="sníž. přenesená",J351,0)</f>
        <v>0</v>
      </c>
      <c r="BI351" s="155">
        <f>IF(N351="nulová",J351,0)</f>
        <v>0</v>
      </c>
      <c r="BJ351" s="14" t="s">
        <v>81</v>
      </c>
      <c r="BK351" s="155">
        <f>ROUND(I351*H351,2)</f>
        <v>0</v>
      </c>
      <c r="BL351" s="14" t="s">
        <v>214</v>
      </c>
      <c r="BM351" s="154" t="s">
        <v>908</v>
      </c>
    </row>
    <row r="352" spans="1:65" s="12" customFormat="1" ht="22.8" customHeight="1">
      <c r="B352" s="128"/>
      <c r="D352" s="129" t="s">
        <v>72</v>
      </c>
      <c r="E352" s="139" t="s">
        <v>909</v>
      </c>
      <c r="F352" s="139" t="s">
        <v>910</v>
      </c>
      <c r="I352" s="131"/>
      <c r="J352" s="140">
        <f>BK352</f>
        <v>0</v>
      </c>
      <c r="L352" s="128"/>
      <c r="M352" s="133"/>
      <c r="N352" s="134"/>
      <c r="O352" s="134"/>
      <c r="P352" s="135">
        <f>SUM(P353:P354)</f>
        <v>0</v>
      </c>
      <c r="Q352" s="134"/>
      <c r="R352" s="135">
        <f>SUM(R353:R354)</f>
        <v>0.19724851999999998</v>
      </c>
      <c r="S352" s="134"/>
      <c r="T352" s="136">
        <f>SUM(T353:T354)</f>
        <v>0</v>
      </c>
      <c r="AR352" s="129" t="s">
        <v>83</v>
      </c>
      <c r="AT352" s="137" t="s">
        <v>72</v>
      </c>
      <c r="AU352" s="137" t="s">
        <v>81</v>
      </c>
      <c r="AY352" s="129" t="s">
        <v>147</v>
      </c>
      <c r="BK352" s="138">
        <f>SUM(BK353:BK354)</f>
        <v>0</v>
      </c>
    </row>
    <row r="353" spans="1:65" s="2" customFormat="1" ht="33" customHeight="1">
      <c r="A353" s="29"/>
      <c r="B353" s="141"/>
      <c r="C353" s="142" t="s">
        <v>911</v>
      </c>
      <c r="D353" s="142" t="s">
        <v>149</v>
      </c>
      <c r="E353" s="143" t="s">
        <v>912</v>
      </c>
      <c r="F353" s="144" t="s">
        <v>913</v>
      </c>
      <c r="G353" s="145" t="s">
        <v>152</v>
      </c>
      <c r="H353" s="146">
        <v>402.548</v>
      </c>
      <c r="I353" s="147"/>
      <c r="J353" s="148">
        <f>ROUND(I353*H353,2)</f>
        <v>0</v>
      </c>
      <c r="K353" s="149"/>
      <c r="L353" s="30"/>
      <c r="M353" s="150" t="s">
        <v>1</v>
      </c>
      <c r="N353" s="151" t="s">
        <v>38</v>
      </c>
      <c r="O353" s="55"/>
      <c r="P353" s="152">
        <f>O353*H353</f>
        <v>0</v>
      </c>
      <c r="Q353" s="152">
        <v>2.0000000000000001E-4</v>
      </c>
      <c r="R353" s="152">
        <f>Q353*H353</f>
        <v>8.0509600000000001E-2</v>
      </c>
      <c r="S353" s="152">
        <v>0</v>
      </c>
      <c r="T353" s="153">
        <f>S353*H353</f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54" t="s">
        <v>214</v>
      </c>
      <c r="AT353" s="154" t="s">
        <v>149</v>
      </c>
      <c r="AU353" s="154" t="s">
        <v>83</v>
      </c>
      <c r="AY353" s="14" t="s">
        <v>147</v>
      </c>
      <c r="BE353" s="155">
        <f>IF(N353="základní",J353,0)</f>
        <v>0</v>
      </c>
      <c r="BF353" s="155">
        <f>IF(N353="snížená",J353,0)</f>
        <v>0</v>
      </c>
      <c r="BG353" s="155">
        <f>IF(N353="zákl. přenesená",J353,0)</f>
        <v>0</v>
      </c>
      <c r="BH353" s="155">
        <f>IF(N353="sníž. přenesená",J353,0)</f>
        <v>0</v>
      </c>
      <c r="BI353" s="155">
        <f>IF(N353="nulová",J353,0)</f>
        <v>0</v>
      </c>
      <c r="BJ353" s="14" t="s">
        <v>81</v>
      </c>
      <c r="BK353" s="155">
        <f>ROUND(I353*H353,2)</f>
        <v>0</v>
      </c>
      <c r="BL353" s="14" t="s">
        <v>214</v>
      </c>
      <c r="BM353" s="154" t="s">
        <v>914</v>
      </c>
    </row>
    <row r="354" spans="1:65" s="2" customFormat="1" ht="24.15" customHeight="1">
      <c r="A354" s="29"/>
      <c r="B354" s="141"/>
      <c r="C354" s="142" t="s">
        <v>915</v>
      </c>
      <c r="D354" s="142" t="s">
        <v>149</v>
      </c>
      <c r="E354" s="143" t="s">
        <v>916</v>
      </c>
      <c r="F354" s="144" t="s">
        <v>917</v>
      </c>
      <c r="G354" s="145" t="s">
        <v>152</v>
      </c>
      <c r="H354" s="146">
        <v>402.548</v>
      </c>
      <c r="I354" s="147"/>
      <c r="J354" s="148">
        <f>ROUND(I354*H354,2)</f>
        <v>0</v>
      </c>
      <c r="K354" s="149"/>
      <c r="L354" s="30"/>
      <c r="M354" s="150" t="s">
        <v>1</v>
      </c>
      <c r="N354" s="151" t="s">
        <v>38</v>
      </c>
      <c r="O354" s="55"/>
      <c r="P354" s="152">
        <f>O354*H354</f>
        <v>0</v>
      </c>
      <c r="Q354" s="152">
        <v>2.9E-4</v>
      </c>
      <c r="R354" s="152">
        <f>Q354*H354</f>
        <v>0.11673892</v>
      </c>
      <c r="S354" s="152">
        <v>0</v>
      </c>
      <c r="T354" s="153">
        <f>S354*H354</f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54" t="s">
        <v>214</v>
      </c>
      <c r="AT354" s="154" t="s">
        <v>149</v>
      </c>
      <c r="AU354" s="154" t="s">
        <v>83</v>
      </c>
      <c r="AY354" s="14" t="s">
        <v>147</v>
      </c>
      <c r="BE354" s="155">
        <f>IF(N354="základní",J354,0)</f>
        <v>0</v>
      </c>
      <c r="BF354" s="155">
        <f>IF(N354="snížená",J354,0)</f>
        <v>0</v>
      </c>
      <c r="BG354" s="155">
        <f>IF(N354="zákl. přenesená",J354,0)</f>
        <v>0</v>
      </c>
      <c r="BH354" s="155">
        <f>IF(N354="sníž. přenesená",J354,0)</f>
        <v>0</v>
      </c>
      <c r="BI354" s="155">
        <f>IF(N354="nulová",J354,0)</f>
        <v>0</v>
      </c>
      <c r="BJ354" s="14" t="s">
        <v>81</v>
      </c>
      <c r="BK354" s="155">
        <f>ROUND(I354*H354,2)</f>
        <v>0</v>
      </c>
      <c r="BL354" s="14" t="s">
        <v>214</v>
      </c>
      <c r="BM354" s="154" t="s">
        <v>918</v>
      </c>
    </row>
    <row r="355" spans="1:65" s="12" customFormat="1" ht="25.95" customHeight="1">
      <c r="B355" s="128"/>
      <c r="D355" s="129" t="s">
        <v>72</v>
      </c>
      <c r="E355" s="130" t="s">
        <v>919</v>
      </c>
      <c r="F355" s="130" t="s">
        <v>920</v>
      </c>
      <c r="I355" s="131"/>
      <c r="J355" s="132">
        <f>BK355</f>
        <v>0</v>
      </c>
      <c r="L355" s="128"/>
      <c r="M355" s="133"/>
      <c r="N355" s="134"/>
      <c r="O355" s="134"/>
      <c r="P355" s="135">
        <f>P356+P360</f>
        <v>0</v>
      </c>
      <c r="Q355" s="134"/>
      <c r="R355" s="135">
        <f>R356+R360</f>
        <v>0</v>
      </c>
      <c r="S355" s="134"/>
      <c r="T355" s="136">
        <f>T356+T360</f>
        <v>0</v>
      </c>
      <c r="AR355" s="129" t="s">
        <v>193</v>
      </c>
      <c r="AT355" s="137" t="s">
        <v>72</v>
      </c>
      <c r="AU355" s="137" t="s">
        <v>73</v>
      </c>
      <c r="AY355" s="129" t="s">
        <v>147</v>
      </c>
      <c r="BK355" s="138">
        <f>BK356+BK360</f>
        <v>0</v>
      </c>
    </row>
    <row r="356" spans="1:65" s="12" customFormat="1" ht="22.8" customHeight="1">
      <c r="B356" s="128"/>
      <c r="D356" s="129" t="s">
        <v>72</v>
      </c>
      <c r="E356" s="139" t="s">
        <v>921</v>
      </c>
      <c r="F356" s="139" t="s">
        <v>922</v>
      </c>
      <c r="I356" s="131"/>
      <c r="J356" s="140">
        <f>BK356</f>
        <v>0</v>
      </c>
      <c r="L356" s="128"/>
      <c r="M356" s="133"/>
      <c r="N356" s="134"/>
      <c r="O356" s="134"/>
      <c r="P356" s="135">
        <f>SUM(P357:P359)</f>
        <v>0</v>
      </c>
      <c r="Q356" s="134"/>
      <c r="R356" s="135">
        <f>SUM(R357:R359)</f>
        <v>0</v>
      </c>
      <c r="S356" s="134"/>
      <c r="T356" s="136">
        <f>SUM(T357:T359)</f>
        <v>0</v>
      </c>
      <c r="AR356" s="129" t="s">
        <v>193</v>
      </c>
      <c r="AT356" s="137" t="s">
        <v>72</v>
      </c>
      <c r="AU356" s="137" t="s">
        <v>81</v>
      </c>
      <c r="AY356" s="129" t="s">
        <v>147</v>
      </c>
      <c r="BK356" s="138">
        <f>SUM(BK357:BK359)</f>
        <v>0</v>
      </c>
    </row>
    <row r="357" spans="1:65" s="2" customFormat="1" ht="16.5" customHeight="1">
      <c r="A357" s="29"/>
      <c r="B357" s="141"/>
      <c r="C357" s="142" t="s">
        <v>923</v>
      </c>
      <c r="D357" s="142" t="s">
        <v>149</v>
      </c>
      <c r="E357" s="143" t="s">
        <v>924</v>
      </c>
      <c r="F357" s="144" t="s">
        <v>925</v>
      </c>
      <c r="G357" s="145" t="s">
        <v>400</v>
      </c>
      <c r="H357" s="146">
        <v>1</v>
      </c>
      <c r="I357" s="147"/>
      <c r="J357" s="148">
        <f>ROUND(I357*H357,2)</f>
        <v>0</v>
      </c>
      <c r="K357" s="149"/>
      <c r="L357" s="30"/>
      <c r="M357" s="150" t="s">
        <v>1</v>
      </c>
      <c r="N357" s="151" t="s">
        <v>38</v>
      </c>
      <c r="O357" s="55"/>
      <c r="P357" s="152">
        <f>O357*H357</f>
        <v>0</v>
      </c>
      <c r="Q357" s="152">
        <v>0</v>
      </c>
      <c r="R357" s="152">
        <f>Q357*H357</f>
        <v>0</v>
      </c>
      <c r="S357" s="152">
        <v>0</v>
      </c>
      <c r="T357" s="153">
        <f>S357*H357</f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54" t="s">
        <v>153</v>
      </c>
      <c r="AT357" s="154" t="s">
        <v>149</v>
      </c>
      <c r="AU357" s="154" t="s">
        <v>83</v>
      </c>
      <c r="AY357" s="14" t="s">
        <v>147</v>
      </c>
      <c r="BE357" s="155">
        <f>IF(N357="základní",J357,0)</f>
        <v>0</v>
      </c>
      <c r="BF357" s="155">
        <f>IF(N357="snížená",J357,0)</f>
        <v>0</v>
      </c>
      <c r="BG357" s="155">
        <f>IF(N357="zákl. přenesená",J357,0)</f>
        <v>0</v>
      </c>
      <c r="BH357" s="155">
        <f>IF(N357="sníž. přenesená",J357,0)</f>
        <v>0</v>
      </c>
      <c r="BI357" s="155">
        <f>IF(N357="nulová",J357,0)</f>
        <v>0</v>
      </c>
      <c r="BJ357" s="14" t="s">
        <v>81</v>
      </c>
      <c r="BK357" s="155">
        <f>ROUND(I357*H357,2)</f>
        <v>0</v>
      </c>
      <c r="BL357" s="14" t="s">
        <v>153</v>
      </c>
      <c r="BM357" s="154" t="s">
        <v>926</v>
      </c>
    </row>
    <row r="358" spans="1:65" s="2" customFormat="1" ht="16.5" customHeight="1">
      <c r="A358" s="29"/>
      <c r="B358" s="141"/>
      <c r="C358" s="142" t="s">
        <v>927</v>
      </c>
      <c r="D358" s="142" t="s">
        <v>149</v>
      </c>
      <c r="E358" s="143" t="s">
        <v>928</v>
      </c>
      <c r="F358" s="144" t="s">
        <v>929</v>
      </c>
      <c r="G358" s="145" t="s">
        <v>400</v>
      </c>
      <c r="H358" s="146">
        <v>1</v>
      </c>
      <c r="I358" s="147"/>
      <c r="J358" s="148">
        <f>ROUND(I358*H358,2)</f>
        <v>0</v>
      </c>
      <c r="K358" s="149"/>
      <c r="L358" s="30"/>
      <c r="M358" s="150" t="s">
        <v>1</v>
      </c>
      <c r="N358" s="151" t="s">
        <v>38</v>
      </c>
      <c r="O358" s="55"/>
      <c r="P358" s="152">
        <f>O358*H358</f>
        <v>0</v>
      </c>
      <c r="Q358" s="152">
        <v>0</v>
      </c>
      <c r="R358" s="152">
        <f>Q358*H358</f>
        <v>0</v>
      </c>
      <c r="S358" s="152">
        <v>0</v>
      </c>
      <c r="T358" s="153">
        <f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54" t="s">
        <v>153</v>
      </c>
      <c r="AT358" s="154" t="s">
        <v>149</v>
      </c>
      <c r="AU358" s="154" t="s">
        <v>83</v>
      </c>
      <c r="AY358" s="14" t="s">
        <v>147</v>
      </c>
      <c r="BE358" s="155">
        <f>IF(N358="základní",J358,0)</f>
        <v>0</v>
      </c>
      <c r="BF358" s="155">
        <f>IF(N358="snížená",J358,0)</f>
        <v>0</v>
      </c>
      <c r="BG358" s="155">
        <f>IF(N358="zákl. přenesená",J358,0)</f>
        <v>0</v>
      </c>
      <c r="BH358" s="155">
        <f>IF(N358="sníž. přenesená",J358,0)</f>
        <v>0</v>
      </c>
      <c r="BI358" s="155">
        <f>IF(N358="nulová",J358,0)</f>
        <v>0</v>
      </c>
      <c r="BJ358" s="14" t="s">
        <v>81</v>
      </c>
      <c r="BK358" s="155">
        <f>ROUND(I358*H358,2)</f>
        <v>0</v>
      </c>
      <c r="BL358" s="14" t="s">
        <v>153</v>
      </c>
      <c r="BM358" s="154" t="s">
        <v>930</v>
      </c>
    </row>
    <row r="359" spans="1:65" s="2" customFormat="1" ht="16.5" customHeight="1">
      <c r="A359" s="29"/>
      <c r="B359" s="141"/>
      <c r="C359" s="142" t="s">
        <v>931</v>
      </c>
      <c r="D359" s="142" t="s">
        <v>149</v>
      </c>
      <c r="E359" s="143" t="s">
        <v>932</v>
      </c>
      <c r="F359" s="144" t="s">
        <v>933</v>
      </c>
      <c r="G359" s="145" t="s">
        <v>400</v>
      </c>
      <c r="H359" s="146">
        <v>1</v>
      </c>
      <c r="I359" s="147"/>
      <c r="J359" s="148">
        <f>ROUND(I359*H359,2)</f>
        <v>0</v>
      </c>
      <c r="K359" s="149"/>
      <c r="L359" s="30"/>
      <c r="M359" s="150" t="s">
        <v>1</v>
      </c>
      <c r="N359" s="151" t="s">
        <v>38</v>
      </c>
      <c r="O359" s="55"/>
      <c r="P359" s="152">
        <f>O359*H359</f>
        <v>0</v>
      </c>
      <c r="Q359" s="152">
        <v>0</v>
      </c>
      <c r="R359" s="152">
        <f>Q359*H359</f>
        <v>0</v>
      </c>
      <c r="S359" s="152">
        <v>0</v>
      </c>
      <c r="T359" s="153">
        <f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54" t="s">
        <v>153</v>
      </c>
      <c r="AT359" s="154" t="s">
        <v>149</v>
      </c>
      <c r="AU359" s="154" t="s">
        <v>83</v>
      </c>
      <c r="AY359" s="14" t="s">
        <v>147</v>
      </c>
      <c r="BE359" s="155">
        <f>IF(N359="základní",J359,0)</f>
        <v>0</v>
      </c>
      <c r="BF359" s="155">
        <f>IF(N359="snížená",J359,0)</f>
        <v>0</v>
      </c>
      <c r="BG359" s="155">
        <f>IF(N359="zákl. přenesená",J359,0)</f>
        <v>0</v>
      </c>
      <c r="BH359" s="155">
        <f>IF(N359="sníž. přenesená",J359,0)</f>
        <v>0</v>
      </c>
      <c r="BI359" s="155">
        <f>IF(N359="nulová",J359,0)</f>
        <v>0</v>
      </c>
      <c r="BJ359" s="14" t="s">
        <v>81</v>
      </c>
      <c r="BK359" s="155">
        <f>ROUND(I359*H359,2)</f>
        <v>0</v>
      </c>
      <c r="BL359" s="14" t="s">
        <v>153</v>
      </c>
      <c r="BM359" s="154" t="s">
        <v>934</v>
      </c>
    </row>
    <row r="360" spans="1:65" s="12" customFormat="1" ht="22.8" customHeight="1">
      <c r="B360" s="128"/>
      <c r="D360" s="129" t="s">
        <v>72</v>
      </c>
      <c r="E360" s="139" t="s">
        <v>935</v>
      </c>
      <c r="F360" s="139" t="s">
        <v>936</v>
      </c>
      <c r="I360" s="131"/>
      <c r="J360" s="140">
        <f>BK360</f>
        <v>0</v>
      </c>
      <c r="L360" s="128"/>
      <c r="M360" s="133"/>
      <c r="N360" s="134"/>
      <c r="O360" s="134"/>
      <c r="P360" s="135">
        <f>P361</f>
        <v>0</v>
      </c>
      <c r="Q360" s="134"/>
      <c r="R360" s="135">
        <f>R361</f>
        <v>0</v>
      </c>
      <c r="S360" s="134"/>
      <c r="T360" s="136">
        <f>T361</f>
        <v>0</v>
      </c>
      <c r="AR360" s="129" t="s">
        <v>193</v>
      </c>
      <c r="AT360" s="137" t="s">
        <v>72</v>
      </c>
      <c r="AU360" s="137" t="s">
        <v>81</v>
      </c>
      <c r="AY360" s="129" t="s">
        <v>147</v>
      </c>
      <c r="BK360" s="138">
        <f>BK361</f>
        <v>0</v>
      </c>
    </row>
    <row r="361" spans="1:65" s="2" customFormat="1" ht="16.5" customHeight="1">
      <c r="A361" s="29"/>
      <c r="B361" s="141"/>
      <c r="C361" s="142" t="s">
        <v>937</v>
      </c>
      <c r="D361" s="142" t="s">
        <v>149</v>
      </c>
      <c r="E361" s="143" t="s">
        <v>938</v>
      </c>
      <c r="F361" s="144" t="s">
        <v>936</v>
      </c>
      <c r="G361" s="145" t="s">
        <v>400</v>
      </c>
      <c r="H361" s="146">
        <v>1</v>
      </c>
      <c r="I361" s="147"/>
      <c r="J361" s="148">
        <f>ROUND(I361*H361,2)</f>
        <v>0</v>
      </c>
      <c r="K361" s="149"/>
      <c r="L361" s="30"/>
      <c r="M361" s="168" t="s">
        <v>1</v>
      </c>
      <c r="N361" s="169" t="s">
        <v>38</v>
      </c>
      <c r="O361" s="170"/>
      <c r="P361" s="171">
        <f>O361*H361</f>
        <v>0</v>
      </c>
      <c r="Q361" s="171">
        <v>0</v>
      </c>
      <c r="R361" s="171">
        <f>Q361*H361</f>
        <v>0</v>
      </c>
      <c r="S361" s="171">
        <v>0</v>
      </c>
      <c r="T361" s="172">
        <f>S361*H361</f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54" t="s">
        <v>153</v>
      </c>
      <c r="AT361" s="154" t="s">
        <v>149</v>
      </c>
      <c r="AU361" s="154" t="s">
        <v>83</v>
      </c>
      <c r="AY361" s="14" t="s">
        <v>147</v>
      </c>
      <c r="BE361" s="155">
        <f>IF(N361="základní",J361,0)</f>
        <v>0</v>
      </c>
      <c r="BF361" s="155">
        <f>IF(N361="snížená",J361,0)</f>
        <v>0</v>
      </c>
      <c r="BG361" s="155">
        <f>IF(N361="zákl. přenesená",J361,0)</f>
        <v>0</v>
      </c>
      <c r="BH361" s="155">
        <f>IF(N361="sníž. přenesená",J361,0)</f>
        <v>0</v>
      </c>
      <c r="BI361" s="155">
        <f>IF(N361="nulová",J361,0)</f>
        <v>0</v>
      </c>
      <c r="BJ361" s="14" t="s">
        <v>81</v>
      </c>
      <c r="BK361" s="155">
        <f>ROUND(I361*H361,2)</f>
        <v>0</v>
      </c>
      <c r="BL361" s="14" t="s">
        <v>153</v>
      </c>
      <c r="BM361" s="154" t="s">
        <v>939</v>
      </c>
    </row>
    <row r="362" spans="1:65" s="2" customFormat="1" ht="6.9" customHeight="1">
      <c r="A362" s="29"/>
      <c r="B362" s="44"/>
      <c r="C362" s="45"/>
      <c r="D362" s="45"/>
      <c r="E362" s="45"/>
      <c r="F362" s="45"/>
      <c r="G362" s="45"/>
      <c r="H362" s="45"/>
      <c r="I362" s="45"/>
      <c r="J362" s="45"/>
      <c r="K362" s="45"/>
      <c r="L362" s="30"/>
      <c r="M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</row>
  </sheetData>
  <autoFilter ref="C146:K361" xr:uid="{00000000-0009-0000-0000-000001000000}"/>
  <mergeCells count="9">
    <mergeCell ref="E87:H87"/>
    <mergeCell ref="E137:H137"/>
    <mergeCell ref="E139:H13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99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" customHeight="1">
      <c r="B4" s="17"/>
      <c r="D4" s="18" t="s">
        <v>93</v>
      </c>
      <c r="L4" s="17"/>
      <c r="M4" s="90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3" t="str">
        <f>'Rekapitulace stavby'!K6</f>
        <v>Novostavba tréninkové sportovní haly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94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5" t="s">
        <v>940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'Rekapitulace stavby'!AN8</f>
        <v>8. 2. 2022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5" t="str">
        <f>'Rekapitulace stavby'!E14</f>
        <v>Vyplň údaj</v>
      </c>
      <c r="F18" s="185"/>
      <c r="G18" s="185"/>
      <c r="H18" s="185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9" t="s">
        <v>1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ROUND(J130,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5" t="s">
        <v>37</v>
      </c>
      <c r="E33" s="24" t="s">
        <v>38</v>
      </c>
      <c r="F33" s="96">
        <f>ROUND((SUM(BE130:BE198)),  2)</f>
        <v>0</v>
      </c>
      <c r="G33" s="29"/>
      <c r="H33" s="29"/>
      <c r="I33" s="97">
        <v>0.21</v>
      </c>
      <c r="J33" s="96">
        <f>ROUND(((SUM(BE130:BE198))*I33),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39</v>
      </c>
      <c r="F34" s="96">
        <f>ROUND((SUM(BF130:BF198)),  2)</f>
        <v>0</v>
      </c>
      <c r="G34" s="29"/>
      <c r="H34" s="29"/>
      <c r="I34" s="97">
        <v>0.15</v>
      </c>
      <c r="J34" s="96">
        <f>ROUND(((SUM(BF130:BF198))*I34),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96">
        <f>ROUND((SUM(BG130:BG198)),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96">
        <f>ROUND((SUM(BH130:BH198)),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42</v>
      </c>
      <c r="F37" s="96">
        <f>ROUND((SUM(BI130:BI198)),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Novostavba tréninkové sportovní haly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94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5" t="str">
        <f>E9</f>
        <v>02 - SO 02 spojovací krček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Havlíčkův Brod</v>
      </c>
      <c r="G89" s="29"/>
      <c r="H89" s="29"/>
      <c r="I89" s="24" t="s">
        <v>21</v>
      </c>
      <c r="J89" s="52" t="str">
        <f>IF(J12="","",J12)</f>
        <v>8. 2. 2022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97</v>
      </c>
      <c r="D94" s="98"/>
      <c r="E94" s="98"/>
      <c r="F94" s="98"/>
      <c r="G94" s="98"/>
      <c r="H94" s="98"/>
      <c r="I94" s="98"/>
      <c r="J94" s="107" t="s">
        <v>98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>
      <c r="A96" s="29"/>
      <c r="B96" s="30"/>
      <c r="C96" s="108" t="s">
        <v>99</v>
      </c>
      <c r="D96" s="29"/>
      <c r="E96" s="29"/>
      <c r="F96" s="29"/>
      <c r="G96" s="29"/>
      <c r="H96" s="29"/>
      <c r="I96" s="29"/>
      <c r="J96" s="68">
        <f>J130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100</v>
      </c>
    </row>
    <row r="97" spans="1:31" s="9" customFormat="1" ht="24.9" customHeight="1">
      <c r="B97" s="109"/>
      <c r="D97" s="110" t="s">
        <v>101</v>
      </c>
      <c r="E97" s="111"/>
      <c r="F97" s="111"/>
      <c r="G97" s="111"/>
      <c r="H97" s="111"/>
      <c r="I97" s="111"/>
      <c r="J97" s="112">
        <f>J131</f>
        <v>0</v>
      </c>
      <c r="L97" s="109"/>
    </row>
    <row r="98" spans="1:31" s="10" customFormat="1" ht="19.95" customHeight="1">
      <c r="B98" s="113"/>
      <c r="D98" s="114" t="s">
        <v>102</v>
      </c>
      <c r="E98" s="115"/>
      <c r="F98" s="115"/>
      <c r="G98" s="115"/>
      <c r="H98" s="115"/>
      <c r="I98" s="115"/>
      <c r="J98" s="116">
        <f>J132</f>
        <v>0</v>
      </c>
      <c r="L98" s="113"/>
    </row>
    <row r="99" spans="1:31" s="10" customFormat="1" ht="19.95" customHeight="1">
      <c r="B99" s="113"/>
      <c r="D99" s="114" t="s">
        <v>103</v>
      </c>
      <c r="E99" s="115"/>
      <c r="F99" s="115"/>
      <c r="G99" s="115"/>
      <c r="H99" s="115"/>
      <c r="I99" s="115"/>
      <c r="J99" s="116">
        <f>J138</f>
        <v>0</v>
      </c>
      <c r="L99" s="113"/>
    </row>
    <row r="100" spans="1:31" s="10" customFormat="1" ht="19.95" customHeight="1">
      <c r="B100" s="113"/>
      <c r="D100" s="114" t="s">
        <v>104</v>
      </c>
      <c r="E100" s="115"/>
      <c r="F100" s="115"/>
      <c r="G100" s="115"/>
      <c r="H100" s="115"/>
      <c r="I100" s="115"/>
      <c r="J100" s="116">
        <f>J144</f>
        <v>0</v>
      </c>
      <c r="L100" s="113"/>
    </row>
    <row r="101" spans="1:31" s="10" customFormat="1" ht="19.95" customHeight="1">
      <c r="B101" s="113"/>
      <c r="D101" s="114" t="s">
        <v>105</v>
      </c>
      <c r="E101" s="115"/>
      <c r="F101" s="115"/>
      <c r="G101" s="115"/>
      <c r="H101" s="115"/>
      <c r="I101" s="115"/>
      <c r="J101" s="116">
        <f>J150</f>
        <v>0</v>
      </c>
      <c r="L101" s="113"/>
    </row>
    <row r="102" spans="1:31" s="10" customFormat="1" ht="19.95" customHeight="1">
      <c r="B102" s="113"/>
      <c r="D102" s="114" t="s">
        <v>106</v>
      </c>
      <c r="E102" s="115"/>
      <c r="F102" s="115"/>
      <c r="G102" s="115"/>
      <c r="H102" s="115"/>
      <c r="I102" s="115"/>
      <c r="J102" s="116">
        <f>J155</f>
        <v>0</v>
      </c>
      <c r="L102" s="113"/>
    </row>
    <row r="103" spans="1:31" s="10" customFormat="1" ht="19.95" customHeight="1">
      <c r="B103" s="113"/>
      <c r="D103" s="114" t="s">
        <v>108</v>
      </c>
      <c r="E103" s="115"/>
      <c r="F103" s="115"/>
      <c r="G103" s="115"/>
      <c r="H103" s="115"/>
      <c r="I103" s="115"/>
      <c r="J103" s="116">
        <f>J165</f>
        <v>0</v>
      </c>
      <c r="L103" s="113"/>
    </row>
    <row r="104" spans="1:31" s="10" customFormat="1" ht="19.95" customHeight="1">
      <c r="B104" s="113"/>
      <c r="D104" s="114" t="s">
        <v>109</v>
      </c>
      <c r="E104" s="115"/>
      <c r="F104" s="115"/>
      <c r="G104" s="115"/>
      <c r="H104" s="115"/>
      <c r="I104" s="115"/>
      <c r="J104" s="116">
        <f>J168</f>
        <v>0</v>
      </c>
      <c r="L104" s="113"/>
    </row>
    <row r="105" spans="1:31" s="9" customFormat="1" ht="24.9" customHeight="1">
      <c r="B105" s="109"/>
      <c r="D105" s="110" t="s">
        <v>110</v>
      </c>
      <c r="E105" s="111"/>
      <c r="F105" s="111"/>
      <c r="G105" s="111"/>
      <c r="H105" s="111"/>
      <c r="I105" s="111"/>
      <c r="J105" s="112">
        <f>J170</f>
        <v>0</v>
      </c>
      <c r="L105" s="109"/>
    </row>
    <row r="106" spans="1:31" s="10" customFormat="1" ht="19.95" customHeight="1">
      <c r="B106" s="113"/>
      <c r="D106" s="114" t="s">
        <v>113</v>
      </c>
      <c r="E106" s="115"/>
      <c r="F106" s="115"/>
      <c r="G106" s="115"/>
      <c r="H106" s="115"/>
      <c r="I106" s="115"/>
      <c r="J106" s="116">
        <f>J171</f>
        <v>0</v>
      </c>
      <c r="L106" s="113"/>
    </row>
    <row r="107" spans="1:31" s="10" customFormat="1" ht="19.95" customHeight="1">
      <c r="B107" s="113"/>
      <c r="D107" s="114" t="s">
        <v>122</v>
      </c>
      <c r="E107" s="115"/>
      <c r="F107" s="115"/>
      <c r="G107" s="115"/>
      <c r="H107" s="115"/>
      <c r="I107" s="115"/>
      <c r="J107" s="116">
        <f>J177</f>
        <v>0</v>
      </c>
      <c r="L107" s="113"/>
    </row>
    <row r="108" spans="1:31" s="10" customFormat="1" ht="19.95" customHeight="1">
      <c r="B108" s="113"/>
      <c r="D108" s="114" t="s">
        <v>124</v>
      </c>
      <c r="E108" s="115"/>
      <c r="F108" s="115"/>
      <c r="G108" s="115"/>
      <c r="H108" s="115"/>
      <c r="I108" s="115"/>
      <c r="J108" s="116">
        <f>J183</f>
        <v>0</v>
      </c>
      <c r="L108" s="113"/>
    </row>
    <row r="109" spans="1:31" s="10" customFormat="1" ht="19.95" customHeight="1">
      <c r="B109" s="113"/>
      <c r="D109" s="114" t="s">
        <v>125</v>
      </c>
      <c r="E109" s="115"/>
      <c r="F109" s="115"/>
      <c r="G109" s="115"/>
      <c r="H109" s="115"/>
      <c r="I109" s="115"/>
      <c r="J109" s="116">
        <f>J189</f>
        <v>0</v>
      </c>
      <c r="L109" s="113"/>
    </row>
    <row r="110" spans="1:31" s="10" customFormat="1" ht="19.95" customHeight="1">
      <c r="B110" s="113"/>
      <c r="D110" s="114" t="s">
        <v>126</v>
      </c>
      <c r="E110" s="115"/>
      <c r="F110" s="115"/>
      <c r="G110" s="115"/>
      <c r="H110" s="115"/>
      <c r="I110" s="115"/>
      <c r="J110" s="116">
        <f>J193</f>
        <v>0</v>
      </c>
      <c r="L110" s="113"/>
    </row>
    <row r="111" spans="1:31" s="2" customFormat="1" ht="21.7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>
      <c r="A112" s="29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" customHeight="1">
      <c r="A116" s="29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" customHeight="1">
      <c r="A117" s="29"/>
      <c r="B117" s="30"/>
      <c r="C117" s="18" t="s">
        <v>132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16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13" t="str">
        <f>E7</f>
        <v>Novostavba tréninkové sportovní haly</v>
      </c>
      <c r="F120" s="214"/>
      <c r="G120" s="214"/>
      <c r="H120" s="214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94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95" t="str">
        <f>E9</f>
        <v>02 - SO 02 spojovací krček</v>
      </c>
      <c r="F122" s="212"/>
      <c r="G122" s="212"/>
      <c r="H122" s="212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19</v>
      </c>
      <c r="D124" s="29"/>
      <c r="E124" s="29"/>
      <c r="F124" s="22" t="str">
        <f>F12</f>
        <v>Havlíčkův Brod</v>
      </c>
      <c r="G124" s="29"/>
      <c r="H124" s="29"/>
      <c r="I124" s="24" t="s">
        <v>21</v>
      </c>
      <c r="J124" s="52" t="str">
        <f>IF(J12="","",J12)</f>
        <v>8. 2. 2022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15" customHeight="1">
      <c r="A126" s="29"/>
      <c r="B126" s="30"/>
      <c r="C126" s="24" t="s">
        <v>23</v>
      </c>
      <c r="D126" s="29"/>
      <c r="E126" s="29"/>
      <c r="F126" s="22" t="str">
        <f>E15</f>
        <v xml:space="preserve"> </v>
      </c>
      <c r="G126" s="29"/>
      <c r="H126" s="29"/>
      <c r="I126" s="24" t="s">
        <v>29</v>
      </c>
      <c r="J126" s="27" t="str">
        <f>E21</f>
        <v xml:space="preserve"> 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15" customHeight="1">
      <c r="A127" s="29"/>
      <c r="B127" s="30"/>
      <c r="C127" s="24" t="s">
        <v>27</v>
      </c>
      <c r="D127" s="29"/>
      <c r="E127" s="29"/>
      <c r="F127" s="22" t="str">
        <f>IF(E18="","",E18)</f>
        <v>Vyplň údaj</v>
      </c>
      <c r="G127" s="29"/>
      <c r="H127" s="29"/>
      <c r="I127" s="24" t="s">
        <v>31</v>
      </c>
      <c r="J127" s="27" t="str">
        <f>E24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17"/>
      <c r="B129" s="118"/>
      <c r="C129" s="119" t="s">
        <v>133</v>
      </c>
      <c r="D129" s="120" t="s">
        <v>58</v>
      </c>
      <c r="E129" s="120" t="s">
        <v>54</v>
      </c>
      <c r="F129" s="120" t="s">
        <v>55</v>
      </c>
      <c r="G129" s="120" t="s">
        <v>134</v>
      </c>
      <c r="H129" s="120" t="s">
        <v>135</v>
      </c>
      <c r="I129" s="120" t="s">
        <v>136</v>
      </c>
      <c r="J129" s="121" t="s">
        <v>98</v>
      </c>
      <c r="K129" s="122" t="s">
        <v>137</v>
      </c>
      <c r="L129" s="123"/>
      <c r="M129" s="59" t="s">
        <v>1</v>
      </c>
      <c r="N129" s="60" t="s">
        <v>37</v>
      </c>
      <c r="O129" s="60" t="s">
        <v>138</v>
      </c>
      <c r="P129" s="60" t="s">
        <v>139</v>
      </c>
      <c r="Q129" s="60" t="s">
        <v>140</v>
      </c>
      <c r="R129" s="60" t="s">
        <v>141</v>
      </c>
      <c r="S129" s="60" t="s">
        <v>142</v>
      </c>
      <c r="T129" s="61" t="s">
        <v>143</v>
      </c>
      <c r="U129" s="117"/>
      <c r="V129" s="117"/>
      <c r="W129" s="117"/>
      <c r="X129" s="117"/>
      <c r="Y129" s="117"/>
      <c r="Z129" s="117"/>
      <c r="AA129" s="117"/>
      <c r="AB129" s="117"/>
      <c r="AC129" s="117"/>
      <c r="AD129" s="117"/>
      <c r="AE129" s="117"/>
    </row>
    <row r="130" spans="1:65" s="2" customFormat="1" ht="22.8" customHeight="1">
      <c r="A130" s="29"/>
      <c r="B130" s="30"/>
      <c r="C130" s="66" t="s">
        <v>144</v>
      </c>
      <c r="D130" s="29"/>
      <c r="E130" s="29"/>
      <c r="F130" s="29"/>
      <c r="G130" s="29"/>
      <c r="H130" s="29"/>
      <c r="I130" s="29"/>
      <c r="J130" s="124">
        <f>BK130</f>
        <v>0</v>
      </c>
      <c r="K130" s="29"/>
      <c r="L130" s="30"/>
      <c r="M130" s="62"/>
      <c r="N130" s="53"/>
      <c r="O130" s="63"/>
      <c r="P130" s="125">
        <f>P131+P170</f>
        <v>0</v>
      </c>
      <c r="Q130" s="63"/>
      <c r="R130" s="125">
        <f>R131+R170</f>
        <v>112.4062102</v>
      </c>
      <c r="S130" s="63"/>
      <c r="T130" s="126">
        <f>T131+T170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72</v>
      </c>
      <c r="AU130" s="14" t="s">
        <v>100</v>
      </c>
      <c r="BK130" s="127">
        <f>BK131+BK170</f>
        <v>0</v>
      </c>
    </row>
    <row r="131" spans="1:65" s="12" customFormat="1" ht="25.95" customHeight="1">
      <c r="B131" s="128"/>
      <c r="D131" s="129" t="s">
        <v>72</v>
      </c>
      <c r="E131" s="130" t="s">
        <v>145</v>
      </c>
      <c r="F131" s="130" t="s">
        <v>146</v>
      </c>
      <c r="I131" s="131"/>
      <c r="J131" s="132">
        <f>BK131</f>
        <v>0</v>
      </c>
      <c r="L131" s="128"/>
      <c r="M131" s="133"/>
      <c r="N131" s="134"/>
      <c r="O131" s="134"/>
      <c r="P131" s="135">
        <f>P132+P138+P144+P150+P155+P165+P168</f>
        <v>0</v>
      </c>
      <c r="Q131" s="134"/>
      <c r="R131" s="135">
        <f>R132+R138+R144+R150+R155+R165+R168</f>
        <v>107.74376612</v>
      </c>
      <c r="S131" s="134"/>
      <c r="T131" s="136">
        <f>T132+T138+T144+T150+T155+T165+T168</f>
        <v>0</v>
      </c>
      <c r="AR131" s="129" t="s">
        <v>81</v>
      </c>
      <c r="AT131" s="137" t="s">
        <v>72</v>
      </c>
      <c r="AU131" s="137" t="s">
        <v>73</v>
      </c>
      <c r="AY131" s="129" t="s">
        <v>147</v>
      </c>
      <c r="BK131" s="138">
        <f>BK132+BK138+BK144+BK150+BK155+BK165+BK168</f>
        <v>0</v>
      </c>
    </row>
    <row r="132" spans="1:65" s="12" customFormat="1" ht="22.8" customHeight="1">
      <c r="B132" s="128"/>
      <c r="D132" s="129" t="s">
        <v>72</v>
      </c>
      <c r="E132" s="139" t="s">
        <v>81</v>
      </c>
      <c r="F132" s="139" t="s">
        <v>148</v>
      </c>
      <c r="I132" s="131"/>
      <c r="J132" s="140">
        <f>BK132</f>
        <v>0</v>
      </c>
      <c r="L132" s="128"/>
      <c r="M132" s="133"/>
      <c r="N132" s="134"/>
      <c r="O132" s="134"/>
      <c r="P132" s="135">
        <f>SUM(P133:P137)</f>
        <v>0</v>
      </c>
      <c r="Q132" s="134"/>
      <c r="R132" s="135">
        <f>SUM(R133:R137)</f>
        <v>0</v>
      </c>
      <c r="S132" s="134"/>
      <c r="T132" s="136">
        <f>SUM(T133:T137)</f>
        <v>0</v>
      </c>
      <c r="AR132" s="129" t="s">
        <v>81</v>
      </c>
      <c r="AT132" s="137" t="s">
        <v>72</v>
      </c>
      <c r="AU132" s="137" t="s">
        <v>81</v>
      </c>
      <c r="AY132" s="129" t="s">
        <v>147</v>
      </c>
      <c r="BK132" s="138">
        <f>SUM(BK133:BK137)</f>
        <v>0</v>
      </c>
    </row>
    <row r="133" spans="1:65" s="2" customFormat="1" ht="21.75" customHeight="1">
      <c r="A133" s="29"/>
      <c r="B133" s="141"/>
      <c r="C133" s="142" t="s">
        <v>153</v>
      </c>
      <c r="D133" s="142" t="s">
        <v>149</v>
      </c>
      <c r="E133" s="143" t="s">
        <v>941</v>
      </c>
      <c r="F133" s="144" t="s">
        <v>942</v>
      </c>
      <c r="G133" s="145" t="s">
        <v>400</v>
      </c>
      <c r="H133" s="146">
        <v>1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38</v>
      </c>
      <c r="O133" s="55"/>
      <c r="P133" s="152">
        <f>O133*H133</f>
        <v>0</v>
      </c>
      <c r="Q133" s="152">
        <v>0</v>
      </c>
      <c r="R133" s="152">
        <f>Q133*H133</f>
        <v>0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83</v>
      </c>
      <c r="AY133" s="14" t="s">
        <v>147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153</v>
      </c>
      <c r="BM133" s="154" t="s">
        <v>943</v>
      </c>
    </row>
    <row r="134" spans="1:65" s="2" customFormat="1" ht="33" customHeight="1">
      <c r="A134" s="29"/>
      <c r="B134" s="141"/>
      <c r="C134" s="142" t="s">
        <v>237</v>
      </c>
      <c r="D134" s="142" t="s">
        <v>149</v>
      </c>
      <c r="E134" s="143" t="s">
        <v>944</v>
      </c>
      <c r="F134" s="144" t="s">
        <v>945</v>
      </c>
      <c r="G134" s="145" t="s">
        <v>157</v>
      </c>
      <c r="H134" s="146">
        <v>34.935000000000002</v>
      </c>
      <c r="I134" s="147"/>
      <c r="J134" s="148">
        <f>ROUND(I134*H134,2)</f>
        <v>0</v>
      </c>
      <c r="K134" s="149"/>
      <c r="L134" s="30"/>
      <c r="M134" s="150" t="s">
        <v>1</v>
      </c>
      <c r="N134" s="151" t="s">
        <v>38</v>
      </c>
      <c r="O134" s="55"/>
      <c r="P134" s="152">
        <f>O134*H134</f>
        <v>0</v>
      </c>
      <c r="Q134" s="152">
        <v>0</v>
      </c>
      <c r="R134" s="152">
        <f>Q134*H134</f>
        <v>0</v>
      </c>
      <c r="S134" s="152">
        <v>0</v>
      </c>
      <c r="T134" s="15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4" t="s">
        <v>153</v>
      </c>
      <c r="AT134" s="154" t="s">
        <v>149</v>
      </c>
      <c r="AU134" s="154" t="s">
        <v>83</v>
      </c>
      <c r="AY134" s="14" t="s">
        <v>147</v>
      </c>
      <c r="BE134" s="155">
        <f>IF(N134="základní",J134,0)</f>
        <v>0</v>
      </c>
      <c r="BF134" s="155">
        <f>IF(N134="snížená",J134,0)</f>
        <v>0</v>
      </c>
      <c r="BG134" s="155">
        <f>IF(N134="zákl. přenesená",J134,0)</f>
        <v>0</v>
      </c>
      <c r="BH134" s="155">
        <f>IF(N134="sníž. přenesená",J134,0)</f>
        <v>0</v>
      </c>
      <c r="BI134" s="155">
        <f>IF(N134="nulová",J134,0)</f>
        <v>0</v>
      </c>
      <c r="BJ134" s="14" t="s">
        <v>81</v>
      </c>
      <c r="BK134" s="155">
        <f>ROUND(I134*H134,2)</f>
        <v>0</v>
      </c>
      <c r="BL134" s="14" t="s">
        <v>153</v>
      </c>
      <c r="BM134" s="154" t="s">
        <v>946</v>
      </c>
    </row>
    <row r="135" spans="1:65" s="2" customFormat="1" ht="33" customHeight="1">
      <c r="A135" s="29"/>
      <c r="B135" s="141"/>
      <c r="C135" s="142" t="s">
        <v>81</v>
      </c>
      <c r="D135" s="142" t="s">
        <v>149</v>
      </c>
      <c r="E135" s="143" t="s">
        <v>947</v>
      </c>
      <c r="F135" s="144" t="s">
        <v>948</v>
      </c>
      <c r="G135" s="145" t="s">
        <v>157</v>
      </c>
      <c r="H135" s="146">
        <v>11.2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83</v>
      </c>
      <c r="AY135" s="14" t="s">
        <v>147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153</v>
      </c>
      <c r="BM135" s="154" t="s">
        <v>949</v>
      </c>
    </row>
    <row r="136" spans="1:65" s="2" customFormat="1" ht="24.15" customHeight="1">
      <c r="A136" s="29"/>
      <c r="B136" s="141"/>
      <c r="C136" s="142" t="s">
        <v>83</v>
      </c>
      <c r="D136" s="142" t="s">
        <v>149</v>
      </c>
      <c r="E136" s="143" t="s">
        <v>164</v>
      </c>
      <c r="F136" s="144" t="s">
        <v>165</v>
      </c>
      <c r="G136" s="145" t="s">
        <v>157</v>
      </c>
      <c r="H136" s="146">
        <v>92.27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>O136*H136</f>
        <v>0</v>
      </c>
      <c r="Q136" s="152">
        <v>0</v>
      </c>
      <c r="R136" s="152">
        <f>Q136*H136</f>
        <v>0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153</v>
      </c>
      <c r="AT136" s="154" t="s">
        <v>149</v>
      </c>
      <c r="AU136" s="154" t="s">
        <v>83</v>
      </c>
      <c r="AY136" s="14" t="s">
        <v>147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153</v>
      </c>
      <c r="BM136" s="154" t="s">
        <v>950</v>
      </c>
    </row>
    <row r="137" spans="1:65" s="2" customFormat="1" ht="24.15" customHeight="1">
      <c r="A137" s="29"/>
      <c r="B137" s="141"/>
      <c r="C137" s="142" t="s">
        <v>229</v>
      </c>
      <c r="D137" s="142" t="s">
        <v>149</v>
      </c>
      <c r="E137" s="143" t="s">
        <v>951</v>
      </c>
      <c r="F137" s="144" t="s">
        <v>952</v>
      </c>
      <c r="G137" s="145" t="s">
        <v>157</v>
      </c>
      <c r="H137" s="146">
        <v>189.726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83</v>
      </c>
      <c r="AY137" s="14" t="s">
        <v>147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153</v>
      </c>
      <c r="BM137" s="154" t="s">
        <v>953</v>
      </c>
    </row>
    <row r="138" spans="1:65" s="12" customFormat="1" ht="22.8" customHeight="1">
      <c r="B138" s="128"/>
      <c r="D138" s="129" t="s">
        <v>72</v>
      </c>
      <c r="E138" s="139" t="s">
        <v>83</v>
      </c>
      <c r="F138" s="139" t="s">
        <v>184</v>
      </c>
      <c r="I138" s="131"/>
      <c r="J138" s="140">
        <f>BK138</f>
        <v>0</v>
      </c>
      <c r="L138" s="128"/>
      <c r="M138" s="133"/>
      <c r="N138" s="134"/>
      <c r="O138" s="134"/>
      <c r="P138" s="135">
        <f>SUM(P139:P143)</f>
        <v>0</v>
      </c>
      <c r="Q138" s="134"/>
      <c r="R138" s="135">
        <f>SUM(R139:R143)</f>
        <v>47.87540121</v>
      </c>
      <c r="S138" s="134"/>
      <c r="T138" s="136">
        <f>SUM(T139:T143)</f>
        <v>0</v>
      </c>
      <c r="AR138" s="129" t="s">
        <v>81</v>
      </c>
      <c r="AT138" s="137" t="s">
        <v>72</v>
      </c>
      <c r="AU138" s="137" t="s">
        <v>81</v>
      </c>
      <c r="AY138" s="129" t="s">
        <v>147</v>
      </c>
      <c r="BK138" s="138">
        <f>SUM(BK139:BK143)</f>
        <v>0</v>
      </c>
    </row>
    <row r="139" spans="1:65" s="2" customFormat="1" ht="24.15" customHeight="1">
      <c r="A139" s="29"/>
      <c r="B139" s="141"/>
      <c r="C139" s="142" t="s">
        <v>197</v>
      </c>
      <c r="D139" s="142" t="s">
        <v>149</v>
      </c>
      <c r="E139" s="143" t="s">
        <v>204</v>
      </c>
      <c r="F139" s="144" t="s">
        <v>205</v>
      </c>
      <c r="G139" s="145" t="s">
        <v>157</v>
      </c>
      <c r="H139" s="146">
        <v>13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1.98</v>
      </c>
      <c r="R139" s="152">
        <f>Q139*H139</f>
        <v>25.74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83</v>
      </c>
      <c r="AY139" s="14" t="s">
        <v>147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153</v>
      </c>
      <c r="BM139" s="154" t="s">
        <v>954</v>
      </c>
    </row>
    <row r="140" spans="1:65" s="2" customFormat="1" ht="24.15" customHeight="1">
      <c r="A140" s="29"/>
      <c r="B140" s="141"/>
      <c r="C140" s="142" t="s">
        <v>347</v>
      </c>
      <c r="D140" s="142" t="s">
        <v>149</v>
      </c>
      <c r="E140" s="143" t="s">
        <v>955</v>
      </c>
      <c r="F140" s="144" t="s">
        <v>956</v>
      </c>
      <c r="G140" s="145" t="s">
        <v>152</v>
      </c>
      <c r="H140" s="146">
        <v>57.082999999999998</v>
      </c>
      <c r="I140" s="147"/>
      <c r="J140" s="148">
        <f>ROUND(I140*H140,2)</f>
        <v>0</v>
      </c>
      <c r="K140" s="149"/>
      <c r="L140" s="30"/>
      <c r="M140" s="150" t="s">
        <v>1</v>
      </c>
      <c r="N140" s="151" t="s">
        <v>38</v>
      </c>
      <c r="O140" s="55"/>
      <c r="P140" s="152">
        <f>O140*H140</f>
        <v>0</v>
      </c>
      <c r="Q140" s="152">
        <v>1.383E-2</v>
      </c>
      <c r="R140" s="152">
        <f>Q140*H140</f>
        <v>0.78945789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153</v>
      </c>
      <c r="AT140" s="154" t="s">
        <v>149</v>
      </c>
      <c r="AU140" s="154" t="s">
        <v>83</v>
      </c>
      <c r="AY140" s="14" t="s">
        <v>147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153</v>
      </c>
      <c r="BM140" s="154" t="s">
        <v>957</v>
      </c>
    </row>
    <row r="141" spans="1:65" s="2" customFormat="1" ht="24.15" customHeight="1">
      <c r="A141" s="29"/>
      <c r="B141" s="141"/>
      <c r="C141" s="142" t="s">
        <v>193</v>
      </c>
      <c r="D141" s="142" t="s">
        <v>149</v>
      </c>
      <c r="E141" s="143" t="s">
        <v>958</v>
      </c>
      <c r="F141" s="144" t="s">
        <v>959</v>
      </c>
      <c r="G141" s="145" t="s">
        <v>157</v>
      </c>
      <c r="H141" s="146">
        <v>8.5079999999999991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2.45329</v>
      </c>
      <c r="R141" s="152">
        <f>Q141*H141</f>
        <v>20.872591319999998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83</v>
      </c>
      <c r="AY141" s="14" t="s">
        <v>147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153</v>
      </c>
      <c r="BM141" s="154" t="s">
        <v>960</v>
      </c>
    </row>
    <row r="142" spans="1:65" s="2" customFormat="1" ht="16.5" customHeight="1">
      <c r="A142" s="29"/>
      <c r="B142" s="141"/>
      <c r="C142" s="142" t="s">
        <v>199</v>
      </c>
      <c r="D142" s="142" t="s">
        <v>149</v>
      </c>
      <c r="E142" s="143" t="s">
        <v>226</v>
      </c>
      <c r="F142" s="144" t="s">
        <v>227</v>
      </c>
      <c r="G142" s="145" t="s">
        <v>152</v>
      </c>
      <c r="H142" s="146">
        <v>18.600000000000001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2.64E-3</v>
      </c>
      <c r="R142" s="152">
        <f>Q142*H142</f>
        <v>4.9104000000000002E-2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153</v>
      </c>
      <c r="AT142" s="154" t="s">
        <v>149</v>
      </c>
      <c r="AU142" s="154" t="s">
        <v>83</v>
      </c>
      <c r="AY142" s="14" t="s">
        <v>147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153</v>
      </c>
      <c r="BM142" s="154" t="s">
        <v>961</v>
      </c>
    </row>
    <row r="143" spans="1:65" s="2" customFormat="1" ht="21.75" customHeight="1">
      <c r="A143" s="29"/>
      <c r="B143" s="141"/>
      <c r="C143" s="142" t="s">
        <v>163</v>
      </c>
      <c r="D143" s="142" t="s">
        <v>149</v>
      </c>
      <c r="E143" s="143" t="s">
        <v>234</v>
      </c>
      <c r="F143" s="144" t="s">
        <v>235</v>
      </c>
      <c r="G143" s="145" t="s">
        <v>178</v>
      </c>
      <c r="H143" s="146">
        <v>0.4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1.0606199999999999</v>
      </c>
      <c r="R143" s="152">
        <f>Q143*H143</f>
        <v>0.42424799999999996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153</v>
      </c>
      <c r="AT143" s="154" t="s">
        <v>149</v>
      </c>
      <c r="AU143" s="154" t="s">
        <v>83</v>
      </c>
      <c r="AY143" s="14" t="s">
        <v>147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153</v>
      </c>
      <c r="BM143" s="154" t="s">
        <v>962</v>
      </c>
    </row>
    <row r="144" spans="1:65" s="12" customFormat="1" ht="22.8" customHeight="1">
      <c r="B144" s="128"/>
      <c r="D144" s="129" t="s">
        <v>72</v>
      </c>
      <c r="E144" s="139" t="s">
        <v>237</v>
      </c>
      <c r="F144" s="139" t="s">
        <v>238</v>
      </c>
      <c r="I144" s="131"/>
      <c r="J144" s="140">
        <f>BK144</f>
        <v>0</v>
      </c>
      <c r="L144" s="128"/>
      <c r="M144" s="133"/>
      <c r="N144" s="134"/>
      <c r="O144" s="134"/>
      <c r="P144" s="135">
        <f>SUM(P145:P149)</f>
        <v>0</v>
      </c>
      <c r="Q144" s="134"/>
      <c r="R144" s="135">
        <f>SUM(R145:R149)</f>
        <v>25.428022160000001</v>
      </c>
      <c r="S144" s="134"/>
      <c r="T144" s="136">
        <f>SUM(T145:T149)</f>
        <v>0</v>
      </c>
      <c r="AR144" s="129" t="s">
        <v>81</v>
      </c>
      <c r="AT144" s="137" t="s">
        <v>72</v>
      </c>
      <c r="AU144" s="137" t="s">
        <v>81</v>
      </c>
      <c r="AY144" s="129" t="s">
        <v>147</v>
      </c>
      <c r="BK144" s="138">
        <f>SUM(BK145:BK149)</f>
        <v>0</v>
      </c>
    </row>
    <row r="145" spans="1:65" s="2" customFormat="1" ht="33" customHeight="1">
      <c r="A145" s="29"/>
      <c r="B145" s="141"/>
      <c r="C145" s="142" t="s">
        <v>233</v>
      </c>
      <c r="D145" s="142" t="s">
        <v>149</v>
      </c>
      <c r="E145" s="143" t="s">
        <v>963</v>
      </c>
      <c r="F145" s="144" t="s">
        <v>964</v>
      </c>
      <c r="G145" s="145" t="s">
        <v>152</v>
      </c>
      <c r="H145" s="146">
        <v>35.35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5"/>
      <c r="P145" s="152">
        <f>O145*H145</f>
        <v>0</v>
      </c>
      <c r="Q145" s="152">
        <v>0.42831999999999998</v>
      </c>
      <c r="R145" s="152">
        <f>Q145*H145</f>
        <v>15.141112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153</v>
      </c>
      <c r="AT145" s="154" t="s">
        <v>149</v>
      </c>
      <c r="AU145" s="154" t="s">
        <v>83</v>
      </c>
      <c r="AY145" s="14" t="s">
        <v>147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153</v>
      </c>
      <c r="BM145" s="154" t="s">
        <v>965</v>
      </c>
    </row>
    <row r="146" spans="1:65" s="2" customFormat="1" ht="33" customHeight="1">
      <c r="A146" s="29"/>
      <c r="B146" s="141"/>
      <c r="C146" s="142" t="s">
        <v>203</v>
      </c>
      <c r="D146" s="142" t="s">
        <v>149</v>
      </c>
      <c r="E146" s="143" t="s">
        <v>966</v>
      </c>
      <c r="F146" s="144" t="s">
        <v>967</v>
      </c>
      <c r="G146" s="145" t="s">
        <v>152</v>
      </c>
      <c r="H146" s="146">
        <v>14.464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38</v>
      </c>
      <c r="O146" s="55"/>
      <c r="P146" s="152">
        <f>O146*H146</f>
        <v>0</v>
      </c>
      <c r="Q146" s="152">
        <v>0.67488999999999999</v>
      </c>
      <c r="R146" s="152">
        <f>Q146*H146</f>
        <v>9.7616089600000002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153</v>
      </c>
      <c r="AT146" s="154" t="s">
        <v>149</v>
      </c>
      <c r="AU146" s="154" t="s">
        <v>83</v>
      </c>
      <c r="AY146" s="14" t="s">
        <v>147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153</v>
      </c>
      <c r="BM146" s="154" t="s">
        <v>968</v>
      </c>
    </row>
    <row r="147" spans="1:65" s="2" customFormat="1" ht="24.15" customHeight="1">
      <c r="A147" s="29"/>
      <c r="B147" s="141"/>
      <c r="C147" s="142" t="s">
        <v>222</v>
      </c>
      <c r="D147" s="142" t="s">
        <v>149</v>
      </c>
      <c r="E147" s="143" t="s">
        <v>249</v>
      </c>
      <c r="F147" s="144" t="s">
        <v>250</v>
      </c>
      <c r="G147" s="145" t="s">
        <v>246</v>
      </c>
      <c r="H147" s="146">
        <v>5577</v>
      </c>
      <c r="I147" s="147"/>
      <c r="J147" s="148">
        <f>ROUND(I147*H147,2)</f>
        <v>0</v>
      </c>
      <c r="K147" s="149"/>
      <c r="L147" s="30"/>
      <c r="M147" s="150" t="s">
        <v>1</v>
      </c>
      <c r="N147" s="151" t="s">
        <v>38</v>
      </c>
      <c r="O147" s="55"/>
      <c r="P147" s="152">
        <f>O147*H147</f>
        <v>0</v>
      </c>
      <c r="Q147" s="152">
        <v>0</v>
      </c>
      <c r="R147" s="152">
        <f>Q147*H147</f>
        <v>0</v>
      </c>
      <c r="S147" s="152">
        <v>0</v>
      </c>
      <c r="T147" s="15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153</v>
      </c>
      <c r="AT147" s="154" t="s">
        <v>149</v>
      </c>
      <c r="AU147" s="154" t="s">
        <v>83</v>
      </c>
      <c r="AY147" s="14" t="s">
        <v>147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153</v>
      </c>
      <c r="BM147" s="154" t="s">
        <v>969</v>
      </c>
    </row>
    <row r="148" spans="1:65" s="2" customFormat="1" ht="33" customHeight="1">
      <c r="A148" s="29"/>
      <c r="B148" s="141"/>
      <c r="C148" s="142" t="s">
        <v>453</v>
      </c>
      <c r="D148" s="142" t="s">
        <v>149</v>
      </c>
      <c r="E148" s="143" t="s">
        <v>970</v>
      </c>
      <c r="F148" s="144" t="s">
        <v>971</v>
      </c>
      <c r="G148" s="145" t="s">
        <v>152</v>
      </c>
      <c r="H148" s="146">
        <v>16.372</v>
      </c>
      <c r="I148" s="147"/>
      <c r="J148" s="148">
        <f>ROUND(I148*H148,2)</f>
        <v>0</v>
      </c>
      <c r="K148" s="149"/>
      <c r="L148" s="30"/>
      <c r="M148" s="150" t="s">
        <v>1</v>
      </c>
      <c r="N148" s="151" t="s">
        <v>38</v>
      </c>
      <c r="O148" s="55"/>
      <c r="P148" s="152">
        <f>O148*H148</f>
        <v>0</v>
      </c>
      <c r="Q148" s="152">
        <v>0</v>
      </c>
      <c r="R148" s="152">
        <f>Q148*H148</f>
        <v>0</v>
      </c>
      <c r="S148" s="152">
        <v>0</v>
      </c>
      <c r="T148" s="153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153</v>
      </c>
      <c r="AT148" s="154" t="s">
        <v>149</v>
      </c>
      <c r="AU148" s="154" t="s">
        <v>83</v>
      </c>
      <c r="AY148" s="14" t="s">
        <v>147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4" t="s">
        <v>81</v>
      </c>
      <c r="BK148" s="155">
        <f>ROUND(I148*H148,2)</f>
        <v>0</v>
      </c>
      <c r="BL148" s="14" t="s">
        <v>153</v>
      </c>
      <c r="BM148" s="154" t="s">
        <v>972</v>
      </c>
    </row>
    <row r="149" spans="1:65" s="2" customFormat="1" ht="37.799999999999997" customHeight="1">
      <c r="A149" s="29"/>
      <c r="B149" s="141"/>
      <c r="C149" s="156" t="s">
        <v>418</v>
      </c>
      <c r="D149" s="156" t="s">
        <v>194</v>
      </c>
      <c r="E149" s="157" t="s">
        <v>973</v>
      </c>
      <c r="F149" s="158" t="s">
        <v>974</v>
      </c>
      <c r="G149" s="159" t="s">
        <v>152</v>
      </c>
      <c r="H149" s="160">
        <v>18.827999999999999</v>
      </c>
      <c r="I149" s="161"/>
      <c r="J149" s="162">
        <f>ROUND(I149*H149,2)</f>
        <v>0</v>
      </c>
      <c r="K149" s="163"/>
      <c r="L149" s="164"/>
      <c r="M149" s="165" t="s">
        <v>1</v>
      </c>
      <c r="N149" s="166" t="s">
        <v>38</v>
      </c>
      <c r="O149" s="55"/>
      <c r="P149" s="152">
        <f>O149*H149</f>
        <v>0</v>
      </c>
      <c r="Q149" s="152">
        <v>2.7900000000000001E-2</v>
      </c>
      <c r="R149" s="152">
        <f>Q149*H149</f>
        <v>0.52530120000000002</v>
      </c>
      <c r="S149" s="152">
        <v>0</v>
      </c>
      <c r="T149" s="15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4" t="s">
        <v>197</v>
      </c>
      <c r="AT149" s="154" t="s">
        <v>194</v>
      </c>
      <c r="AU149" s="154" t="s">
        <v>83</v>
      </c>
      <c r="AY149" s="14" t="s">
        <v>147</v>
      </c>
      <c r="BE149" s="155">
        <f>IF(N149="základní",J149,0)</f>
        <v>0</v>
      </c>
      <c r="BF149" s="155">
        <f>IF(N149="snížená",J149,0)</f>
        <v>0</v>
      </c>
      <c r="BG149" s="155">
        <f>IF(N149="zákl. přenesená",J149,0)</f>
        <v>0</v>
      </c>
      <c r="BH149" s="155">
        <f>IF(N149="sníž. přenesená",J149,0)</f>
        <v>0</v>
      </c>
      <c r="BI149" s="155">
        <f>IF(N149="nulová",J149,0)</f>
        <v>0</v>
      </c>
      <c r="BJ149" s="14" t="s">
        <v>81</v>
      </c>
      <c r="BK149" s="155">
        <f>ROUND(I149*H149,2)</f>
        <v>0</v>
      </c>
      <c r="BL149" s="14" t="s">
        <v>153</v>
      </c>
      <c r="BM149" s="154" t="s">
        <v>975</v>
      </c>
    </row>
    <row r="150" spans="1:65" s="12" customFormat="1" ht="22.8" customHeight="1">
      <c r="B150" s="128"/>
      <c r="D150" s="129" t="s">
        <v>72</v>
      </c>
      <c r="E150" s="139" t="s">
        <v>153</v>
      </c>
      <c r="F150" s="139" t="s">
        <v>285</v>
      </c>
      <c r="I150" s="131"/>
      <c r="J150" s="140">
        <f>BK150</f>
        <v>0</v>
      </c>
      <c r="L150" s="128"/>
      <c r="M150" s="133"/>
      <c r="N150" s="134"/>
      <c r="O150" s="134"/>
      <c r="P150" s="135">
        <f>SUM(P151:P154)</f>
        <v>0</v>
      </c>
      <c r="Q150" s="134"/>
      <c r="R150" s="135">
        <f>SUM(R151:R154)</f>
        <v>4.4701226199999997</v>
      </c>
      <c r="S150" s="134"/>
      <c r="T150" s="136">
        <f>SUM(T151:T154)</f>
        <v>0</v>
      </c>
      <c r="AR150" s="129" t="s">
        <v>81</v>
      </c>
      <c r="AT150" s="137" t="s">
        <v>72</v>
      </c>
      <c r="AU150" s="137" t="s">
        <v>81</v>
      </c>
      <c r="AY150" s="129" t="s">
        <v>147</v>
      </c>
      <c r="BK150" s="138">
        <f>SUM(BK151:BK154)</f>
        <v>0</v>
      </c>
    </row>
    <row r="151" spans="1:65" s="2" customFormat="1" ht="24.15" customHeight="1">
      <c r="A151" s="29"/>
      <c r="B151" s="141"/>
      <c r="C151" s="142" t="s">
        <v>214</v>
      </c>
      <c r="D151" s="142" t="s">
        <v>149</v>
      </c>
      <c r="E151" s="143" t="s">
        <v>976</v>
      </c>
      <c r="F151" s="144" t="s">
        <v>977</v>
      </c>
      <c r="G151" s="145" t="s">
        <v>152</v>
      </c>
      <c r="H151" s="146">
        <v>40.404000000000003</v>
      </c>
      <c r="I151" s="147"/>
      <c r="J151" s="148">
        <f>ROUND(I151*H151,2)</f>
        <v>0</v>
      </c>
      <c r="K151" s="149"/>
      <c r="L151" s="30"/>
      <c r="M151" s="150" t="s">
        <v>1</v>
      </c>
      <c r="N151" s="151" t="s">
        <v>38</v>
      </c>
      <c r="O151" s="55"/>
      <c r="P151" s="152">
        <f>O151*H151</f>
        <v>0</v>
      </c>
      <c r="Q151" s="152">
        <v>7.0800000000000004E-3</v>
      </c>
      <c r="R151" s="152">
        <f>Q151*H151</f>
        <v>0.28606032000000003</v>
      </c>
      <c r="S151" s="152">
        <v>0</v>
      </c>
      <c r="T151" s="153">
        <f>S151*H151</f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54" t="s">
        <v>153</v>
      </c>
      <c r="AT151" s="154" t="s">
        <v>149</v>
      </c>
      <c r="AU151" s="154" t="s">
        <v>83</v>
      </c>
      <c r="AY151" s="14" t="s">
        <v>147</v>
      </c>
      <c r="BE151" s="155">
        <f>IF(N151="základní",J151,0)</f>
        <v>0</v>
      </c>
      <c r="BF151" s="155">
        <f>IF(N151="snížená",J151,0)</f>
        <v>0</v>
      </c>
      <c r="BG151" s="155">
        <f>IF(N151="zákl. přenesená",J151,0)</f>
        <v>0</v>
      </c>
      <c r="BH151" s="155">
        <f>IF(N151="sníž. přenesená",J151,0)</f>
        <v>0</v>
      </c>
      <c r="BI151" s="155">
        <f>IF(N151="nulová",J151,0)</f>
        <v>0</v>
      </c>
      <c r="BJ151" s="14" t="s">
        <v>81</v>
      </c>
      <c r="BK151" s="155">
        <f>ROUND(I151*H151,2)</f>
        <v>0</v>
      </c>
      <c r="BL151" s="14" t="s">
        <v>153</v>
      </c>
      <c r="BM151" s="154" t="s">
        <v>978</v>
      </c>
    </row>
    <row r="152" spans="1:65" s="2" customFormat="1" ht="21.75" customHeight="1">
      <c r="A152" s="29"/>
      <c r="B152" s="141"/>
      <c r="C152" s="142" t="s">
        <v>339</v>
      </c>
      <c r="D152" s="142" t="s">
        <v>149</v>
      </c>
      <c r="E152" s="143" t="s">
        <v>979</v>
      </c>
      <c r="F152" s="144" t="s">
        <v>980</v>
      </c>
      <c r="G152" s="145" t="s">
        <v>400</v>
      </c>
      <c r="H152" s="146">
        <v>1</v>
      </c>
      <c r="I152" s="147"/>
      <c r="J152" s="148">
        <f>ROUND(I152*H152,2)</f>
        <v>0</v>
      </c>
      <c r="K152" s="149"/>
      <c r="L152" s="30"/>
      <c r="M152" s="150" t="s">
        <v>1</v>
      </c>
      <c r="N152" s="151" t="s">
        <v>38</v>
      </c>
      <c r="O152" s="55"/>
      <c r="P152" s="152">
        <f>O152*H152</f>
        <v>0</v>
      </c>
      <c r="Q152" s="152">
        <v>8.516E-2</v>
      </c>
      <c r="R152" s="152">
        <f>Q152*H152</f>
        <v>8.516E-2</v>
      </c>
      <c r="S152" s="152">
        <v>0</v>
      </c>
      <c r="T152" s="15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54" t="s">
        <v>153</v>
      </c>
      <c r="AT152" s="154" t="s">
        <v>149</v>
      </c>
      <c r="AU152" s="154" t="s">
        <v>83</v>
      </c>
      <c r="AY152" s="14" t="s">
        <v>147</v>
      </c>
      <c r="BE152" s="155">
        <f>IF(N152="základní",J152,0)</f>
        <v>0</v>
      </c>
      <c r="BF152" s="155">
        <f>IF(N152="snížená",J152,0)</f>
        <v>0</v>
      </c>
      <c r="BG152" s="155">
        <f>IF(N152="zákl. přenesená",J152,0)</f>
        <v>0</v>
      </c>
      <c r="BH152" s="155">
        <f>IF(N152="sníž. přenesená",J152,0)</f>
        <v>0</v>
      </c>
      <c r="BI152" s="155">
        <f>IF(N152="nulová",J152,0)</f>
        <v>0</v>
      </c>
      <c r="BJ152" s="14" t="s">
        <v>81</v>
      </c>
      <c r="BK152" s="155">
        <f>ROUND(I152*H152,2)</f>
        <v>0</v>
      </c>
      <c r="BL152" s="14" t="s">
        <v>153</v>
      </c>
      <c r="BM152" s="154" t="s">
        <v>981</v>
      </c>
    </row>
    <row r="153" spans="1:65" s="2" customFormat="1" ht="24.15" customHeight="1">
      <c r="A153" s="29"/>
      <c r="B153" s="141"/>
      <c r="C153" s="142" t="s">
        <v>207</v>
      </c>
      <c r="D153" s="142" t="s">
        <v>149</v>
      </c>
      <c r="E153" s="143" t="s">
        <v>982</v>
      </c>
      <c r="F153" s="144" t="s">
        <v>983</v>
      </c>
      <c r="G153" s="145" t="s">
        <v>152</v>
      </c>
      <c r="H153" s="146">
        <v>110.349</v>
      </c>
      <c r="I153" s="147"/>
      <c r="J153" s="148">
        <f>ROUND(I153*H153,2)</f>
        <v>0</v>
      </c>
      <c r="K153" s="149"/>
      <c r="L153" s="30"/>
      <c r="M153" s="150" t="s">
        <v>1</v>
      </c>
      <c r="N153" s="151" t="s">
        <v>38</v>
      </c>
      <c r="O153" s="55"/>
      <c r="P153" s="152">
        <f>O153*H153</f>
        <v>0</v>
      </c>
      <c r="Q153" s="152">
        <v>0</v>
      </c>
      <c r="R153" s="152">
        <f>Q153*H153</f>
        <v>0</v>
      </c>
      <c r="S153" s="152">
        <v>0</v>
      </c>
      <c r="T153" s="153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54" t="s">
        <v>153</v>
      </c>
      <c r="AT153" s="154" t="s">
        <v>149</v>
      </c>
      <c r="AU153" s="154" t="s">
        <v>83</v>
      </c>
      <c r="AY153" s="14" t="s">
        <v>147</v>
      </c>
      <c r="BE153" s="155">
        <f>IF(N153="základní",J153,0)</f>
        <v>0</v>
      </c>
      <c r="BF153" s="155">
        <f>IF(N153="snížená",J153,0)</f>
        <v>0</v>
      </c>
      <c r="BG153" s="155">
        <f>IF(N153="zákl. přenesená",J153,0)</f>
        <v>0</v>
      </c>
      <c r="BH153" s="155">
        <f>IF(N153="sníž. přenesená",J153,0)</f>
        <v>0</v>
      </c>
      <c r="BI153" s="155">
        <f>IF(N153="nulová",J153,0)</f>
        <v>0</v>
      </c>
      <c r="BJ153" s="14" t="s">
        <v>81</v>
      </c>
      <c r="BK153" s="155">
        <f>ROUND(I153*H153,2)</f>
        <v>0</v>
      </c>
      <c r="BL153" s="14" t="s">
        <v>153</v>
      </c>
      <c r="BM153" s="154" t="s">
        <v>984</v>
      </c>
    </row>
    <row r="154" spans="1:65" s="2" customFormat="1" ht="24.15" customHeight="1">
      <c r="A154" s="29"/>
      <c r="B154" s="141"/>
      <c r="C154" s="156" t="s">
        <v>8</v>
      </c>
      <c r="D154" s="156" t="s">
        <v>194</v>
      </c>
      <c r="E154" s="157" t="s">
        <v>985</v>
      </c>
      <c r="F154" s="158" t="s">
        <v>986</v>
      </c>
      <c r="G154" s="159" t="s">
        <v>152</v>
      </c>
      <c r="H154" s="160">
        <v>126.901</v>
      </c>
      <c r="I154" s="161"/>
      <c r="J154" s="162">
        <f>ROUND(I154*H154,2)</f>
        <v>0</v>
      </c>
      <c r="K154" s="163"/>
      <c r="L154" s="164"/>
      <c r="M154" s="165" t="s">
        <v>1</v>
      </c>
      <c r="N154" s="166" t="s">
        <v>38</v>
      </c>
      <c r="O154" s="55"/>
      <c r="P154" s="152">
        <f>O154*H154</f>
        <v>0</v>
      </c>
      <c r="Q154" s="152">
        <v>3.2300000000000002E-2</v>
      </c>
      <c r="R154" s="152">
        <f>Q154*H154</f>
        <v>4.0989022999999998</v>
      </c>
      <c r="S154" s="152">
        <v>0</v>
      </c>
      <c r="T154" s="15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54" t="s">
        <v>197</v>
      </c>
      <c r="AT154" s="154" t="s">
        <v>194</v>
      </c>
      <c r="AU154" s="154" t="s">
        <v>83</v>
      </c>
      <c r="AY154" s="14" t="s">
        <v>147</v>
      </c>
      <c r="BE154" s="155">
        <f>IF(N154="základní",J154,0)</f>
        <v>0</v>
      </c>
      <c r="BF154" s="155">
        <f>IF(N154="snížená",J154,0)</f>
        <v>0</v>
      </c>
      <c r="BG154" s="155">
        <f>IF(N154="zákl. přenesená",J154,0)</f>
        <v>0</v>
      </c>
      <c r="BH154" s="155">
        <f>IF(N154="sníž. přenesená",J154,0)</f>
        <v>0</v>
      </c>
      <c r="BI154" s="155">
        <f>IF(N154="nulová",J154,0)</f>
        <v>0</v>
      </c>
      <c r="BJ154" s="14" t="s">
        <v>81</v>
      </c>
      <c r="BK154" s="155">
        <f>ROUND(I154*H154,2)</f>
        <v>0</v>
      </c>
      <c r="BL154" s="14" t="s">
        <v>153</v>
      </c>
      <c r="BM154" s="154" t="s">
        <v>987</v>
      </c>
    </row>
    <row r="155" spans="1:65" s="12" customFormat="1" ht="22.8" customHeight="1">
      <c r="B155" s="128"/>
      <c r="D155" s="129" t="s">
        <v>72</v>
      </c>
      <c r="E155" s="139" t="s">
        <v>199</v>
      </c>
      <c r="F155" s="139" t="s">
        <v>310</v>
      </c>
      <c r="I155" s="131"/>
      <c r="J155" s="140">
        <f>BK155</f>
        <v>0</v>
      </c>
      <c r="L155" s="128"/>
      <c r="M155" s="133"/>
      <c r="N155" s="134"/>
      <c r="O155" s="134"/>
      <c r="P155" s="135">
        <f>SUM(P156:P164)</f>
        <v>0</v>
      </c>
      <c r="Q155" s="134"/>
      <c r="R155" s="135">
        <f>SUM(R156:R164)</f>
        <v>26.91323375</v>
      </c>
      <c r="S155" s="134"/>
      <c r="T155" s="136">
        <f>SUM(T156:T164)</f>
        <v>0</v>
      </c>
      <c r="AR155" s="129" t="s">
        <v>81</v>
      </c>
      <c r="AT155" s="137" t="s">
        <v>72</v>
      </c>
      <c r="AU155" s="137" t="s">
        <v>81</v>
      </c>
      <c r="AY155" s="129" t="s">
        <v>147</v>
      </c>
      <c r="BK155" s="138">
        <f>SUM(BK156:BK164)</f>
        <v>0</v>
      </c>
    </row>
    <row r="156" spans="1:65" s="2" customFormat="1" ht="24.15" customHeight="1">
      <c r="A156" s="29"/>
      <c r="B156" s="141"/>
      <c r="C156" s="142" t="s">
        <v>302</v>
      </c>
      <c r="D156" s="142" t="s">
        <v>149</v>
      </c>
      <c r="E156" s="143" t="s">
        <v>312</v>
      </c>
      <c r="F156" s="144" t="s">
        <v>313</v>
      </c>
      <c r="G156" s="145" t="s">
        <v>152</v>
      </c>
      <c r="H156" s="146">
        <v>24.151</v>
      </c>
      <c r="I156" s="147"/>
      <c r="J156" s="148">
        <f t="shared" ref="J156:J164" si="0">ROUND(I156*H156,2)</f>
        <v>0</v>
      </c>
      <c r="K156" s="149"/>
      <c r="L156" s="30"/>
      <c r="M156" s="150" t="s">
        <v>1</v>
      </c>
      <c r="N156" s="151" t="s">
        <v>38</v>
      </c>
      <c r="O156" s="55"/>
      <c r="P156" s="152">
        <f t="shared" ref="P156:P164" si="1">O156*H156</f>
        <v>0</v>
      </c>
      <c r="Q156" s="152">
        <v>4.3800000000000002E-3</v>
      </c>
      <c r="R156" s="152">
        <f t="shared" ref="R156:R164" si="2">Q156*H156</f>
        <v>0.10578138000000001</v>
      </c>
      <c r="S156" s="152">
        <v>0</v>
      </c>
      <c r="T156" s="153">
        <f t="shared" ref="T156:T164" si="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54" t="s">
        <v>153</v>
      </c>
      <c r="AT156" s="154" t="s">
        <v>149</v>
      </c>
      <c r="AU156" s="154" t="s">
        <v>83</v>
      </c>
      <c r="AY156" s="14" t="s">
        <v>147</v>
      </c>
      <c r="BE156" s="155">
        <f t="shared" ref="BE156:BE164" si="4">IF(N156="základní",J156,0)</f>
        <v>0</v>
      </c>
      <c r="BF156" s="155">
        <f t="shared" ref="BF156:BF164" si="5">IF(N156="snížená",J156,0)</f>
        <v>0</v>
      </c>
      <c r="BG156" s="155">
        <f t="shared" ref="BG156:BG164" si="6">IF(N156="zákl. přenesená",J156,0)</f>
        <v>0</v>
      </c>
      <c r="BH156" s="155">
        <f t="shared" ref="BH156:BH164" si="7">IF(N156="sníž. přenesená",J156,0)</f>
        <v>0</v>
      </c>
      <c r="BI156" s="155">
        <f t="shared" ref="BI156:BI164" si="8">IF(N156="nulová",J156,0)</f>
        <v>0</v>
      </c>
      <c r="BJ156" s="14" t="s">
        <v>81</v>
      </c>
      <c r="BK156" s="155">
        <f t="shared" ref="BK156:BK164" si="9">ROUND(I156*H156,2)</f>
        <v>0</v>
      </c>
      <c r="BL156" s="14" t="s">
        <v>153</v>
      </c>
      <c r="BM156" s="154" t="s">
        <v>988</v>
      </c>
    </row>
    <row r="157" spans="1:65" s="2" customFormat="1" ht="24.15" customHeight="1">
      <c r="A157" s="29"/>
      <c r="B157" s="141"/>
      <c r="C157" s="142" t="s">
        <v>488</v>
      </c>
      <c r="D157" s="142" t="s">
        <v>149</v>
      </c>
      <c r="E157" s="143" t="s">
        <v>316</v>
      </c>
      <c r="F157" s="144" t="s">
        <v>317</v>
      </c>
      <c r="G157" s="145" t="s">
        <v>188</v>
      </c>
      <c r="H157" s="146">
        <v>65.864999999999995</v>
      </c>
      <c r="I157" s="147"/>
      <c r="J157" s="148">
        <f t="shared" si="0"/>
        <v>0</v>
      </c>
      <c r="K157" s="149"/>
      <c r="L157" s="30"/>
      <c r="M157" s="150" t="s">
        <v>1</v>
      </c>
      <c r="N157" s="151" t="s">
        <v>38</v>
      </c>
      <c r="O157" s="55"/>
      <c r="P157" s="152">
        <f t="shared" si="1"/>
        <v>0</v>
      </c>
      <c r="Q157" s="152">
        <v>0</v>
      </c>
      <c r="R157" s="152">
        <f t="shared" si="2"/>
        <v>0</v>
      </c>
      <c r="S157" s="152">
        <v>0</v>
      </c>
      <c r="T157" s="153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54" t="s">
        <v>153</v>
      </c>
      <c r="AT157" s="154" t="s">
        <v>149</v>
      </c>
      <c r="AU157" s="154" t="s">
        <v>83</v>
      </c>
      <c r="AY157" s="14" t="s">
        <v>147</v>
      </c>
      <c r="BE157" s="155">
        <f t="shared" si="4"/>
        <v>0</v>
      </c>
      <c r="BF157" s="155">
        <f t="shared" si="5"/>
        <v>0</v>
      </c>
      <c r="BG157" s="155">
        <f t="shared" si="6"/>
        <v>0</v>
      </c>
      <c r="BH157" s="155">
        <f t="shared" si="7"/>
        <v>0</v>
      </c>
      <c r="BI157" s="155">
        <f t="shared" si="8"/>
        <v>0</v>
      </c>
      <c r="BJ157" s="14" t="s">
        <v>81</v>
      </c>
      <c r="BK157" s="155">
        <f t="shared" si="9"/>
        <v>0</v>
      </c>
      <c r="BL157" s="14" t="s">
        <v>153</v>
      </c>
      <c r="BM157" s="154" t="s">
        <v>989</v>
      </c>
    </row>
    <row r="158" spans="1:65" s="2" customFormat="1" ht="24.15" customHeight="1">
      <c r="A158" s="29"/>
      <c r="B158" s="141"/>
      <c r="C158" s="156" t="s">
        <v>472</v>
      </c>
      <c r="D158" s="156" t="s">
        <v>194</v>
      </c>
      <c r="E158" s="157" t="s">
        <v>320</v>
      </c>
      <c r="F158" s="158" t="s">
        <v>321</v>
      </c>
      <c r="G158" s="159" t="s">
        <v>188</v>
      </c>
      <c r="H158" s="160">
        <v>69.158000000000001</v>
      </c>
      <c r="I158" s="161"/>
      <c r="J158" s="162">
        <f t="shared" si="0"/>
        <v>0</v>
      </c>
      <c r="K158" s="163"/>
      <c r="L158" s="164"/>
      <c r="M158" s="165" t="s">
        <v>1</v>
      </c>
      <c r="N158" s="166" t="s">
        <v>38</v>
      </c>
      <c r="O158" s="55"/>
      <c r="P158" s="152">
        <f t="shared" si="1"/>
        <v>0</v>
      </c>
      <c r="Q158" s="152">
        <v>2.0000000000000001E-4</v>
      </c>
      <c r="R158" s="152">
        <f t="shared" si="2"/>
        <v>1.3831600000000001E-2</v>
      </c>
      <c r="S158" s="152">
        <v>0</v>
      </c>
      <c r="T158" s="153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54" t="s">
        <v>197</v>
      </c>
      <c r="AT158" s="154" t="s">
        <v>194</v>
      </c>
      <c r="AU158" s="154" t="s">
        <v>83</v>
      </c>
      <c r="AY158" s="14" t="s">
        <v>147</v>
      </c>
      <c r="BE158" s="155">
        <f t="shared" si="4"/>
        <v>0</v>
      </c>
      <c r="BF158" s="155">
        <f t="shared" si="5"/>
        <v>0</v>
      </c>
      <c r="BG158" s="155">
        <f t="shared" si="6"/>
        <v>0</v>
      </c>
      <c r="BH158" s="155">
        <f t="shared" si="7"/>
        <v>0</v>
      </c>
      <c r="BI158" s="155">
        <f t="shared" si="8"/>
        <v>0</v>
      </c>
      <c r="BJ158" s="14" t="s">
        <v>81</v>
      </c>
      <c r="BK158" s="155">
        <f t="shared" si="9"/>
        <v>0</v>
      </c>
      <c r="BL158" s="14" t="s">
        <v>153</v>
      </c>
      <c r="BM158" s="154" t="s">
        <v>990</v>
      </c>
    </row>
    <row r="159" spans="1:65" s="2" customFormat="1" ht="24.15" customHeight="1">
      <c r="A159" s="29"/>
      <c r="B159" s="141"/>
      <c r="C159" s="142" t="s">
        <v>306</v>
      </c>
      <c r="D159" s="142" t="s">
        <v>149</v>
      </c>
      <c r="E159" s="143" t="s">
        <v>324</v>
      </c>
      <c r="F159" s="144" t="s">
        <v>325</v>
      </c>
      <c r="G159" s="145" t="s">
        <v>152</v>
      </c>
      <c r="H159" s="146">
        <v>24.151</v>
      </c>
      <c r="I159" s="147"/>
      <c r="J159" s="148">
        <f t="shared" si="0"/>
        <v>0</v>
      </c>
      <c r="K159" s="149"/>
      <c r="L159" s="30"/>
      <c r="M159" s="150" t="s">
        <v>1</v>
      </c>
      <c r="N159" s="151" t="s">
        <v>38</v>
      </c>
      <c r="O159" s="55"/>
      <c r="P159" s="152">
        <f t="shared" si="1"/>
        <v>0</v>
      </c>
      <c r="Q159" s="152">
        <v>6.5599999999999999E-3</v>
      </c>
      <c r="R159" s="152">
        <f t="shared" si="2"/>
        <v>0.15843056</v>
      </c>
      <c r="S159" s="152">
        <v>0</v>
      </c>
      <c r="T159" s="153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54" t="s">
        <v>153</v>
      </c>
      <c r="AT159" s="154" t="s">
        <v>149</v>
      </c>
      <c r="AU159" s="154" t="s">
        <v>83</v>
      </c>
      <c r="AY159" s="14" t="s">
        <v>147</v>
      </c>
      <c r="BE159" s="155">
        <f t="shared" si="4"/>
        <v>0</v>
      </c>
      <c r="BF159" s="155">
        <f t="shared" si="5"/>
        <v>0</v>
      </c>
      <c r="BG159" s="155">
        <f t="shared" si="6"/>
        <v>0</v>
      </c>
      <c r="BH159" s="155">
        <f t="shared" si="7"/>
        <v>0</v>
      </c>
      <c r="BI159" s="155">
        <f t="shared" si="8"/>
        <v>0</v>
      </c>
      <c r="BJ159" s="14" t="s">
        <v>81</v>
      </c>
      <c r="BK159" s="155">
        <f t="shared" si="9"/>
        <v>0</v>
      </c>
      <c r="BL159" s="14" t="s">
        <v>153</v>
      </c>
      <c r="BM159" s="154" t="s">
        <v>991</v>
      </c>
    </row>
    <row r="160" spans="1:65" s="2" customFormat="1" ht="24.15" customHeight="1">
      <c r="A160" s="29"/>
      <c r="B160" s="141"/>
      <c r="C160" s="142" t="s">
        <v>484</v>
      </c>
      <c r="D160" s="142" t="s">
        <v>149</v>
      </c>
      <c r="E160" s="143" t="s">
        <v>328</v>
      </c>
      <c r="F160" s="144" t="s">
        <v>329</v>
      </c>
      <c r="G160" s="145" t="s">
        <v>152</v>
      </c>
      <c r="H160" s="146">
        <v>24.151</v>
      </c>
      <c r="I160" s="147"/>
      <c r="J160" s="148">
        <f t="shared" si="0"/>
        <v>0</v>
      </c>
      <c r="K160" s="149"/>
      <c r="L160" s="30"/>
      <c r="M160" s="150" t="s">
        <v>1</v>
      </c>
      <c r="N160" s="151" t="s">
        <v>38</v>
      </c>
      <c r="O160" s="55"/>
      <c r="P160" s="152">
        <f t="shared" si="1"/>
        <v>0</v>
      </c>
      <c r="Q160" s="152">
        <v>2.6800000000000001E-3</v>
      </c>
      <c r="R160" s="152">
        <f t="shared" si="2"/>
        <v>6.4724680000000007E-2</v>
      </c>
      <c r="S160" s="152">
        <v>0</v>
      </c>
      <c r="T160" s="153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54" t="s">
        <v>153</v>
      </c>
      <c r="AT160" s="154" t="s">
        <v>149</v>
      </c>
      <c r="AU160" s="154" t="s">
        <v>83</v>
      </c>
      <c r="AY160" s="14" t="s">
        <v>147</v>
      </c>
      <c r="BE160" s="155">
        <f t="shared" si="4"/>
        <v>0</v>
      </c>
      <c r="BF160" s="155">
        <f t="shared" si="5"/>
        <v>0</v>
      </c>
      <c r="BG160" s="155">
        <f t="shared" si="6"/>
        <v>0</v>
      </c>
      <c r="BH160" s="155">
        <f t="shared" si="7"/>
        <v>0</v>
      </c>
      <c r="BI160" s="155">
        <f t="shared" si="8"/>
        <v>0</v>
      </c>
      <c r="BJ160" s="14" t="s">
        <v>81</v>
      </c>
      <c r="BK160" s="155">
        <f t="shared" si="9"/>
        <v>0</v>
      </c>
      <c r="BL160" s="14" t="s">
        <v>153</v>
      </c>
      <c r="BM160" s="154" t="s">
        <v>992</v>
      </c>
    </row>
    <row r="161" spans="1:65" s="2" customFormat="1" ht="24.15" customHeight="1">
      <c r="A161" s="29"/>
      <c r="B161" s="141"/>
      <c r="C161" s="142" t="s">
        <v>218</v>
      </c>
      <c r="D161" s="142" t="s">
        <v>149</v>
      </c>
      <c r="E161" s="143" t="s">
        <v>332</v>
      </c>
      <c r="F161" s="144" t="s">
        <v>333</v>
      </c>
      <c r="G161" s="145" t="s">
        <v>157</v>
      </c>
      <c r="H161" s="146">
        <v>8.5609999999999999</v>
      </c>
      <c r="I161" s="147"/>
      <c r="J161" s="148">
        <f t="shared" si="0"/>
        <v>0</v>
      </c>
      <c r="K161" s="149"/>
      <c r="L161" s="30"/>
      <c r="M161" s="150" t="s">
        <v>1</v>
      </c>
      <c r="N161" s="151" t="s">
        <v>38</v>
      </c>
      <c r="O161" s="55"/>
      <c r="P161" s="152">
        <f t="shared" si="1"/>
        <v>0</v>
      </c>
      <c r="Q161" s="152">
        <v>2.45329</v>
      </c>
      <c r="R161" s="152">
        <f t="shared" si="2"/>
        <v>21.002615689999999</v>
      </c>
      <c r="S161" s="152">
        <v>0</v>
      </c>
      <c r="T161" s="153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54" t="s">
        <v>153</v>
      </c>
      <c r="AT161" s="154" t="s">
        <v>149</v>
      </c>
      <c r="AU161" s="154" t="s">
        <v>83</v>
      </c>
      <c r="AY161" s="14" t="s">
        <v>147</v>
      </c>
      <c r="BE161" s="155">
        <f t="shared" si="4"/>
        <v>0</v>
      </c>
      <c r="BF161" s="155">
        <f t="shared" si="5"/>
        <v>0</v>
      </c>
      <c r="BG161" s="155">
        <f t="shared" si="6"/>
        <v>0</v>
      </c>
      <c r="BH161" s="155">
        <f t="shared" si="7"/>
        <v>0</v>
      </c>
      <c r="BI161" s="155">
        <f t="shared" si="8"/>
        <v>0</v>
      </c>
      <c r="BJ161" s="14" t="s">
        <v>81</v>
      </c>
      <c r="BK161" s="155">
        <f t="shared" si="9"/>
        <v>0</v>
      </c>
      <c r="BL161" s="14" t="s">
        <v>153</v>
      </c>
      <c r="BM161" s="154" t="s">
        <v>993</v>
      </c>
    </row>
    <row r="162" spans="1:65" s="2" customFormat="1" ht="16.5" customHeight="1">
      <c r="A162" s="29"/>
      <c r="B162" s="141"/>
      <c r="C162" s="142" t="s">
        <v>185</v>
      </c>
      <c r="D162" s="142" t="s">
        <v>149</v>
      </c>
      <c r="E162" s="143" t="s">
        <v>994</v>
      </c>
      <c r="F162" s="144" t="s">
        <v>995</v>
      </c>
      <c r="G162" s="145" t="s">
        <v>178</v>
      </c>
      <c r="H162" s="146">
        <v>0.4</v>
      </c>
      <c r="I162" s="147"/>
      <c r="J162" s="148">
        <f t="shared" si="0"/>
        <v>0</v>
      </c>
      <c r="K162" s="149"/>
      <c r="L162" s="30"/>
      <c r="M162" s="150" t="s">
        <v>1</v>
      </c>
      <c r="N162" s="151" t="s">
        <v>38</v>
      </c>
      <c r="O162" s="55"/>
      <c r="P162" s="152">
        <f t="shared" si="1"/>
        <v>0</v>
      </c>
      <c r="Q162" s="152">
        <v>1.0416099999999999</v>
      </c>
      <c r="R162" s="152">
        <f t="shared" si="2"/>
        <v>0.41664400000000001</v>
      </c>
      <c r="S162" s="152">
        <v>0</v>
      </c>
      <c r="T162" s="153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54" t="s">
        <v>153</v>
      </c>
      <c r="AT162" s="154" t="s">
        <v>149</v>
      </c>
      <c r="AU162" s="154" t="s">
        <v>83</v>
      </c>
      <c r="AY162" s="14" t="s">
        <v>147</v>
      </c>
      <c r="BE162" s="155">
        <f t="shared" si="4"/>
        <v>0</v>
      </c>
      <c r="BF162" s="155">
        <f t="shared" si="5"/>
        <v>0</v>
      </c>
      <c r="BG162" s="155">
        <f t="shared" si="6"/>
        <v>0</v>
      </c>
      <c r="BH162" s="155">
        <f t="shared" si="7"/>
        <v>0</v>
      </c>
      <c r="BI162" s="155">
        <f t="shared" si="8"/>
        <v>0</v>
      </c>
      <c r="BJ162" s="14" t="s">
        <v>81</v>
      </c>
      <c r="BK162" s="155">
        <f t="shared" si="9"/>
        <v>0</v>
      </c>
      <c r="BL162" s="14" t="s">
        <v>153</v>
      </c>
      <c r="BM162" s="154" t="s">
        <v>996</v>
      </c>
    </row>
    <row r="163" spans="1:65" s="2" customFormat="1" ht="24.15" customHeight="1">
      <c r="A163" s="29"/>
      <c r="B163" s="141"/>
      <c r="C163" s="142" t="s">
        <v>343</v>
      </c>
      <c r="D163" s="142" t="s">
        <v>149</v>
      </c>
      <c r="E163" s="143" t="s">
        <v>348</v>
      </c>
      <c r="F163" s="144" t="s">
        <v>349</v>
      </c>
      <c r="G163" s="145" t="s">
        <v>152</v>
      </c>
      <c r="H163" s="146">
        <v>57.082999999999998</v>
      </c>
      <c r="I163" s="147"/>
      <c r="J163" s="148">
        <f t="shared" si="0"/>
        <v>0</v>
      </c>
      <c r="K163" s="149"/>
      <c r="L163" s="30"/>
      <c r="M163" s="150" t="s">
        <v>1</v>
      </c>
      <c r="N163" s="151" t="s">
        <v>38</v>
      </c>
      <c r="O163" s="55"/>
      <c r="P163" s="152">
        <f t="shared" si="1"/>
        <v>0</v>
      </c>
      <c r="Q163" s="152">
        <v>9.9799999999999993E-3</v>
      </c>
      <c r="R163" s="152">
        <f t="shared" si="2"/>
        <v>0.5696883399999999</v>
      </c>
      <c r="S163" s="152">
        <v>0</v>
      </c>
      <c r="T163" s="153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54" t="s">
        <v>153</v>
      </c>
      <c r="AT163" s="154" t="s">
        <v>149</v>
      </c>
      <c r="AU163" s="154" t="s">
        <v>83</v>
      </c>
      <c r="AY163" s="14" t="s">
        <v>147</v>
      </c>
      <c r="BE163" s="155">
        <f t="shared" si="4"/>
        <v>0</v>
      </c>
      <c r="BF163" s="155">
        <f t="shared" si="5"/>
        <v>0</v>
      </c>
      <c r="BG163" s="155">
        <f t="shared" si="6"/>
        <v>0</v>
      </c>
      <c r="BH163" s="155">
        <f t="shared" si="7"/>
        <v>0</v>
      </c>
      <c r="BI163" s="155">
        <f t="shared" si="8"/>
        <v>0</v>
      </c>
      <c r="BJ163" s="14" t="s">
        <v>81</v>
      </c>
      <c r="BK163" s="155">
        <f t="shared" si="9"/>
        <v>0</v>
      </c>
      <c r="BL163" s="14" t="s">
        <v>153</v>
      </c>
      <c r="BM163" s="154" t="s">
        <v>997</v>
      </c>
    </row>
    <row r="164" spans="1:65" s="2" customFormat="1" ht="21.75" customHeight="1">
      <c r="A164" s="29"/>
      <c r="B164" s="141"/>
      <c r="C164" s="142" t="s">
        <v>319</v>
      </c>
      <c r="D164" s="142" t="s">
        <v>149</v>
      </c>
      <c r="E164" s="143" t="s">
        <v>352</v>
      </c>
      <c r="F164" s="144" t="s">
        <v>353</v>
      </c>
      <c r="G164" s="145" t="s">
        <v>152</v>
      </c>
      <c r="H164" s="146">
        <v>9.9749999999999996</v>
      </c>
      <c r="I164" s="147"/>
      <c r="J164" s="148">
        <f t="shared" si="0"/>
        <v>0</v>
      </c>
      <c r="K164" s="149"/>
      <c r="L164" s="30"/>
      <c r="M164" s="150" t="s">
        <v>1</v>
      </c>
      <c r="N164" s="151" t="s">
        <v>38</v>
      </c>
      <c r="O164" s="55"/>
      <c r="P164" s="152">
        <f t="shared" si="1"/>
        <v>0</v>
      </c>
      <c r="Q164" s="152">
        <v>0.45929999999999999</v>
      </c>
      <c r="R164" s="152">
        <f t="shared" si="2"/>
        <v>4.5815174999999995</v>
      </c>
      <c r="S164" s="152">
        <v>0</v>
      </c>
      <c r="T164" s="153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54" t="s">
        <v>153</v>
      </c>
      <c r="AT164" s="154" t="s">
        <v>149</v>
      </c>
      <c r="AU164" s="154" t="s">
        <v>83</v>
      </c>
      <c r="AY164" s="14" t="s">
        <v>147</v>
      </c>
      <c r="BE164" s="155">
        <f t="shared" si="4"/>
        <v>0</v>
      </c>
      <c r="BF164" s="155">
        <f t="shared" si="5"/>
        <v>0</v>
      </c>
      <c r="BG164" s="155">
        <f t="shared" si="6"/>
        <v>0</v>
      </c>
      <c r="BH164" s="155">
        <f t="shared" si="7"/>
        <v>0</v>
      </c>
      <c r="BI164" s="155">
        <f t="shared" si="8"/>
        <v>0</v>
      </c>
      <c r="BJ164" s="14" t="s">
        <v>81</v>
      </c>
      <c r="BK164" s="155">
        <f t="shared" si="9"/>
        <v>0</v>
      </c>
      <c r="BL164" s="14" t="s">
        <v>153</v>
      </c>
      <c r="BM164" s="154" t="s">
        <v>998</v>
      </c>
    </row>
    <row r="165" spans="1:65" s="12" customFormat="1" ht="22.8" customHeight="1">
      <c r="B165" s="128"/>
      <c r="D165" s="129" t="s">
        <v>72</v>
      </c>
      <c r="E165" s="139" t="s">
        <v>229</v>
      </c>
      <c r="F165" s="139" t="s">
        <v>388</v>
      </c>
      <c r="I165" s="131"/>
      <c r="J165" s="140">
        <f>BK165</f>
        <v>0</v>
      </c>
      <c r="L165" s="128"/>
      <c r="M165" s="133"/>
      <c r="N165" s="134"/>
      <c r="O165" s="134"/>
      <c r="P165" s="135">
        <f>SUM(P166:P167)</f>
        <v>0</v>
      </c>
      <c r="Q165" s="134"/>
      <c r="R165" s="135">
        <f>SUM(R166:R167)</f>
        <v>3.0569863800000001</v>
      </c>
      <c r="S165" s="134"/>
      <c r="T165" s="136">
        <f>SUM(T166:T167)</f>
        <v>0</v>
      </c>
      <c r="AR165" s="129" t="s">
        <v>81</v>
      </c>
      <c r="AT165" s="137" t="s">
        <v>72</v>
      </c>
      <c r="AU165" s="137" t="s">
        <v>81</v>
      </c>
      <c r="AY165" s="129" t="s">
        <v>147</v>
      </c>
      <c r="BK165" s="138">
        <f>SUM(BK166:BK167)</f>
        <v>0</v>
      </c>
    </row>
    <row r="166" spans="1:65" s="2" customFormat="1" ht="33" customHeight="1">
      <c r="A166" s="29"/>
      <c r="B166" s="141"/>
      <c r="C166" s="142" t="s">
        <v>431</v>
      </c>
      <c r="D166" s="142" t="s">
        <v>149</v>
      </c>
      <c r="E166" s="143" t="s">
        <v>390</v>
      </c>
      <c r="F166" s="144" t="s">
        <v>391</v>
      </c>
      <c r="G166" s="145" t="s">
        <v>188</v>
      </c>
      <c r="H166" s="146">
        <v>19.95</v>
      </c>
      <c r="I166" s="147"/>
      <c r="J166" s="148">
        <f>ROUND(I166*H166,2)</f>
        <v>0</v>
      </c>
      <c r="K166" s="149"/>
      <c r="L166" s="30"/>
      <c r="M166" s="150" t="s">
        <v>1</v>
      </c>
      <c r="N166" s="151" t="s">
        <v>38</v>
      </c>
      <c r="O166" s="55"/>
      <c r="P166" s="152">
        <f>O166*H166</f>
        <v>0</v>
      </c>
      <c r="Q166" s="152">
        <v>9.5990000000000006E-2</v>
      </c>
      <c r="R166" s="152">
        <f>Q166*H166</f>
        <v>1.9150005000000001</v>
      </c>
      <c r="S166" s="152">
        <v>0</v>
      </c>
      <c r="T166" s="15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54" t="s">
        <v>153</v>
      </c>
      <c r="AT166" s="154" t="s">
        <v>149</v>
      </c>
      <c r="AU166" s="154" t="s">
        <v>83</v>
      </c>
      <c r="AY166" s="14" t="s">
        <v>147</v>
      </c>
      <c r="BE166" s="155">
        <f>IF(N166="základní",J166,0)</f>
        <v>0</v>
      </c>
      <c r="BF166" s="155">
        <f>IF(N166="snížená",J166,0)</f>
        <v>0</v>
      </c>
      <c r="BG166" s="155">
        <f>IF(N166="zákl. přenesená",J166,0)</f>
        <v>0</v>
      </c>
      <c r="BH166" s="155">
        <f>IF(N166="sníž. přenesená",J166,0)</f>
        <v>0</v>
      </c>
      <c r="BI166" s="155">
        <f>IF(N166="nulová",J166,0)</f>
        <v>0</v>
      </c>
      <c r="BJ166" s="14" t="s">
        <v>81</v>
      </c>
      <c r="BK166" s="155">
        <f>ROUND(I166*H166,2)</f>
        <v>0</v>
      </c>
      <c r="BL166" s="14" t="s">
        <v>153</v>
      </c>
      <c r="BM166" s="154" t="s">
        <v>999</v>
      </c>
    </row>
    <row r="167" spans="1:65" s="2" customFormat="1" ht="16.5" customHeight="1">
      <c r="A167" s="29"/>
      <c r="B167" s="141"/>
      <c r="C167" s="156" t="s">
        <v>435</v>
      </c>
      <c r="D167" s="156" t="s">
        <v>194</v>
      </c>
      <c r="E167" s="157" t="s">
        <v>394</v>
      </c>
      <c r="F167" s="158" t="s">
        <v>395</v>
      </c>
      <c r="G167" s="159" t="s">
        <v>188</v>
      </c>
      <c r="H167" s="160">
        <v>20.349</v>
      </c>
      <c r="I167" s="161"/>
      <c r="J167" s="162">
        <f>ROUND(I167*H167,2)</f>
        <v>0</v>
      </c>
      <c r="K167" s="163"/>
      <c r="L167" s="164"/>
      <c r="M167" s="165" t="s">
        <v>1</v>
      </c>
      <c r="N167" s="166" t="s">
        <v>38</v>
      </c>
      <c r="O167" s="55"/>
      <c r="P167" s="152">
        <f>O167*H167</f>
        <v>0</v>
      </c>
      <c r="Q167" s="152">
        <v>5.6120000000000003E-2</v>
      </c>
      <c r="R167" s="152">
        <f>Q167*H167</f>
        <v>1.14198588</v>
      </c>
      <c r="S167" s="152">
        <v>0</v>
      </c>
      <c r="T167" s="15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54" t="s">
        <v>197</v>
      </c>
      <c r="AT167" s="154" t="s">
        <v>194</v>
      </c>
      <c r="AU167" s="154" t="s">
        <v>83</v>
      </c>
      <c r="AY167" s="14" t="s">
        <v>147</v>
      </c>
      <c r="BE167" s="155">
        <f>IF(N167="základní",J167,0)</f>
        <v>0</v>
      </c>
      <c r="BF167" s="155">
        <f>IF(N167="snížená",J167,0)</f>
        <v>0</v>
      </c>
      <c r="BG167" s="155">
        <f>IF(N167="zákl. přenesená",J167,0)</f>
        <v>0</v>
      </c>
      <c r="BH167" s="155">
        <f>IF(N167="sníž. přenesená",J167,0)</f>
        <v>0</v>
      </c>
      <c r="BI167" s="155">
        <f>IF(N167="nulová",J167,0)</f>
        <v>0</v>
      </c>
      <c r="BJ167" s="14" t="s">
        <v>81</v>
      </c>
      <c r="BK167" s="155">
        <f>ROUND(I167*H167,2)</f>
        <v>0</v>
      </c>
      <c r="BL167" s="14" t="s">
        <v>153</v>
      </c>
      <c r="BM167" s="154" t="s">
        <v>1000</v>
      </c>
    </row>
    <row r="168" spans="1:65" s="12" customFormat="1" ht="22.8" customHeight="1">
      <c r="B168" s="128"/>
      <c r="D168" s="129" t="s">
        <v>72</v>
      </c>
      <c r="E168" s="139" t="s">
        <v>402</v>
      </c>
      <c r="F168" s="139" t="s">
        <v>403</v>
      </c>
      <c r="I168" s="131"/>
      <c r="J168" s="140">
        <f>BK168</f>
        <v>0</v>
      </c>
      <c r="L168" s="128"/>
      <c r="M168" s="133"/>
      <c r="N168" s="134"/>
      <c r="O168" s="134"/>
      <c r="P168" s="135">
        <f>P169</f>
        <v>0</v>
      </c>
      <c r="Q168" s="134"/>
      <c r="R168" s="135">
        <f>R169</f>
        <v>0</v>
      </c>
      <c r="S168" s="134"/>
      <c r="T168" s="136">
        <f>T169</f>
        <v>0</v>
      </c>
      <c r="AR168" s="129" t="s">
        <v>81</v>
      </c>
      <c r="AT168" s="137" t="s">
        <v>72</v>
      </c>
      <c r="AU168" s="137" t="s">
        <v>81</v>
      </c>
      <c r="AY168" s="129" t="s">
        <v>147</v>
      </c>
      <c r="BK168" s="138">
        <f>BK169</f>
        <v>0</v>
      </c>
    </row>
    <row r="169" spans="1:65" s="2" customFormat="1" ht="16.5" customHeight="1">
      <c r="A169" s="29"/>
      <c r="B169" s="141"/>
      <c r="C169" s="142" t="s">
        <v>298</v>
      </c>
      <c r="D169" s="142" t="s">
        <v>149</v>
      </c>
      <c r="E169" s="143" t="s">
        <v>1001</v>
      </c>
      <c r="F169" s="144" t="s">
        <v>1002</v>
      </c>
      <c r="G169" s="145" t="s">
        <v>178</v>
      </c>
      <c r="H169" s="146">
        <v>107.744</v>
      </c>
      <c r="I169" s="147"/>
      <c r="J169" s="148">
        <f>ROUND(I169*H169,2)</f>
        <v>0</v>
      </c>
      <c r="K169" s="149"/>
      <c r="L169" s="30"/>
      <c r="M169" s="150" t="s">
        <v>1</v>
      </c>
      <c r="N169" s="151" t="s">
        <v>38</v>
      </c>
      <c r="O169" s="55"/>
      <c r="P169" s="152">
        <f>O169*H169</f>
        <v>0</v>
      </c>
      <c r="Q169" s="152">
        <v>0</v>
      </c>
      <c r="R169" s="152">
        <f>Q169*H169</f>
        <v>0</v>
      </c>
      <c r="S169" s="152">
        <v>0</v>
      </c>
      <c r="T169" s="15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54" t="s">
        <v>153</v>
      </c>
      <c r="AT169" s="154" t="s">
        <v>149</v>
      </c>
      <c r="AU169" s="154" t="s">
        <v>83</v>
      </c>
      <c r="AY169" s="14" t="s">
        <v>147</v>
      </c>
      <c r="BE169" s="155">
        <f>IF(N169="základní",J169,0)</f>
        <v>0</v>
      </c>
      <c r="BF169" s="155">
        <f>IF(N169="snížená",J169,0)</f>
        <v>0</v>
      </c>
      <c r="BG169" s="155">
        <f>IF(N169="zákl. přenesená",J169,0)</f>
        <v>0</v>
      </c>
      <c r="BH169" s="155">
        <f>IF(N169="sníž. přenesená",J169,0)</f>
        <v>0</v>
      </c>
      <c r="BI169" s="155">
        <f>IF(N169="nulová",J169,0)</f>
        <v>0</v>
      </c>
      <c r="BJ169" s="14" t="s">
        <v>81</v>
      </c>
      <c r="BK169" s="155">
        <f>ROUND(I169*H169,2)</f>
        <v>0</v>
      </c>
      <c r="BL169" s="14" t="s">
        <v>153</v>
      </c>
      <c r="BM169" s="154" t="s">
        <v>1003</v>
      </c>
    </row>
    <row r="170" spans="1:65" s="12" customFormat="1" ht="25.95" customHeight="1">
      <c r="B170" s="128"/>
      <c r="D170" s="129" t="s">
        <v>72</v>
      </c>
      <c r="E170" s="130" t="s">
        <v>408</v>
      </c>
      <c r="F170" s="130" t="s">
        <v>409</v>
      </c>
      <c r="I170" s="131"/>
      <c r="J170" s="132">
        <f>BK170</f>
        <v>0</v>
      </c>
      <c r="L170" s="128"/>
      <c r="M170" s="133"/>
      <c r="N170" s="134"/>
      <c r="O170" s="134"/>
      <c r="P170" s="135">
        <f>P171+P177+P183+P189+P193</f>
        <v>0</v>
      </c>
      <c r="Q170" s="134"/>
      <c r="R170" s="135">
        <f>R171+R177+R183+R189+R193</f>
        <v>4.6624440799999993</v>
      </c>
      <c r="S170" s="134"/>
      <c r="T170" s="136">
        <f>T171+T177+T183+T189+T193</f>
        <v>0</v>
      </c>
      <c r="AR170" s="129" t="s">
        <v>83</v>
      </c>
      <c r="AT170" s="137" t="s">
        <v>72</v>
      </c>
      <c r="AU170" s="137" t="s">
        <v>73</v>
      </c>
      <c r="AY170" s="129" t="s">
        <v>147</v>
      </c>
      <c r="BK170" s="138">
        <f>BK171+BK177+BK183+BK189+BK193</f>
        <v>0</v>
      </c>
    </row>
    <row r="171" spans="1:65" s="12" customFormat="1" ht="22.8" customHeight="1">
      <c r="B171" s="128"/>
      <c r="D171" s="129" t="s">
        <v>72</v>
      </c>
      <c r="E171" s="139" t="s">
        <v>451</v>
      </c>
      <c r="F171" s="139" t="s">
        <v>452</v>
      </c>
      <c r="I171" s="131"/>
      <c r="J171" s="140">
        <f>BK171</f>
        <v>0</v>
      </c>
      <c r="L171" s="128"/>
      <c r="M171" s="133"/>
      <c r="N171" s="134"/>
      <c r="O171" s="134"/>
      <c r="P171" s="135">
        <f>SUM(P172:P176)</f>
        <v>0</v>
      </c>
      <c r="Q171" s="134"/>
      <c r="R171" s="135">
        <f>SUM(R172:R176)</f>
        <v>0.48666400000000004</v>
      </c>
      <c r="S171" s="134"/>
      <c r="T171" s="136">
        <f>SUM(T172:T176)</f>
        <v>0</v>
      </c>
      <c r="AR171" s="129" t="s">
        <v>83</v>
      </c>
      <c r="AT171" s="137" t="s">
        <v>72</v>
      </c>
      <c r="AU171" s="137" t="s">
        <v>81</v>
      </c>
      <c r="AY171" s="129" t="s">
        <v>147</v>
      </c>
      <c r="BK171" s="138">
        <f>SUM(BK172:BK176)</f>
        <v>0</v>
      </c>
    </row>
    <row r="172" spans="1:65" s="2" customFormat="1" ht="24.15" customHeight="1">
      <c r="A172" s="29"/>
      <c r="B172" s="141"/>
      <c r="C172" s="142" t="s">
        <v>799</v>
      </c>
      <c r="D172" s="142" t="s">
        <v>149</v>
      </c>
      <c r="E172" s="143" t="s">
        <v>1004</v>
      </c>
      <c r="F172" s="144" t="s">
        <v>1005</v>
      </c>
      <c r="G172" s="145" t="s">
        <v>152</v>
      </c>
      <c r="H172" s="146">
        <v>57.082999999999998</v>
      </c>
      <c r="I172" s="147"/>
      <c r="J172" s="148">
        <f>ROUND(I172*H172,2)</f>
        <v>0</v>
      </c>
      <c r="K172" s="149"/>
      <c r="L172" s="30"/>
      <c r="M172" s="150" t="s">
        <v>1</v>
      </c>
      <c r="N172" s="151" t="s">
        <v>38</v>
      </c>
      <c r="O172" s="55"/>
      <c r="P172" s="152">
        <f>O172*H172</f>
        <v>0</v>
      </c>
      <c r="Q172" s="152">
        <v>0</v>
      </c>
      <c r="R172" s="152">
        <f>Q172*H172</f>
        <v>0</v>
      </c>
      <c r="S172" s="152">
        <v>0</v>
      </c>
      <c r="T172" s="15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54" t="s">
        <v>214</v>
      </c>
      <c r="AT172" s="154" t="s">
        <v>149</v>
      </c>
      <c r="AU172" s="154" t="s">
        <v>83</v>
      </c>
      <c r="AY172" s="14" t="s">
        <v>147</v>
      </c>
      <c r="BE172" s="155">
        <f>IF(N172="základní",J172,0)</f>
        <v>0</v>
      </c>
      <c r="BF172" s="155">
        <f>IF(N172="snížená",J172,0)</f>
        <v>0</v>
      </c>
      <c r="BG172" s="155">
        <f>IF(N172="zákl. přenesená",J172,0)</f>
        <v>0</v>
      </c>
      <c r="BH172" s="155">
        <f>IF(N172="sníž. přenesená",J172,0)</f>
        <v>0</v>
      </c>
      <c r="BI172" s="155">
        <f>IF(N172="nulová",J172,0)</f>
        <v>0</v>
      </c>
      <c r="BJ172" s="14" t="s">
        <v>81</v>
      </c>
      <c r="BK172" s="155">
        <f>ROUND(I172*H172,2)</f>
        <v>0</v>
      </c>
      <c r="BL172" s="14" t="s">
        <v>214</v>
      </c>
      <c r="BM172" s="154" t="s">
        <v>1006</v>
      </c>
    </row>
    <row r="173" spans="1:65" s="2" customFormat="1" ht="24.15" customHeight="1">
      <c r="A173" s="29"/>
      <c r="B173" s="141"/>
      <c r="C173" s="156" t="s">
        <v>775</v>
      </c>
      <c r="D173" s="156" t="s">
        <v>194</v>
      </c>
      <c r="E173" s="157" t="s">
        <v>1007</v>
      </c>
      <c r="F173" s="158" t="s">
        <v>1008</v>
      </c>
      <c r="G173" s="159" t="s">
        <v>152</v>
      </c>
      <c r="H173" s="160">
        <v>58.225000000000001</v>
      </c>
      <c r="I173" s="161"/>
      <c r="J173" s="162">
        <f>ROUND(I173*H173,2)</f>
        <v>0</v>
      </c>
      <c r="K173" s="163"/>
      <c r="L173" s="164"/>
      <c r="M173" s="165" t="s">
        <v>1</v>
      </c>
      <c r="N173" s="166" t="s">
        <v>38</v>
      </c>
      <c r="O173" s="55"/>
      <c r="P173" s="152">
        <f>O173*H173</f>
        <v>0</v>
      </c>
      <c r="Q173" s="152">
        <v>4.0000000000000001E-3</v>
      </c>
      <c r="R173" s="152">
        <f>Q173*H173</f>
        <v>0.23290000000000002</v>
      </c>
      <c r="S173" s="152">
        <v>0</v>
      </c>
      <c r="T173" s="15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54" t="s">
        <v>418</v>
      </c>
      <c r="AT173" s="154" t="s">
        <v>194</v>
      </c>
      <c r="AU173" s="154" t="s">
        <v>83</v>
      </c>
      <c r="AY173" s="14" t="s">
        <v>147</v>
      </c>
      <c r="BE173" s="155">
        <f>IF(N173="základní",J173,0)</f>
        <v>0</v>
      </c>
      <c r="BF173" s="155">
        <f>IF(N173="snížená",J173,0)</f>
        <v>0</v>
      </c>
      <c r="BG173" s="155">
        <f>IF(N173="zákl. přenesená",J173,0)</f>
        <v>0</v>
      </c>
      <c r="BH173" s="155">
        <f>IF(N173="sníž. přenesená",J173,0)</f>
        <v>0</v>
      </c>
      <c r="BI173" s="155">
        <f>IF(N173="nulová",J173,0)</f>
        <v>0</v>
      </c>
      <c r="BJ173" s="14" t="s">
        <v>81</v>
      </c>
      <c r="BK173" s="155">
        <f>ROUND(I173*H173,2)</f>
        <v>0</v>
      </c>
      <c r="BL173" s="14" t="s">
        <v>214</v>
      </c>
      <c r="BM173" s="154" t="s">
        <v>1009</v>
      </c>
    </row>
    <row r="174" spans="1:65" s="2" customFormat="1" ht="24.15" customHeight="1">
      <c r="A174" s="29"/>
      <c r="B174" s="141"/>
      <c r="C174" s="142" t="s">
        <v>1010</v>
      </c>
      <c r="D174" s="142" t="s">
        <v>149</v>
      </c>
      <c r="E174" s="143" t="s">
        <v>1011</v>
      </c>
      <c r="F174" s="144" t="s">
        <v>1012</v>
      </c>
      <c r="G174" s="145" t="s">
        <v>152</v>
      </c>
      <c r="H174" s="146">
        <v>39.9</v>
      </c>
      <c r="I174" s="147"/>
      <c r="J174" s="148">
        <f>ROUND(I174*H174,2)</f>
        <v>0</v>
      </c>
      <c r="K174" s="149"/>
      <c r="L174" s="30"/>
      <c r="M174" s="150" t="s">
        <v>1</v>
      </c>
      <c r="N174" s="151" t="s">
        <v>38</v>
      </c>
      <c r="O174" s="55"/>
      <c r="P174" s="152">
        <f>O174*H174</f>
        <v>0</v>
      </c>
      <c r="Q174" s="152">
        <v>3.0000000000000001E-3</v>
      </c>
      <c r="R174" s="152">
        <f>Q174*H174</f>
        <v>0.1197</v>
      </c>
      <c r="S174" s="152">
        <v>0</v>
      </c>
      <c r="T174" s="153">
        <f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54" t="s">
        <v>214</v>
      </c>
      <c r="AT174" s="154" t="s">
        <v>149</v>
      </c>
      <c r="AU174" s="154" t="s">
        <v>83</v>
      </c>
      <c r="AY174" s="14" t="s">
        <v>147</v>
      </c>
      <c r="BE174" s="155">
        <f>IF(N174="základní",J174,0)</f>
        <v>0</v>
      </c>
      <c r="BF174" s="155">
        <f>IF(N174="snížená",J174,0)</f>
        <v>0</v>
      </c>
      <c r="BG174" s="155">
        <f>IF(N174="zákl. přenesená",J174,0)</f>
        <v>0</v>
      </c>
      <c r="BH174" s="155">
        <f>IF(N174="sníž. přenesená",J174,0)</f>
        <v>0</v>
      </c>
      <c r="BI174" s="155">
        <f>IF(N174="nulová",J174,0)</f>
        <v>0</v>
      </c>
      <c r="BJ174" s="14" t="s">
        <v>81</v>
      </c>
      <c r="BK174" s="155">
        <f>ROUND(I174*H174,2)</f>
        <v>0</v>
      </c>
      <c r="BL174" s="14" t="s">
        <v>214</v>
      </c>
      <c r="BM174" s="154" t="s">
        <v>1013</v>
      </c>
    </row>
    <row r="175" spans="1:65" s="2" customFormat="1" ht="24.15" customHeight="1">
      <c r="A175" s="29"/>
      <c r="B175" s="141"/>
      <c r="C175" s="156" t="s">
        <v>415</v>
      </c>
      <c r="D175" s="156" t="s">
        <v>194</v>
      </c>
      <c r="E175" s="157" t="s">
        <v>1014</v>
      </c>
      <c r="F175" s="158" t="s">
        <v>1015</v>
      </c>
      <c r="G175" s="159" t="s">
        <v>152</v>
      </c>
      <c r="H175" s="160">
        <v>41.895000000000003</v>
      </c>
      <c r="I175" s="161"/>
      <c r="J175" s="162">
        <f>ROUND(I175*H175,2)</f>
        <v>0</v>
      </c>
      <c r="K175" s="163"/>
      <c r="L175" s="164"/>
      <c r="M175" s="165" t="s">
        <v>1</v>
      </c>
      <c r="N175" s="166" t="s">
        <v>38</v>
      </c>
      <c r="O175" s="55"/>
      <c r="P175" s="152">
        <f>O175*H175</f>
        <v>0</v>
      </c>
      <c r="Q175" s="152">
        <v>3.2000000000000002E-3</v>
      </c>
      <c r="R175" s="152">
        <f>Q175*H175</f>
        <v>0.13406400000000002</v>
      </c>
      <c r="S175" s="152">
        <v>0</v>
      </c>
      <c r="T175" s="153">
        <f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54" t="s">
        <v>418</v>
      </c>
      <c r="AT175" s="154" t="s">
        <v>194</v>
      </c>
      <c r="AU175" s="154" t="s">
        <v>83</v>
      </c>
      <c r="AY175" s="14" t="s">
        <v>147</v>
      </c>
      <c r="BE175" s="155">
        <f>IF(N175="základní",J175,0)</f>
        <v>0</v>
      </c>
      <c r="BF175" s="155">
        <f>IF(N175="snížená",J175,0)</f>
        <v>0</v>
      </c>
      <c r="BG175" s="155">
        <f>IF(N175="zákl. přenesená",J175,0)</f>
        <v>0</v>
      </c>
      <c r="BH175" s="155">
        <f>IF(N175="sníž. přenesená",J175,0)</f>
        <v>0</v>
      </c>
      <c r="BI175" s="155">
        <f>IF(N175="nulová",J175,0)</f>
        <v>0</v>
      </c>
      <c r="BJ175" s="14" t="s">
        <v>81</v>
      </c>
      <c r="BK175" s="155">
        <f>ROUND(I175*H175,2)</f>
        <v>0</v>
      </c>
      <c r="BL175" s="14" t="s">
        <v>214</v>
      </c>
      <c r="BM175" s="154" t="s">
        <v>1016</v>
      </c>
    </row>
    <row r="176" spans="1:65" s="2" customFormat="1" ht="24.15" customHeight="1">
      <c r="A176" s="29"/>
      <c r="B176" s="141"/>
      <c r="C176" s="142" t="s">
        <v>460</v>
      </c>
      <c r="D176" s="142" t="s">
        <v>149</v>
      </c>
      <c r="E176" s="143" t="s">
        <v>1017</v>
      </c>
      <c r="F176" s="144" t="s">
        <v>1018</v>
      </c>
      <c r="G176" s="145" t="s">
        <v>427</v>
      </c>
      <c r="H176" s="167"/>
      <c r="I176" s="147"/>
      <c r="J176" s="148">
        <f>ROUND(I176*H176,2)</f>
        <v>0</v>
      </c>
      <c r="K176" s="149"/>
      <c r="L176" s="30"/>
      <c r="M176" s="150" t="s">
        <v>1</v>
      </c>
      <c r="N176" s="151" t="s">
        <v>38</v>
      </c>
      <c r="O176" s="55"/>
      <c r="P176" s="152">
        <f>O176*H176</f>
        <v>0</v>
      </c>
      <c r="Q176" s="152">
        <v>0</v>
      </c>
      <c r="R176" s="152">
        <f>Q176*H176</f>
        <v>0</v>
      </c>
      <c r="S176" s="152">
        <v>0</v>
      </c>
      <c r="T176" s="153">
        <f>S176*H176</f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54" t="s">
        <v>214</v>
      </c>
      <c r="AT176" s="154" t="s">
        <v>149</v>
      </c>
      <c r="AU176" s="154" t="s">
        <v>83</v>
      </c>
      <c r="AY176" s="14" t="s">
        <v>147</v>
      </c>
      <c r="BE176" s="155">
        <f>IF(N176="základní",J176,0)</f>
        <v>0</v>
      </c>
      <c r="BF176" s="155">
        <f>IF(N176="snížená",J176,0)</f>
        <v>0</v>
      </c>
      <c r="BG176" s="155">
        <f>IF(N176="zákl. přenesená",J176,0)</f>
        <v>0</v>
      </c>
      <c r="BH176" s="155">
        <f>IF(N176="sníž. přenesená",J176,0)</f>
        <v>0</v>
      </c>
      <c r="BI176" s="155">
        <f>IF(N176="nulová",J176,0)</f>
        <v>0</v>
      </c>
      <c r="BJ176" s="14" t="s">
        <v>81</v>
      </c>
      <c r="BK176" s="155">
        <f>ROUND(I176*H176,2)</f>
        <v>0</v>
      </c>
      <c r="BL176" s="14" t="s">
        <v>214</v>
      </c>
      <c r="BM176" s="154" t="s">
        <v>1019</v>
      </c>
    </row>
    <row r="177" spans="1:65" s="12" customFormat="1" ht="22.8" customHeight="1">
      <c r="B177" s="128"/>
      <c r="D177" s="129" t="s">
        <v>72</v>
      </c>
      <c r="E177" s="139" t="s">
        <v>773</v>
      </c>
      <c r="F177" s="139" t="s">
        <v>774</v>
      </c>
      <c r="I177" s="131"/>
      <c r="J177" s="140">
        <f>BK177</f>
        <v>0</v>
      </c>
      <c r="L177" s="128"/>
      <c r="M177" s="133"/>
      <c r="N177" s="134"/>
      <c r="O177" s="134"/>
      <c r="P177" s="135">
        <f>SUM(P178:P182)</f>
        <v>0</v>
      </c>
      <c r="Q177" s="134"/>
      <c r="R177" s="135">
        <f>SUM(R178:R182)</f>
        <v>1.4875837600000001</v>
      </c>
      <c r="S177" s="134"/>
      <c r="T177" s="136">
        <f>SUM(T178:T182)</f>
        <v>0</v>
      </c>
      <c r="AR177" s="129" t="s">
        <v>83</v>
      </c>
      <c r="AT177" s="137" t="s">
        <v>72</v>
      </c>
      <c r="AU177" s="137" t="s">
        <v>81</v>
      </c>
      <c r="AY177" s="129" t="s">
        <v>147</v>
      </c>
      <c r="BK177" s="138">
        <f>SUM(BK178:BK182)</f>
        <v>0</v>
      </c>
    </row>
    <row r="178" spans="1:65" s="2" customFormat="1" ht="24.15" customHeight="1">
      <c r="A178" s="29"/>
      <c r="B178" s="141"/>
      <c r="C178" s="142" t="s">
        <v>439</v>
      </c>
      <c r="D178" s="142" t="s">
        <v>149</v>
      </c>
      <c r="E178" s="143" t="s">
        <v>776</v>
      </c>
      <c r="F178" s="144" t="s">
        <v>777</v>
      </c>
      <c r="G178" s="145" t="s">
        <v>157</v>
      </c>
      <c r="H178" s="146">
        <v>0.64400000000000002</v>
      </c>
      <c r="I178" s="147"/>
      <c r="J178" s="148">
        <f>ROUND(I178*H178,2)</f>
        <v>0</v>
      </c>
      <c r="K178" s="149"/>
      <c r="L178" s="30"/>
      <c r="M178" s="150" t="s">
        <v>1</v>
      </c>
      <c r="N178" s="151" t="s">
        <v>38</v>
      </c>
      <c r="O178" s="55"/>
      <c r="P178" s="152">
        <f>O178*H178</f>
        <v>0</v>
      </c>
      <c r="Q178" s="152">
        <v>2.3369999999999998E-2</v>
      </c>
      <c r="R178" s="152">
        <f>Q178*H178</f>
        <v>1.5050279999999999E-2</v>
      </c>
      <c r="S178" s="152">
        <v>0</v>
      </c>
      <c r="T178" s="153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54" t="s">
        <v>214</v>
      </c>
      <c r="AT178" s="154" t="s">
        <v>149</v>
      </c>
      <c r="AU178" s="154" t="s">
        <v>83</v>
      </c>
      <c r="AY178" s="14" t="s">
        <v>147</v>
      </c>
      <c r="BE178" s="155">
        <f>IF(N178="základní",J178,0)</f>
        <v>0</v>
      </c>
      <c r="BF178" s="155">
        <f>IF(N178="snížená",J178,0)</f>
        <v>0</v>
      </c>
      <c r="BG178" s="155">
        <f>IF(N178="zákl. přenesená",J178,0)</f>
        <v>0</v>
      </c>
      <c r="BH178" s="155">
        <f>IF(N178="sníž. přenesená",J178,0)</f>
        <v>0</v>
      </c>
      <c r="BI178" s="155">
        <f>IF(N178="nulová",J178,0)</f>
        <v>0</v>
      </c>
      <c r="BJ178" s="14" t="s">
        <v>81</v>
      </c>
      <c r="BK178" s="155">
        <f>ROUND(I178*H178,2)</f>
        <v>0</v>
      </c>
      <c r="BL178" s="14" t="s">
        <v>214</v>
      </c>
      <c r="BM178" s="154" t="s">
        <v>1020</v>
      </c>
    </row>
    <row r="179" spans="1:65" s="2" customFormat="1" ht="33" customHeight="1">
      <c r="A179" s="29"/>
      <c r="B179" s="141"/>
      <c r="C179" s="142" t="s">
        <v>791</v>
      </c>
      <c r="D179" s="142" t="s">
        <v>149</v>
      </c>
      <c r="E179" s="143" t="s">
        <v>792</v>
      </c>
      <c r="F179" s="144" t="s">
        <v>793</v>
      </c>
      <c r="G179" s="145" t="s">
        <v>152</v>
      </c>
      <c r="H179" s="146">
        <v>57.082999999999998</v>
      </c>
      <c r="I179" s="147"/>
      <c r="J179" s="148">
        <f>ROUND(I179*H179,2)</f>
        <v>0</v>
      </c>
      <c r="K179" s="149"/>
      <c r="L179" s="30"/>
      <c r="M179" s="150" t="s">
        <v>1</v>
      </c>
      <c r="N179" s="151" t="s">
        <v>38</v>
      </c>
      <c r="O179" s="55"/>
      <c r="P179" s="152">
        <f>O179*H179</f>
        <v>0</v>
      </c>
      <c r="Q179" s="152">
        <v>1.9560000000000001E-2</v>
      </c>
      <c r="R179" s="152">
        <f>Q179*H179</f>
        <v>1.11654348</v>
      </c>
      <c r="S179" s="152">
        <v>0</v>
      </c>
      <c r="T179" s="153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54" t="s">
        <v>214</v>
      </c>
      <c r="AT179" s="154" t="s">
        <v>149</v>
      </c>
      <c r="AU179" s="154" t="s">
        <v>83</v>
      </c>
      <c r="AY179" s="14" t="s">
        <v>147</v>
      </c>
      <c r="BE179" s="155">
        <f>IF(N179="základní",J179,0)</f>
        <v>0</v>
      </c>
      <c r="BF179" s="155">
        <f>IF(N179="snížená",J179,0)</f>
        <v>0</v>
      </c>
      <c r="BG179" s="155">
        <f>IF(N179="zákl. přenesená",J179,0)</f>
        <v>0</v>
      </c>
      <c r="BH179" s="155">
        <f>IF(N179="sníž. přenesená",J179,0)</f>
        <v>0</v>
      </c>
      <c r="BI179" s="155">
        <f>IF(N179="nulová",J179,0)</f>
        <v>0</v>
      </c>
      <c r="BJ179" s="14" t="s">
        <v>81</v>
      </c>
      <c r="BK179" s="155">
        <f>ROUND(I179*H179,2)</f>
        <v>0</v>
      </c>
      <c r="BL179" s="14" t="s">
        <v>214</v>
      </c>
      <c r="BM179" s="154" t="s">
        <v>1021</v>
      </c>
    </row>
    <row r="180" spans="1:65" s="2" customFormat="1" ht="16.5" customHeight="1">
      <c r="A180" s="29"/>
      <c r="B180" s="141"/>
      <c r="C180" s="142" t="s">
        <v>7</v>
      </c>
      <c r="D180" s="142" t="s">
        <v>149</v>
      </c>
      <c r="E180" s="143" t="s">
        <v>796</v>
      </c>
      <c r="F180" s="144" t="s">
        <v>797</v>
      </c>
      <c r="G180" s="145" t="s">
        <v>188</v>
      </c>
      <c r="H180" s="146">
        <v>179</v>
      </c>
      <c r="I180" s="147"/>
      <c r="J180" s="148">
        <f>ROUND(I180*H180,2)</f>
        <v>0</v>
      </c>
      <c r="K180" s="149"/>
      <c r="L180" s="30"/>
      <c r="M180" s="150" t="s">
        <v>1</v>
      </c>
      <c r="N180" s="151" t="s">
        <v>38</v>
      </c>
      <c r="O180" s="55"/>
      <c r="P180" s="152">
        <f>O180*H180</f>
        <v>0</v>
      </c>
      <c r="Q180" s="152">
        <v>1.0000000000000001E-5</v>
      </c>
      <c r="R180" s="152">
        <f>Q180*H180</f>
        <v>1.7900000000000001E-3</v>
      </c>
      <c r="S180" s="152">
        <v>0</v>
      </c>
      <c r="T180" s="153">
        <f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54" t="s">
        <v>214</v>
      </c>
      <c r="AT180" s="154" t="s">
        <v>149</v>
      </c>
      <c r="AU180" s="154" t="s">
        <v>83</v>
      </c>
      <c r="AY180" s="14" t="s">
        <v>147</v>
      </c>
      <c r="BE180" s="155">
        <f>IF(N180="základní",J180,0)</f>
        <v>0</v>
      </c>
      <c r="BF180" s="155">
        <f>IF(N180="snížená",J180,0)</f>
        <v>0</v>
      </c>
      <c r="BG180" s="155">
        <f>IF(N180="zákl. přenesená",J180,0)</f>
        <v>0</v>
      </c>
      <c r="BH180" s="155">
        <f>IF(N180="sníž. přenesená",J180,0)</f>
        <v>0</v>
      </c>
      <c r="BI180" s="155">
        <f>IF(N180="nulová",J180,0)</f>
        <v>0</v>
      </c>
      <c r="BJ180" s="14" t="s">
        <v>81</v>
      </c>
      <c r="BK180" s="155">
        <f>ROUND(I180*H180,2)</f>
        <v>0</v>
      </c>
      <c r="BL180" s="14" t="s">
        <v>214</v>
      </c>
      <c r="BM180" s="154" t="s">
        <v>1022</v>
      </c>
    </row>
    <row r="181" spans="1:65" s="2" customFormat="1" ht="16.5" customHeight="1">
      <c r="A181" s="29"/>
      <c r="B181" s="141"/>
      <c r="C181" s="156" t="s">
        <v>795</v>
      </c>
      <c r="D181" s="156" t="s">
        <v>194</v>
      </c>
      <c r="E181" s="157" t="s">
        <v>1023</v>
      </c>
      <c r="F181" s="158" t="s">
        <v>1024</v>
      </c>
      <c r="G181" s="159" t="s">
        <v>157</v>
      </c>
      <c r="H181" s="160">
        <v>0.64400000000000002</v>
      </c>
      <c r="I181" s="161"/>
      <c r="J181" s="162">
        <f>ROUND(I181*H181,2)</f>
        <v>0</v>
      </c>
      <c r="K181" s="163"/>
      <c r="L181" s="164"/>
      <c r="M181" s="165" t="s">
        <v>1</v>
      </c>
      <c r="N181" s="166" t="s">
        <v>38</v>
      </c>
      <c r="O181" s="55"/>
      <c r="P181" s="152">
        <f>O181*H181</f>
        <v>0</v>
      </c>
      <c r="Q181" s="152">
        <v>0.55000000000000004</v>
      </c>
      <c r="R181" s="152">
        <f>Q181*H181</f>
        <v>0.35420000000000001</v>
      </c>
      <c r="S181" s="152">
        <v>0</v>
      </c>
      <c r="T181" s="153">
        <f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54" t="s">
        <v>418</v>
      </c>
      <c r="AT181" s="154" t="s">
        <v>194</v>
      </c>
      <c r="AU181" s="154" t="s">
        <v>83</v>
      </c>
      <c r="AY181" s="14" t="s">
        <v>147</v>
      </c>
      <c r="BE181" s="155">
        <f>IF(N181="základní",J181,0)</f>
        <v>0</v>
      </c>
      <c r="BF181" s="155">
        <f>IF(N181="snížená",J181,0)</f>
        <v>0</v>
      </c>
      <c r="BG181" s="155">
        <f>IF(N181="zákl. přenesená",J181,0)</f>
        <v>0</v>
      </c>
      <c r="BH181" s="155">
        <f>IF(N181="sníž. přenesená",J181,0)</f>
        <v>0</v>
      </c>
      <c r="BI181" s="155">
        <f>IF(N181="nulová",J181,0)</f>
        <v>0</v>
      </c>
      <c r="BJ181" s="14" t="s">
        <v>81</v>
      </c>
      <c r="BK181" s="155">
        <f>ROUND(I181*H181,2)</f>
        <v>0</v>
      </c>
      <c r="BL181" s="14" t="s">
        <v>214</v>
      </c>
      <c r="BM181" s="154" t="s">
        <v>1025</v>
      </c>
    </row>
    <row r="182" spans="1:65" s="2" customFormat="1" ht="24.15" customHeight="1">
      <c r="A182" s="29"/>
      <c r="B182" s="141"/>
      <c r="C182" s="142" t="s">
        <v>480</v>
      </c>
      <c r="D182" s="142" t="s">
        <v>149</v>
      </c>
      <c r="E182" s="143" t="s">
        <v>1026</v>
      </c>
      <c r="F182" s="144" t="s">
        <v>1027</v>
      </c>
      <c r="G182" s="145" t="s">
        <v>427</v>
      </c>
      <c r="H182" s="167"/>
      <c r="I182" s="147"/>
      <c r="J182" s="148">
        <f>ROUND(I182*H182,2)</f>
        <v>0</v>
      </c>
      <c r="K182" s="149"/>
      <c r="L182" s="30"/>
      <c r="M182" s="150" t="s">
        <v>1</v>
      </c>
      <c r="N182" s="151" t="s">
        <v>38</v>
      </c>
      <c r="O182" s="55"/>
      <c r="P182" s="152">
        <f>O182*H182</f>
        <v>0</v>
      </c>
      <c r="Q182" s="152">
        <v>0</v>
      </c>
      <c r="R182" s="152">
        <f>Q182*H182</f>
        <v>0</v>
      </c>
      <c r="S182" s="152">
        <v>0</v>
      </c>
      <c r="T182" s="153">
        <f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54" t="s">
        <v>214</v>
      </c>
      <c r="AT182" s="154" t="s">
        <v>149</v>
      </c>
      <c r="AU182" s="154" t="s">
        <v>83</v>
      </c>
      <c r="AY182" s="14" t="s">
        <v>147</v>
      </c>
      <c r="BE182" s="155">
        <f>IF(N182="základní",J182,0)</f>
        <v>0</v>
      </c>
      <c r="BF182" s="155">
        <f>IF(N182="snížená",J182,0)</f>
        <v>0</v>
      </c>
      <c r="BG182" s="155">
        <f>IF(N182="zákl. přenesená",J182,0)</f>
        <v>0</v>
      </c>
      <c r="BH182" s="155">
        <f>IF(N182="sníž. přenesená",J182,0)</f>
        <v>0</v>
      </c>
      <c r="BI182" s="155">
        <f>IF(N182="nulová",J182,0)</f>
        <v>0</v>
      </c>
      <c r="BJ182" s="14" t="s">
        <v>81</v>
      </c>
      <c r="BK182" s="155">
        <f>ROUND(I182*H182,2)</f>
        <v>0</v>
      </c>
      <c r="BL182" s="14" t="s">
        <v>214</v>
      </c>
      <c r="BM182" s="154" t="s">
        <v>1028</v>
      </c>
    </row>
    <row r="183" spans="1:65" s="12" customFormat="1" ht="22.8" customHeight="1">
      <c r="B183" s="128"/>
      <c r="D183" s="129" t="s">
        <v>72</v>
      </c>
      <c r="E183" s="139" t="s">
        <v>817</v>
      </c>
      <c r="F183" s="139" t="s">
        <v>818</v>
      </c>
      <c r="I183" s="131"/>
      <c r="J183" s="140">
        <f>BK183</f>
        <v>0</v>
      </c>
      <c r="L183" s="128"/>
      <c r="M183" s="133"/>
      <c r="N183" s="134"/>
      <c r="O183" s="134"/>
      <c r="P183" s="135">
        <f>SUM(P184:P188)</f>
        <v>0</v>
      </c>
      <c r="Q183" s="134"/>
      <c r="R183" s="135">
        <f>SUM(R184:R188)</f>
        <v>0.91262431999999993</v>
      </c>
      <c r="S183" s="134"/>
      <c r="T183" s="136">
        <f>SUM(T184:T188)</f>
        <v>0</v>
      </c>
      <c r="AR183" s="129" t="s">
        <v>83</v>
      </c>
      <c r="AT183" s="137" t="s">
        <v>72</v>
      </c>
      <c r="AU183" s="137" t="s">
        <v>81</v>
      </c>
      <c r="AY183" s="129" t="s">
        <v>147</v>
      </c>
      <c r="BK183" s="138">
        <f>SUM(BK184:BK188)</f>
        <v>0</v>
      </c>
    </row>
    <row r="184" spans="1:65" s="2" customFormat="1" ht="24.15" customHeight="1">
      <c r="A184" s="29"/>
      <c r="B184" s="141"/>
      <c r="C184" s="142" t="s">
        <v>476</v>
      </c>
      <c r="D184" s="142" t="s">
        <v>149</v>
      </c>
      <c r="E184" s="143" t="s">
        <v>820</v>
      </c>
      <c r="F184" s="144" t="s">
        <v>821</v>
      </c>
      <c r="G184" s="145" t="s">
        <v>188</v>
      </c>
      <c r="H184" s="146">
        <v>191.89599999999999</v>
      </c>
      <c r="I184" s="147"/>
      <c r="J184" s="148">
        <f>ROUND(I184*H184,2)</f>
        <v>0</v>
      </c>
      <c r="K184" s="149"/>
      <c r="L184" s="30"/>
      <c r="M184" s="150" t="s">
        <v>1</v>
      </c>
      <c r="N184" s="151" t="s">
        <v>38</v>
      </c>
      <c r="O184" s="55"/>
      <c r="P184" s="152">
        <f>O184*H184</f>
        <v>0</v>
      </c>
      <c r="Q184" s="152">
        <v>4.1700000000000001E-3</v>
      </c>
      <c r="R184" s="152">
        <f>Q184*H184</f>
        <v>0.80020631999999992</v>
      </c>
      <c r="S184" s="152">
        <v>0</v>
      </c>
      <c r="T184" s="153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54" t="s">
        <v>214</v>
      </c>
      <c r="AT184" s="154" t="s">
        <v>149</v>
      </c>
      <c r="AU184" s="154" t="s">
        <v>83</v>
      </c>
      <c r="AY184" s="14" t="s">
        <v>147</v>
      </c>
      <c r="BE184" s="155">
        <f>IF(N184="základní",J184,0)</f>
        <v>0</v>
      </c>
      <c r="BF184" s="155">
        <f>IF(N184="snížená",J184,0)</f>
        <v>0</v>
      </c>
      <c r="BG184" s="155">
        <f>IF(N184="zákl. přenesená",J184,0)</f>
        <v>0</v>
      </c>
      <c r="BH184" s="155">
        <f>IF(N184="sníž. přenesená",J184,0)</f>
        <v>0</v>
      </c>
      <c r="BI184" s="155">
        <f>IF(N184="nulová",J184,0)</f>
        <v>0</v>
      </c>
      <c r="BJ184" s="14" t="s">
        <v>81</v>
      </c>
      <c r="BK184" s="155">
        <f>ROUND(I184*H184,2)</f>
        <v>0</v>
      </c>
      <c r="BL184" s="14" t="s">
        <v>214</v>
      </c>
      <c r="BM184" s="154" t="s">
        <v>1029</v>
      </c>
    </row>
    <row r="185" spans="1:65" s="2" customFormat="1" ht="24.15" customHeight="1">
      <c r="A185" s="29"/>
      <c r="B185" s="141"/>
      <c r="C185" s="142" t="s">
        <v>239</v>
      </c>
      <c r="D185" s="142" t="s">
        <v>149</v>
      </c>
      <c r="E185" s="143" t="s">
        <v>824</v>
      </c>
      <c r="F185" s="144" t="s">
        <v>825</v>
      </c>
      <c r="G185" s="145" t="s">
        <v>188</v>
      </c>
      <c r="H185" s="146">
        <v>21</v>
      </c>
      <c r="I185" s="147"/>
      <c r="J185" s="148">
        <f>ROUND(I185*H185,2)</f>
        <v>0</v>
      </c>
      <c r="K185" s="149"/>
      <c r="L185" s="30"/>
      <c r="M185" s="150" t="s">
        <v>1</v>
      </c>
      <c r="N185" s="151" t="s">
        <v>38</v>
      </c>
      <c r="O185" s="55"/>
      <c r="P185" s="152">
        <f>O185*H185</f>
        <v>0</v>
      </c>
      <c r="Q185" s="152">
        <v>1.3600000000000001E-3</v>
      </c>
      <c r="R185" s="152">
        <f>Q185*H185</f>
        <v>2.8560000000000002E-2</v>
      </c>
      <c r="S185" s="152">
        <v>0</v>
      </c>
      <c r="T185" s="153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54" t="s">
        <v>214</v>
      </c>
      <c r="AT185" s="154" t="s">
        <v>149</v>
      </c>
      <c r="AU185" s="154" t="s">
        <v>83</v>
      </c>
      <c r="AY185" s="14" t="s">
        <v>147</v>
      </c>
      <c r="BE185" s="155">
        <f>IF(N185="základní",J185,0)</f>
        <v>0</v>
      </c>
      <c r="BF185" s="155">
        <f>IF(N185="snížená",J185,0)</f>
        <v>0</v>
      </c>
      <c r="BG185" s="155">
        <f>IF(N185="zákl. přenesená",J185,0)</f>
        <v>0</v>
      </c>
      <c r="BH185" s="155">
        <f>IF(N185="sníž. přenesená",J185,0)</f>
        <v>0</v>
      </c>
      <c r="BI185" s="155">
        <f>IF(N185="nulová",J185,0)</f>
        <v>0</v>
      </c>
      <c r="BJ185" s="14" t="s">
        <v>81</v>
      </c>
      <c r="BK185" s="155">
        <f>ROUND(I185*H185,2)</f>
        <v>0</v>
      </c>
      <c r="BL185" s="14" t="s">
        <v>214</v>
      </c>
      <c r="BM185" s="154" t="s">
        <v>1030</v>
      </c>
    </row>
    <row r="186" spans="1:65" s="2" customFormat="1" ht="21.75" customHeight="1">
      <c r="A186" s="29"/>
      <c r="B186" s="141"/>
      <c r="C186" s="142" t="s">
        <v>265</v>
      </c>
      <c r="D186" s="142" t="s">
        <v>149</v>
      </c>
      <c r="E186" s="143" t="s">
        <v>1031</v>
      </c>
      <c r="F186" s="144" t="s">
        <v>1032</v>
      </c>
      <c r="G186" s="145" t="s">
        <v>188</v>
      </c>
      <c r="H186" s="146">
        <v>21.954999999999998</v>
      </c>
      <c r="I186" s="147"/>
      <c r="J186" s="148">
        <f>ROUND(I186*H186,2)</f>
        <v>0</v>
      </c>
      <c r="K186" s="149"/>
      <c r="L186" s="30"/>
      <c r="M186" s="150" t="s">
        <v>1</v>
      </c>
      <c r="N186" s="151" t="s">
        <v>38</v>
      </c>
      <c r="O186" s="55"/>
      <c r="P186" s="152">
        <f>O186*H186</f>
        <v>0</v>
      </c>
      <c r="Q186" s="152">
        <v>2.5999999999999999E-3</v>
      </c>
      <c r="R186" s="152">
        <f>Q186*H186</f>
        <v>5.7082999999999995E-2</v>
      </c>
      <c r="S186" s="152">
        <v>0</v>
      </c>
      <c r="T186" s="15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54" t="s">
        <v>214</v>
      </c>
      <c r="AT186" s="154" t="s">
        <v>149</v>
      </c>
      <c r="AU186" s="154" t="s">
        <v>83</v>
      </c>
      <c r="AY186" s="14" t="s">
        <v>147</v>
      </c>
      <c r="BE186" s="155">
        <f>IF(N186="základní",J186,0)</f>
        <v>0</v>
      </c>
      <c r="BF186" s="155">
        <f>IF(N186="snížená",J186,0)</f>
        <v>0</v>
      </c>
      <c r="BG186" s="155">
        <f>IF(N186="zákl. přenesená",J186,0)</f>
        <v>0</v>
      </c>
      <c r="BH186" s="155">
        <f>IF(N186="sníž. přenesená",J186,0)</f>
        <v>0</v>
      </c>
      <c r="BI186" s="155">
        <f>IF(N186="nulová",J186,0)</f>
        <v>0</v>
      </c>
      <c r="BJ186" s="14" t="s">
        <v>81</v>
      </c>
      <c r="BK186" s="155">
        <f>ROUND(I186*H186,2)</f>
        <v>0</v>
      </c>
      <c r="BL186" s="14" t="s">
        <v>214</v>
      </c>
      <c r="BM186" s="154" t="s">
        <v>1033</v>
      </c>
    </row>
    <row r="187" spans="1:65" s="2" customFormat="1" ht="24.15" customHeight="1">
      <c r="A187" s="29"/>
      <c r="B187" s="141"/>
      <c r="C187" s="142" t="s">
        <v>290</v>
      </c>
      <c r="D187" s="142" t="s">
        <v>149</v>
      </c>
      <c r="E187" s="143" t="s">
        <v>832</v>
      </c>
      <c r="F187" s="144" t="s">
        <v>833</v>
      </c>
      <c r="G187" s="145" t="s">
        <v>188</v>
      </c>
      <c r="H187" s="146">
        <v>12.75</v>
      </c>
      <c r="I187" s="147"/>
      <c r="J187" s="148">
        <f>ROUND(I187*H187,2)</f>
        <v>0</v>
      </c>
      <c r="K187" s="149"/>
      <c r="L187" s="30"/>
      <c r="M187" s="150" t="s">
        <v>1</v>
      </c>
      <c r="N187" s="151" t="s">
        <v>38</v>
      </c>
      <c r="O187" s="55"/>
      <c r="P187" s="152">
        <f>O187*H187</f>
        <v>0</v>
      </c>
      <c r="Q187" s="152">
        <v>2.0999999999999999E-3</v>
      </c>
      <c r="R187" s="152">
        <f>Q187*H187</f>
        <v>2.6774999999999997E-2</v>
      </c>
      <c r="S187" s="152">
        <v>0</v>
      </c>
      <c r="T187" s="153">
        <f>S187*H187</f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54" t="s">
        <v>214</v>
      </c>
      <c r="AT187" s="154" t="s">
        <v>149</v>
      </c>
      <c r="AU187" s="154" t="s">
        <v>83</v>
      </c>
      <c r="AY187" s="14" t="s">
        <v>147</v>
      </c>
      <c r="BE187" s="155">
        <f>IF(N187="základní",J187,0)</f>
        <v>0</v>
      </c>
      <c r="BF187" s="155">
        <f>IF(N187="snížená",J187,0)</f>
        <v>0</v>
      </c>
      <c r="BG187" s="155">
        <f>IF(N187="zákl. přenesená",J187,0)</f>
        <v>0</v>
      </c>
      <c r="BH187" s="155">
        <f>IF(N187="sníž. přenesená",J187,0)</f>
        <v>0</v>
      </c>
      <c r="BI187" s="155">
        <f>IF(N187="nulová",J187,0)</f>
        <v>0</v>
      </c>
      <c r="BJ187" s="14" t="s">
        <v>81</v>
      </c>
      <c r="BK187" s="155">
        <f>ROUND(I187*H187,2)</f>
        <v>0</v>
      </c>
      <c r="BL187" s="14" t="s">
        <v>214</v>
      </c>
      <c r="BM187" s="154" t="s">
        <v>1034</v>
      </c>
    </row>
    <row r="188" spans="1:65" s="2" customFormat="1" ht="24.15" customHeight="1">
      <c r="A188" s="29"/>
      <c r="B188" s="141"/>
      <c r="C188" s="142" t="s">
        <v>464</v>
      </c>
      <c r="D188" s="142" t="s">
        <v>149</v>
      </c>
      <c r="E188" s="143" t="s">
        <v>1035</v>
      </c>
      <c r="F188" s="144" t="s">
        <v>1036</v>
      </c>
      <c r="G188" s="145" t="s">
        <v>427</v>
      </c>
      <c r="H188" s="167"/>
      <c r="I188" s="147"/>
      <c r="J188" s="148">
        <f>ROUND(I188*H188,2)</f>
        <v>0</v>
      </c>
      <c r="K188" s="149"/>
      <c r="L188" s="30"/>
      <c r="M188" s="150" t="s">
        <v>1</v>
      </c>
      <c r="N188" s="151" t="s">
        <v>38</v>
      </c>
      <c r="O188" s="55"/>
      <c r="P188" s="152">
        <f>O188*H188</f>
        <v>0</v>
      </c>
      <c r="Q188" s="152">
        <v>0</v>
      </c>
      <c r="R188" s="152">
        <f>Q188*H188</f>
        <v>0</v>
      </c>
      <c r="S188" s="152">
        <v>0</v>
      </c>
      <c r="T188" s="15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54" t="s">
        <v>214</v>
      </c>
      <c r="AT188" s="154" t="s">
        <v>149</v>
      </c>
      <c r="AU188" s="154" t="s">
        <v>83</v>
      </c>
      <c r="AY188" s="14" t="s">
        <v>147</v>
      </c>
      <c r="BE188" s="155">
        <f>IF(N188="základní",J188,0)</f>
        <v>0</v>
      </c>
      <c r="BF188" s="155">
        <f>IF(N188="snížená",J188,0)</f>
        <v>0</v>
      </c>
      <c r="BG188" s="155">
        <f>IF(N188="zákl. přenesená",J188,0)</f>
        <v>0</v>
      </c>
      <c r="BH188" s="155">
        <f>IF(N188="sníž. přenesená",J188,0)</f>
        <v>0</v>
      </c>
      <c r="BI188" s="155">
        <f>IF(N188="nulová",J188,0)</f>
        <v>0</v>
      </c>
      <c r="BJ188" s="14" t="s">
        <v>81</v>
      </c>
      <c r="BK188" s="155">
        <f>ROUND(I188*H188,2)</f>
        <v>0</v>
      </c>
      <c r="BL188" s="14" t="s">
        <v>214</v>
      </c>
      <c r="BM188" s="154" t="s">
        <v>1037</v>
      </c>
    </row>
    <row r="189" spans="1:65" s="12" customFormat="1" ht="22.8" customHeight="1">
      <c r="B189" s="128"/>
      <c r="D189" s="129" t="s">
        <v>72</v>
      </c>
      <c r="E189" s="139" t="s">
        <v>839</v>
      </c>
      <c r="F189" s="139" t="s">
        <v>840</v>
      </c>
      <c r="I189" s="131"/>
      <c r="J189" s="140">
        <f>BK189</f>
        <v>0</v>
      </c>
      <c r="L189" s="128"/>
      <c r="M189" s="133"/>
      <c r="N189" s="134"/>
      <c r="O189" s="134"/>
      <c r="P189" s="135">
        <f>SUM(P190:P192)</f>
        <v>0</v>
      </c>
      <c r="Q189" s="134"/>
      <c r="R189" s="135">
        <f>SUM(R190:R192)</f>
        <v>1.5735719999999997</v>
      </c>
      <c r="S189" s="134"/>
      <c r="T189" s="136">
        <f>SUM(T190:T192)</f>
        <v>0</v>
      </c>
      <c r="AR189" s="129" t="s">
        <v>83</v>
      </c>
      <c r="AT189" s="137" t="s">
        <v>72</v>
      </c>
      <c r="AU189" s="137" t="s">
        <v>81</v>
      </c>
      <c r="AY189" s="129" t="s">
        <v>147</v>
      </c>
      <c r="BK189" s="138">
        <f>SUM(BK190:BK192)</f>
        <v>0</v>
      </c>
    </row>
    <row r="190" spans="1:65" s="2" customFormat="1" ht="33" customHeight="1">
      <c r="A190" s="29"/>
      <c r="B190" s="141"/>
      <c r="C190" s="142" t="s">
        <v>248</v>
      </c>
      <c r="D190" s="142" t="s">
        <v>149</v>
      </c>
      <c r="E190" s="143" t="s">
        <v>850</v>
      </c>
      <c r="F190" s="144" t="s">
        <v>851</v>
      </c>
      <c r="G190" s="145" t="s">
        <v>152</v>
      </c>
      <c r="H190" s="146">
        <v>46.2</v>
      </c>
      <c r="I190" s="147"/>
      <c r="J190" s="148">
        <f>ROUND(I190*H190,2)</f>
        <v>0</v>
      </c>
      <c r="K190" s="149"/>
      <c r="L190" s="30"/>
      <c r="M190" s="150" t="s">
        <v>1</v>
      </c>
      <c r="N190" s="151" t="s">
        <v>38</v>
      </c>
      <c r="O190" s="55"/>
      <c r="P190" s="152">
        <f>O190*H190</f>
        <v>0</v>
      </c>
      <c r="Q190" s="152">
        <v>2.5999999999999998E-4</v>
      </c>
      <c r="R190" s="152">
        <f>Q190*H190</f>
        <v>1.2012E-2</v>
      </c>
      <c r="S190" s="152">
        <v>0</v>
      </c>
      <c r="T190" s="15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54" t="s">
        <v>214</v>
      </c>
      <c r="AT190" s="154" t="s">
        <v>149</v>
      </c>
      <c r="AU190" s="154" t="s">
        <v>83</v>
      </c>
      <c r="AY190" s="14" t="s">
        <v>147</v>
      </c>
      <c r="BE190" s="155">
        <f>IF(N190="základní",J190,0)</f>
        <v>0</v>
      </c>
      <c r="BF190" s="155">
        <f>IF(N190="snížená",J190,0)</f>
        <v>0</v>
      </c>
      <c r="BG190" s="155">
        <f>IF(N190="zákl. přenesená",J190,0)</f>
        <v>0</v>
      </c>
      <c r="BH190" s="155">
        <f>IF(N190="sníž. přenesená",J190,0)</f>
        <v>0</v>
      </c>
      <c r="BI190" s="155">
        <f>IF(N190="nulová",J190,0)</f>
        <v>0</v>
      </c>
      <c r="BJ190" s="14" t="s">
        <v>81</v>
      </c>
      <c r="BK190" s="155">
        <f>ROUND(I190*H190,2)</f>
        <v>0</v>
      </c>
      <c r="BL190" s="14" t="s">
        <v>214</v>
      </c>
      <c r="BM190" s="154" t="s">
        <v>1038</v>
      </c>
    </row>
    <row r="191" spans="1:65" s="2" customFormat="1" ht="24.15" customHeight="1">
      <c r="A191" s="29"/>
      <c r="B191" s="141"/>
      <c r="C191" s="156" t="s">
        <v>273</v>
      </c>
      <c r="D191" s="156" t="s">
        <v>194</v>
      </c>
      <c r="E191" s="157" t="s">
        <v>854</v>
      </c>
      <c r="F191" s="158" t="s">
        <v>855</v>
      </c>
      <c r="G191" s="159" t="s">
        <v>152</v>
      </c>
      <c r="H191" s="160">
        <v>46.2</v>
      </c>
      <c r="I191" s="161"/>
      <c r="J191" s="162">
        <f>ROUND(I191*H191,2)</f>
        <v>0</v>
      </c>
      <c r="K191" s="163"/>
      <c r="L191" s="164"/>
      <c r="M191" s="165" t="s">
        <v>1</v>
      </c>
      <c r="N191" s="166" t="s">
        <v>38</v>
      </c>
      <c r="O191" s="55"/>
      <c r="P191" s="152">
        <f>O191*H191</f>
        <v>0</v>
      </c>
      <c r="Q191" s="152">
        <v>3.3799999999999997E-2</v>
      </c>
      <c r="R191" s="152">
        <f>Q191*H191</f>
        <v>1.5615599999999998</v>
      </c>
      <c r="S191" s="152">
        <v>0</v>
      </c>
      <c r="T191" s="153">
        <f>S191*H191</f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54" t="s">
        <v>418</v>
      </c>
      <c r="AT191" s="154" t="s">
        <v>194</v>
      </c>
      <c r="AU191" s="154" t="s">
        <v>83</v>
      </c>
      <c r="AY191" s="14" t="s">
        <v>147</v>
      </c>
      <c r="BE191" s="155">
        <f>IF(N191="základní",J191,0)</f>
        <v>0</v>
      </c>
      <c r="BF191" s="155">
        <f>IF(N191="snížená",J191,0)</f>
        <v>0</v>
      </c>
      <c r="BG191" s="155">
        <f>IF(N191="zákl. přenesená",J191,0)</f>
        <v>0</v>
      </c>
      <c r="BH191" s="155">
        <f>IF(N191="sníž. přenesená",J191,0)</f>
        <v>0</v>
      </c>
      <c r="BI191" s="155">
        <f>IF(N191="nulová",J191,0)</f>
        <v>0</v>
      </c>
      <c r="BJ191" s="14" t="s">
        <v>81</v>
      </c>
      <c r="BK191" s="155">
        <f>ROUND(I191*H191,2)</f>
        <v>0</v>
      </c>
      <c r="BL191" s="14" t="s">
        <v>214</v>
      </c>
      <c r="BM191" s="154" t="s">
        <v>1039</v>
      </c>
    </row>
    <row r="192" spans="1:65" s="2" customFormat="1" ht="24.15" customHeight="1">
      <c r="A192" s="29"/>
      <c r="B192" s="141"/>
      <c r="C192" s="142" t="s">
        <v>468</v>
      </c>
      <c r="D192" s="142" t="s">
        <v>149</v>
      </c>
      <c r="E192" s="143" t="s">
        <v>1040</v>
      </c>
      <c r="F192" s="144" t="s">
        <v>1041</v>
      </c>
      <c r="G192" s="145" t="s">
        <v>427</v>
      </c>
      <c r="H192" s="167"/>
      <c r="I192" s="147"/>
      <c r="J192" s="148">
        <f>ROUND(I192*H192,2)</f>
        <v>0</v>
      </c>
      <c r="K192" s="149"/>
      <c r="L192" s="30"/>
      <c r="M192" s="150" t="s">
        <v>1</v>
      </c>
      <c r="N192" s="151" t="s">
        <v>38</v>
      </c>
      <c r="O192" s="55"/>
      <c r="P192" s="152">
        <f>O192*H192</f>
        <v>0</v>
      </c>
      <c r="Q192" s="152">
        <v>0</v>
      </c>
      <c r="R192" s="152">
        <f>Q192*H192</f>
        <v>0</v>
      </c>
      <c r="S192" s="152">
        <v>0</v>
      </c>
      <c r="T192" s="15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54" t="s">
        <v>214</v>
      </c>
      <c r="AT192" s="154" t="s">
        <v>149</v>
      </c>
      <c r="AU192" s="154" t="s">
        <v>83</v>
      </c>
      <c r="AY192" s="14" t="s">
        <v>147</v>
      </c>
      <c r="BE192" s="155">
        <f>IF(N192="základní",J192,0)</f>
        <v>0</v>
      </c>
      <c r="BF192" s="155">
        <f>IF(N192="snížená",J192,0)</f>
        <v>0</v>
      </c>
      <c r="BG192" s="155">
        <f>IF(N192="zákl. přenesená",J192,0)</f>
        <v>0</v>
      </c>
      <c r="BH192" s="155">
        <f>IF(N192="sníž. přenesená",J192,0)</f>
        <v>0</v>
      </c>
      <c r="BI192" s="155">
        <f>IF(N192="nulová",J192,0)</f>
        <v>0</v>
      </c>
      <c r="BJ192" s="14" t="s">
        <v>81</v>
      </c>
      <c r="BK192" s="155">
        <f>ROUND(I192*H192,2)</f>
        <v>0</v>
      </c>
      <c r="BL192" s="14" t="s">
        <v>214</v>
      </c>
      <c r="BM192" s="154" t="s">
        <v>1042</v>
      </c>
    </row>
    <row r="193" spans="1:65" s="12" customFormat="1" ht="22.8" customHeight="1">
      <c r="B193" s="128"/>
      <c r="D193" s="129" t="s">
        <v>72</v>
      </c>
      <c r="E193" s="139" t="s">
        <v>861</v>
      </c>
      <c r="F193" s="139" t="s">
        <v>862</v>
      </c>
      <c r="I193" s="131"/>
      <c r="J193" s="140">
        <f>BK193</f>
        <v>0</v>
      </c>
      <c r="L193" s="128"/>
      <c r="M193" s="133"/>
      <c r="N193" s="134"/>
      <c r="O193" s="134"/>
      <c r="P193" s="135">
        <f>SUM(P194:P198)</f>
        <v>0</v>
      </c>
      <c r="Q193" s="134"/>
      <c r="R193" s="135">
        <f>SUM(R194:R198)</f>
        <v>0.20200000000000001</v>
      </c>
      <c r="S193" s="134"/>
      <c r="T193" s="136">
        <f>SUM(T194:T198)</f>
        <v>0</v>
      </c>
      <c r="AR193" s="129" t="s">
        <v>83</v>
      </c>
      <c r="AT193" s="137" t="s">
        <v>72</v>
      </c>
      <c r="AU193" s="137" t="s">
        <v>81</v>
      </c>
      <c r="AY193" s="129" t="s">
        <v>147</v>
      </c>
      <c r="BK193" s="138">
        <f>SUM(BK194:BK198)</f>
        <v>0</v>
      </c>
    </row>
    <row r="194" spans="1:65" s="2" customFormat="1" ht="24.15" customHeight="1">
      <c r="A194" s="29"/>
      <c r="B194" s="141"/>
      <c r="C194" s="142" t="s">
        <v>887</v>
      </c>
      <c r="D194" s="142" t="s">
        <v>149</v>
      </c>
      <c r="E194" s="143" t="s">
        <v>1043</v>
      </c>
      <c r="F194" s="144" t="s">
        <v>1044</v>
      </c>
      <c r="G194" s="145" t="s">
        <v>255</v>
      </c>
      <c r="H194" s="146">
        <v>1</v>
      </c>
      <c r="I194" s="147"/>
      <c r="J194" s="148">
        <f>ROUND(I194*H194,2)</f>
        <v>0</v>
      </c>
      <c r="K194" s="149"/>
      <c r="L194" s="30"/>
      <c r="M194" s="150" t="s">
        <v>1</v>
      </c>
      <c r="N194" s="151" t="s">
        <v>38</v>
      </c>
      <c r="O194" s="55"/>
      <c r="P194" s="152">
        <f>O194*H194</f>
        <v>0</v>
      </c>
      <c r="Q194" s="152">
        <v>0</v>
      </c>
      <c r="R194" s="152">
        <f>Q194*H194</f>
        <v>0</v>
      </c>
      <c r="S194" s="152">
        <v>0</v>
      </c>
      <c r="T194" s="15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54" t="s">
        <v>214</v>
      </c>
      <c r="AT194" s="154" t="s">
        <v>149</v>
      </c>
      <c r="AU194" s="154" t="s">
        <v>83</v>
      </c>
      <c r="AY194" s="14" t="s">
        <v>147</v>
      </c>
      <c r="BE194" s="155">
        <f>IF(N194="základní",J194,0)</f>
        <v>0</v>
      </c>
      <c r="BF194" s="155">
        <f>IF(N194="snížená",J194,0)</f>
        <v>0</v>
      </c>
      <c r="BG194" s="155">
        <f>IF(N194="zákl. přenesená",J194,0)</f>
        <v>0</v>
      </c>
      <c r="BH194" s="155">
        <f>IF(N194="sníž. přenesená",J194,0)</f>
        <v>0</v>
      </c>
      <c r="BI194" s="155">
        <f>IF(N194="nulová",J194,0)</f>
        <v>0</v>
      </c>
      <c r="BJ194" s="14" t="s">
        <v>81</v>
      </c>
      <c r="BK194" s="155">
        <f>ROUND(I194*H194,2)</f>
        <v>0</v>
      </c>
      <c r="BL194" s="14" t="s">
        <v>214</v>
      </c>
      <c r="BM194" s="154" t="s">
        <v>1045</v>
      </c>
    </row>
    <row r="195" spans="1:65" s="2" customFormat="1" ht="21.75" customHeight="1">
      <c r="A195" s="29"/>
      <c r="B195" s="141"/>
      <c r="C195" s="156" t="s">
        <v>420</v>
      </c>
      <c r="D195" s="156" t="s">
        <v>194</v>
      </c>
      <c r="E195" s="157" t="s">
        <v>1046</v>
      </c>
      <c r="F195" s="158" t="s">
        <v>1047</v>
      </c>
      <c r="G195" s="159" t="s">
        <v>255</v>
      </c>
      <c r="H195" s="160">
        <v>1</v>
      </c>
      <c r="I195" s="161"/>
      <c r="J195" s="162">
        <f>ROUND(I195*H195,2)</f>
        <v>0</v>
      </c>
      <c r="K195" s="163"/>
      <c r="L195" s="164"/>
      <c r="M195" s="165" t="s">
        <v>1</v>
      </c>
      <c r="N195" s="166" t="s">
        <v>38</v>
      </c>
      <c r="O195" s="55"/>
      <c r="P195" s="152">
        <f>O195*H195</f>
        <v>0</v>
      </c>
      <c r="Q195" s="152">
        <v>9.8000000000000004E-2</v>
      </c>
      <c r="R195" s="152">
        <f>Q195*H195</f>
        <v>9.8000000000000004E-2</v>
      </c>
      <c r="S195" s="152">
        <v>0</v>
      </c>
      <c r="T195" s="15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54" t="s">
        <v>418</v>
      </c>
      <c r="AT195" s="154" t="s">
        <v>194</v>
      </c>
      <c r="AU195" s="154" t="s">
        <v>83</v>
      </c>
      <c r="AY195" s="14" t="s">
        <v>147</v>
      </c>
      <c r="BE195" s="155">
        <f>IF(N195="základní",J195,0)</f>
        <v>0</v>
      </c>
      <c r="BF195" s="155">
        <f>IF(N195="snížená",J195,0)</f>
        <v>0</v>
      </c>
      <c r="BG195" s="155">
        <f>IF(N195="zákl. přenesená",J195,0)</f>
        <v>0</v>
      </c>
      <c r="BH195" s="155">
        <f>IF(N195="sníž. přenesená",J195,0)</f>
        <v>0</v>
      </c>
      <c r="BI195" s="155">
        <f>IF(N195="nulová",J195,0)</f>
        <v>0</v>
      </c>
      <c r="BJ195" s="14" t="s">
        <v>81</v>
      </c>
      <c r="BK195" s="155">
        <f>ROUND(I195*H195,2)</f>
        <v>0</v>
      </c>
      <c r="BL195" s="14" t="s">
        <v>214</v>
      </c>
      <c r="BM195" s="154" t="s">
        <v>1048</v>
      </c>
    </row>
    <row r="196" spans="1:65" s="2" customFormat="1" ht="24.15" customHeight="1">
      <c r="A196" s="29"/>
      <c r="B196" s="141"/>
      <c r="C196" s="142" t="s">
        <v>311</v>
      </c>
      <c r="D196" s="142" t="s">
        <v>149</v>
      </c>
      <c r="E196" s="143" t="s">
        <v>868</v>
      </c>
      <c r="F196" s="144" t="s">
        <v>1049</v>
      </c>
      <c r="G196" s="145" t="s">
        <v>255</v>
      </c>
      <c r="H196" s="146">
        <v>1</v>
      </c>
      <c r="I196" s="147"/>
      <c r="J196" s="148">
        <f>ROUND(I196*H196,2)</f>
        <v>0</v>
      </c>
      <c r="K196" s="149"/>
      <c r="L196" s="30"/>
      <c r="M196" s="150" t="s">
        <v>1</v>
      </c>
      <c r="N196" s="151" t="s">
        <v>38</v>
      </c>
      <c r="O196" s="55"/>
      <c r="P196" s="152">
        <f>O196*H196</f>
        <v>0</v>
      </c>
      <c r="Q196" s="152">
        <v>0</v>
      </c>
      <c r="R196" s="152">
        <f>Q196*H196</f>
        <v>0</v>
      </c>
      <c r="S196" s="152">
        <v>0</v>
      </c>
      <c r="T196" s="153">
        <f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54" t="s">
        <v>214</v>
      </c>
      <c r="AT196" s="154" t="s">
        <v>149</v>
      </c>
      <c r="AU196" s="154" t="s">
        <v>83</v>
      </c>
      <c r="AY196" s="14" t="s">
        <v>147</v>
      </c>
      <c r="BE196" s="155">
        <f>IF(N196="základní",J196,0)</f>
        <v>0</v>
      </c>
      <c r="BF196" s="155">
        <f>IF(N196="snížená",J196,0)</f>
        <v>0</v>
      </c>
      <c r="BG196" s="155">
        <f>IF(N196="zákl. přenesená",J196,0)</f>
        <v>0</v>
      </c>
      <c r="BH196" s="155">
        <f>IF(N196="sníž. přenesená",J196,0)</f>
        <v>0</v>
      </c>
      <c r="BI196" s="155">
        <f>IF(N196="nulová",J196,0)</f>
        <v>0</v>
      </c>
      <c r="BJ196" s="14" t="s">
        <v>81</v>
      </c>
      <c r="BK196" s="155">
        <f>ROUND(I196*H196,2)</f>
        <v>0</v>
      </c>
      <c r="BL196" s="14" t="s">
        <v>214</v>
      </c>
      <c r="BM196" s="154" t="s">
        <v>1050</v>
      </c>
    </row>
    <row r="197" spans="1:65" s="2" customFormat="1" ht="24.15" customHeight="1">
      <c r="A197" s="29"/>
      <c r="B197" s="141"/>
      <c r="C197" s="156" t="s">
        <v>315</v>
      </c>
      <c r="D197" s="156" t="s">
        <v>194</v>
      </c>
      <c r="E197" s="157" t="s">
        <v>872</v>
      </c>
      <c r="F197" s="158" t="s">
        <v>1051</v>
      </c>
      <c r="G197" s="159" t="s">
        <v>255</v>
      </c>
      <c r="H197" s="160">
        <v>1</v>
      </c>
      <c r="I197" s="161"/>
      <c r="J197" s="162">
        <f>ROUND(I197*H197,2)</f>
        <v>0</v>
      </c>
      <c r="K197" s="163"/>
      <c r="L197" s="164"/>
      <c r="M197" s="165" t="s">
        <v>1</v>
      </c>
      <c r="N197" s="166" t="s">
        <v>38</v>
      </c>
      <c r="O197" s="55"/>
      <c r="P197" s="152">
        <f>O197*H197</f>
        <v>0</v>
      </c>
      <c r="Q197" s="152">
        <v>0.104</v>
      </c>
      <c r="R197" s="152">
        <f>Q197*H197</f>
        <v>0.104</v>
      </c>
      <c r="S197" s="152">
        <v>0</v>
      </c>
      <c r="T197" s="153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54" t="s">
        <v>418</v>
      </c>
      <c r="AT197" s="154" t="s">
        <v>194</v>
      </c>
      <c r="AU197" s="154" t="s">
        <v>83</v>
      </c>
      <c r="AY197" s="14" t="s">
        <v>147</v>
      </c>
      <c r="BE197" s="155">
        <f>IF(N197="základní",J197,0)</f>
        <v>0</v>
      </c>
      <c r="BF197" s="155">
        <f>IF(N197="snížená",J197,0)</f>
        <v>0</v>
      </c>
      <c r="BG197" s="155">
        <f>IF(N197="zákl. přenesená",J197,0)</f>
        <v>0</v>
      </c>
      <c r="BH197" s="155">
        <f>IF(N197="sníž. přenesená",J197,0)</f>
        <v>0</v>
      </c>
      <c r="BI197" s="155">
        <f>IF(N197="nulová",J197,0)</f>
        <v>0</v>
      </c>
      <c r="BJ197" s="14" t="s">
        <v>81</v>
      </c>
      <c r="BK197" s="155">
        <f>ROUND(I197*H197,2)</f>
        <v>0</v>
      </c>
      <c r="BL197" s="14" t="s">
        <v>214</v>
      </c>
      <c r="BM197" s="154" t="s">
        <v>1052</v>
      </c>
    </row>
    <row r="198" spans="1:65" s="2" customFormat="1" ht="24.15" customHeight="1">
      <c r="A198" s="29"/>
      <c r="B198" s="141"/>
      <c r="C198" s="142" t="s">
        <v>443</v>
      </c>
      <c r="D198" s="142" t="s">
        <v>149</v>
      </c>
      <c r="E198" s="143" t="s">
        <v>1053</v>
      </c>
      <c r="F198" s="144" t="s">
        <v>1054</v>
      </c>
      <c r="G198" s="145" t="s">
        <v>427</v>
      </c>
      <c r="H198" s="167"/>
      <c r="I198" s="147"/>
      <c r="J198" s="148">
        <f>ROUND(I198*H198,2)</f>
        <v>0</v>
      </c>
      <c r="K198" s="149"/>
      <c r="L198" s="30"/>
      <c r="M198" s="168" t="s">
        <v>1</v>
      </c>
      <c r="N198" s="169" t="s">
        <v>38</v>
      </c>
      <c r="O198" s="170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54" t="s">
        <v>214</v>
      </c>
      <c r="AT198" s="154" t="s">
        <v>149</v>
      </c>
      <c r="AU198" s="154" t="s">
        <v>83</v>
      </c>
      <c r="AY198" s="14" t="s">
        <v>147</v>
      </c>
      <c r="BE198" s="155">
        <f>IF(N198="základní",J198,0)</f>
        <v>0</v>
      </c>
      <c r="BF198" s="155">
        <f>IF(N198="snížená",J198,0)</f>
        <v>0</v>
      </c>
      <c r="BG198" s="155">
        <f>IF(N198="zákl. přenesená",J198,0)</f>
        <v>0</v>
      </c>
      <c r="BH198" s="155">
        <f>IF(N198="sníž. přenesená",J198,0)</f>
        <v>0</v>
      </c>
      <c r="BI198" s="155">
        <f>IF(N198="nulová",J198,0)</f>
        <v>0</v>
      </c>
      <c r="BJ198" s="14" t="s">
        <v>81</v>
      </c>
      <c r="BK198" s="155">
        <f>ROUND(I198*H198,2)</f>
        <v>0</v>
      </c>
      <c r="BL198" s="14" t="s">
        <v>214</v>
      </c>
      <c r="BM198" s="154" t="s">
        <v>1055</v>
      </c>
    </row>
    <row r="199" spans="1:65" s="2" customFormat="1" ht="6.9" customHeight="1">
      <c r="A199" s="29"/>
      <c r="B199" s="44"/>
      <c r="C199" s="45"/>
      <c r="D199" s="45"/>
      <c r="E199" s="45"/>
      <c r="F199" s="45"/>
      <c r="G199" s="45"/>
      <c r="H199" s="45"/>
      <c r="I199" s="45"/>
      <c r="J199" s="45"/>
      <c r="K199" s="45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29:K198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49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89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" customHeight="1">
      <c r="B4" s="17"/>
      <c r="D4" s="18" t="s">
        <v>93</v>
      </c>
      <c r="L4" s="17"/>
      <c r="M4" s="90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3" t="str">
        <f>'Rekapitulace stavby'!K6</f>
        <v>Novostavba tréninkové sportovní haly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94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5" t="s">
        <v>1056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'Rekapitulace stavby'!AN8</f>
        <v>8. 2. 2022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5" t="str">
        <f>'Rekapitulace stavby'!E14</f>
        <v>Vyplň údaj</v>
      </c>
      <c r="F18" s="185"/>
      <c r="G18" s="185"/>
      <c r="H18" s="185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9" t="s">
        <v>1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5" t="s">
        <v>37</v>
      </c>
      <c r="E33" s="24" t="s">
        <v>38</v>
      </c>
      <c r="F33" s="96">
        <f>ROUND((SUM(BE122:BE148)),  2)</f>
        <v>0</v>
      </c>
      <c r="G33" s="29"/>
      <c r="H33" s="29"/>
      <c r="I33" s="97">
        <v>0.21</v>
      </c>
      <c r="J33" s="96">
        <f>ROUND(((SUM(BE122:BE148))*I33),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39</v>
      </c>
      <c r="F34" s="96">
        <f>ROUND((SUM(BF122:BF148)),  2)</f>
        <v>0</v>
      </c>
      <c r="G34" s="29"/>
      <c r="H34" s="29"/>
      <c r="I34" s="97">
        <v>0.15</v>
      </c>
      <c r="J34" s="96">
        <f>ROUND(((SUM(BF122:BF148))*I34),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96">
        <f>ROUND((SUM(BG122:BG148)),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96">
        <f>ROUND((SUM(BH122:BH148)),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42</v>
      </c>
      <c r="F37" s="96">
        <f>ROUND((SUM(BI122:BI148)),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Novostavba tréninkové sportovní haly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94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5" t="str">
        <f>E9</f>
        <v>03 - SO 03 parkovací stání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Havlíčkův Brod</v>
      </c>
      <c r="G89" s="29"/>
      <c r="H89" s="29"/>
      <c r="I89" s="24" t="s">
        <v>21</v>
      </c>
      <c r="J89" s="52" t="str">
        <f>IF(J12="","",J12)</f>
        <v>8. 2. 2022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97</v>
      </c>
      <c r="D94" s="98"/>
      <c r="E94" s="98"/>
      <c r="F94" s="98"/>
      <c r="G94" s="98"/>
      <c r="H94" s="98"/>
      <c r="I94" s="98"/>
      <c r="J94" s="107" t="s">
        <v>98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>
      <c r="A96" s="29"/>
      <c r="B96" s="30"/>
      <c r="C96" s="108" t="s">
        <v>99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100</v>
      </c>
    </row>
    <row r="97" spans="1:31" s="9" customFormat="1" ht="24.9" customHeight="1">
      <c r="B97" s="109"/>
      <c r="D97" s="110" t="s">
        <v>101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1:31" s="10" customFormat="1" ht="19.95" customHeight="1">
      <c r="B98" s="113"/>
      <c r="D98" s="114" t="s">
        <v>102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1:31" s="10" customFormat="1" ht="19.95" customHeight="1">
      <c r="B99" s="113"/>
      <c r="D99" s="114" t="s">
        <v>105</v>
      </c>
      <c r="E99" s="115"/>
      <c r="F99" s="115"/>
      <c r="G99" s="115"/>
      <c r="H99" s="115"/>
      <c r="I99" s="115"/>
      <c r="J99" s="116">
        <f>J134</f>
        <v>0</v>
      </c>
      <c r="L99" s="113"/>
    </row>
    <row r="100" spans="1:31" s="10" customFormat="1" ht="19.95" customHeight="1">
      <c r="B100" s="113"/>
      <c r="D100" s="114" t="s">
        <v>1057</v>
      </c>
      <c r="E100" s="115"/>
      <c r="F100" s="115"/>
      <c r="G100" s="115"/>
      <c r="H100" s="115"/>
      <c r="I100" s="115"/>
      <c r="J100" s="116">
        <f>J136</f>
        <v>0</v>
      </c>
      <c r="L100" s="113"/>
    </row>
    <row r="101" spans="1:31" s="10" customFormat="1" ht="19.95" customHeight="1">
      <c r="B101" s="113"/>
      <c r="D101" s="114" t="s">
        <v>108</v>
      </c>
      <c r="E101" s="115"/>
      <c r="F101" s="115"/>
      <c r="G101" s="115"/>
      <c r="H101" s="115"/>
      <c r="I101" s="115"/>
      <c r="J101" s="116">
        <f>J142</f>
        <v>0</v>
      </c>
      <c r="L101" s="113"/>
    </row>
    <row r="102" spans="1:31" s="10" customFormat="1" ht="19.95" customHeight="1">
      <c r="B102" s="113"/>
      <c r="D102" s="114" t="s">
        <v>109</v>
      </c>
      <c r="E102" s="115"/>
      <c r="F102" s="115"/>
      <c r="G102" s="115"/>
      <c r="H102" s="115"/>
      <c r="I102" s="115"/>
      <c r="J102" s="116">
        <f>J147</f>
        <v>0</v>
      </c>
      <c r="L102" s="113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" customHeight="1">
      <c r="A109" s="29"/>
      <c r="B109" s="30"/>
      <c r="C109" s="18" t="s">
        <v>132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16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13" t="str">
        <f>E7</f>
        <v>Novostavba tréninkové sportovní haly</v>
      </c>
      <c r="F112" s="214"/>
      <c r="G112" s="214"/>
      <c r="H112" s="214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94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95" t="str">
        <f>E9</f>
        <v>03 - SO 03 parkovací stání</v>
      </c>
      <c r="F114" s="212"/>
      <c r="G114" s="212"/>
      <c r="H114" s="212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Havlíčkův Brod</v>
      </c>
      <c r="G116" s="29"/>
      <c r="H116" s="29"/>
      <c r="I116" s="24" t="s">
        <v>21</v>
      </c>
      <c r="J116" s="52" t="str">
        <f>IF(J12="","",J12)</f>
        <v>8. 2. 2022</v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15" customHeight="1">
      <c r="A118" s="29"/>
      <c r="B118" s="30"/>
      <c r="C118" s="24" t="s">
        <v>23</v>
      </c>
      <c r="D118" s="29"/>
      <c r="E118" s="29"/>
      <c r="F118" s="22" t="str">
        <f>E15</f>
        <v xml:space="preserve"> </v>
      </c>
      <c r="G118" s="29"/>
      <c r="H118" s="29"/>
      <c r="I118" s="24" t="s">
        <v>29</v>
      </c>
      <c r="J118" s="27" t="str">
        <f>E21</f>
        <v xml:space="preserve"> 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15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31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7"/>
      <c r="B121" s="118"/>
      <c r="C121" s="119" t="s">
        <v>133</v>
      </c>
      <c r="D121" s="120" t="s">
        <v>58</v>
      </c>
      <c r="E121" s="120" t="s">
        <v>54</v>
      </c>
      <c r="F121" s="120" t="s">
        <v>55</v>
      </c>
      <c r="G121" s="120" t="s">
        <v>134</v>
      </c>
      <c r="H121" s="120" t="s">
        <v>135</v>
      </c>
      <c r="I121" s="120" t="s">
        <v>136</v>
      </c>
      <c r="J121" s="121" t="s">
        <v>98</v>
      </c>
      <c r="K121" s="122" t="s">
        <v>137</v>
      </c>
      <c r="L121" s="123"/>
      <c r="M121" s="59" t="s">
        <v>1</v>
      </c>
      <c r="N121" s="60" t="s">
        <v>37</v>
      </c>
      <c r="O121" s="60" t="s">
        <v>138</v>
      </c>
      <c r="P121" s="60" t="s">
        <v>139</v>
      </c>
      <c r="Q121" s="60" t="s">
        <v>140</v>
      </c>
      <c r="R121" s="60" t="s">
        <v>141</v>
      </c>
      <c r="S121" s="60" t="s">
        <v>142</v>
      </c>
      <c r="T121" s="61" t="s">
        <v>143</v>
      </c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7"/>
      <c r="AE121" s="117"/>
    </row>
    <row r="122" spans="1:65" s="2" customFormat="1" ht="22.8" customHeight="1">
      <c r="A122" s="29"/>
      <c r="B122" s="30"/>
      <c r="C122" s="66" t="s">
        <v>144</v>
      </c>
      <c r="D122" s="29"/>
      <c r="E122" s="29"/>
      <c r="F122" s="29"/>
      <c r="G122" s="29"/>
      <c r="H122" s="29"/>
      <c r="I122" s="29"/>
      <c r="J122" s="124">
        <f>BK122</f>
        <v>0</v>
      </c>
      <c r="K122" s="29"/>
      <c r="L122" s="30"/>
      <c r="M122" s="62"/>
      <c r="N122" s="53"/>
      <c r="O122" s="63"/>
      <c r="P122" s="125">
        <f>P123</f>
        <v>0</v>
      </c>
      <c r="Q122" s="63"/>
      <c r="R122" s="125">
        <f>R123</f>
        <v>217.38573299999999</v>
      </c>
      <c r="S122" s="63"/>
      <c r="T122" s="126">
        <f>T123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72</v>
      </c>
      <c r="AU122" s="14" t="s">
        <v>100</v>
      </c>
      <c r="BK122" s="127">
        <f>BK123</f>
        <v>0</v>
      </c>
    </row>
    <row r="123" spans="1:65" s="12" customFormat="1" ht="25.95" customHeight="1">
      <c r="B123" s="128"/>
      <c r="D123" s="129" t="s">
        <v>72</v>
      </c>
      <c r="E123" s="130" t="s">
        <v>145</v>
      </c>
      <c r="F123" s="130" t="s">
        <v>146</v>
      </c>
      <c r="I123" s="131"/>
      <c r="J123" s="132">
        <f>BK123</f>
        <v>0</v>
      </c>
      <c r="L123" s="128"/>
      <c r="M123" s="133"/>
      <c r="N123" s="134"/>
      <c r="O123" s="134"/>
      <c r="P123" s="135">
        <f>P124+P134+P136+P142+P147</f>
        <v>0</v>
      </c>
      <c r="Q123" s="134"/>
      <c r="R123" s="135">
        <f>R124+R134+R136+R142+R147</f>
        <v>217.38573299999999</v>
      </c>
      <c r="S123" s="134"/>
      <c r="T123" s="136">
        <f>T124+T134+T136+T142+T147</f>
        <v>0</v>
      </c>
      <c r="AR123" s="129" t="s">
        <v>81</v>
      </c>
      <c r="AT123" s="137" t="s">
        <v>72</v>
      </c>
      <c r="AU123" s="137" t="s">
        <v>73</v>
      </c>
      <c r="AY123" s="129" t="s">
        <v>147</v>
      </c>
      <c r="BK123" s="138">
        <f>BK124+BK134+BK136+BK142+BK147</f>
        <v>0</v>
      </c>
    </row>
    <row r="124" spans="1:65" s="12" customFormat="1" ht="22.8" customHeight="1">
      <c r="B124" s="128"/>
      <c r="D124" s="129" t="s">
        <v>72</v>
      </c>
      <c r="E124" s="139" t="s">
        <v>81</v>
      </c>
      <c r="F124" s="139" t="s">
        <v>148</v>
      </c>
      <c r="I124" s="131"/>
      <c r="J124" s="140">
        <f>BK124</f>
        <v>0</v>
      </c>
      <c r="L124" s="128"/>
      <c r="M124" s="133"/>
      <c r="N124" s="134"/>
      <c r="O124" s="134"/>
      <c r="P124" s="135">
        <f>SUM(P125:P133)</f>
        <v>0</v>
      </c>
      <c r="Q124" s="134"/>
      <c r="R124" s="135">
        <f>SUM(R125:R133)</f>
        <v>0</v>
      </c>
      <c r="S124" s="134"/>
      <c r="T124" s="136">
        <f>SUM(T125:T133)</f>
        <v>0</v>
      </c>
      <c r="AR124" s="129" t="s">
        <v>81</v>
      </c>
      <c r="AT124" s="137" t="s">
        <v>72</v>
      </c>
      <c r="AU124" s="137" t="s">
        <v>81</v>
      </c>
      <c r="AY124" s="129" t="s">
        <v>147</v>
      </c>
      <c r="BK124" s="138">
        <f>SUM(BK125:BK133)</f>
        <v>0</v>
      </c>
    </row>
    <row r="125" spans="1:65" s="2" customFormat="1" ht="33" customHeight="1">
      <c r="A125" s="29"/>
      <c r="B125" s="141"/>
      <c r="C125" s="142" t="s">
        <v>81</v>
      </c>
      <c r="D125" s="142" t="s">
        <v>149</v>
      </c>
      <c r="E125" s="143" t="s">
        <v>155</v>
      </c>
      <c r="F125" s="144" t="s">
        <v>156</v>
      </c>
      <c r="G125" s="145" t="s">
        <v>157</v>
      </c>
      <c r="H125" s="146">
        <v>299.13</v>
      </c>
      <c r="I125" s="147"/>
      <c r="J125" s="148">
        <f t="shared" ref="J125:J133" si="0">ROUND(I125*H125,2)</f>
        <v>0</v>
      </c>
      <c r="K125" s="149"/>
      <c r="L125" s="30"/>
      <c r="M125" s="150" t="s">
        <v>1</v>
      </c>
      <c r="N125" s="151" t="s">
        <v>38</v>
      </c>
      <c r="O125" s="55"/>
      <c r="P125" s="152">
        <f t="shared" ref="P125:P133" si="1">O125*H125</f>
        <v>0</v>
      </c>
      <c r="Q125" s="152">
        <v>0</v>
      </c>
      <c r="R125" s="152">
        <f t="shared" ref="R125:R133" si="2">Q125*H125</f>
        <v>0</v>
      </c>
      <c r="S125" s="152">
        <v>0</v>
      </c>
      <c r="T125" s="153">
        <f t="shared" ref="T125:T133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54" t="s">
        <v>153</v>
      </c>
      <c r="AT125" s="154" t="s">
        <v>149</v>
      </c>
      <c r="AU125" s="154" t="s">
        <v>83</v>
      </c>
      <c r="AY125" s="14" t="s">
        <v>147</v>
      </c>
      <c r="BE125" s="155">
        <f t="shared" ref="BE125:BE133" si="4">IF(N125="základní",J125,0)</f>
        <v>0</v>
      </c>
      <c r="BF125" s="155">
        <f t="shared" ref="BF125:BF133" si="5">IF(N125="snížená",J125,0)</f>
        <v>0</v>
      </c>
      <c r="BG125" s="155">
        <f t="shared" ref="BG125:BG133" si="6">IF(N125="zákl. přenesená",J125,0)</f>
        <v>0</v>
      </c>
      <c r="BH125" s="155">
        <f t="shared" ref="BH125:BH133" si="7">IF(N125="sníž. přenesená",J125,0)</f>
        <v>0</v>
      </c>
      <c r="BI125" s="155">
        <f t="shared" ref="BI125:BI133" si="8">IF(N125="nulová",J125,0)</f>
        <v>0</v>
      </c>
      <c r="BJ125" s="14" t="s">
        <v>81</v>
      </c>
      <c r="BK125" s="155">
        <f t="shared" ref="BK125:BK133" si="9">ROUND(I125*H125,2)</f>
        <v>0</v>
      </c>
      <c r="BL125" s="14" t="s">
        <v>153</v>
      </c>
      <c r="BM125" s="154" t="s">
        <v>1058</v>
      </c>
    </row>
    <row r="126" spans="1:65" s="2" customFormat="1" ht="33" customHeight="1">
      <c r="A126" s="29"/>
      <c r="B126" s="141"/>
      <c r="C126" s="142" t="s">
        <v>7</v>
      </c>
      <c r="D126" s="142" t="s">
        <v>149</v>
      </c>
      <c r="E126" s="143" t="s">
        <v>160</v>
      </c>
      <c r="F126" s="144" t="s">
        <v>161</v>
      </c>
      <c r="G126" s="145" t="s">
        <v>157</v>
      </c>
      <c r="H126" s="146">
        <v>32.799999999999997</v>
      </c>
      <c r="I126" s="147"/>
      <c r="J126" s="148">
        <f t="shared" si="0"/>
        <v>0</v>
      </c>
      <c r="K126" s="149"/>
      <c r="L126" s="30"/>
      <c r="M126" s="150" t="s">
        <v>1</v>
      </c>
      <c r="N126" s="151" t="s">
        <v>38</v>
      </c>
      <c r="O126" s="55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4" t="s">
        <v>153</v>
      </c>
      <c r="AT126" s="154" t="s">
        <v>149</v>
      </c>
      <c r="AU126" s="154" t="s">
        <v>83</v>
      </c>
      <c r="AY126" s="14" t="s">
        <v>147</v>
      </c>
      <c r="BE126" s="155">
        <f t="shared" si="4"/>
        <v>0</v>
      </c>
      <c r="BF126" s="155">
        <f t="shared" si="5"/>
        <v>0</v>
      </c>
      <c r="BG126" s="155">
        <f t="shared" si="6"/>
        <v>0</v>
      </c>
      <c r="BH126" s="155">
        <f t="shared" si="7"/>
        <v>0</v>
      </c>
      <c r="BI126" s="155">
        <f t="shared" si="8"/>
        <v>0</v>
      </c>
      <c r="BJ126" s="14" t="s">
        <v>81</v>
      </c>
      <c r="BK126" s="155">
        <f t="shared" si="9"/>
        <v>0</v>
      </c>
      <c r="BL126" s="14" t="s">
        <v>153</v>
      </c>
      <c r="BM126" s="154" t="s">
        <v>1059</v>
      </c>
    </row>
    <row r="127" spans="1:65" s="2" customFormat="1" ht="24.15" customHeight="1">
      <c r="A127" s="29"/>
      <c r="B127" s="141"/>
      <c r="C127" s="142" t="s">
        <v>83</v>
      </c>
      <c r="D127" s="142" t="s">
        <v>149</v>
      </c>
      <c r="E127" s="143" t="s">
        <v>164</v>
      </c>
      <c r="F127" s="144" t="s">
        <v>165</v>
      </c>
      <c r="G127" s="145" t="s">
        <v>157</v>
      </c>
      <c r="H127" s="146">
        <v>663.86</v>
      </c>
      <c r="I127" s="147"/>
      <c r="J127" s="148">
        <f t="shared" si="0"/>
        <v>0</v>
      </c>
      <c r="K127" s="149"/>
      <c r="L127" s="30"/>
      <c r="M127" s="150" t="s">
        <v>1</v>
      </c>
      <c r="N127" s="151" t="s">
        <v>38</v>
      </c>
      <c r="O127" s="55"/>
      <c r="P127" s="152">
        <f t="shared" si="1"/>
        <v>0</v>
      </c>
      <c r="Q127" s="152">
        <v>0</v>
      </c>
      <c r="R127" s="152">
        <f t="shared" si="2"/>
        <v>0</v>
      </c>
      <c r="S127" s="152">
        <v>0</v>
      </c>
      <c r="T127" s="153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153</v>
      </c>
      <c r="AT127" s="154" t="s">
        <v>149</v>
      </c>
      <c r="AU127" s="154" t="s">
        <v>83</v>
      </c>
      <c r="AY127" s="14" t="s">
        <v>147</v>
      </c>
      <c r="BE127" s="155">
        <f t="shared" si="4"/>
        <v>0</v>
      </c>
      <c r="BF127" s="155">
        <f t="shared" si="5"/>
        <v>0</v>
      </c>
      <c r="BG127" s="155">
        <f t="shared" si="6"/>
        <v>0</v>
      </c>
      <c r="BH127" s="155">
        <f t="shared" si="7"/>
        <v>0</v>
      </c>
      <c r="BI127" s="155">
        <f t="shared" si="8"/>
        <v>0</v>
      </c>
      <c r="BJ127" s="14" t="s">
        <v>81</v>
      </c>
      <c r="BK127" s="155">
        <f t="shared" si="9"/>
        <v>0</v>
      </c>
      <c r="BL127" s="14" t="s">
        <v>153</v>
      </c>
      <c r="BM127" s="154" t="s">
        <v>1060</v>
      </c>
    </row>
    <row r="128" spans="1:65" s="2" customFormat="1" ht="33" customHeight="1">
      <c r="A128" s="29"/>
      <c r="B128" s="141"/>
      <c r="C128" s="142" t="s">
        <v>8</v>
      </c>
      <c r="D128" s="142" t="s">
        <v>149</v>
      </c>
      <c r="E128" s="143" t="s">
        <v>1061</v>
      </c>
      <c r="F128" s="144" t="s">
        <v>1062</v>
      </c>
      <c r="G128" s="145" t="s">
        <v>400</v>
      </c>
      <c r="H128" s="146">
        <v>2</v>
      </c>
      <c r="I128" s="147"/>
      <c r="J128" s="148">
        <f t="shared" si="0"/>
        <v>0</v>
      </c>
      <c r="K128" s="149"/>
      <c r="L128" s="30"/>
      <c r="M128" s="150" t="s">
        <v>1</v>
      </c>
      <c r="N128" s="151" t="s">
        <v>38</v>
      </c>
      <c r="O128" s="55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83</v>
      </c>
      <c r="AY128" s="14" t="s">
        <v>147</v>
      </c>
      <c r="BE128" s="155">
        <f t="shared" si="4"/>
        <v>0</v>
      </c>
      <c r="BF128" s="155">
        <f t="shared" si="5"/>
        <v>0</v>
      </c>
      <c r="BG128" s="155">
        <f t="shared" si="6"/>
        <v>0</v>
      </c>
      <c r="BH128" s="155">
        <f t="shared" si="7"/>
        <v>0</v>
      </c>
      <c r="BI128" s="155">
        <f t="shared" si="8"/>
        <v>0</v>
      </c>
      <c r="BJ128" s="14" t="s">
        <v>81</v>
      </c>
      <c r="BK128" s="155">
        <f t="shared" si="9"/>
        <v>0</v>
      </c>
      <c r="BL128" s="14" t="s">
        <v>153</v>
      </c>
      <c r="BM128" s="154" t="s">
        <v>1063</v>
      </c>
    </row>
    <row r="129" spans="1:65" s="2" customFormat="1" ht="24.15" customHeight="1">
      <c r="A129" s="29"/>
      <c r="B129" s="141"/>
      <c r="C129" s="142" t="s">
        <v>214</v>
      </c>
      <c r="D129" s="142" t="s">
        <v>149</v>
      </c>
      <c r="E129" s="143" t="s">
        <v>1064</v>
      </c>
      <c r="F129" s="144" t="s">
        <v>1065</v>
      </c>
      <c r="G129" s="145" t="s">
        <v>157</v>
      </c>
      <c r="H129" s="146">
        <v>187.2</v>
      </c>
      <c r="I129" s="147"/>
      <c r="J129" s="148">
        <f t="shared" si="0"/>
        <v>0</v>
      </c>
      <c r="K129" s="149"/>
      <c r="L129" s="30"/>
      <c r="M129" s="150" t="s">
        <v>1</v>
      </c>
      <c r="N129" s="151" t="s">
        <v>38</v>
      </c>
      <c r="O129" s="55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83</v>
      </c>
      <c r="AY129" s="14" t="s">
        <v>147</v>
      </c>
      <c r="BE129" s="155">
        <f t="shared" si="4"/>
        <v>0</v>
      </c>
      <c r="BF129" s="155">
        <f t="shared" si="5"/>
        <v>0</v>
      </c>
      <c r="BG129" s="155">
        <f t="shared" si="6"/>
        <v>0</v>
      </c>
      <c r="BH129" s="155">
        <f t="shared" si="7"/>
        <v>0</v>
      </c>
      <c r="BI129" s="155">
        <f t="shared" si="8"/>
        <v>0</v>
      </c>
      <c r="BJ129" s="14" t="s">
        <v>81</v>
      </c>
      <c r="BK129" s="155">
        <f t="shared" si="9"/>
        <v>0</v>
      </c>
      <c r="BL129" s="14" t="s">
        <v>153</v>
      </c>
      <c r="BM129" s="154" t="s">
        <v>1066</v>
      </c>
    </row>
    <row r="130" spans="1:65" s="2" customFormat="1" ht="21.75" customHeight="1">
      <c r="A130" s="29"/>
      <c r="B130" s="141"/>
      <c r="C130" s="142" t="s">
        <v>218</v>
      </c>
      <c r="D130" s="142" t="s">
        <v>149</v>
      </c>
      <c r="E130" s="143" t="s">
        <v>1067</v>
      </c>
      <c r="F130" s="144" t="s">
        <v>1068</v>
      </c>
      <c r="G130" s="145" t="s">
        <v>255</v>
      </c>
      <c r="H130" s="146">
        <v>1</v>
      </c>
      <c r="I130" s="147"/>
      <c r="J130" s="148">
        <f t="shared" si="0"/>
        <v>0</v>
      </c>
      <c r="K130" s="149"/>
      <c r="L130" s="30"/>
      <c r="M130" s="150" t="s">
        <v>1</v>
      </c>
      <c r="N130" s="151" t="s">
        <v>38</v>
      </c>
      <c r="O130" s="55"/>
      <c r="P130" s="152">
        <f t="shared" si="1"/>
        <v>0</v>
      </c>
      <c r="Q130" s="152">
        <v>0</v>
      </c>
      <c r="R130" s="152">
        <f t="shared" si="2"/>
        <v>0</v>
      </c>
      <c r="S130" s="152">
        <v>0</v>
      </c>
      <c r="T130" s="153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4" t="s">
        <v>153</v>
      </c>
      <c r="AT130" s="154" t="s">
        <v>149</v>
      </c>
      <c r="AU130" s="154" t="s">
        <v>83</v>
      </c>
      <c r="AY130" s="14" t="s">
        <v>147</v>
      </c>
      <c r="BE130" s="155">
        <f t="shared" si="4"/>
        <v>0</v>
      </c>
      <c r="BF130" s="155">
        <f t="shared" si="5"/>
        <v>0</v>
      </c>
      <c r="BG130" s="155">
        <f t="shared" si="6"/>
        <v>0</v>
      </c>
      <c r="BH130" s="155">
        <f t="shared" si="7"/>
        <v>0</v>
      </c>
      <c r="BI130" s="155">
        <f t="shared" si="8"/>
        <v>0</v>
      </c>
      <c r="BJ130" s="14" t="s">
        <v>81</v>
      </c>
      <c r="BK130" s="155">
        <f t="shared" si="9"/>
        <v>0</v>
      </c>
      <c r="BL130" s="14" t="s">
        <v>153</v>
      </c>
      <c r="BM130" s="154" t="s">
        <v>1069</v>
      </c>
    </row>
    <row r="131" spans="1:65" s="2" customFormat="1" ht="24.15" customHeight="1">
      <c r="A131" s="29"/>
      <c r="B131" s="141"/>
      <c r="C131" s="142" t="s">
        <v>185</v>
      </c>
      <c r="D131" s="142" t="s">
        <v>149</v>
      </c>
      <c r="E131" s="143" t="s">
        <v>1070</v>
      </c>
      <c r="F131" s="144" t="s">
        <v>1071</v>
      </c>
      <c r="G131" s="145" t="s">
        <v>255</v>
      </c>
      <c r="H131" s="146">
        <v>1</v>
      </c>
      <c r="I131" s="147"/>
      <c r="J131" s="148">
        <f t="shared" si="0"/>
        <v>0</v>
      </c>
      <c r="K131" s="149"/>
      <c r="L131" s="30"/>
      <c r="M131" s="150" t="s">
        <v>1</v>
      </c>
      <c r="N131" s="151" t="s">
        <v>38</v>
      </c>
      <c r="O131" s="55"/>
      <c r="P131" s="152">
        <f t="shared" si="1"/>
        <v>0</v>
      </c>
      <c r="Q131" s="152">
        <v>0</v>
      </c>
      <c r="R131" s="152">
        <f t="shared" si="2"/>
        <v>0</v>
      </c>
      <c r="S131" s="152">
        <v>0</v>
      </c>
      <c r="T131" s="153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83</v>
      </c>
      <c r="AY131" s="14" t="s">
        <v>147</v>
      </c>
      <c r="BE131" s="155">
        <f t="shared" si="4"/>
        <v>0</v>
      </c>
      <c r="BF131" s="155">
        <f t="shared" si="5"/>
        <v>0</v>
      </c>
      <c r="BG131" s="155">
        <f t="shared" si="6"/>
        <v>0</v>
      </c>
      <c r="BH131" s="155">
        <f t="shared" si="7"/>
        <v>0</v>
      </c>
      <c r="BI131" s="155">
        <f t="shared" si="8"/>
        <v>0</v>
      </c>
      <c r="BJ131" s="14" t="s">
        <v>81</v>
      </c>
      <c r="BK131" s="155">
        <f t="shared" si="9"/>
        <v>0</v>
      </c>
      <c r="BL131" s="14" t="s">
        <v>153</v>
      </c>
      <c r="BM131" s="154" t="s">
        <v>1072</v>
      </c>
    </row>
    <row r="132" spans="1:65" s="2" customFormat="1" ht="16.5" customHeight="1">
      <c r="A132" s="29"/>
      <c r="B132" s="141"/>
      <c r="C132" s="142" t="s">
        <v>1010</v>
      </c>
      <c r="D132" s="142" t="s">
        <v>149</v>
      </c>
      <c r="E132" s="143" t="s">
        <v>1073</v>
      </c>
      <c r="F132" s="144" t="s">
        <v>1074</v>
      </c>
      <c r="G132" s="145" t="s">
        <v>157</v>
      </c>
      <c r="H132" s="146">
        <v>54.3</v>
      </c>
      <c r="I132" s="147"/>
      <c r="J132" s="148">
        <f t="shared" si="0"/>
        <v>0</v>
      </c>
      <c r="K132" s="149"/>
      <c r="L132" s="30"/>
      <c r="M132" s="150" t="s">
        <v>1</v>
      </c>
      <c r="N132" s="151" t="s">
        <v>38</v>
      </c>
      <c r="O132" s="55"/>
      <c r="P132" s="152">
        <f t="shared" si="1"/>
        <v>0</v>
      </c>
      <c r="Q132" s="152">
        <v>0</v>
      </c>
      <c r="R132" s="152">
        <f t="shared" si="2"/>
        <v>0</v>
      </c>
      <c r="S132" s="152">
        <v>0</v>
      </c>
      <c r="T132" s="153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83</v>
      </c>
      <c r="AY132" s="14" t="s">
        <v>147</v>
      </c>
      <c r="BE132" s="155">
        <f t="shared" si="4"/>
        <v>0</v>
      </c>
      <c r="BF132" s="155">
        <f t="shared" si="5"/>
        <v>0</v>
      </c>
      <c r="BG132" s="155">
        <f t="shared" si="6"/>
        <v>0</v>
      </c>
      <c r="BH132" s="155">
        <f t="shared" si="7"/>
        <v>0</v>
      </c>
      <c r="BI132" s="155">
        <f t="shared" si="8"/>
        <v>0</v>
      </c>
      <c r="BJ132" s="14" t="s">
        <v>81</v>
      </c>
      <c r="BK132" s="155">
        <f t="shared" si="9"/>
        <v>0</v>
      </c>
      <c r="BL132" s="14" t="s">
        <v>153</v>
      </c>
      <c r="BM132" s="154" t="s">
        <v>1075</v>
      </c>
    </row>
    <row r="133" spans="1:65" s="2" customFormat="1" ht="16.5" customHeight="1">
      <c r="A133" s="29"/>
      <c r="B133" s="141"/>
      <c r="C133" s="142" t="s">
        <v>415</v>
      </c>
      <c r="D133" s="142" t="s">
        <v>149</v>
      </c>
      <c r="E133" s="143" t="s">
        <v>1076</v>
      </c>
      <c r="F133" s="144" t="s">
        <v>1077</v>
      </c>
      <c r="G133" s="145" t="s">
        <v>255</v>
      </c>
      <c r="H133" s="146">
        <v>1</v>
      </c>
      <c r="I133" s="147"/>
      <c r="J133" s="148">
        <f t="shared" si="0"/>
        <v>0</v>
      </c>
      <c r="K133" s="149"/>
      <c r="L133" s="30"/>
      <c r="M133" s="150" t="s">
        <v>1</v>
      </c>
      <c r="N133" s="151" t="s">
        <v>38</v>
      </c>
      <c r="O133" s="55"/>
      <c r="P133" s="152">
        <f t="shared" si="1"/>
        <v>0</v>
      </c>
      <c r="Q133" s="152">
        <v>0</v>
      </c>
      <c r="R133" s="152">
        <f t="shared" si="2"/>
        <v>0</v>
      </c>
      <c r="S133" s="152">
        <v>0</v>
      </c>
      <c r="T133" s="153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83</v>
      </c>
      <c r="AY133" s="14" t="s">
        <v>147</v>
      </c>
      <c r="BE133" s="155">
        <f t="shared" si="4"/>
        <v>0</v>
      </c>
      <c r="BF133" s="155">
        <f t="shared" si="5"/>
        <v>0</v>
      </c>
      <c r="BG133" s="155">
        <f t="shared" si="6"/>
        <v>0</v>
      </c>
      <c r="BH133" s="155">
        <f t="shared" si="7"/>
        <v>0</v>
      </c>
      <c r="BI133" s="155">
        <f t="shared" si="8"/>
        <v>0</v>
      </c>
      <c r="BJ133" s="14" t="s">
        <v>81</v>
      </c>
      <c r="BK133" s="155">
        <f t="shared" si="9"/>
        <v>0</v>
      </c>
      <c r="BL133" s="14" t="s">
        <v>153</v>
      </c>
      <c r="BM133" s="154" t="s">
        <v>1078</v>
      </c>
    </row>
    <row r="134" spans="1:65" s="12" customFormat="1" ht="22.8" customHeight="1">
      <c r="B134" s="128"/>
      <c r="D134" s="129" t="s">
        <v>72</v>
      </c>
      <c r="E134" s="139" t="s">
        <v>153</v>
      </c>
      <c r="F134" s="139" t="s">
        <v>285</v>
      </c>
      <c r="I134" s="131"/>
      <c r="J134" s="140">
        <f>BK134</f>
        <v>0</v>
      </c>
      <c r="L134" s="128"/>
      <c r="M134" s="133"/>
      <c r="N134" s="134"/>
      <c r="O134" s="134"/>
      <c r="P134" s="135">
        <f>P135</f>
        <v>0</v>
      </c>
      <c r="Q134" s="134"/>
      <c r="R134" s="135">
        <f>R135</f>
        <v>0</v>
      </c>
      <c r="S134" s="134"/>
      <c r="T134" s="136">
        <f>T135</f>
        <v>0</v>
      </c>
      <c r="AR134" s="129" t="s">
        <v>81</v>
      </c>
      <c r="AT134" s="137" t="s">
        <v>72</v>
      </c>
      <c r="AU134" s="137" t="s">
        <v>81</v>
      </c>
      <c r="AY134" s="129" t="s">
        <v>147</v>
      </c>
      <c r="BK134" s="138">
        <f>BK135</f>
        <v>0</v>
      </c>
    </row>
    <row r="135" spans="1:65" s="2" customFormat="1" ht="33" customHeight="1">
      <c r="A135" s="29"/>
      <c r="B135" s="141"/>
      <c r="C135" s="142" t="s">
        <v>193</v>
      </c>
      <c r="D135" s="142" t="s">
        <v>149</v>
      </c>
      <c r="E135" s="143" t="s">
        <v>1079</v>
      </c>
      <c r="F135" s="144" t="s">
        <v>1080</v>
      </c>
      <c r="G135" s="145" t="s">
        <v>152</v>
      </c>
      <c r="H135" s="146">
        <v>527.25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0</v>
      </c>
      <c r="R135" s="152">
        <f>Q135*H135</f>
        <v>0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83</v>
      </c>
      <c r="AY135" s="14" t="s">
        <v>147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153</v>
      </c>
      <c r="BM135" s="154" t="s">
        <v>1081</v>
      </c>
    </row>
    <row r="136" spans="1:65" s="12" customFormat="1" ht="22.8" customHeight="1">
      <c r="B136" s="128"/>
      <c r="D136" s="129" t="s">
        <v>72</v>
      </c>
      <c r="E136" s="139" t="s">
        <v>193</v>
      </c>
      <c r="F136" s="139" t="s">
        <v>1082</v>
      </c>
      <c r="I136" s="131"/>
      <c r="J136" s="140">
        <f>BK136</f>
        <v>0</v>
      </c>
      <c r="L136" s="128"/>
      <c r="M136" s="133"/>
      <c r="N136" s="134"/>
      <c r="O136" s="134"/>
      <c r="P136" s="135">
        <f>SUM(P137:P141)</f>
        <v>0</v>
      </c>
      <c r="Q136" s="134"/>
      <c r="R136" s="135">
        <f>SUM(R137:R141)</f>
        <v>199.37041299999999</v>
      </c>
      <c r="S136" s="134"/>
      <c r="T136" s="136">
        <f>SUM(T137:T141)</f>
        <v>0</v>
      </c>
      <c r="AR136" s="129" t="s">
        <v>81</v>
      </c>
      <c r="AT136" s="137" t="s">
        <v>72</v>
      </c>
      <c r="AU136" s="137" t="s">
        <v>81</v>
      </c>
      <c r="AY136" s="129" t="s">
        <v>147</v>
      </c>
      <c r="BK136" s="138">
        <f>SUM(BK137:BK141)</f>
        <v>0</v>
      </c>
    </row>
    <row r="137" spans="1:65" s="2" customFormat="1" ht="16.5" customHeight="1">
      <c r="A137" s="29"/>
      <c r="B137" s="141"/>
      <c r="C137" s="142" t="s">
        <v>237</v>
      </c>
      <c r="D137" s="142" t="s">
        <v>149</v>
      </c>
      <c r="E137" s="143" t="s">
        <v>1083</v>
      </c>
      <c r="F137" s="144" t="s">
        <v>1084</v>
      </c>
      <c r="G137" s="145" t="s">
        <v>152</v>
      </c>
      <c r="H137" s="146">
        <v>527.25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0</v>
      </c>
      <c r="R137" s="152">
        <f>Q137*H137</f>
        <v>0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83</v>
      </c>
      <c r="AY137" s="14" t="s">
        <v>147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153</v>
      </c>
      <c r="BM137" s="154" t="s">
        <v>1085</v>
      </c>
    </row>
    <row r="138" spans="1:65" s="2" customFormat="1" ht="24.15" customHeight="1">
      <c r="A138" s="29"/>
      <c r="B138" s="141"/>
      <c r="C138" s="142" t="s">
        <v>153</v>
      </c>
      <c r="D138" s="142" t="s">
        <v>149</v>
      </c>
      <c r="E138" s="143" t="s">
        <v>1086</v>
      </c>
      <c r="F138" s="144" t="s">
        <v>1087</v>
      </c>
      <c r="G138" s="145" t="s">
        <v>152</v>
      </c>
      <c r="H138" s="146">
        <v>691.25</v>
      </c>
      <c r="I138" s="147"/>
      <c r="J138" s="148">
        <f>ROUND(I138*H138,2)</f>
        <v>0</v>
      </c>
      <c r="K138" s="149"/>
      <c r="L138" s="30"/>
      <c r="M138" s="150" t="s">
        <v>1</v>
      </c>
      <c r="N138" s="151" t="s">
        <v>38</v>
      </c>
      <c r="O138" s="55"/>
      <c r="P138" s="152">
        <f>O138*H138</f>
        <v>0</v>
      </c>
      <c r="Q138" s="152">
        <v>0</v>
      </c>
      <c r="R138" s="152">
        <f>Q138*H138</f>
        <v>0</v>
      </c>
      <c r="S138" s="152">
        <v>0</v>
      </c>
      <c r="T138" s="15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4" t="s">
        <v>153</v>
      </c>
      <c r="AT138" s="154" t="s">
        <v>149</v>
      </c>
      <c r="AU138" s="154" t="s">
        <v>83</v>
      </c>
      <c r="AY138" s="14" t="s">
        <v>147</v>
      </c>
      <c r="BE138" s="155">
        <f>IF(N138="základní",J138,0)</f>
        <v>0</v>
      </c>
      <c r="BF138" s="155">
        <f>IF(N138="snížená",J138,0)</f>
        <v>0</v>
      </c>
      <c r="BG138" s="155">
        <f>IF(N138="zákl. přenesená",J138,0)</f>
        <v>0</v>
      </c>
      <c r="BH138" s="155">
        <f>IF(N138="sníž. přenesená",J138,0)</f>
        <v>0</v>
      </c>
      <c r="BI138" s="155">
        <f>IF(N138="nulová",J138,0)</f>
        <v>0</v>
      </c>
      <c r="BJ138" s="14" t="s">
        <v>81</v>
      </c>
      <c r="BK138" s="155">
        <f>ROUND(I138*H138,2)</f>
        <v>0</v>
      </c>
      <c r="BL138" s="14" t="s">
        <v>153</v>
      </c>
      <c r="BM138" s="154" t="s">
        <v>1088</v>
      </c>
    </row>
    <row r="139" spans="1:65" s="2" customFormat="1" ht="24.15" customHeight="1">
      <c r="A139" s="29"/>
      <c r="B139" s="141"/>
      <c r="C139" s="142" t="s">
        <v>199</v>
      </c>
      <c r="D139" s="142" t="s">
        <v>149</v>
      </c>
      <c r="E139" s="143" t="s">
        <v>1089</v>
      </c>
      <c r="F139" s="144" t="s">
        <v>1090</v>
      </c>
      <c r="G139" s="145" t="s">
        <v>152</v>
      </c>
      <c r="H139" s="146">
        <v>691.25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0.10362</v>
      </c>
      <c r="R139" s="152">
        <f>Q139*H139</f>
        <v>71.627324999999999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83</v>
      </c>
      <c r="AY139" s="14" t="s">
        <v>147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153</v>
      </c>
      <c r="BM139" s="154" t="s">
        <v>1091</v>
      </c>
    </row>
    <row r="140" spans="1:65" s="2" customFormat="1" ht="24.15" customHeight="1">
      <c r="A140" s="29"/>
      <c r="B140" s="141"/>
      <c r="C140" s="156" t="s">
        <v>163</v>
      </c>
      <c r="D140" s="156" t="s">
        <v>194</v>
      </c>
      <c r="E140" s="157" t="s">
        <v>1092</v>
      </c>
      <c r="F140" s="158" t="s">
        <v>1093</v>
      </c>
      <c r="G140" s="159" t="s">
        <v>152</v>
      </c>
      <c r="H140" s="160">
        <v>725.81299999999999</v>
      </c>
      <c r="I140" s="161"/>
      <c r="J140" s="162">
        <f>ROUND(I140*H140,2)</f>
        <v>0</v>
      </c>
      <c r="K140" s="163"/>
      <c r="L140" s="164"/>
      <c r="M140" s="165" t="s">
        <v>1</v>
      </c>
      <c r="N140" s="166" t="s">
        <v>38</v>
      </c>
      <c r="O140" s="55"/>
      <c r="P140" s="152">
        <f>O140*H140</f>
        <v>0</v>
      </c>
      <c r="Q140" s="152">
        <v>0.17599999999999999</v>
      </c>
      <c r="R140" s="152">
        <f>Q140*H140</f>
        <v>127.74308799999999</v>
      </c>
      <c r="S140" s="152">
        <v>0</v>
      </c>
      <c r="T140" s="15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54" t="s">
        <v>197</v>
      </c>
      <c r="AT140" s="154" t="s">
        <v>194</v>
      </c>
      <c r="AU140" s="154" t="s">
        <v>83</v>
      </c>
      <c r="AY140" s="14" t="s">
        <v>147</v>
      </c>
      <c r="BE140" s="155">
        <f>IF(N140="základní",J140,0)</f>
        <v>0</v>
      </c>
      <c r="BF140" s="155">
        <f>IF(N140="snížená",J140,0)</f>
        <v>0</v>
      </c>
      <c r="BG140" s="155">
        <f>IF(N140="zákl. přenesená",J140,0)</f>
        <v>0</v>
      </c>
      <c r="BH140" s="155">
        <f>IF(N140="sníž. přenesená",J140,0)</f>
        <v>0</v>
      </c>
      <c r="BI140" s="155">
        <f>IF(N140="nulová",J140,0)</f>
        <v>0</v>
      </c>
      <c r="BJ140" s="14" t="s">
        <v>81</v>
      </c>
      <c r="BK140" s="155">
        <f>ROUND(I140*H140,2)</f>
        <v>0</v>
      </c>
      <c r="BL140" s="14" t="s">
        <v>153</v>
      </c>
      <c r="BM140" s="154" t="s">
        <v>1094</v>
      </c>
    </row>
    <row r="141" spans="1:65" s="2" customFormat="1" ht="33" customHeight="1">
      <c r="A141" s="29"/>
      <c r="B141" s="141"/>
      <c r="C141" s="142" t="s">
        <v>197</v>
      </c>
      <c r="D141" s="142" t="s">
        <v>149</v>
      </c>
      <c r="E141" s="143" t="s">
        <v>1095</v>
      </c>
      <c r="F141" s="144" t="s">
        <v>1096</v>
      </c>
      <c r="G141" s="145" t="s">
        <v>152</v>
      </c>
      <c r="H141" s="146">
        <v>527.25</v>
      </c>
      <c r="I141" s="147"/>
      <c r="J141" s="148">
        <f>ROUND(I141*H141,2)</f>
        <v>0</v>
      </c>
      <c r="K141" s="149"/>
      <c r="L141" s="30"/>
      <c r="M141" s="150" t="s">
        <v>1</v>
      </c>
      <c r="N141" s="151" t="s">
        <v>38</v>
      </c>
      <c r="O141" s="55"/>
      <c r="P141" s="152">
        <f>O141*H141</f>
        <v>0</v>
      </c>
      <c r="Q141" s="152">
        <v>0</v>
      </c>
      <c r="R141" s="152">
        <f>Q141*H141</f>
        <v>0</v>
      </c>
      <c r="S141" s="152">
        <v>0</v>
      </c>
      <c r="T141" s="15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4" t="s">
        <v>153</v>
      </c>
      <c r="AT141" s="154" t="s">
        <v>149</v>
      </c>
      <c r="AU141" s="154" t="s">
        <v>83</v>
      </c>
      <c r="AY141" s="14" t="s">
        <v>147</v>
      </c>
      <c r="BE141" s="155">
        <f>IF(N141="základní",J141,0)</f>
        <v>0</v>
      </c>
      <c r="BF141" s="155">
        <f>IF(N141="snížená",J141,0)</f>
        <v>0</v>
      </c>
      <c r="BG141" s="155">
        <f>IF(N141="zákl. přenesená",J141,0)</f>
        <v>0</v>
      </c>
      <c r="BH141" s="155">
        <f>IF(N141="sníž. přenesená",J141,0)</f>
        <v>0</v>
      </c>
      <c r="BI141" s="155">
        <f>IF(N141="nulová",J141,0)</f>
        <v>0</v>
      </c>
      <c r="BJ141" s="14" t="s">
        <v>81</v>
      </c>
      <c r="BK141" s="155">
        <f>ROUND(I141*H141,2)</f>
        <v>0</v>
      </c>
      <c r="BL141" s="14" t="s">
        <v>153</v>
      </c>
      <c r="BM141" s="154" t="s">
        <v>1097</v>
      </c>
    </row>
    <row r="142" spans="1:65" s="12" customFormat="1" ht="22.8" customHeight="1">
      <c r="B142" s="128"/>
      <c r="D142" s="129" t="s">
        <v>72</v>
      </c>
      <c r="E142" s="139" t="s">
        <v>229</v>
      </c>
      <c r="F142" s="139" t="s">
        <v>388</v>
      </c>
      <c r="I142" s="131"/>
      <c r="J142" s="140">
        <f>BK142</f>
        <v>0</v>
      </c>
      <c r="L142" s="128"/>
      <c r="M142" s="133"/>
      <c r="N142" s="134"/>
      <c r="O142" s="134"/>
      <c r="P142" s="135">
        <f>SUM(P143:P146)</f>
        <v>0</v>
      </c>
      <c r="Q142" s="134"/>
      <c r="R142" s="135">
        <f>SUM(R143:R146)</f>
        <v>18.015319999999999</v>
      </c>
      <c r="S142" s="134"/>
      <c r="T142" s="136">
        <f>SUM(T143:T146)</f>
        <v>0</v>
      </c>
      <c r="AR142" s="129" t="s">
        <v>81</v>
      </c>
      <c r="AT142" s="137" t="s">
        <v>72</v>
      </c>
      <c r="AU142" s="137" t="s">
        <v>81</v>
      </c>
      <c r="AY142" s="129" t="s">
        <v>147</v>
      </c>
      <c r="BK142" s="138">
        <f>SUM(BK143:BK146)</f>
        <v>0</v>
      </c>
    </row>
    <row r="143" spans="1:65" s="2" customFormat="1" ht="33" customHeight="1">
      <c r="A143" s="29"/>
      <c r="B143" s="141"/>
      <c r="C143" s="142" t="s">
        <v>229</v>
      </c>
      <c r="D143" s="142" t="s">
        <v>149</v>
      </c>
      <c r="E143" s="143" t="s">
        <v>390</v>
      </c>
      <c r="F143" s="144" t="s">
        <v>391</v>
      </c>
      <c r="G143" s="145" t="s">
        <v>188</v>
      </c>
      <c r="H143" s="146">
        <v>94</v>
      </c>
      <c r="I143" s="147"/>
      <c r="J143" s="148">
        <f>ROUND(I143*H143,2)</f>
        <v>0</v>
      </c>
      <c r="K143" s="149"/>
      <c r="L143" s="30"/>
      <c r="M143" s="150" t="s">
        <v>1</v>
      </c>
      <c r="N143" s="151" t="s">
        <v>38</v>
      </c>
      <c r="O143" s="55"/>
      <c r="P143" s="152">
        <f>O143*H143</f>
        <v>0</v>
      </c>
      <c r="Q143" s="152">
        <v>9.5990000000000006E-2</v>
      </c>
      <c r="R143" s="152">
        <f>Q143*H143</f>
        <v>9.023060000000001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153</v>
      </c>
      <c r="AT143" s="154" t="s">
        <v>149</v>
      </c>
      <c r="AU143" s="154" t="s">
        <v>83</v>
      </c>
      <c r="AY143" s="14" t="s">
        <v>147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153</v>
      </c>
      <c r="BM143" s="154" t="s">
        <v>1098</v>
      </c>
    </row>
    <row r="144" spans="1:65" s="2" customFormat="1" ht="16.5" customHeight="1">
      <c r="A144" s="29"/>
      <c r="B144" s="141"/>
      <c r="C144" s="156" t="s">
        <v>339</v>
      </c>
      <c r="D144" s="156" t="s">
        <v>194</v>
      </c>
      <c r="E144" s="157" t="s">
        <v>1099</v>
      </c>
      <c r="F144" s="158" t="s">
        <v>1100</v>
      </c>
      <c r="G144" s="159" t="s">
        <v>188</v>
      </c>
      <c r="H144" s="160">
        <v>95.88</v>
      </c>
      <c r="I144" s="161"/>
      <c r="J144" s="162">
        <f>ROUND(I144*H144,2)</f>
        <v>0</v>
      </c>
      <c r="K144" s="163"/>
      <c r="L144" s="164"/>
      <c r="M144" s="165" t="s">
        <v>1</v>
      </c>
      <c r="N144" s="166" t="s">
        <v>38</v>
      </c>
      <c r="O144" s="55"/>
      <c r="P144" s="152">
        <f>O144*H144</f>
        <v>0</v>
      </c>
      <c r="Q144" s="152">
        <v>3.5999999999999997E-2</v>
      </c>
      <c r="R144" s="152">
        <f>Q144*H144</f>
        <v>3.4516799999999996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197</v>
      </c>
      <c r="AT144" s="154" t="s">
        <v>194</v>
      </c>
      <c r="AU144" s="154" t="s">
        <v>83</v>
      </c>
      <c r="AY144" s="14" t="s">
        <v>147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153</v>
      </c>
      <c r="BM144" s="154" t="s">
        <v>1101</v>
      </c>
    </row>
    <row r="145" spans="1:65" s="2" customFormat="1" ht="24.15" customHeight="1">
      <c r="A145" s="29"/>
      <c r="B145" s="141"/>
      <c r="C145" s="142" t="s">
        <v>233</v>
      </c>
      <c r="D145" s="142" t="s">
        <v>149</v>
      </c>
      <c r="E145" s="143" t="s">
        <v>1102</v>
      </c>
      <c r="F145" s="144" t="s">
        <v>1103</v>
      </c>
      <c r="G145" s="145" t="s">
        <v>188</v>
      </c>
      <c r="H145" s="146">
        <v>18</v>
      </c>
      <c r="I145" s="147"/>
      <c r="J145" s="148">
        <f>ROUND(I145*H145,2)</f>
        <v>0</v>
      </c>
      <c r="K145" s="149"/>
      <c r="L145" s="30"/>
      <c r="M145" s="150" t="s">
        <v>1</v>
      </c>
      <c r="N145" s="151" t="s">
        <v>38</v>
      </c>
      <c r="O145" s="55"/>
      <c r="P145" s="152">
        <f>O145*H145</f>
        <v>0</v>
      </c>
      <c r="Q145" s="152">
        <v>0.29221000000000003</v>
      </c>
      <c r="R145" s="152">
        <f>Q145*H145</f>
        <v>5.2597800000000001</v>
      </c>
      <c r="S145" s="152">
        <v>0</v>
      </c>
      <c r="T145" s="153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4" t="s">
        <v>153</v>
      </c>
      <c r="AT145" s="154" t="s">
        <v>149</v>
      </c>
      <c r="AU145" s="154" t="s">
        <v>83</v>
      </c>
      <c r="AY145" s="14" t="s">
        <v>147</v>
      </c>
      <c r="BE145" s="155">
        <f>IF(N145="základní",J145,0)</f>
        <v>0</v>
      </c>
      <c r="BF145" s="155">
        <f>IF(N145="snížená",J145,0)</f>
        <v>0</v>
      </c>
      <c r="BG145" s="155">
        <f>IF(N145="zákl. přenesená",J145,0)</f>
        <v>0</v>
      </c>
      <c r="BH145" s="155">
        <f>IF(N145="sníž. přenesená",J145,0)</f>
        <v>0</v>
      </c>
      <c r="BI145" s="155">
        <f>IF(N145="nulová",J145,0)</f>
        <v>0</v>
      </c>
      <c r="BJ145" s="14" t="s">
        <v>81</v>
      </c>
      <c r="BK145" s="155">
        <f>ROUND(I145*H145,2)</f>
        <v>0</v>
      </c>
      <c r="BL145" s="14" t="s">
        <v>153</v>
      </c>
      <c r="BM145" s="154" t="s">
        <v>1104</v>
      </c>
    </row>
    <row r="146" spans="1:65" s="2" customFormat="1" ht="24.15" customHeight="1">
      <c r="A146" s="29"/>
      <c r="B146" s="141"/>
      <c r="C146" s="156" t="s">
        <v>203</v>
      </c>
      <c r="D146" s="156" t="s">
        <v>194</v>
      </c>
      <c r="E146" s="157" t="s">
        <v>1105</v>
      </c>
      <c r="F146" s="158" t="s">
        <v>1106</v>
      </c>
      <c r="G146" s="159" t="s">
        <v>188</v>
      </c>
      <c r="H146" s="160">
        <v>18</v>
      </c>
      <c r="I146" s="161"/>
      <c r="J146" s="162">
        <f>ROUND(I146*H146,2)</f>
        <v>0</v>
      </c>
      <c r="K146" s="163"/>
      <c r="L146" s="164"/>
      <c r="M146" s="165" t="s">
        <v>1</v>
      </c>
      <c r="N146" s="166" t="s">
        <v>38</v>
      </c>
      <c r="O146" s="55"/>
      <c r="P146" s="152">
        <f>O146*H146</f>
        <v>0</v>
      </c>
      <c r="Q146" s="152">
        <v>1.5599999999999999E-2</v>
      </c>
      <c r="R146" s="152">
        <f>Q146*H146</f>
        <v>0.28079999999999999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197</v>
      </c>
      <c r="AT146" s="154" t="s">
        <v>194</v>
      </c>
      <c r="AU146" s="154" t="s">
        <v>83</v>
      </c>
      <c r="AY146" s="14" t="s">
        <v>147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153</v>
      </c>
      <c r="BM146" s="154" t="s">
        <v>1107</v>
      </c>
    </row>
    <row r="147" spans="1:65" s="12" customFormat="1" ht="22.8" customHeight="1">
      <c r="B147" s="128"/>
      <c r="D147" s="129" t="s">
        <v>72</v>
      </c>
      <c r="E147" s="139" t="s">
        <v>402</v>
      </c>
      <c r="F147" s="139" t="s">
        <v>403</v>
      </c>
      <c r="I147" s="131"/>
      <c r="J147" s="140">
        <f>BK147</f>
        <v>0</v>
      </c>
      <c r="L147" s="128"/>
      <c r="M147" s="133"/>
      <c r="N147" s="134"/>
      <c r="O147" s="134"/>
      <c r="P147" s="135">
        <f>P148</f>
        <v>0</v>
      </c>
      <c r="Q147" s="134"/>
      <c r="R147" s="135">
        <f>R148</f>
        <v>0</v>
      </c>
      <c r="S147" s="134"/>
      <c r="T147" s="136">
        <f>T148</f>
        <v>0</v>
      </c>
      <c r="AR147" s="129" t="s">
        <v>81</v>
      </c>
      <c r="AT147" s="137" t="s">
        <v>72</v>
      </c>
      <c r="AU147" s="137" t="s">
        <v>81</v>
      </c>
      <c r="AY147" s="129" t="s">
        <v>147</v>
      </c>
      <c r="BK147" s="138">
        <f>BK148</f>
        <v>0</v>
      </c>
    </row>
    <row r="148" spans="1:65" s="2" customFormat="1" ht="24.15" customHeight="1">
      <c r="A148" s="29"/>
      <c r="B148" s="141"/>
      <c r="C148" s="142" t="s">
        <v>207</v>
      </c>
      <c r="D148" s="142" t="s">
        <v>149</v>
      </c>
      <c r="E148" s="143" t="s">
        <v>1108</v>
      </c>
      <c r="F148" s="144" t="s">
        <v>1109</v>
      </c>
      <c r="G148" s="145" t="s">
        <v>178</v>
      </c>
      <c r="H148" s="146">
        <v>217.386</v>
      </c>
      <c r="I148" s="147"/>
      <c r="J148" s="148">
        <f>ROUND(I148*H148,2)</f>
        <v>0</v>
      </c>
      <c r="K148" s="149"/>
      <c r="L148" s="30"/>
      <c r="M148" s="168" t="s">
        <v>1</v>
      </c>
      <c r="N148" s="169" t="s">
        <v>38</v>
      </c>
      <c r="O148" s="170"/>
      <c r="P148" s="171">
        <f>O148*H148</f>
        <v>0</v>
      </c>
      <c r="Q148" s="171">
        <v>0</v>
      </c>
      <c r="R148" s="171">
        <f>Q148*H148</f>
        <v>0</v>
      </c>
      <c r="S148" s="171">
        <v>0</v>
      </c>
      <c r="T148" s="172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4" t="s">
        <v>153</v>
      </c>
      <c r="AT148" s="154" t="s">
        <v>149</v>
      </c>
      <c r="AU148" s="154" t="s">
        <v>83</v>
      </c>
      <c r="AY148" s="14" t="s">
        <v>147</v>
      </c>
      <c r="BE148" s="155">
        <f>IF(N148="základní",J148,0)</f>
        <v>0</v>
      </c>
      <c r="BF148" s="155">
        <f>IF(N148="snížená",J148,0)</f>
        <v>0</v>
      </c>
      <c r="BG148" s="155">
        <f>IF(N148="zákl. přenesená",J148,0)</f>
        <v>0</v>
      </c>
      <c r="BH148" s="155">
        <f>IF(N148="sníž. přenesená",J148,0)</f>
        <v>0</v>
      </c>
      <c r="BI148" s="155">
        <f>IF(N148="nulová",J148,0)</f>
        <v>0</v>
      </c>
      <c r="BJ148" s="14" t="s">
        <v>81</v>
      </c>
      <c r="BK148" s="155">
        <f>ROUND(I148*H148,2)</f>
        <v>0</v>
      </c>
      <c r="BL148" s="14" t="s">
        <v>153</v>
      </c>
      <c r="BM148" s="154" t="s">
        <v>1110</v>
      </c>
    </row>
    <row r="149" spans="1:65" s="2" customFormat="1" ht="6.9" customHeight="1">
      <c r="A149" s="29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21:K148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8"/>
  <sheetViews>
    <sheetView showGridLines="0" tabSelected="1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92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" customHeight="1">
      <c r="B4" s="17"/>
      <c r="D4" s="18" t="s">
        <v>93</v>
      </c>
      <c r="L4" s="17"/>
      <c r="M4" s="90" t="s">
        <v>10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4" t="s">
        <v>16</v>
      </c>
      <c r="L6" s="17"/>
    </row>
    <row r="7" spans="1:46" s="1" customFormat="1" ht="16.5" customHeight="1">
      <c r="B7" s="17"/>
      <c r="E7" s="213" t="str">
        <f>'Rekapitulace stavby'!K6</f>
        <v>Novostavba tréninkové sportovní haly</v>
      </c>
      <c r="F7" s="214"/>
      <c r="G7" s="214"/>
      <c r="H7" s="214"/>
      <c r="L7" s="17"/>
    </row>
    <row r="8" spans="1:46" s="2" customFormat="1" ht="12" customHeight="1">
      <c r="A8" s="29"/>
      <c r="B8" s="30"/>
      <c r="C8" s="29"/>
      <c r="D8" s="24" t="s">
        <v>94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5" t="s">
        <v>1111</v>
      </c>
      <c r="F9" s="212"/>
      <c r="G9" s="212"/>
      <c r="H9" s="212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2" t="str">
        <f>'Rekapitulace stavby'!AN8</f>
        <v>8. 2. 2022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8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tr">
        <f>IF('Rekapitulace stavby'!AN10="","",'Rekapitulace stavby'!AN10)</f>
        <v/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tr">
        <f>IF('Rekapitulace stavby'!E11="","",'Rekapitulace stavby'!E11)</f>
        <v xml:space="preserve"> </v>
      </c>
      <c r="F15" s="29"/>
      <c r="G15" s="29"/>
      <c r="H15" s="29"/>
      <c r="I15" s="24" t="s">
        <v>26</v>
      </c>
      <c r="J15" s="22" t="str">
        <f>IF('Rekapitulace stavby'!AN11="","",'Rekapitulace stavby'!AN11)</f>
        <v/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'Rekapitulace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15" t="str">
        <f>'Rekapitulace stavby'!E14</f>
        <v>Vyplň údaj</v>
      </c>
      <c r="F18" s="185"/>
      <c r="G18" s="185"/>
      <c r="H18" s="185"/>
      <c r="I18" s="24" t="s">
        <v>26</v>
      </c>
      <c r="J18" s="25" t="str">
        <f>'Rekapitulace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IF('Rekapitulace stavby'!AN16="","",'Rekapitulace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IF('Rekapitulace stavby'!E17="","",'Rekapitulace stavby'!E17)</f>
        <v xml:space="preserve"> </v>
      </c>
      <c r="F21" s="29"/>
      <c r="G21" s="29"/>
      <c r="H21" s="29"/>
      <c r="I21" s="24" t="s">
        <v>26</v>
      </c>
      <c r="J21" s="22" t="str">
        <f>IF('Rekapitulace stavby'!AN17="","",'Rekapitulace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31</v>
      </c>
      <c r="E23" s="29"/>
      <c r="F23" s="29"/>
      <c r="G23" s="29"/>
      <c r="H23" s="29"/>
      <c r="I23" s="24" t="s">
        <v>24</v>
      </c>
      <c r="J23" s="22" t="str">
        <f>IF('Rekapitulace stavby'!AN19="","",'Rekapitulace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IF('Rekapitulace stavby'!E20="","",'Rekapitulace stavby'!E20)</f>
        <v xml:space="preserve"> </v>
      </c>
      <c r="F24" s="29"/>
      <c r="G24" s="29"/>
      <c r="H24" s="29"/>
      <c r="I24" s="24" t="s">
        <v>26</v>
      </c>
      <c r="J24" s="22" t="str">
        <f>IF('Rekapitulace stavby'!AN20="","",'Rekapitulace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32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189" t="s">
        <v>1</v>
      </c>
      <c r="F27" s="189"/>
      <c r="G27" s="189"/>
      <c r="H27" s="189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4" t="s">
        <v>33</v>
      </c>
      <c r="E30" s="29"/>
      <c r="F30" s="29"/>
      <c r="G30" s="29"/>
      <c r="H30" s="29"/>
      <c r="I30" s="29"/>
      <c r="J30" s="68">
        <f>ROUND(J124,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" customHeight="1">
      <c r="A32" s="29"/>
      <c r="B32" s="30"/>
      <c r="C32" s="29"/>
      <c r="D32" s="29"/>
      <c r="E32" s="29"/>
      <c r="F32" s="33" t="s">
        <v>35</v>
      </c>
      <c r="G32" s="29"/>
      <c r="H32" s="29"/>
      <c r="I32" s="33" t="s">
        <v>34</v>
      </c>
      <c r="J32" s="33" t="s">
        <v>36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" customHeight="1">
      <c r="A33" s="29"/>
      <c r="B33" s="30"/>
      <c r="C33" s="29"/>
      <c r="D33" s="95" t="s">
        <v>37</v>
      </c>
      <c r="E33" s="24" t="s">
        <v>38</v>
      </c>
      <c r="F33" s="96">
        <f>ROUND((SUM(BE124:BE147)),  2)</f>
        <v>0</v>
      </c>
      <c r="G33" s="29"/>
      <c r="H33" s="29"/>
      <c r="I33" s="97">
        <v>0.21</v>
      </c>
      <c r="J33" s="96">
        <f>ROUND(((SUM(BE124:BE147))*I33),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" customHeight="1">
      <c r="A34" s="29"/>
      <c r="B34" s="30"/>
      <c r="C34" s="29"/>
      <c r="D34" s="29"/>
      <c r="E34" s="24" t="s">
        <v>39</v>
      </c>
      <c r="F34" s="96">
        <f>ROUND((SUM(BF124:BF147)),  2)</f>
        <v>0</v>
      </c>
      <c r="G34" s="29"/>
      <c r="H34" s="29"/>
      <c r="I34" s="97">
        <v>0.15</v>
      </c>
      <c r="J34" s="96">
        <f>ROUND(((SUM(BF124:BF147))*I34),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" hidden="1" customHeight="1">
      <c r="A35" s="29"/>
      <c r="B35" s="30"/>
      <c r="C35" s="29"/>
      <c r="D35" s="29"/>
      <c r="E35" s="24" t="s">
        <v>40</v>
      </c>
      <c r="F35" s="96">
        <f>ROUND((SUM(BG124:BG147)),  2)</f>
        <v>0</v>
      </c>
      <c r="G35" s="29"/>
      <c r="H35" s="29"/>
      <c r="I35" s="97">
        <v>0.21</v>
      </c>
      <c r="J35" s="96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" hidden="1" customHeight="1">
      <c r="A36" s="29"/>
      <c r="B36" s="30"/>
      <c r="C36" s="29"/>
      <c r="D36" s="29"/>
      <c r="E36" s="24" t="s">
        <v>41</v>
      </c>
      <c r="F36" s="96">
        <f>ROUND((SUM(BH124:BH147)),  2)</f>
        <v>0</v>
      </c>
      <c r="G36" s="29"/>
      <c r="H36" s="29"/>
      <c r="I36" s="97">
        <v>0.15</v>
      </c>
      <c r="J36" s="96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" hidden="1" customHeight="1">
      <c r="A37" s="29"/>
      <c r="B37" s="30"/>
      <c r="C37" s="29"/>
      <c r="D37" s="29"/>
      <c r="E37" s="24" t="s">
        <v>42</v>
      </c>
      <c r="F37" s="96">
        <f>ROUND((SUM(BI124:BI147)),  2)</f>
        <v>0</v>
      </c>
      <c r="G37" s="29"/>
      <c r="H37" s="29"/>
      <c r="I37" s="97">
        <v>0</v>
      </c>
      <c r="J37" s="96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8"/>
      <c r="D39" s="99" t="s">
        <v>43</v>
      </c>
      <c r="E39" s="57"/>
      <c r="F39" s="57"/>
      <c r="G39" s="100" t="s">
        <v>44</v>
      </c>
      <c r="H39" s="101" t="s">
        <v>45</v>
      </c>
      <c r="I39" s="57"/>
      <c r="J39" s="102">
        <f>SUM(J30:J37)</f>
        <v>0</v>
      </c>
      <c r="K39" s="103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9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9"/>
      <c r="B61" s="30"/>
      <c r="C61" s="29"/>
      <c r="D61" s="42" t="s">
        <v>48</v>
      </c>
      <c r="E61" s="32"/>
      <c r="F61" s="104" t="s">
        <v>49</v>
      </c>
      <c r="G61" s="42" t="s">
        <v>48</v>
      </c>
      <c r="H61" s="32"/>
      <c r="I61" s="32"/>
      <c r="J61" s="105" t="s">
        <v>49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9"/>
      <c r="B65" s="30"/>
      <c r="C65" s="29"/>
      <c r="D65" s="40" t="s">
        <v>50</v>
      </c>
      <c r="E65" s="43"/>
      <c r="F65" s="43"/>
      <c r="G65" s="40" t="s">
        <v>51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9"/>
      <c r="B76" s="30"/>
      <c r="C76" s="29"/>
      <c r="D76" s="42" t="s">
        <v>48</v>
      </c>
      <c r="E76" s="32"/>
      <c r="F76" s="104" t="s">
        <v>49</v>
      </c>
      <c r="G76" s="42" t="s">
        <v>48</v>
      </c>
      <c r="H76" s="32"/>
      <c r="I76" s="32"/>
      <c r="J76" s="105" t="s">
        <v>49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" customHeight="1">
      <c r="A82" s="29"/>
      <c r="B82" s="30"/>
      <c r="C82" s="18" t="s">
        <v>96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16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13" t="str">
        <f>E7</f>
        <v>Novostavba tréninkové sportovní haly</v>
      </c>
      <c r="F85" s="214"/>
      <c r="G85" s="214"/>
      <c r="H85" s="214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94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5" t="str">
        <f>E9</f>
        <v>04 - SO 04 opěrná zeď</v>
      </c>
      <c r="F87" s="212"/>
      <c r="G87" s="212"/>
      <c r="H87" s="212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Havlíčkův Brod</v>
      </c>
      <c r="G89" s="29"/>
      <c r="H89" s="29"/>
      <c r="I89" s="24" t="s">
        <v>21</v>
      </c>
      <c r="J89" s="52" t="str">
        <f>IF(J12="","",J12)</f>
        <v>8. 2. 2022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15" customHeight="1">
      <c r="A91" s="29"/>
      <c r="B91" s="30"/>
      <c r="C91" s="24" t="s">
        <v>23</v>
      </c>
      <c r="D91" s="29"/>
      <c r="E91" s="29"/>
      <c r="F91" s="22" t="str">
        <f>E15</f>
        <v xml:space="preserve"> </v>
      </c>
      <c r="G91" s="29"/>
      <c r="H91" s="29"/>
      <c r="I91" s="24" t="s">
        <v>29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15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31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6" t="s">
        <v>97</v>
      </c>
      <c r="D94" s="98"/>
      <c r="E94" s="98"/>
      <c r="F94" s="98"/>
      <c r="G94" s="98"/>
      <c r="H94" s="98"/>
      <c r="I94" s="98"/>
      <c r="J94" s="107" t="s">
        <v>98</v>
      </c>
      <c r="K94" s="98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8" customHeight="1">
      <c r="A96" s="29"/>
      <c r="B96" s="30"/>
      <c r="C96" s="108" t="s">
        <v>99</v>
      </c>
      <c r="D96" s="29"/>
      <c r="E96" s="29"/>
      <c r="F96" s="29"/>
      <c r="G96" s="29"/>
      <c r="H96" s="29"/>
      <c r="I96" s="29"/>
      <c r="J96" s="68">
        <f>J124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100</v>
      </c>
    </row>
    <row r="97" spans="1:31" s="9" customFormat="1" ht="24.9" customHeight="1">
      <c r="B97" s="109"/>
      <c r="D97" s="110" t="s">
        <v>101</v>
      </c>
      <c r="E97" s="111"/>
      <c r="F97" s="111"/>
      <c r="G97" s="111"/>
      <c r="H97" s="111"/>
      <c r="I97" s="111"/>
      <c r="J97" s="112">
        <f>J125</f>
        <v>0</v>
      </c>
      <c r="L97" s="109"/>
    </row>
    <row r="98" spans="1:31" s="10" customFormat="1" ht="19.95" customHeight="1">
      <c r="B98" s="113"/>
      <c r="D98" s="114" t="s">
        <v>102</v>
      </c>
      <c r="E98" s="115"/>
      <c r="F98" s="115"/>
      <c r="G98" s="115"/>
      <c r="H98" s="115"/>
      <c r="I98" s="115"/>
      <c r="J98" s="116">
        <f>J126</f>
        <v>0</v>
      </c>
      <c r="L98" s="113"/>
    </row>
    <row r="99" spans="1:31" s="10" customFormat="1" ht="19.95" customHeight="1">
      <c r="B99" s="113"/>
      <c r="D99" s="114" t="s">
        <v>103</v>
      </c>
      <c r="E99" s="115"/>
      <c r="F99" s="115"/>
      <c r="G99" s="115"/>
      <c r="H99" s="115"/>
      <c r="I99" s="115"/>
      <c r="J99" s="116">
        <f>J130</f>
        <v>0</v>
      </c>
      <c r="L99" s="113"/>
    </row>
    <row r="100" spans="1:31" s="10" customFormat="1" ht="19.95" customHeight="1">
      <c r="B100" s="113"/>
      <c r="D100" s="114" t="s">
        <v>104</v>
      </c>
      <c r="E100" s="115"/>
      <c r="F100" s="115"/>
      <c r="G100" s="115"/>
      <c r="H100" s="115"/>
      <c r="I100" s="115"/>
      <c r="J100" s="116">
        <f>J134</f>
        <v>0</v>
      </c>
      <c r="L100" s="113"/>
    </row>
    <row r="101" spans="1:31" s="10" customFormat="1" ht="19.95" customHeight="1">
      <c r="B101" s="113"/>
      <c r="D101" s="114" t="s">
        <v>109</v>
      </c>
      <c r="E101" s="115"/>
      <c r="F101" s="115"/>
      <c r="G101" s="115"/>
      <c r="H101" s="115"/>
      <c r="I101" s="115"/>
      <c r="J101" s="116">
        <f>J138</f>
        <v>0</v>
      </c>
      <c r="L101" s="113"/>
    </row>
    <row r="102" spans="1:31" s="9" customFormat="1" ht="24.9" customHeight="1">
      <c r="B102" s="109"/>
      <c r="D102" s="110" t="s">
        <v>110</v>
      </c>
      <c r="E102" s="111"/>
      <c r="F102" s="111"/>
      <c r="G102" s="111"/>
      <c r="H102" s="111"/>
      <c r="I102" s="111"/>
      <c r="J102" s="112">
        <f>J140</f>
        <v>0</v>
      </c>
      <c r="L102" s="109"/>
    </row>
    <row r="103" spans="1:31" s="10" customFormat="1" ht="19.95" customHeight="1">
      <c r="B103" s="113"/>
      <c r="D103" s="114" t="s">
        <v>111</v>
      </c>
      <c r="E103" s="115"/>
      <c r="F103" s="115"/>
      <c r="G103" s="115"/>
      <c r="H103" s="115"/>
      <c r="I103" s="115"/>
      <c r="J103" s="116">
        <f>J141</f>
        <v>0</v>
      </c>
      <c r="L103" s="113"/>
    </row>
    <row r="104" spans="1:31" s="10" customFormat="1" ht="19.95" customHeight="1">
      <c r="B104" s="113"/>
      <c r="D104" s="114" t="s">
        <v>126</v>
      </c>
      <c r="E104" s="115"/>
      <c r="F104" s="115"/>
      <c r="G104" s="115"/>
      <c r="H104" s="115"/>
      <c r="I104" s="115"/>
      <c r="J104" s="116">
        <f>J145</f>
        <v>0</v>
      </c>
      <c r="L104" s="113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" customHeight="1">
      <c r="A106" s="2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" customHeight="1">
      <c r="A110" s="2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" customHeight="1">
      <c r="A111" s="29"/>
      <c r="B111" s="30"/>
      <c r="C111" s="18" t="s">
        <v>132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16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13" t="str">
        <f>E7</f>
        <v>Novostavba tréninkové sportovní haly</v>
      </c>
      <c r="F114" s="214"/>
      <c r="G114" s="214"/>
      <c r="H114" s="214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94</v>
      </c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95" t="str">
        <f>E9</f>
        <v>04 - SO 04 opěrná zeď</v>
      </c>
      <c r="F116" s="212"/>
      <c r="G116" s="212"/>
      <c r="H116" s="212"/>
      <c r="I116" s="29"/>
      <c r="J116" s="29"/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Havlíčkův Brod</v>
      </c>
      <c r="G118" s="29"/>
      <c r="H118" s="29"/>
      <c r="I118" s="24" t="s">
        <v>21</v>
      </c>
      <c r="J118" s="52" t="str">
        <f>IF(J12="","",J12)</f>
        <v>8. 2. 2022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15" customHeight="1">
      <c r="A120" s="29"/>
      <c r="B120" s="30"/>
      <c r="C120" s="24" t="s">
        <v>23</v>
      </c>
      <c r="D120" s="29"/>
      <c r="E120" s="29"/>
      <c r="F120" s="22" t="str">
        <f>E15</f>
        <v xml:space="preserve"> </v>
      </c>
      <c r="G120" s="29"/>
      <c r="H120" s="29"/>
      <c r="I120" s="24" t="s">
        <v>29</v>
      </c>
      <c r="J120" s="27" t="str">
        <f>E21</f>
        <v xml:space="preserve"> </v>
      </c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15" customHeight="1">
      <c r="A121" s="29"/>
      <c r="B121" s="30"/>
      <c r="C121" s="24" t="s">
        <v>27</v>
      </c>
      <c r="D121" s="29"/>
      <c r="E121" s="29"/>
      <c r="F121" s="22" t="str">
        <f>IF(E18="","",E18)</f>
        <v>Vyplň údaj</v>
      </c>
      <c r="G121" s="29"/>
      <c r="H121" s="29"/>
      <c r="I121" s="24" t="s">
        <v>31</v>
      </c>
      <c r="J121" s="27" t="str">
        <f>E24</f>
        <v xml:space="preserve"> </v>
      </c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17"/>
      <c r="B123" s="118"/>
      <c r="C123" s="119" t="s">
        <v>133</v>
      </c>
      <c r="D123" s="120" t="s">
        <v>58</v>
      </c>
      <c r="E123" s="120" t="s">
        <v>54</v>
      </c>
      <c r="F123" s="120" t="s">
        <v>55</v>
      </c>
      <c r="G123" s="120" t="s">
        <v>134</v>
      </c>
      <c r="H123" s="120" t="s">
        <v>135</v>
      </c>
      <c r="I123" s="120" t="s">
        <v>136</v>
      </c>
      <c r="J123" s="121" t="s">
        <v>98</v>
      </c>
      <c r="K123" s="122" t="s">
        <v>137</v>
      </c>
      <c r="L123" s="123"/>
      <c r="M123" s="59" t="s">
        <v>1</v>
      </c>
      <c r="N123" s="60" t="s">
        <v>37</v>
      </c>
      <c r="O123" s="60" t="s">
        <v>138</v>
      </c>
      <c r="P123" s="60" t="s">
        <v>139</v>
      </c>
      <c r="Q123" s="60" t="s">
        <v>140</v>
      </c>
      <c r="R123" s="60" t="s">
        <v>141</v>
      </c>
      <c r="S123" s="60" t="s">
        <v>142</v>
      </c>
      <c r="T123" s="61" t="s">
        <v>143</v>
      </c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</row>
    <row r="124" spans="1:65" s="2" customFormat="1" ht="22.8" customHeight="1">
      <c r="A124" s="29"/>
      <c r="B124" s="30"/>
      <c r="C124" s="66" t="s">
        <v>144</v>
      </c>
      <c r="D124" s="29"/>
      <c r="E124" s="29"/>
      <c r="F124" s="29"/>
      <c r="G124" s="29"/>
      <c r="H124" s="29"/>
      <c r="I124" s="29"/>
      <c r="J124" s="124">
        <f>BK124</f>
        <v>0</v>
      </c>
      <c r="K124" s="29"/>
      <c r="L124" s="30"/>
      <c r="M124" s="62"/>
      <c r="N124" s="53"/>
      <c r="O124" s="63"/>
      <c r="P124" s="125">
        <f>P125+P140</f>
        <v>0</v>
      </c>
      <c r="Q124" s="63"/>
      <c r="R124" s="125">
        <f>R125+R140</f>
        <v>100.84671720000001</v>
      </c>
      <c r="S124" s="63"/>
      <c r="T124" s="126">
        <f>T125+T140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72</v>
      </c>
      <c r="AU124" s="14" t="s">
        <v>100</v>
      </c>
      <c r="BK124" s="127">
        <f>BK125+BK140</f>
        <v>0</v>
      </c>
    </row>
    <row r="125" spans="1:65" s="12" customFormat="1" ht="25.95" customHeight="1">
      <c r="B125" s="128"/>
      <c r="D125" s="129" t="s">
        <v>72</v>
      </c>
      <c r="E125" s="130" t="s">
        <v>145</v>
      </c>
      <c r="F125" s="130" t="s">
        <v>146</v>
      </c>
      <c r="I125" s="131"/>
      <c r="J125" s="132">
        <f>BK125</f>
        <v>0</v>
      </c>
      <c r="L125" s="128"/>
      <c r="M125" s="133"/>
      <c r="N125" s="134"/>
      <c r="O125" s="134"/>
      <c r="P125" s="135">
        <f>P126+P130+P134+P138</f>
        <v>0</v>
      </c>
      <c r="Q125" s="134"/>
      <c r="R125" s="135">
        <f>R126+R130+R134+R138</f>
        <v>100.79887020000001</v>
      </c>
      <c r="S125" s="134"/>
      <c r="T125" s="136">
        <f>T126+T130+T134+T138</f>
        <v>0</v>
      </c>
      <c r="AR125" s="129" t="s">
        <v>81</v>
      </c>
      <c r="AT125" s="137" t="s">
        <v>72</v>
      </c>
      <c r="AU125" s="137" t="s">
        <v>73</v>
      </c>
      <c r="AY125" s="129" t="s">
        <v>147</v>
      </c>
      <c r="BK125" s="138">
        <f>BK126+BK130+BK134+BK138</f>
        <v>0</v>
      </c>
    </row>
    <row r="126" spans="1:65" s="12" customFormat="1" ht="22.8" customHeight="1">
      <c r="B126" s="128"/>
      <c r="D126" s="129" t="s">
        <v>72</v>
      </c>
      <c r="E126" s="139" t="s">
        <v>81</v>
      </c>
      <c r="F126" s="139" t="s">
        <v>148</v>
      </c>
      <c r="I126" s="131"/>
      <c r="J126" s="140">
        <f>BK126</f>
        <v>0</v>
      </c>
      <c r="L126" s="128"/>
      <c r="M126" s="133"/>
      <c r="N126" s="134"/>
      <c r="O126" s="134"/>
      <c r="P126" s="135">
        <f>SUM(P127:P129)</f>
        <v>0</v>
      </c>
      <c r="Q126" s="134"/>
      <c r="R126" s="135">
        <f>SUM(R127:R129)</f>
        <v>0</v>
      </c>
      <c r="S126" s="134"/>
      <c r="T126" s="136">
        <f>SUM(T127:T129)</f>
        <v>0</v>
      </c>
      <c r="AR126" s="129" t="s">
        <v>81</v>
      </c>
      <c r="AT126" s="137" t="s">
        <v>72</v>
      </c>
      <c r="AU126" s="137" t="s">
        <v>81</v>
      </c>
      <c r="AY126" s="129" t="s">
        <v>147</v>
      </c>
      <c r="BK126" s="138">
        <f>SUM(BK127:BK129)</f>
        <v>0</v>
      </c>
    </row>
    <row r="127" spans="1:65" s="2" customFormat="1" ht="33" customHeight="1">
      <c r="A127" s="29"/>
      <c r="B127" s="141"/>
      <c r="C127" s="142" t="s">
        <v>81</v>
      </c>
      <c r="D127" s="142" t="s">
        <v>149</v>
      </c>
      <c r="E127" s="143" t="s">
        <v>1112</v>
      </c>
      <c r="F127" s="144" t="s">
        <v>1113</v>
      </c>
      <c r="G127" s="145" t="s">
        <v>157</v>
      </c>
      <c r="H127" s="146">
        <v>41.942999999999998</v>
      </c>
      <c r="I127" s="147"/>
      <c r="J127" s="148">
        <f>ROUND(I127*H127,2)</f>
        <v>0</v>
      </c>
      <c r="K127" s="149"/>
      <c r="L127" s="30"/>
      <c r="M127" s="150" t="s">
        <v>1</v>
      </c>
      <c r="N127" s="151" t="s">
        <v>38</v>
      </c>
      <c r="O127" s="55"/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4" t="s">
        <v>153</v>
      </c>
      <c r="AT127" s="154" t="s">
        <v>149</v>
      </c>
      <c r="AU127" s="154" t="s">
        <v>83</v>
      </c>
      <c r="AY127" s="14" t="s">
        <v>147</v>
      </c>
      <c r="BE127" s="155">
        <f>IF(N127="základní",J127,0)</f>
        <v>0</v>
      </c>
      <c r="BF127" s="155">
        <f>IF(N127="snížená",J127,0)</f>
        <v>0</v>
      </c>
      <c r="BG127" s="155">
        <f>IF(N127="zákl. přenesená",J127,0)</f>
        <v>0</v>
      </c>
      <c r="BH127" s="155">
        <f>IF(N127="sníž. přenesená",J127,0)</f>
        <v>0</v>
      </c>
      <c r="BI127" s="155">
        <f>IF(N127="nulová",J127,0)</f>
        <v>0</v>
      </c>
      <c r="BJ127" s="14" t="s">
        <v>81</v>
      </c>
      <c r="BK127" s="155">
        <f>ROUND(I127*H127,2)</f>
        <v>0</v>
      </c>
      <c r="BL127" s="14" t="s">
        <v>153</v>
      </c>
      <c r="BM127" s="154" t="s">
        <v>1114</v>
      </c>
    </row>
    <row r="128" spans="1:65" s="2" customFormat="1" ht="24.15" customHeight="1">
      <c r="A128" s="29"/>
      <c r="B128" s="141"/>
      <c r="C128" s="142" t="s">
        <v>203</v>
      </c>
      <c r="D128" s="142" t="s">
        <v>149</v>
      </c>
      <c r="E128" s="143" t="s">
        <v>164</v>
      </c>
      <c r="F128" s="144" t="s">
        <v>165</v>
      </c>
      <c r="G128" s="145" t="s">
        <v>157</v>
      </c>
      <c r="H128" s="146">
        <v>83.885999999999996</v>
      </c>
      <c r="I128" s="147"/>
      <c r="J128" s="148">
        <f>ROUND(I128*H128,2)</f>
        <v>0</v>
      </c>
      <c r="K128" s="149"/>
      <c r="L128" s="30"/>
      <c r="M128" s="150" t="s">
        <v>1</v>
      </c>
      <c r="N128" s="151" t="s">
        <v>38</v>
      </c>
      <c r="O128" s="55"/>
      <c r="P128" s="152">
        <f>O128*H128</f>
        <v>0</v>
      </c>
      <c r="Q128" s="152">
        <v>0</v>
      </c>
      <c r="R128" s="152">
        <f>Q128*H128</f>
        <v>0</v>
      </c>
      <c r="S128" s="152">
        <v>0</v>
      </c>
      <c r="T128" s="153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4" t="s">
        <v>153</v>
      </c>
      <c r="AT128" s="154" t="s">
        <v>149</v>
      </c>
      <c r="AU128" s="154" t="s">
        <v>83</v>
      </c>
      <c r="AY128" s="14" t="s">
        <v>147</v>
      </c>
      <c r="BE128" s="155">
        <f>IF(N128="základní",J128,0)</f>
        <v>0</v>
      </c>
      <c r="BF128" s="155">
        <f>IF(N128="snížená",J128,0)</f>
        <v>0</v>
      </c>
      <c r="BG128" s="155">
        <f>IF(N128="zákl. přenesená",J128,0)</f>
        <v>0</v>
      </c>
      <c r="BH128" s="155">
        <f>IF(N128="sníž. přenesená",J128,0)</f>
        <v>0</v>
      </c>
      <c r="BI128" s="155">
        <f>IF(N128="nulová",J128,0)</f>
        <v>0</v>
      </c>
      <c r="BJ128" s="14" t="s">
        <v>81</v>
      </c>
      <c r="BK128" s="155">
        <f>ROUND(I128*H128,2)</f>
        <v>0</v>
      </c>
      <c r="BL128" s="14" t="s">
        <v>153</v>
      </c>
      <c r="BM128" s="154" t="s">
        <v>1115</v>
      </c>
    </row>
    <row r="129" spans="1:65" s="2" customFormat="1" ht="24.15" customHeight="1">
      <c r="A129" s="29"/>
      <c r="B129" s="141"/>
      <c r="C129" s="142" t="s">
        <v>233</v>
      </c>
      <c r="D129" s="142" t="s">
        <v>149</v>
      </c>
      <c r="E129" s="143" t="s">
        <v>951</v>
      </c>
      <c r="F129" s="144" t="s">
        <v>952</v>
      </c>
      <c r="G129" s="145" t="s">
        <v>157</v>
      </c>
      <c r="H129" s="146">
        <v>151.126</v>
      </c>
      <c r="I129" s="147"/>
      <c r="J129" s="148">
        <f>ROUND(I129*H129,2)</f>
        <v>0</v>
      </c>
      <c r="K129" s="149"/>
      <c r="L129" s="30"/>
      <c r="M129" s="150" t="s">
        <v>1</v>
      </c>
      <c r="N129" s="151" t="s">
        <v>38</v>
      </c>
      <c r="O129" s="55"/>
      <c r="P129" s="152">
        <f>O129*H129</f>
        <v>0</v>
      </c>
      <c r="Q129" s="152">
        <v>0</v>
      </c>
      <c r="R129" s="152">
        <f>Q129*H129</f>
        <v>0</v>
      </c>
      <c r="S129" s="152">
        <v>0</v>
      </c>
      <c r="T129" s="153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4" t="s">
        <v>153</v>
      </c>
      <c r="AT129" s="154" t="s">
        <v>149</v>
      </c>
      <c r="AU129" s="154" t="s">
        <v>83</v>
      </c>
      <c r="AY129" s="14" t="s">
        <v>147</v>
      </c>
      <c r="BE129" s="155">
        <f>IF(N129="základní",J129,0)</f>
        <v>0</v>
      </c>
      <c r="BF129" s="155">
        <f>IF(N129="snížená",J129,0)</f>
        <v>0</v>
      </c>
      <c r="BG129" s="155">
        <f>IF(N129="zákl. přenesená",J129,0)</f>
        <v>0</v>
      </c>
      <c r="BH129" s="155">
        <f>IF(N129="sníž. přenesená",J129,0)</f>
        <v>0</v>
      </c>
      <c r="BI129" s="155">
        <f>IF(N129="nulová",J129,0)</f>
        <v>0</v>
      </c>
      <c r="BJ129" s="14" t="s">
        <v>81</v>
      </c>
      <c r="BK129" s="155">
        <f>ROUND(I129*H129,2)</f>
        <v>0</v>
      </c>
      <c r="BL129" s="14" t="s">
        <v>153</v>
      </c>
      <c r="BM129" s="154" t="s">
        <v>1116</v>
      </c>
    </row>
    <row r="130" spans="1:65" s="12" customFormat="1" ht="22.8" customHeight="1">
      <c r="B130" s="128"/>
      <c r="D130" s="129" t="s">
        <v>72</v>
      </c>
      <c r="E130" s="139" t="s">
        <v>83</v>
      </c>
      <c r="F130" s="139" t="s">
        <v>184</v>
      </c>
      <c r="I130" s="131"/>
      <c r="J130" s="140">
        <f>BK130</f>
        <v>0</v>
      </c>
      <c r="L130" s="128"/>
      <c r="M130" s="133"/>
      <c r="N130" s="134"/>
      <c r="O130" s="134"/>
      <c r="P130" s="135">
        <f>SUM(P131:P133)</f>
        <v>0</v>
      </c>
      <c r="Q130" s="134"/>
      <c r="R130" s="135">
        <f>SUM(R131:R133)</f>
        <v>45.1259376</v>
      </c>
      <c r="S130" s="134"/>
      <c r="T130" s="136">
        <f>SUM(T131:T133)</f>
        <v>0</v>
      </c>
      <c r="AR130" s="129" t="s">
        <v>81</v>
      </c>
      <c r="AT130" s="137" t="s">
        <v>72</v>
      </c>
      <c r="AU130" s="137" t="s">
        <v>81</v>
      </c>
      <c r="AY130" s="129" t="s">
        <v>147</v>
      </c>
      <c r="BK130" s="138">
        <f>SUM(BK131:BK133)</f>
        <v>0</v>
      </c>
    </row>
    <row r="131" spans="1:65" s="2" customFormat="1" ht="24.15" customHeight="1">
      <c r="A131" s="29"/>
      <c r="B131" s="141"/>
      <c r="C131" s="142" t="s">
        <v>222</v>
      </c>
      <c r="D131" s="142" t="s">
        <v>149</v>
      </c>
      <c r="E131" s="143" t="s">
        <v>1117</v>
      </c>
      <c r="F131" s="144" t="s">
        <v>1118</v>
      </c>
      <c r="G131" s="145" t="s">
        <v>188</v>
      </c>
      <c r="H131" s="146">
        <v>41</v>
      </c>
      <c r="I131" s="147"/>
      <c r="J131" s="148">
        <f>ROUND(I131*H131,2)</f>
        <v>0</v>
      </c>
      <c r="K131" s="149"/>
      <c r="L131" s="30"/>
      <c r="M131" s="150" t="s">
        <v>1</v>
      </c>
      <c r="N131" s="151" t="s">
        <v>38</v>
      </c>
      <c r="O131" s="55"/>
      <c r="P131" s="152">
        <f>O131*H131</f>
        <v>0</v>
      </c>
      <c r="Q131" s="152">
        <v>4.8999999999999998E-4</v>
      </c>
      <c r="R131" s="152">
        <f>Q131*H131</f>
        <v>2.009E-2</v>
      </c>
      <c r="S131" s="152">
        <v>0</v>
      </c>
      <c r="T131" s="15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4" t="s">
        <v>153</v>
      </c>
      <c r="AT131" s="154" t="s">
        <v>149</v>
      </c>
      <c r="AU131" s="154" t="s">
        <v>83</v>
      </c>
      <c r="AY131" s="14" t="s">
        <v>147</v>
      </c>
      <c r="BE131" s="155">
        <f>IF(N131="základní",J131,0)</f>
        <v>0</v>
      </c>
      <c r="BF131" s="155">
        <f>IF(N131="snížená",J131,0)</f>
        <v>0</v>
      </c>
      <c r="BG131" s="155">
        <f>IF(N131="zákl. přenesená",J131,0)</f>
        <v>0</v>
      </c>
      <c r="BH131" s="155">
        <f>IF(N131="sníž. přenesená",J131,0)</f>
        <v>0</v>
      </c>
      <c r="BI131" s="155">
        <f>IF(N131="nulová",J131,0)</f>
        <v>0</v>
      </c>
      <c r="BJ131" s="14" t="s">
        <v>81</v>
      </c>
      <c r="BK131" s="155">
        <f>ROUND(I131*H131,2)</f>
        <v>0</v>
      </c>
      <c r="BL131" s="14" t="s">
        <v>153</v>
      </c>
      <c r="BM131" s="154" t="s">
        <v>1119</v>
      </c>
    </row>
    <row r="132" spans="1:65" s="2" customFormat="1" ht="24.15" customHeight="1">
      <c r="A132" s="29"/>
      <c r="B132" s="141"/>
      <c r="C132" s="142" t="s">
        <v>83</v>
      </c>
      <c r="D132" s="142" t="s">
        <v>149</v>
      </c>
      <c r="E132" s="143" t="s">
        <v>958</v>
      </c>
      <c r="F132" s="144" t="s">
        <v>959</v>
      </c>
      <c r="G132" s="145" t="s">
        <v>157</v>
      </c>
      <c r="H132" s="146">
        <v>18.04</v>
      </c>
      <c r="I132" s="147"/>
      <c r="J132" s="148">
        <f>ROUND(I132*H132,2)</f>
        <v>0</v>
      </c>
      <c r="K132" s="149"/>
      <c r="L132" s="30"/>
      <c r="M132" s="150" t="s">
        <v>1</v>
      </c>
      <c r="N132" s="151" t="s">
        <v>38</v>
      </c>
      <c r="O132" s="55"/>
      <c r="P132" s="152">
        <f>O132*H132</f>
        <v>0</v>
      </c>
      <c r="Q132" s="152">
        <v>2.45329</v>
      </c>
      <c r="R132" s="152">
        <f>Q132*H132</f>
        <v>44.2573516</v>
      </c>
      <c r="S132" s="152">
        <v>0</v>
      </c>
      <c r="T132" s="15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4" t="s">
        <v>153</v>
      </c>
      <c r="AT132" s="154" t="s">
        <v>149</v>
      </c>
      <c r="AU132" s="154" t="s">
        <v>83</v>
      </c>
      <c r="AY132" s="14" t="s">
        <v>147</v>
      </c>
      <c r="BE132" s="155">
        <f>IF(N132="základní",J132,0)</f>
        <v>0</v>
      </c>
      <c r="BF132" s="155">
        <f>IF(N132="snížená",J132,0)</f>
        <v>0</v>
      </c>
      <c r="BG132" s="155">
        <f>IF(N132="zákl. přenesená",J132,0)</f>
        <v>0</v>
      </c>
      <c r="BH132" s="155">
        <f>IF(N132="sníž. přenesená",J132,0)</f>
        <v>0</v>
      </c>
      <c r="BI132" s="155">
        <f>IF(N132="nulová",J132,0)</f>
        <v>0</v>
      </c>
      <c r="BJ132" s="14" t="s">
        <v>81</v>
      </c>
      <c r="BK132" s="155">
        <f>ROUND(I132*H132,2)</f>
        <v>0</v>
      </c>
      <c r="BL132" s="14" t="s">
        <v>153</v>
      </c>
      <c r="BM132" s="154" t="s">
        <v>1120</v>
      </c>
    </row>
    <row r="133" spans="1:65" s="2" customFormat="1" ht="21.75" customHeight="1">
      <c r="A133" s="29"/>
      <c r="B133" s="141"/>
      <c r="C133" s="142" t="s">
        <v>199</v>
      </c>
      <c r="D133" s="142" t="s">
        <v>149</v>
      </c>
      <c r="E133" s="143" t="s">
        <v>234</v>
      </c>
      <c r="F133" s="144" t="s">
        <v>235</v>
      </c>
      <c r="G133" s="145" t="s">
        <v>178</v>
      </c>
      <c r="H133" s="146">
        <v>0.8</v>
      </c>
      <c r="I133" s="147"/>
      <c r="J133" s="148">
        <f>ROUND(I133*H133,2)</f>
        <v>0</v>
      </c>
      <c r="K133" s="149"/>
      <c r="L133" s="30"/>
      <c r="M133" s="150" t="s">
        <v>1</v>
      </c>
      <c r="N133" s="151" t="s">
        <v>38</v>
      </c>
      <c r="O133" s="55"/>
      <c r="P133" s="152">
        <f>O133*H133</f>
        <v>0</v>
      </c>
      <c r="Q133" s="152">
        <v>1.0606199999999999</v>
      </c>
      <c r="R133" s="152">
        <f>Q133*H133</f>
        <v>0.84849599999999992</v>
      </c>
      <c r="S133" s="152">
        <v>0</v>
      </c>
      <c r="T133" s="15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4" t="s">
        <v>153</v>
      </c>
      <c r="AT133" s="154" t="s">
        <v>149</v>
      </c>
      <c r="AU133" s="154" t="s">
        <v>83</v>
      </c>
      <c r="AY133" s="14" t="s">
        <v>147</v>
      </c>
      <c r="BE133" s="155">
        <f>IF(N133="základní",J133,0)</f>
        <v>0</v>
      </c>
      <c r="BF133" s="155">
        <f>IF(N133="snížená",J133,0)</f>
        <v>0</v>
      </c>
      <c r="BG133" s="155">
        <f>IF(N133="zákl. přenesená",J133,0)</f>
        <v>0</v>
      </c>
      <c r="BH133" s="155">
        <f>IF(N133="sníž. přenesená",J133,0)</f>
        <v>0</v>
      </c>
      <c r="BI133" s="155">
        <f>IF(N133="nulová",J133,0)</f>
        <v>0</v>
      </c>
      <c r="BJ133" s="14" t="s">
        <v>81</v>
      </c>
      <c r="BK133" s="155">
        <f>ROUND(I133*H133,2)</f>
        <v>0</v>
      </c>
      <c r="BL133" s="14" t="s">
        <v>153</v>
      </c>
      <c r="BM133" s="154" t="s">
        <v>1121</v>
      </c>
    </row>
    <row r="134" spans="1:65" s="12" customFormat="1" ht="22.8" customHeight="1">
      <c r="B134" s="128"/>
      <c r="D134" s="129" t="s">
        <v>72</v>
      </c>
      <c r="E134" s="139" t="s">
        <v>237</v>
      </c>
      <c r="F134" s="139" t="s">
        <v>238</v>
      </c>
      <c r="I134" s="131"/>
      <c r="J134" s="140">
        <f>BK134</f>
        <v>0</v>
      </c>
      <c r="L134" s="128"/>
      <c r="M134" s="133"/>
      <c r="N134" s="134"/>
      <c r="O134" s="134"/>
      <c r="P134" s="135">
        <f>SUM(P135:P137)</f>
        <v>0</v>
      </c>
      <c r="Q134" s="134"/>
      <c r="R134" s="135">
        <f>SUM(R135:R137)</f>
        <v>55.672932600000003</v>
      </c>
      <c r="S134" s="134"/>
      <c r="T134" s="136">
        <f>SUM(T135:T137)</f>
        <v>0</v>
      </c>
      <c r="AR134" s="129" t="s">
        <v>81</v>
      </c>
      <c r="AT134" s="137" t="s">
        <v>72</v>
      </c>
      <c r="AU134" s="137" t="s">
        <v>81</v>
      </c>
      <c r="AY134" s="129" t="s">
        <v>147</v>
      </c>
      <c r="BK134" s="138">
        <f>SUM(BK135:BK137)</f>
        <v>0</v>
      </c>
    </row>
    <row r="135" spans="1:65" s="2" customFormat="1" ht="21.75" customHeight="1">
      <c r="A135" s="29"/>
      <c r="B135" s="141"/>
      <c r="C135" s="142" t="s">
        <v>153</v>
      </c>
      <c r="D135" s="142" t="s">
        <v>149</v>
      </c>
      <c r="E135" s="143" t="s">
        <v>1122</v>
      </c>
      <c r="F135" s="144" t="s">
        <v>1123</v>
      </c>
      <c r="G135" s="145" t="s">
        <v>157</v>
      </c>
      <c r="H135" s="146">
        <v>22.14</v>
      </c>
      <c r="I135" s="147"/>
      <c r="J135" s="148">
        <f>ROUND(I135*H135,2)</f>
        <v>0</v>
      </c>
      <c r="K135" s="149"/>
      <c r="L135" s="30"/>
      <c r="M135" s="150" t="s">
        <v>1</v>
      </c>
      <c r="N135" s="151" t="s">
        <v>38</v>
      </c>
      <c r="O135" s="55"/>
      <c r="P135" s="152">
        <f>O135*H135</f>
        <v>0</v>
      </c>
      <c r="Q135" s="152">
        <v>2.45329</v>
      </c>
      <c r="R135" s="152">
        <f>Q135*H135</f>
        <v>54.315840600000001</v>
      </c>
      <c r="S135" s="152">
        <v>0</v>
      </c>
      <c r="T135" s="15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4" t="s">
        <v>153</v>
      </c>
      <c r="AT135" s="154" t="s">
        <v>149</v>
      </c>
      <c r="AU135" s="154" t="s">
        <v>83</v>
      </c>
      <c r="AY135" s="14" t="s">
        <v>147</v>
      </c>
      <c r="BE135" s="155">
        <f>IF(N135="základní",J135,0)</f>
        <v>0</v>
      </c>
      <c r="BF135" s="155">
        <f>IF(N135="snížená",J135,0)</f>
        <v>0</v>
      </c>
      <c r="BG135" s="155">
        <f>IF(N135="zákl. přenesená",J135,0)</f>
        <v>0</v>
      </c>
      <c r="BH135" s="155">
        <f>IF(N135="sníž. přenesená",J135,0)</f>
        <v>0</v>
      </c>
      <c r="BI135" s="155">
        <f>IF(N135="nulová",J135,0)</f>
        <v>0</v>
      </c>
      <c r="BJ135" s="14" t="s">
        <v>81</v>
      </c>
      <c r="BK135" s="155">
        <f>ROUND(I135*H135,2)</f>
        <v>0</v>
      </c>
      <c r="BL135" s="14" t="s">
        <v>153</v>
      </c>
      <c r="BM135" s="154" t="s">
        <v>1124</v>
      </c>
    </row>
    <row r="136" spans="1:65" s="2" customFormat="1" ht="24.15" customHeight="1">
      <c r="A136" s="29"/>
      <c r="B136" s="141"/>
      <c r="C136" s="142" t="s">
        <v>237</v>
      </c>
      <c r="D136" s="142" t="s">
        <v>149</v>
      </c>
      <c r="E136" s="143" t="s">
        <v>1125</v>
      </c>
      <c r="F136" s="144" t="s">
        <v>1126</v>
      </c>
      <c r="G136" s="145" t="s">
        <v>152</v>
      </c>
      <c r="H136" s="146">
        <v>73.8</v>
      </c>
      <c r="I136" s="147"/>
      <c r="J136" s="148">
        <f>ROUND(I136*H136,2)</f>
        <v>0</v>
      </c>
      <c r="K136" s="149"/>
      <c r="L136" s="30"/>
      <c r="M136" s="150" t="s">
        <v>1</v>
      </c>
      <c r="N136" s="151" t="s">
        <v>38</v>
      </c>
      <c r="O136" s="55"/>
      <c r="P136" s="152">
        <f>O136*H136</f>
        <v>0</v>
      </c>
      <c r="Q136" s="152">
        <v>2.7499999999999998E-3</v>
      </c>
      <c r="R136" s="152">
        <f>Q136*H136</f>
        <v>0.20294999999999999</v>
      </c>
      <c r="S136" s="152">
        <v>0</v>
      </c>
      <c r="T136" s="15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4" t="s">
        <v>153</v>
      </c>
      <c r="AT136" s="154" t="s">
        <v>149</v>
      </c>
      <c r="AU136" s="154" t="s">
        <v>83</v>
      </c>
      <c r="AY136" s="14" t="s">
        <v>147</v>
      </c>
      <c r="BE136" s="155">
        <f>IF(N136="základní",J136,0)</f>
        <v>0</v>
      </c>
      <c r="BF136" s="155">
        <f>IF(N136="snížená",J136,0)</f>
        <v>0</v>
      </c>
      <c r="BG136" s="155">
        <f>IF(N136="zákl. přenesená",J136,0)</f>
        <v>0</v>
      </c>
      <c r="BH136" s="155">
        <f>IF(N136="sníž. přenesená",J136,0)</f>
        <v>0</v>
      </c>
      <c r="BI136" s="155">
        <f>IF(N136="nulová",J136,0)</f>
        <v>0</v>
      </c>
      <c r="BJ136" s="14" t="s">
        <v>81</v>
      </c>
      <c r="BK136" s="155">
        <f>ROUND(I136*H136,2)</f>
        <v>0</v>
      </c>
      <c r="BL136" s="14" t="s">
        <v>153</v>
      </c>
      <c r="BM136" s="154" t="s">
        <v>1127</v>
      </c>
    </row>
    <row r="137" spans="1:65" s="2" customFormat="1" ht="16.5" customHeight="1">
      <c r="A137" s="29"/>
      <c r="B137" s="141"/>
      <c r="C137" s="142" t="s">
        <v>193</v>
      </c>
      <c r="D137" s="142" t="s">
        <v>149</v>
      </c>
      <c r="E137" s="143" t="s">
        <v>1128</v>
      </c>
      <c r="F137" s="144" t="s">
        <v>1129</v>
      </c>
      <c r="G137" s="145" t="s">
        <v>178</v>
      </c>
      <c r="H137" s="146">
        <v>1.1000000000000001</v>
      </c>
      <c r="I137" s="147"/>
      <c r="J137" s="148">
        <f>ROUND(I137*H137,2)</f>
        <v>0</v>
      </c>
      <c r="K137" s="149"/>
      <c r="L137" s="30"/>
      <c r="M137" s="150" t="s">
        <v>1</v>
      </c>
      <c r="N137" s="151" t="s">
        <v>38</v>
      </c>
      <c r="O137" s="55"/>
      <c r="P137" s="152">
        <f>O137*H137</f>
        <v>0</v>
      </c>
      <c r="Q137" s="152">
        <v>1.04922</v>
      </c>
      <c r="R137" s="152">
        <f>Q137*H137</f>
        <v>1.1541420000000002</v>
      </c>
      <c r="S137" s="152">
        <v>0</v>
      </c>
      <c r="T137" s="15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4" t="s">
        <v>153</v>
      </c>
      <c r="AT137" s="154" t="s">
        <v>149</v>
      </c>
      <c r="AU137" s="154" t="s">
        <v>83</v>
      </c>
      <c r="AY137" s="14" t="s">
        <v>147</v>
      </c>
      <c r="BE137" s="155">
        <f>IF(N137="základní",J137,0)</f>
        <v>0</v>
      </c>
      <c r="BF137" s="155">
        <f>IF(N137="snížená",J137,0)</f>
        <v>0</v>
      </c>
      <c r="BG137" s="155">
        <f>IF(N137="zákl. přenesená",J137,0)</f>
        <v>0</v>
      </c>
      <c r="BH137" s="155">
        <f>IF(N137="sníž. přenesená",J137,0)</f>
        <v>0</v>
      </c>
      <c r="BI137" s="155">
        <f>IF(N137="nulová",J137,0)</f>
        <v>0</v>
      </c>
      <c r="BJ137" s="14" t="s">
        <v>81</v>
      </c>
      <c r="BK137" s="155">
        <f>ROUND(I137*H137,2)</f>
        <v>0</v>
      </c>
      <c r="BL137" s="14" t="s">
        <v>153</v>
      </c>
      <c r="BM137" s="154" t="s">
        <v>1130</v>
      </c>
    </row>
    <row r="138" spans="1:65" s="12" customFormat="1" ht="22.8" customHeight="1">
      <c r="B138" s="128"/>
      <c r="D138" s="129" t="s">
        <v>72</v>
      </c>
      <c r="E138" s="139" t="s">
        <v>402</v>
      </c>
      <c r="F138" s="139" t="s">
        <v>403</v>
      </c>
      <c r="I138" s="131"/>
      <c r="J138" s="140">
        <f>BK138</f>
        <v>0</v>
      </c>
      <c r="L138" s="128"/>
      <c r="M138" s="133"/>
      <c r="N138" s="134"/>
      <c r="O138" s="134"/>
      <c r="P138" s="135">
        <f>P139</f>
        <v>0</v>
      </c>
      <c r="Q138" s="134"/>
      <c r="R138" s="135">
        <f>R139</f>
        <v>0</v>
      </c>
      <c r="S138" s="134"/>
      <c r="T138" s="136">
        <f>T139</f>
        <v>0</v>
      </c>
      <c r="AR138" s="129" t="s">
        <v>81</v>
      </c>
      <c r="AT138" s="137" t="s">
        <v>72</v>
      </c>
      <c r="AU138" s="137" t="s">
        <v>81</v>
      </c>
      <c r="AY138" s="129" t="s">
        <v>147</v>
      </c>
      <c r="BK138" s="138">
        <f>BK139</f>
        <v>0</v>
      </c>
    </row>
    <row r="139" spans="1:65" s="2" customFormat="1" ht="16.5" customHeight="1">
      <c r="A139" s="29"/>
      <c r="B139" s="141"/>
      <c r="C139" s="142" t="s">
        <v>339</v>
      </c>
      <c r="D139" s="142" t="s">
        <v>149</v>
      </c>
      <c r="E139" s="143" t="s">
        <v>1001</v>
      </c>
      <c r="F139" s="144" t="s">
        <v>1002</v>
      </c>
      <c r="G139" s="145" t="s">
        <v>178</v>
      </c>
      <c r="H139" s="146">
        <v>100.79900000000001</v>
      </c>
      <c r="I139" s="147"/>
      <c r="J139" s="148">
        <f>ROUND(I139*H139,2)</f>
        <v>0</v>
      </c>
      <c r="K139" s="149"/>
      <c r="L139" s="30"/>
      <c r="M139" s="150" t="s">
        <v>1</v>
      </c>
      <c r="N139" s="151" t="s">
        <v>38</v>
      </c>
      <c r="O139" s="55"/>
      <c r="P139" s="152">
        <f>O139*H139</f>
        <v>0</v>
      </c>
      <c r="Q139" s="152">
        <v>0</v>
      </c>
      <c r="R139" s="152">
        <f>Q139*H139</f>
        <v>0</v>
      </c>
      <c r="S139" s="152">
        <v>0</v>
      </c>
      <c r="T139" s="15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4" t="s">
        <v>153</v>
      </c>
      <c r="AT139" s="154" t="s">
        <v>149</v>
      </c>
      <c r="AU139" s="154" t="s">
        <v>83</v>
      </c>
      <c r="AY139" s="14" t="s">
        <v>147</v>
      </c>
      <c r="BE139" s="155">
        <f>IF(N139="základní",J139,0)</f>
        <v>0</v>
      </c>
      <c r="BF139" s="155">
        <f>IF(N139="snížená",J139,0)</f>
        <v>0</v>
      </c>
      <c r="BG139" s="155">
        <f>IF(N139="zákl. přenesená",J139,0)</f>
        <v>0</v>
      </c>
      <c r="BH139" s="155">
        <f>IF(N139="sníž. přenesená",J139,0)</f>
        <v>0</v>
      </c>
      <c r="BI139" s="155">
        <f>IF(N139="nulová",J139,0)</f>
        <v>0</v>
      </c>
      <c r="BJ139" s="14" t="s">
        <v>81</v>
      </c>
      <c r="BK139" s="155">
        <f>ROUND(I139*H139,2)</f>
        <v>0</v>
      </c>
      <c r="BL139" s="14" t="s">
        <v>153</v>
      </c>
      <c r="BM139" s="154" t="s">
        <v>1131</v>
      </c>
    </row>
    <row r="140" spans="1:65" s="12" customFormat="1" ht="25.95" customHeight="1">
      <c r="B140" s="128"/>
      <c r="D140" s="129" t="s">
        <v>72</v>
      </c>
      <c r="E140" s="130" t="s">
        <v>408</v>
      </c>
      <c r="F140" s="130" t="s">
        <v>409</v>
      </c>
      <c r="I140" s="131"/>
      <c r="J140" s="132">
        <f>BK140</f>
        <v>0</v>
      </c>
      <c r="L140" s="128"/>
      <c r="M140" s="133"/>
      <c r="N140" s="134"/>
      <c r="O140" s="134"/>
      <c r="P140" s="135">
        <f>P141+P145</f>
        <v>0</v>
      </c>
      <c r="Q140" s="134"/>
      <c r="R140" s="135">
        <f>R141+R145</f>
        <v>4.7847000000000001E-2</v>
      </c>
      <c r="S140" s="134"/>
      <c r="T140" s="136">
        <f>T141+T145</f>
        <v>0</v>
      </c>
      <c r="AR140" s="129" t="s">
        <v>83</v>
      </c>
      <c r="AT140" s="137" t="s">
        <v>72</v>
      </c>
      <c r="AU140" s="137" t="s">
        <v>73</v>
      </c>
      <c r="AY140" s="129" t="s">
        <v>147</v>
      </c>
      <c r="BK140" s="138">
        <f>BK141+BK145</f>
        <v>0</v>
      </c>
    </row>
    <row r="141" spans="1:65" s="12" customFormat="1" ht="22.8" customHeight="1">
      <c r="B141" s="128"/>
      <c r="D141" s="129" t="s">
        <v>72</v>
      </c>
      <c r="E141" s="139" t="s">
        <v>410</v>
      </c>
      <c r="F141" s="139" t="s">
        <v>411</v>
      </c>
      <c r="I141" s="131"/>
      <c r="J141" s="140">
        <f>BK141</f>
        <v>0</v>
      </c>
      <c r="L141" s="128"/>
      <c r="M141" s="133"/>
      <c r="N141" s="134"/>
      <c r="O141" s="134"/>
      <c r="P141" s="135">
        <f>SUM(P142:P144)</f>
        <v>0</v>
      </c>
      <c r="Q141" s="134"/>
      <c r="R141" s="135">
        <f>SUM(R142:R144)</f>
        <v>4.5387000000000004E-2</v>
      </c>
      <c r="S141" s="134"/>
      <c r="T141" s="136">
        <f>SUM(T142:T144)</f>
        <v>0</v>
      </c>
      <c r="AR141" s="129" t="s">
        <v>83</v>
      </c>
      <c r="AT141" s="137" t="s">
        <v>72</v>
      </c>
      <c r="AU141" s="137" t="s">
        <v>81</v>
      </c>
      <c r="AY141" s="129" t="s">
        <v>147</v>
      </c>
      <c r="BK141" s="138">
        <f>SUM(BK142:BK144)</f>
        <v>0</v>
      </c>
    </row>
    <row r="142" spans="1:65" s="2" customFormat="1" ht="24.15" customHeight="1">
      <c r="A142" s="29"/>
      <c r="B142" s="141"/>
      <c r="C142" s="142" t="s">
        <v>163</v>
      </c>
      <c r="D142" s="142" t="s">
        <v>149</v>
      </c>
      <c r="E142" s="143" t="s">
        <v>1132</v>
      </c>
      <c r="F142" s="144" t="s">
        <v>1133</v>
      </c>
      <c r="G142" s="145" t="s">
        <v>152</v>
      </c>
      <c r="H142" s="146">
        <v>73.8</v>
      </c>
      <c r="I142" s="147"/>
      <c r="J142" s="148">
        <f>ROUND(I142*H142,2)</f>
        <v>0</v>
      </c>
      <c r="K142" s="149"/>
      <c r="L142" s="30"/>
      <c r="M142" s="150" t="s">
        <v>1</v>
      </c>
      <c r="N142" s="151" t="s">
        <v>38</v>
      </c>
      <c r="O142" s="55"/>
      <c r="P142" s="152">
        <f>O142*H142</f>
        <v>0</v>
      </c>
      <c r="Q142" s="152">
        <v>4.0000000000000003E-5</v>
      </c>
      <c r="R142" s="152">
        <f>Q142*H142</f>
        <v>2.9520000000000002E-3</v>
      </c>
      <c r="S142" s="152">
        <v>0</v>
      </c>
      <c r="T142" s="15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54" t="s">
        <v>214</v>
      </c>
      <c r="AT142" s="154" t="s">
        <v>149</v>
      </c>
      <c r="AU142" s="154" t="s">
        <v>83</v>
      </c>
      <c r="AY142" s="14" t="s">
        <v>147</v>
      </c>
      <c r="BE142" s="155">
        <f>IF(N142="základní",J142,0)</f>
        <v>0</v>
      </c>
      <c r="BF142" s="155">
        <f>IF(N142="snížená",J142,0)</f>
        <v>0</v>
      </c>
      <c r="BG142" s="155">
        <f>IF(N142="zákl. přenesená",J142,0)</f>
        <v>0</v>
      </c>
      <c r="BH142" s="155">
        <f>IF(N142="sníž. přenesená",J142,0)</f>
        <v>0</v>
      </c>
      <c r="BI142" s="155">
        <f>IF(N142="nulová",J142,0)</f>
        <v>0</v>
      </c>
      <c r="BJ142" s="14" t="s">
        <v>81</v>
      </c>
      <c r="BK142" s="155">
        <f>ROUND(I142*H142,2)</f>
        <v>0</v>
      </c>
      <c r="BL142" s="14" t="s">
        <v>214</v>
      </c>
      <c r="BM142" s="154" t="s">
        <v>1134</v>
      </c>
    </row>
    <row r="143" spans="1:65" s="2" customFormat="1" ht="33" customHeight="1">
      <c r="A143" s="29"/>
      <c r="B143" s="141"/>
      <c r="C143" s="156" t="s">
        <v>197</v>
      </c>
      <c r="D143" s="156" t="s">
        <v>194</v>
      </c>
      <c r="E143" s="157" t="s">
        <v>1135</v>
      </c>
      <c r="F143" s="158" t="s">
        <v>1136</v>
      </c>
      <c r="G143" s="159" t="s">
        <v>152</v>
      </c>
      <c r="H143" s="160">
        <v>84.87</v>
      </c>
      <c r="I143" s="161"/>
      <c r="J143" s="162">
        <f>ROUND(I143*H143,2)</f>
        <v>0</v>
      </c>
      <c r="K143" s="163"/>
      <c r="L143" s="164"/>
      <c r="M143" s="165" t="s">
        <v>1</v>
      </c>
      <c r="N143" s="166" t="s">
        <v>38</v>
      </c>
      <c r="O143" s="55"/>
      <c r="P143" s="152">
        <f>O143*H143</f>
        <v>0</v>
      </c>
      <c r="Q143" s="152">
        <v>5.0000000000000001E-4</v>
      </c>
      <c r="R143" s="152">
        <f>Q143*H143</f>
        <v>4.2435E-2</v>
      </c>
      <c r="S143" s="152">
        <v>0</v>
      </c>
      <c r="T143" s="153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54" t="s">
        <v>418</v>
      </c>
      <c r="AT143" s="154" t="s">
        <v>194</v>
      </c>
      <c r="AU143" s="154" t="s">
        <v>83</v>
      </c>
      <c r="AY143" s="14" t="s">
        <v>147</v>
      </c>
      <c r="BE143" s="155">
        <f>IF(N143="základní",J143,0)</f>
        <v>0</v>
      </c>
      <c r="BF143" s="155">
        <f>IF(N143="snížená",J143,0)</f>
        <v>0</v>
      </c>
      <c r="BG143" s="155">
        <f>IF(N143="zákl. přenesená",J143,0)</f>
        <v>0</v>
      </c>
      <c r="BH143" s="155">
        <f>IF(N143="sníž. přenesená",J143,0)</f>
        <v>0</v>
      </c>
      <c r="BI143" s="155">
        <f>IF(N143="nulová",J143,0)</f>
        <v>0</v>
      </c>
      <c r="BJ143" s="14" t="s">
        <v>81</v>
      </c>
      <c r="BK143" s="155">
        <f>ROUND(I143*H143,2)</f>
        <v>0</v>
      </c>
      <c r="BL143" s="14" t="s">
        <v>214</v>
      </c>
      <c r="BM143" s="154" t="s">
        <v>1137</v>
      </c>
    </row>
    <row r="144" spans="1:65" s="2" customFormat="1" ht="24.15" customHeight="1">
      <c r="A144" s="29"/>
      <c r="B144" s="141"/>
      <c r="C144" s="142" t="s">
        <v>207</v>
      </c>
      <c r="D144" s="142" t="s">
        <v>149</v>
      </c>
      <c r="E144" s="143" t="s">
        <v>1138</v>
      </c>
      <c r="F144" s="144" t="s">
        <v>1139</v>
      </c>
      <c r="G144" s="145" t="s">
        <v>427</v>
      </c>
      <c r="H144" s="167"/>
      <c r="I144" s="147"/>
      <c r="J144" s="148">
        <f>ROUND(I144*H144,2)</f>
        <v>0</v>
      </c>
      <c r="K144" s="149"/>
      <c r="L144" s="30"/>
      <c r="M144" s="150" t="s">
        <v>1</v>
      </c>
      <c r="N144" s="151" t="s">
        <v>38</v>
      </c>
      <c r="O144" s="55"/>
      <c r="P144" s="152">
        <f>O144*H144</f>
        <v>0</v>
      </c>
      <c r="Q144" s="152">
        <v>0</v>
      </c>
      <c r="R144" s="152">
        <f>Q144*H144</f>
        <v>0</v>
      </c>
      <c r="S144" s="152">
        <v>0</v>
      </c>
      <c r="T144" s="153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4" t="s">
        <v>214</v>
      </c>
      <c r="AT144" s="154" t="s">
        <v>149</v>
      </c>
      <c r="AU144" s="154" t="s">
        <v>83</v>
      </c>
      <c r="AY144" s="14" t="s">
        <v>147</v>
      </c>
      <c r="BE144" s="155">
        <f>IF(N144="základní",J144,0)</f>
        <v>0</v>
      </c>
      <c r="BF144" s="155">
        <f>IF(N144="snížená",J144,0)</f>
        <v>0</v>
      </c>
      <c r="BG144" s="155">
        <f>IF(N144="zákl. přenesená",J144,0)</f>
        <v>0</v>
      </c>
      <c r="BH144" s="155">
        <f>IF(N144="sníž. přenesená",J144,0)</f>
        <v>0</v>
      </c>
      <c r="BI144" s="155">
        <f>IF(N144="nulová",J144,0)</f>
        <v>0</v>
      </c>
      <c r="BJ144" s="14" t="s">
        <v>81</v>
      </c>
      <c r="BK144" s="155">
        <f>ROUND(I144*H144,2)</f>
        <v>0</v>
      </c>
      <c r="BL144" s="14" t="s">
        <v>214</v>
      </c>
      <c r="BM144" s="154" t="s">
        <v>1140</v>
      </c>
    </row>
    <row r="145" spans="1:65" s="12" customFormat="1" ht="22.8" customHeight="1">
      <c r="B145" s="128"/>
      <c r="D145" s="129" t="s">
        <v>72</v>
      </c>
      <c r="E145" s="139" t="s">
        <v>861</v>
      </c>
      <c r="F145" s="139" t="s">
        <v>862</v>
      </c>
      <c r="I145" s="131"/>
      <c r="J145" s="140">
        <f>BK145</f>
        <v>0</v>
      </c>
      <c r="L145" s="128"/>
      <c r="M145" s="133"/>
      <c r="N145" s="134"/>
      <c r="O145" s="134"/>
      <c r="P145" s="135">
        <f>SUM(P146:P147)</f>
        <v>0</v>
      </c>
      <c r="Q145" s="134"/>
      <c r="R145" s="135">
        <f>SUM(R146:R147)</f>
        <v>2.4599999999999999E-3</v>
      </c>
      <c r="S145" s="134"/>
      <c r="T145" s="136">
        <f>SUM(T146:T147)</f>
        <v>0</v>
      </c>
      <c r="AR145" s="129" t="s">
        <v>83</v>
      </c>
      <c r="AT145" s="137" t="s">
        <v>72</v>
      </c>
      <c r="AU145" s="137" t="s">
        <v>81</v>
      </c>
      <c r="AY145" s="129" t="s">
        <v>147</v>
      </c>
      <c r="BK145" s="138">
        <f>SUM(BK146:BK147)</f>
        <v>0</v>
      </c>
    </row>
    <row r="146" spans="1:65" s="2" customFormat="1" ht="37.799999999999997" customHeight="1">
      <c r="A146" s="29"/>
      <c r="B146" s="141"/>
      <c r="C146" s="142" t="s">
        <v>229</v>
      </c>
      <c r="D146" s="142" t="s">
        <v>149</v>
      </c>
      <c r="E146" s="143" t="s">
        <v>1141</v>
      </c>
      <c r="F146" s="144" t="s">
        <v>1142</v>
      </c>
      <c r="G146" s="145" t="s">
        <v>188</v>
      </c>
      <c r="H146" s="146">
        <v>41</v>
      </c>
      <c r="I146" s="147"/>
      <c r="J146" s="148">
        <f>ROUND(I146*H146,2)</f>
        <v>0</v>
      </c>
      <c r="K146" s="149"/>
      <c r="L146" s="30"/>
      <c r="M146" s="150" t="s">
        <v>1</v>
      </c>
      <c r="N146" s="151" t="s">
        <v>38</v>
      </c>
      <c r="O146" s="55"/>
      <c r="P146" s="152">
        <f>O146*H146</f>
        <v>0</v>
      </c>
      <c r="Q146" s="152">
        <v>6.0000000000000002E-5</v>
      </c>
      <c r="R146" s="152">
        <f>Q146*H146</f>
        <v>2.4599999999999999E-3</v>
      </c>
      <c r="S146" s="152">
        <v>0</v>
      </c>
      <c r="T146" s="15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54" t="s">
        <v>214</v>
      </c>
      <c r="AT146" s="154" t="s">
        <v>149</v>
      </c>
      <c r="AU146" s="154" t="s">
        <v>83</v>
      </c>
      <c r="AY146" s="14" t="s">
        <v>147</v>
      </c>
      <c r="BE146" s="155">
        <f>IF(N146="základní",J146,0)</f>
        <v>0</v>
      </c>
      <c r="BF146" s="155">
        <f>IF(N146="snížená",J146,0)</f>
        <v>0</v>
      </c>
      <c r="BG146" s="155">
        <f>IF(N146="zákl. přenesená",J146,0)</f>
        <v>0</v>
      </c>
      <c r="BH146" s="155">
        <f>IF(N146="sníž. přenesená",J146,0)</f>
        <v>0</v>
      </c>
      <c r="BI146" s="155">
        <f>IF(N146="nulová",J146,0)</f>
        <v>0</v>
      </c>
      <c r="BJ146" s="14" t="s">
        <v>81</v>
      </c>
      <c r="BK146" s="155">
        <f>ROUND(I146*H146,2)</f>
        <v>0</v>
      </c>
      <c r="BL146" s="14" t="s">
        <v>214</v>
      </c>
      <c r="BM146" s="154" t="s">
        <v>1143</v>
      </c>
    </row>
    <row r="147" spans="1:65" s="2" customFormat="1" ht="24.15" customHeight="1">
      <c r="A147" s="29"/>
      <c r="B147" s="141"/>
      <c r="C147" s="142" t="s">
        <v>8</v>
      </c>
      <c r="D147" s="142" t="s">
        <v>149</v>
      </c>
      <c r="E147" s="143" t="s">
        <v>1053</v>
      </c>
      <c r="F147" s="144" t="s">
        <v>1054</v>
      </c>
      <c r="G147" s="145" t="s">
        <v>427</v>
      </c>
      <c r="H147" s="167"/>
      <c r="I147" s="147"/>
      <c r="J147" s="148">
        <f>ROUND(I147*H147,2)</f>
        <v>0</v>
      </c>
      <c r="K147" s="149"/>
      <c r="L147" s="30"/>
      <c r="M147" s="168" t="s">
        <v>1</v>
      </c>
      <c r="N147" s="169" t="s">
        <v>38</v>
      </c>
      <c r="O147" s="170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4" t="s">
        <v>214</v>
      </c>
      <c r="AT147" s="154" t="s">
        <v>149</v>
      </c>
      <c r="AU147" s="154" t="s">
        <v>83</v>
      </c>
      <c r="AY147" s="14" t="s">
        <v>147</v>
      </c>
      <c r="BE147" s="155">
        <f>IF(N147="základní",J147,0)</f>
        <v>0</v>
      </c>
      <c r="BF147" s="155">
        <f>IF(N147="snížená",J147,0)</f>
        <v>0</v>
      </c>
      <c r="BG147" s="155">
        <f>IF(N147="zákl. přenesená",J147,0)</f>
        <v>0</v>
      </c>
      <c r="BH147" s="155">
        <f>IF(N147="sníž. přenesená",J147,0)</f>
        <v>0</v>
      </c>
      <c r="BI147" s="155">
        <f>IF(N147="nulová",J147,0)</f>
        <v>0</v>
      </c>
      <c r="BJ147" s="14" t="s">
        <v>81</v>
      </c>
      <c r="BK147" s="155">
        <f>ROUND(I147*H147,2)</f>
        <v>0</v>
      </c>
      <c r="BL147" s="14" t="s">
        <v>214</v>
      </c>
      <c r="BM147" s="154" t="s">
        <v>1144</v>
      </c>
    </row>
    <row r="148" spans="1:65" s="2" customFormat="1" ht="6.9" customHeight="1">
      <c r="A148" s="29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30"/>
      <c r="M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</sheetData>
  <autoFilter ref="C123:K147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SO 01 Hala</vt:lpstr>
      <vt:lpstr>02 - SO 02 spojovací krček</vt:lpstr>
      <vt:lpstr>03 - SO 03 parkovací stání</vt:lpstr>
      <vt:lpstr>04 - SO 04 opěrná zeď</vt:lpstr>
      <vt:lpstr>'01 - SO 01 Hala'!Názvy_tisku</vt:lpstr>
      <vt:lpstr>'02 - SO 02 spojovací krček'!Názvy_tisku</vt:lpstr>
      <vt:lpstr>'03 - SO 03 parkovací stání'!Názvy_tisku</vt:lpstr>
      <vt:lpstr>'04 - SO 04 opěrná zeď'!Názvy_tisku</vt:lpstr>
      <vt:lpstr>'Rekapitulace stavby'!Názvy_tisku</vt:lpstr>
      <vt:lpstr>'01 - SO 01 Hala'!Oblast_tisku</vt:lpstr>
      <vt:lpstr>'02 - SO 02 spojovací krček'!Oblast_tisku</vt:lpstr>
      <vt:lpstr>'03 - SO 03 parkovací stání'!Oblast_tisku</vt:lpstr>
      <vt:lpstr>'04 - SO 04 opěrná zeď'!Oblast_tisku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Maršíková</dc:creator>
  <cp:lastModifiedBy>Míša</cp:lastModifiedBy>
  <dcterms:created xsi:type="dcterms:W3CDTF">2022-03-21T20:12:32Z</dcterms:created>
  <dcterms:modified xsi:type="dcterms:W3CDTF">2022-04-20T09:42:10Z</dcterms:modified>
</cp:coreProperties>
</file>