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Users\ASUS\Desktop\MŠ Jánošíkova\"/>
    </mc:Choice>
  </mc:AlternateContent>
  <bookViews>
    <workbookView xWindow="28680" yWindow="-120" windowWidth="29040" windowHeight="15840"/>
  </bookViews>
  <sheets>
    <sheet name="Pokyny pro vyplnění" sheetId="11" r:id="rId1"/>
    <sheet name="Stavba" sheetId="1" r:id="rId2"/>
    <sheet name="VzorPolozky" sheetId="10" state="hidden" r:id="rId3"/>
    <sheet name="SO01 01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'SO01 01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'SO01 01 Pol'!$A$1:$X$77</definedName>
    <definedName name="_xlnm.Print_Area" localSheetId="1">Stavba!$A$1:$J$60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62913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59" i="1" l="1"/>
  <c r="I58" i="1"/>
  <c r="I57" i="1"/>
  <c r="I56" i="1"/>
  <c r="I55" i="1"/>
  <c r="I54" i="1"/>
  <c r="I53" i="1"/>
  <c r="I52" i="1"/>
  <c r="I51" i="1"/>
  <c r="I50" i="1"/>
  <c r="I49" i="1"/>
  <c r="G41" i="1"/>
  <c r="F41" i="1"/>
  <c r="G40" i="1"/>
  <c r="F40" i="1"/>
  <c r="G39" i="1"/>
  <c r="F39" i="1"/>
  <c r="H39" i="1" s="1"/>
  <c r="H42" i="1" s="1"/>
  <c r="G67" i="12"/>
  <c r="Q8" i="12"/>
  <c r="V8" i="12"/>
  <c r="G9" i="12"/>
  <c r="G8" i="12" s="1"/>
  <c r="I9" i="12"/>
  <c r="K9" i="12"/>
  <c r="K8" i="12" s="1"/>
  <c r="O9" i="12"/>
  <c r="O8" i="12" s="1"/>
  <c r="Q9" i="12"/>
  <c r="V9" i="12"/>
  <c r="G11" i="12"/>
  <c r="M11" i="12" s="1"/>
  <c r="I11" i="12"/>
  <c r="I8" i="12" s="1"/>
  <c r="K11" i="12"/>
  <c r="O11" i="12"/>
  <c r="Q11" i="12"/>
  <c r="V11" i="12"/>
  <c r="G13" i="12"/>
  <c r="M13" i="12" s="1"/>
  <c r="I13" i="12"/>
  <c r="K13" i="12"/>
  <c r="O13" i="12"/>
  <c r="Q13" i="12"/>
  <c r="V13" i="12"/>
  <c r="G15" i="12"/>
  <c r="I15" i="12"/>
  <c r="K15" i="12"/>
  <c r="M15" i="12"/>
  <c r="O15" i="12"/>
  <c r="Q15" i="12"/>
  <c r="V15" i="12"/>
  <c r="G17" i="12"/>
  <c r="O17" i="12"/>
  <c r="G18" i="12"/>
  <c r="I18" i="12"/>
  <c r="I17" i="12" s="1"/>
  <c r="K18" i="12"/>
  <c r="M18" i="12"/>
  <c r="O18" i="12"/>
  <c r="Q18" i="12"/>
  <c r="Q17" i="12" s="1"/>
  <c r="V18" i="12"/>
  <c r="G20" i="12"/>
  <c r="M20" i="12" s="1"/>
  <c r="M17" i="12" s="1"/>
  <c r="I20" i="12"/>
  <c r="K20" i="12"/>
  <c r="K17" i="12" s="1"/>
  <c r="O20" i="12"/>
  <c r="Q20" i="12"/>
  <c r="V20" i="12"/>
  <c r="V17" i="12" s="1"/>
  <c r="V22" i="12"/>
  <c r="G23" i="12"/>
  <c r="G22" i="12" s="1"/>
  <c r="I23" i="12"/>
  <c r="K23" i="12"/>
  <c r="K22" i="12" s="1"/>
  <c r="O23" i="12"/>
  <c r="O22" i="12" s="1"/>
  <c r="Q23" i="12"/>
  <c r="V23" i="12"/>
  <c r="G24" i="12"/>
  <c r="M24" i="12" s="1"/>
  <c r="I24" i="12"/>
  <c r="I22" i="12" s="1"/>
  <c r="K24" i="12"/>
  <c r="O24" i="12"/>
  <c r="Q24" i="12"/>
  <c r="Q22" i="12" s="1"/>
  <c r="V24" i="12"/>
  <c r="G25" i="12"/>
  <c r="I25" i="12"/>
  <c r="K25" i="12"/>
  <c r="O25" i="12"/>
  <c r="V25" i="12"/>
  <c r="G26" i="12"/>
  <c r="I26" i="12"/>
  <c r="K26" i="12"/>
  <c r="M26" i="12"/>
  <c r="M25" i="12" s="1"/>
  <c r="O26" i="12"/>
  <c r="Q26" i="12"/>
  <c r="Q25" i="12" s="1"/>
  <c r="V26" i="12"/>
  <c r="G28" i="12"/>
  <c r="K28" i="12"/>
  <c r="M28" i="12"/>
  <c r="O28" i="12"/>
  <c r="V28" i="12"/>
  <c r="G29" i="12"/>
  <c r="I29" i="12"/>
  <c r="I28" i="12" s="1"/>
  <c r="K29" i="12"/>
  <c r="M29" i="12"/>
  <c r="O29" i="12"/>
  <c r="Q29" i="12"/>
  <c r="Q28" i="12" s="1"/>
  <c r="V29" i="12"/>
  <c r="V31" i="12"/>
  <c r="G32" i="12"/>
  <c r="I32" i="12"/>
  <c r="I31" i="12" s="1"/>
  <c r="K32" i="12"/>
  <c r="M32" i="12"/>
  <c r="O32" i="12"/>
  <c r="Q32" i="12"/>
  <c r="V32" i="12"/>
  <c r="G33" i="12"/>
  <c r="G31" i="12" s="1"/>
  <c r="I33" i="12"/>
  <c r="K33" i="12"/>
  <c r="O33" i="12"/>
  <c r="Q33" i="12"/>
  <c r="V33" i="12"/>
  <c r="G35" i="12"/>
  <c r="M35" i="12" s="1"/>
  <c r="I35" i="12"/>
  <c r="K35" i="12"/>
  <c r="O35" i="12"/>
  <c r="Q35" i="12"/>
  <c r="V35" i="12"/>
  <c r="G36" i="12"/>
  <c r="M36" i="12" s="1"/>
  <c r="I36" i="12"/>
  <c r="K36" i="12"/>
  <c r="K31" i="12" s="1"/>
  <c r="O36" i="12"/>
  <c r="Q36" i="12"/>
  <c r="V36" i="12"/>
  <c r="G38" i="12"/>
  <c r="I38" i="12"/>
  <c r="K38" i="12"/>
  <c r="M38" i="12"/>
  <c r="O38" i="12"/>
  <c r="Q38" i="12"/>
  <c r="V38" i="12"/>
  <c r="G39" i="12"/>
  <c r="I39" i="12"/>
  <c r="K39" i="12"/>
  <c r="M39" i="12"/>
  <c r="O39" i="12"/>
  <c r="O31" i="12" s="1"/>
  <c r="Q39" i="12"/>
  <c r="V39" i="12"/>
  <c r="G41" i="12"/>
  <c r="I41" i="12"/>
  <c r="K41" i="12"/>
  <c r="M41" i="12"/>
  <c r="O41" i="12"/>
  <c r="Q41" i="12"/>
  <c r="Q31" i="12" s="1"/>
  <c r="V41" i="12"/>
  <c r="G43" i="12"/>
  <c r="K43" i="12"/>
  <c r="O43" i="12"/>
  <c r="Q43" i="12"/>
  <c r="V43" i="12"/>
  <c r="G44" i="12"/>
  <c r="I44" i="12"/>
  <c r="I43" i="12" s="1"/>
  <c r="K44" i="12"/>
  <c r="M44" i="12"/>
  <c r="M43" i="12" s="1"/>
  <c r="O44" i="12"/>
  <c r="Q44" i="12"/>
  <c r="V44" i="12"/>
  <c r="G45" i="12"/>
  <c r="K45" i="12"/>
  <c r="O45" i="12"/>
  <c r="V45" i="12"/>
  <c r="G46" i="12"/>
  <c r="M46" i="12" s="1"/>
  <c r="M45" i="12" s="1"/>
  <c r="I46" i="12"/>
  <c r="I45" i="12" s="1"/>
  <c r="K46" i="12"/>
  <c r="O46" i="12"/>
  <c r="Q46" i="12"/>
  <c r="Q45" i="12" s="1"/>
  <c r="V46" i="12"/>
  <c r="G47" i="12"/>
  <c r="I47" i="12"/>
  <c r="K47" i="12"/>
  <c r="G48" i="12"/>
  <c r="I48" i="12"/>
  <c r="K48" i="12"/>
  <c r="M48" i="12"/>
  <c r="O48" i="12"/>
  <c r="Q48" i="12"/>
  <c r="Q47" i="12" s="1"/>
  <c r="V48" i="12"/>
  <c r="G49" i="12"/>
  <c r="I49" i="12"/>
  <c r="K49" i="12"/>
  <c r="M49" i="12"/>
  <c r="O49" i="12"/>
  <c r="O47" i="12" s="1"/>
  <c r="Q49" i="12"/>
  <c r="V49" i="12"/>
  <c r="G50" i="12"/>
  <c r="I50" i="12"/>
  <c r="K50" i="12"/>
  <c r="M50" i="12"/>
  <c r="O50" i="12"/>
  <c r="Q50" i="12"/>
  <c r="V50" i="12"/>
  <c r="G51" i="12"/>
  <c r="M51" i="12" s="1"/>
  <c r="I51" i="12"/>
  <c r="K51" i="12"/>
  <c r="O51" i="12"/>
  <c r="Q51" i="12"/>
  <c r="V51" i="12"/>
  <c r="V47" i="12" s="1"/>
  <c r="Q52" i="12"/>
  <c r="V52" i="12"/>
  <c r="G53" i="12"/>
  <c r="G52" i="12" s="1"/>
  <c r="I53" i="12"/>
  <c r="K53" i="12"/>
  <c r="K52" i="12" s="1"/>
  <c r="O53" i="12"/>
  <c r="O52" i="12" s="1"/>
  <c r="Q53" i="12"/>
  <c r="V53" i="12"/>
  <c r="G56" i="12"/>
  <c r="M56" i="12" s="1"/>
  <c r="I56" i="12"/>
  <c r="I52" i="12" s="1"/>
  <c r="K56" i="12"/>
  <c r="O56" i="12"/>
  <c r="Q56" i="12"/>
  <c r="V56" i="12"/>
  <c r="K58" i="12"/>
  <c r="G59" i="12"/>
  <c r="I59" i="12"/>
  <c r="K59" i="12"/>
  <c r="M59" i="12"/>
  <c r="O59" i="12"/>
  <c r="Q59" i="12"/>
  <c r="Q58" i="12" s="1"/>
  <c r="V59" i="12"/>
  <c r="G60" i="12"/>
  <c r="I60" i="12"/>
  <c r="K60" i="12"/>
  <c r="M60" i="12"/>
  <c r="O60" i="12"/>
  <c r="O58" i="12" s="1"/>
  <c r="Q60" i="12"/>
  <c r="V60" i="12"/>
  <c r="G61" i="12"/>
  <c r="I61" i="12"/>
  <c r="K61" i="12"/>
  <c r="M61" i="12"/>
  <c r="O61" i="12"/>
  <c r="Q61" i="12"/>
  <c r="V61" i="12"/>
  <c r="G62" i="12"/>
  <c r="M62" i="12" s="1"/>
  <c r="I62" i="12"/>
  <c r="K62" i="12"/>
  <c r="O62" i="12"/>
  <c r="Q62" i="12"/>
  <c r="V62" i="12"/>
  <c r="V58" i="12" s="1"/>
  <c r="G63" i="12"/>
  <c r="I63" i="12"/>
  <c r="K63" i="12"/>
  <c r="M63" i="12"/>
  <c r="O63" i="12"/>
  <c r="Q63" i="12"/>
  <c r="V63" i="12"/>
  <c r="G64" i="12"/>
  <c r="G58" i="12" s="1"/>
  <c r="I64" i="12"/>
  <c r="K64" i="12"/>
  <c r="O64" i="12"/>
  <c r="Q64" i="12"/>
  <c r="V64" i="12"/>
  <c r="G65" i="12"/>
  <c r="M65" i="12" s="1"/>
  <c r="I65" i="12"/>
  <c r="I58" i="12" s="1"/>
  <c r="K65" i="12"/>
  <c r="O65" i="12"/>
  <c r="Q65" i="12"/>
  <c r="V65" i="12"/>
  <c r="AE67" i="12"/>
  <c r="I20" i="1"/>
  <c r="I19" i="1"/>
  <c r="I18" i="1"/>
  <c r="I17" i="1"/>
  <c r="I16" i="1"/>
  <c r="F42" i="1"/>
  <c r="G42" i="1"/>
  <c r="G25" i="1" s="1"/>
  <c r="A25" i="1" s="1"/>
  <c r="H41" i="1"/>
  <c r="I41" i="1" s="1"/>
  <c r="H40" i="1"/>
  <c r="I40" i="1" s="1"/>
  <c r="I60" i="1" l="1"/>
  <c r="J59" i="1" s="1"/>
  <c r="G26" i="1"/>
  <c r="A26" i="1"/>
  <c r="G28" i="1"/>
  <c r="G23" i="1"/>
  <c r="M47" i="12"/>
  <c r="AF67" i="12"/>
  <c r="M64" i="12"/>
  <c r="M58" i="12" s="1"/>
  <c r="M53" i="12"/>
  <c r="M52" i="12" s="1"/>
  <c r="M33" i="12"/>
  <c r="M31" i="12" s="1"/>
  <c r="M23" i="12"/>
  <c r="M22" i="12" s="1"/>
  <c r="M9" i="12"/>
  <c r="M8" i="12" s="1"/>
  <c r="J57" i="1"/>
  <c r="J52" i="1"/>
  <c r="J56" i="1"/>
  <c r="J49" i="1"/>
  <c r="J53" i="1"/>
  <c r="J50" i="1"/>
  <c r="J54" i="1"/>
  <c r="J58" i="1"/>
  <c r="J51" i="1"/>
  <c r="J55" i="1"/>
  <c r="I39" i="1"/>
  <c r="I42" i="1" s="1"/>
  <c r="I21" i="1"/>
  <c r="J28" i="1"/>
  <c r="J26" i="1"/>
  <c r="G38" i="1"/>
  <c r="F38" i="1"/>
  <c r="J23" i="1"/>
  <c r="J24" i="1"/>
  <c r="J25" i="1"/>
  <c r="J27" i="1"/>
  <c r="E24" i="1"/>
  <c r="E26" i="1"/>
  <c r="A23" i="1" l="1"/>
  <c r="J60" i="1"/>
  <c r="J39" i="1"/>
  <c r="J42" i="1" s="1"/>
  <c r="J40" i="1"/>
  <c r="J41" i="1"/>
  <c r="G24" i="1" l="1"/>
  <c r="A27" i="1" s="1"/>
  <c r="A24" i="1"/>
  <c r="G29" i="1" l="1"/>
  <c r="G27" i="1" s="1"/>
  <c r="A29" i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Martin Osička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<sst xmlns="http://schemas.openxmlformats.org/spreadsheetml/2006/main" count="456" uniqueCount="211">
  <si>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</si>
  <si>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</si>
  <si>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</si>
  <si>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</si>
  <si>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</si>
  <si>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</si>
  <si>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</si>
  <si>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</si>
  <si>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</si>
  <si>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</si>
  <si>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</si>
  <si>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</si>
  <si>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</si>
  <si>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</si>
  <si>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</si>
  <si>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</si>
  <si>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</si>
  <si>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</si>
  <si>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</si>
  <si>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</si>
  <si>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</si>
  <si>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</si>
  <si>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</si>
  <si>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</si>
  <si>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</si>
  <si>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</si>
  <si>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</si>
  <si>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</si>
  <si>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</si>
  <si>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</si>
  <si>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</si>
  <si>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</si>
  <si>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</si>
  <si>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</si>
  <si>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</si>
  <si>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</si>
  <si>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</si>
  <si>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</si>
  <si>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</si>
  <si>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</si>
  <si>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</si>
  <si>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</si>
  <si>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</si>
  <si>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01</t>
  </si>
  <si>
    <t>Stavební práce</t>
  </si>
  <si>
    <t>SO01</t>
  </si>
  <si>
    <t>MŠ Jánošíkova - rekonstrukce VZT zařízení</t>
  </si>
  <si>
    <t>Objekt:</t>
  </si>
  <si>
    <t>Rozpočet:</t>
  </si>
  <si>
    <t>Ing. Martin Osička</t>
  </si>
  <si>
    <t>MO21/021</t>
  </si>
  <si>
    <t>Stavba</t>
  </si>
  <si>
    <t>Celkem za stavbu</t>
  </si>
  <si>
    <t>CZK</t>
  </si>
  <si>
    <t>Rekapitulace dílů</t>
  </si>
  <si>
    <t>Typ dílu</t>
  </si>
  <si>
    <t>3</t>
  </si>
  <si>
    <t>Svislé a kompletní konstrukce</t>
  </si>
  <si>
    <t>61</t>
  </si>
  <si>
    <t>Úpravy povrchů vnitřní</t>
  </si>
  <si>
    <t>64</t>
  </si>
  <si>
    <t>Výplně otvorů</t>
  </si>
  <si>
    <t>94</t>
  </si>
  <si>
    <t>Lešení a stavební výtahy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</si>
  <si>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</si>
  <si>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</si>
  <si>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</si>
  <si>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</si>
  <si>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</si>
  <si>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</si>
  <si>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712</t>
  </si>
  <si>
    <t>Povlakové krytiny</t>
  </si>
  <si>
    <t>766</t>
  </si>
  <si>
    <t>Konstrukce truhlářské</t>
  </si>
  <si>
    <t>784</t>
  </si>
  <si>
    <t>Malby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</si>
  <si>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</si>
  <si>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</si>
  <si>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</si>
  <si>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</si>
  <si>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</si>
  <si>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</si>
  <si>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</si>
  <si>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</si>
  <si>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</si>
  <si>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</si>
  <si>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</si>
  <si>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</si>
  <si>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</si>
  <si>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</si>
  <si>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</si>
  <si>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</si>
  <si>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</si>
  <si>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</si>
  <si>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</si>
  <si>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</si>
  <si>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</si>
  <si>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</si>
  <si>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</si>
  <si>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</si>
  <si>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</si>
  <si>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</si>
  <si>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</si>
  <si>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</si>
  <si>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</si>
  <si>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</si>
  <si>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</si>
  <si>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</si>
  <si>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317941121RT3</t>
  </si>
  <si>
    <t>Osazení ocelových válcovaných nosníků do č.12 včetně dodávky profilu I č.12</t>
  </si>
  <si>
    <t>t</t>
  </si>
  <si>
    <t>RTS 21/ I</t>
  </si>
  <si>
    <t>Indiv</t>
  </si>
  <si>
    <t>Práce</t>
  </si>
  <si>
    <t>POL1_</t>
  </si>
  <si>
    <t>(0,9*3+1,2*2+1,15+0,8)*11,1/1000</t>
  </si>
  <si>
    <t>VV</t>
  </si>
  <si>
    <t>317941123RT2</t>
  </si>
  <si>
    <t>Osazení ocelových válcovaných nosníků  č.14-22 včetně dodávky profilu I č.14</t>
  </si>
  <si>
    <t>Kalkul</t>
  </si>
  <si>
    <t>1,5*14,3/1000</t>
  </si>
  <si>
    <t>317941123RT3</t>
  </si>
  <si>
    <t>Osazení ocelových válcovaných nosníků  č.14-22 včetně dodávky profilu I č.16</t>
  </si>
  <si>
    <t>2*17,9/1000</t>
  </si>
  <si>
    <t>346244381RT2</t>
  </si>
  <si>
    <t>Plentování ocelových nosníků výšky do 20 cm s použitím suché maltové směsi</t>
  </si>
  <si>
    <t>m2</t>
  </si>
  <si>
    <t>0,15*(2+1,5+0,9*3+1,2*2+1,15+0,8)</t>
  </si>
  <si>
    <t>612409991RT2</t>
  </si>
  <si>
    <t>Začištění omítek kolem oken,dveří apod. s použitím suché maltové směsi</t>
  </si>
  <si>
    <t>m</t>
  </si>
  <si>
    <t>2*(1,7+0,6+1,2+0,45+(0,6+0,45)*3+0,9+0,35+0,5+0,3+0,81+0,35+0,9+0,35+0,5)</t>
  </si>
  <si>
    <t>615481111R00</t>
  </si>
  <si>
    <t>Potažení válc.nosníků rabic.pletivem a postřik MC</t>
  </si>
  <si>
    <t>3*0,15*(2+1,5+0,9*3+1,2*2+1,15+0,8)</t>
  </si>
  <si>
    <t>642945111R00</t>
  </si>
  <si>
    <t>Osazení zárubní ocel. požár.1křídl. s obetonováním</t>
  </si>
  <si>
    <t>kus</t>
  </si>
  <si>
    <t>5533301321R</t>
  </si>
  <si>
    <t>Zárubeň ocelová YH 150/1970/800 L, P, EI, EW 30 pro pórobetonové tvárnice, s pevnými závěsy</t>
  </si>
  <si>
    <t>SPCM</t>
  </si>
  <si>
    <t>RTS 19/ II</t>
  </si>
  <si>
    <t>Specifikace</t>
  </si>
  <si>
    <t>POL3_</t>
  </si>
  <si>
    <t>941955002R00</t>
  </si>
  <si>
    <t>Lešení lehké pomocné, výška podlahy do 1,9 m</t>
  </si>
  <si>
    <t>26,4+13,75+11,15+8,45+9,7+38,61+13,85+4,75+5,5+13,25</t>
  </si>
  <si>
    <t>784011222R01</t>
  </si>
  <si>
    <t>Zakrytí podlah deskami OSB tl. 8 mm s podkladní textílií</t>
  </si>
  <si>
    <t>Vlastní</t>
  </si>
  <si>
    <t>Odkaz na mn. položky pořadí 9 : 145,41000</t>
  </si>
  <si>
    <t>968061125R00</t>
  </si>
  <si>
    <t>Vyvěšení dřevěných dveřních křídel pl. do 2 m2</t>
  </si>
  <si>
    <t>968072455R00</t>
  </si>
  <si>
    <t>Vybourání kovových dveřních zárubní pl. do 2 m2</t>
  </si>
  <si>
    <t>0,9*2,02*2</t>
  </si>
  <si>
    <t>971033431R00</t>
  </si>
  <si>
    <t>Vybourání otv. zeď cihel. pl.0,25 m2, tl.15cm, MVC</t>
  </si>
  <si>
    <t>971033531R00</t>
  </si>
  <si>
    <t>Vybourání otv. zeď cihel. pl.1 m2, tl.15 cm, MVC</t>
  </si>
  <si>
    <t>1,7*0,6+1,2*0,45+0,6*0,45*3</t>
  </si>
  <si>
    <t>972054341R00</t>
  </si>
  <si>
    <t>Vybourání otv. stropy ŽB pl. 0,25 m2, tl. 15 cm</t>
  </si>
  <si>
    <t>974031664R00</t>
  </si>
  <si>
    <t>Vysekání rýh zeď cihelná vtah. nosníků 15 x 15 cm</t>
  </si>
  <si>
    <t>2+1,5+0,9*3+1,2*2+1,15+0,8</t>
  </si>
  <si>
    <t>975021211R00</t>
  </si>
  <si>
    <t>Podchycení zdiva pod stropem při tl.zdi do 30 cm</t>
  </si>
  <si>
    <t>999281105R00</t>
  </si>
  <si>
    <t>Přesun hmot pro opravy a údržbu do výšky 6 m</t>
  </si>
  <si>
    <t>Přesun hmot</t>
  </si>
  <si>
    <t>POL7_</t>
  </si>
  <si>
    <t>712001</t>
  </si>
  <si>
    <t>Prostup střešním pláštěm opracování okolo potrubí, utěsnění</t>
  </si>
  <si>
    <t>766661422R00</t>
  </si>
  <si>
    <t>Montáž dveří protipožárních 1kříd. nad 80 cm</t>
  </si>
  <si>
    <t>766003</t>
  </si>
  <si>
    <t>Úprava stávajícího plastového okna pro prostup VZT potrubí nahrazení výplně PUR panelem + přidružené práce</t>
  </si>
  <si>
    <t>ks</t>
  </si>
  <si>
    <t>611653504R</t>
  </si>
  <si>
    <t>Dveře protipožární EW30 1kř. 90x197cm CPL</t>
  </si>
  <si>
    <t>998766201R00</t>
  </si>
  <si>
    <t>Přesun hmot pro truhlářské konstr., výšky do 6 m</t>
  </si>
  <si>
    <t>784191101R00</t>
  </si>
  <si>
    <t>Penetrace podkladu univerzální Primalex 1x</t>
  </si>
  <si>
    <t>Stropy : 26,4+13,75+11,15+8,45+9,7+38,61+13,85+4,75+5,5</t>
  </si>
  <si>
    <t>Stěny : 3,5*(2*((7,95+3,5)+(5,45+7,2)+(2,9+3,85)+(2,2+3,85)+(1,85+5,25)+(5,85+6,6)+(2,1+6,6)+(2,5+1,9))+2,5+2,65+2,5+6,9)</t>
  </si>
  <si>
    <t>784195112R00</t>
  </si>
  <si>
    <t>Malba Primalex Standard, bílá, bez penetrace, 2 x</t>
  </si>
  <si>
    <t>Odkaz na mn. položky pořadí 24 : 669,93500</t>
  </si>
  <si>
    <t>979087112R00</t>
  </si>
  <si>
    <t>Nakládání suti na dopravní prostředky</t>
  </si>
  <si>
    <t>Přesun suti</t>
  </si>
  <si>
    <t>POL8_</t>
  </si>
  <si>
    <t>979081111R00</t>
  </si>
  <si>
    <t>Odvoz suti a vybour. hmot na skládku do 1 km</t>
  </si>
  <si>
    <t>979081121R00</t>
  </si>
  <si>
    <t>Příplatek k odvozu za každý další 1 km</t>
  </si>
  <si>
    <t>979082111R00</t>
  </si>
  <si>
    <t>Vnitrostaveništní doprava suti do 10 m</t>
  </si>
  <si>
    <t>979082121R00</t>
  </si>
  <si>
    <t>Příplatek k vnitrost. dopravě suti za dalších 5 m</t>
  </si>
  <si>
    <t>979990001R00</t>
  </si>
  <si>
    <t>Poplatek za skládku stavební suti</t>
  </si>
  <si>
    <t>RTS 20/ I</t>
  </si>
  <si>
    <t>979093111R00</t>
  </si>
  <si>
    <t>Uložení suti na skládku bez zhutnění</t>
  </si>
  <si>
    <t>SUM</t>
  </si>
  <si>
    <t>Poznámky uchazeče k zadání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</si>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</sst>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9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8" fillId="0" borderId="0" xfId="0" applyFont="1" applyAlignment="1">
      <alignment horizontal="left" vertical="center" wrapTex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30" xfId="0" applyNumberFormat="1" applyFont="1" applyFill="1" applyBorder="1" applyAlignment="1">
      <alignment vertical="center"/>
    </xf>
    <xf numFmtId="4" fontId="7" fillId="5" borderId="31" xfId="0" applyNumberFormat="1" applyFont="1" applyFill="1" applyBorder="1" applyAlignment="1">
      <alignment vertical="center" wrapText="1"/>
    </xf>
    <xf numFmtId="4" fontId="10" fillId="5" borderId="32" xfId="0" applyNumberFormat="1" applyFont="1" applyFill="1" applyBorder="1" applyAlignment="1">
      <alignment horizontal="center" vertical="center" wrapText="1" shrinkToFit="1"/>
    </xf>
    <xf numFmtId="4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0" fillId="0" borderId="34" xfId="0" applyNumberFormat="1" applyBorder="1" applyAlignment="1">
      <alignment vertical="center" wrapText="1"/>
    </xf>
    <xf numFmtId="4" fontId="3" fillId="0" borderId="35" xfId="0" applyNumberFormat="1" applyFont="1" applyBorder="1" applyAlignment="1">
      <alignment horizontal="right" vertical="center" wrapText="1" shrinkToFit="1"/>
    </xf>
    <xf numFmtId="4" fontId="3" fillId="0" borderId="35" xfId="0" applyNumberFormat="1" applyFont="1" applyBorder="1" applyAlignment="1">
      <alignment horizontal="right"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8" fillId="0" borderId="33" xfId="0" applyNumberFormat="1" applyFont="1" applyBorder="1" applyAlignment="1">
      <alignment vertical="center"/>
    </xf>
    <xf numFmtId="4" fontId="8" fillId="0" borderId="34" xfId="0" applyNumberFormat="1" applyFont="1" applyBorder="1" applyAlignment="1">
      <alignment vertical="center" wrapText="1"/>
    </xf>
    <xf numFmtId="4" fontId="8" fillId="0" borderId="35" xfId="0" applyNumberFormat="1" applyFont="1" applyBorder="1" applyAlignment="1">
      <alignment vertical="center" wrapText="1" shrinkToFit="1"/>
    </xf>
    <xf numFmtId="4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5" xfId="0" applyNumberFormat="1" applyBorder="1" applyAlignment="1">
      <alignment vertical="center" wrapText="1" shrinkToFit="1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/>
    </xf>
    <xf numFmtId="4" fontId="0" fillId="3" borderId="38" xfId="0" applyNumberFormat="1" applyFill="1" applyBorder="1" applyAlignment="1">
      <alignment vertical="center"/>
    </xf>
    <xf numFmtId="4" fontId="0" fillId="3" borderId="39" xfId="0" applyNumberFormat="1" applyFill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0" fontId="7" fillId="3" borderId="36" xfId="0" applyFont="1" applyFill="1" applyBorder="1" applyAlignment="1">
      <alignment vertical="center"/>
    </xf>
    <xf numFmtId="0" fontId="7" fillId="3" borderId="36" xfId="0" applyFont="1" applyFill="1" applyBorder="1" applyAlignment="1">
      <alignment vertical="center" wrapText="1"/>
    </xf>
    <xf numFmtId="0" fontId="7" fillId="3" borderId="37" xfId="0" applyFont="1" applyFill="1" applyBorder="1" applyAlignment="1">
      <alignment vertical="center" wrapText="1"/>
    </xf>
    <xf numFmtId="3" fontId="7" fillId="0" borderId="35" xfId="0" applyNumberFormat="1" applyFont="1" applyBorder="1" applyAlignment="1">
      <alignment vertical="center"/>
    </xf>
    <xf numFmtId="3" fontId="7" fillId="3" borderId="39" xfId="0" applyNumberFormat="1" applyFont="1" applyFill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3" borderId="39" xfId="0" applyNumberFormat="1" applyFont="1" applyFill="1" applyBorder="1" applyAlignment="1">
      <alignment horizontal="center" vertical="center"/>
    </xf>
    <xf numFmtId="4" fontId="7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0" fontId="16" fillId="0" borderId="0" xfId="0" applyFont="1" applyBorder="1" applyAlignment="1">
      <alignment horizontal="center" vertical="top" shrinkToFit="1"/>
    </xf>
    <xf numFmtId="4" fontId="16" fillId="0" borderId="0" xfId="0" applyNumberFormat="1" applyFont="1" applyBorder="1" applyAlignment="1">
      <alignment vertical="top" shrinkToFit="1"/>
    </xf>
    <xf numFmtId="4" fontId="16" fillId="4" borderId="0" xfId="0" applyNumberFormat="1" applyFont="1" applyFill="1" applyBorder="1" applyAlignment="1" applyProtection="1">
      <alignment vertical="top" shrinkToFit="1"/>
      <protection locked="0"/>
    </xf>
    <xf numFmtId="164" fontId="17" fillId="0" borderId="0" xfId="0" applyNumberFormat="1" applyFont="1" applyBorder="1" applyAlignment="1">
      <alignment horizontal="center" vertical="top" wrapText="1" shrinkToFit="1"/>
    </xf>
    <xf numFmtId="164" fontId="17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9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40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4" fontId="16" fillId="0" borderId="42" xfId="0" applyNumberFormat="1" applyFont="1" applyBorder="1" applyAlignment="1">
      <alignment vertical="top" shrinkToFit="1"/>
    </xf>
    <xf numFmtId="4" fontId="16" fillId="4" borderId="42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4" fontId="16" fillId="0" borderId="45" xfId="0" applyNumberFormat="1" applyFont="1" applyBorder="1" applyAlignment="1">
      <alignment vertical="top" shrinkToFit="1"/>
    </xf>
    <xf numFmtId="4" fontId="16" fillId="4" borderId="45" xfId="0" applyNumberFormat="1" applyFont="1" applyFill="1" applyBorder="1" applyAlignment="1" applyProtection="1">
      <alignment vertical="top" shrinkToFit="1"/>
      <protection locked="0"/>
    </xf>
    <xf numFmtId="4" fontId="16" fillId="0" borderId="46" xfId="0" applyNumberFormat="1" applyFont="1" applyBorder="1" applyAlignment="1">
      <alignment vertical="top" shrinkToFit="1"/>
    </xf>
    <xf numFmtId="164" fontId="16" fillId="4" borderId="0" xfId="0" applyNumberFormat="1" applyFont="1" applyFill="1" applyBorder="1" applyAlignment="1" applyProtection="1">
      <alignment vertical="top" shrinkToFit="1"/>
      <protection locked="0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164" fontId="17" fillId="0" borderId="0" xfId="0" quotePrefix="1" applyNumberFormat="1" applyFont="1" applyBorder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49" fontId="16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G2"/>
  <sheetViews>
    <sheetView tabSelected="1" workbookViewId="0">
      <selection activeCell="A2" sqref="A2:G2"/>
    </sheetView>
  </sheetViews>
  <sheetFormatPr defaultRowHeight="12.75" x14ac:dyDescent="0.2"/>
  <sheetData>
    <row r="1" spans="1:7" x14ac:dyDescent="0.2">
      <c r="A1" s="21" t="s">
        <v>40</v>
      </c>
    </row>
    <row r="2" spans="1:7" ht="57.75" customHeight="1" x14ac:dyDescent="0.2">
      <c r="A2" s="76" t="s">
        <v>41</v>
      </c>
      <c r="B2" s="76"/>
      <c r="C2" s="76"/>
      <c r="D2" s="76"/>
      <c r="E2" s="76"/>
      <c r="F2" s="76"/>
      <c r="G2" s="76"/>
    </row>
  </sheetData>
  <sheetProtection algorithmName="SHA-512" hashValue="XCdSki0EXWX9oNpCBLTD1zC2XfyQvUx2TspjDV0N5tj3P+VQN70+G9bgcDsMZ03vRqvLiaCBvW2mJQHNbJprZw==" saltValue="wJLXAKtNWhw4Duy477rC1w==" spinCount="100000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3"/>
  <sheetViews>
    <sheetView showGridLines="0" topLeftCell="B25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38</v>
      </c>
      <c r="B1" s="77" t="s">
        <v>4</v>
      </c>
      <c r="C1" s="78"/>
      <c r="D1" s="78"/>
      <c r="E1" s="78"/>
      <c r="F1" s="78"/>
      <c r="G1" s="78"/>
      <c r="H1" s="78"/>
      <c r="I1" s="78"/>
      <c r="J1" s="79"/>
    </row>
    <row r="2" spans="1:15" ht="36" customHeight="1" x14ac:dyDescent="0.2">
      <c r="A2" s="2"/>
      <c r="B2" s="112" t="s">
        <v>24</v>
      </c>
      <c r="C2" s="113"/>
      <c r="D2" s="114" t="s">
        <v>50</v>
      </c>
      <c r="E2" s="115" t="s">
        <v>46</v>
      </c>
      <c r="F2" s="116"/>
      <c r="G2" s="116"/>
      <c r="H2" s="116"/>
      <c r="I2" s="116"/>
      <c r="J2" s="117"/>
      <c r="O2" s="1"/>
    </row>
    <row r="3" spans="1:15" ht="27" customHeight="1" x14ac:dyDescent="0.2">
      <c r="A3" s="2"/>
      <c r="B3" s="118" t="s">
        <v>47</v>
      </c>
      <c r="C3" s="113"/>
      <c r="D3" s="119" t="s">
        <v>45</v>
      </c>
      <c r="E3" s="120" t="s">
        <v>46</v>
      </c>
      <c r="F3" s="121"/>
      <c r="G3" s="121"/>
      <c r="H3" s="121"/>
      <c r="I3" s="121"/>
      <c r="J3" s="122"/>
    </row>
    <row r="4" spans="1:15" ht="23.25" customHeight="1" x14ac:dyDescent="0.2">
      <c r="A4" s="111">
        <v>3026</v>
      </c>
      <c r="B4" s="123" t="s">
        <v>48</v>
      </c>
      <c r="C4" s="124"/>
      <c r="D4" s="125" t="s">
        <v>43</v>
      </c>
      <c r="E4" s="126" t="s">
        <v>44</v>
      </c>
      <c r="F4" s="127"/>
      <c r="G4" s="127"/>
      <c r="H4" s="127"/>
      <c r="I4" s="127"/>
      <c r="J4" s="128"/>
    </row>
    <row r="5" spans="1:15" ht="24" customHeight="1" x14ac:dyDescent="0.2">
      <c r="A5" s="2"/>
      <c r="B5" s="31" t="s">
        <v>23</v>
      </c>
      <c r="D5" s="92"/>
      <c r="E5" s="93"/>
      <c r="F5" s="93"/>
      <c r="G5" s="93"/>
      <c r="H5" s="18" t="s">
        <v>42</v>
      </c>
      <c r="I5" s="22"/>
      <c r="J5" s="8"/>
    </row>
    <row r="6" spans="1:15" ht="15.75" customHeight="1" x14ac:dyDescent="0.2">
      <c r="A6" s="2"/>
      <c r="B6" s="28"/>
      <c r="C6" s="55"/>
      <c r="D6" s="86"/>
      <c r="E6" s="94"/>
      <c r="F6" s="94"/>
      <c r="G6" s="94"/>
      <c r="H6" s="18" t="s">
        <v>36</v>
      </c>
      <c r="I6" s="22"/>
      <c r="J6" s="8"/>
    </row>
    <row r="7" spans="1:15" ht="15.75" customHeight="1" x14ac:dyDescent="0.2">
      <c r="A7" s="2"/>
      <c r="B7" s="29"/>
      <c r="C7" s="56"/>
      <c r="D7" s="53"/>
      <c r="E7" s="95"/>
      <c r="F7" s="96"/>
      <c r="G7" s="96"/>
      <c r="H7" s="24"/>
      <c r="I7" s="23"/>
      <c r="J7" s="34"/>
    </row>
    <row r="8" spans="1:15" ht="24" hidden="1" customHeight="1" x14ac:dyDescent="0.2">
      <c r="A8" s="2"/>
      <c r="B8" s="31" t="s">
        <v>21</v>
      </c>
      <c r="D8" s="51"/>
      <c r="H8" s="18" t="s">
        <v>42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36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20</v>
      </c>
      <c r="D11" s="129"/>
      <c r="E11" s="129"/>
      <c r="F11" s="129"/>
      <c r="G11" s="129"/>
      <c r="H11" s="18" t="s">
        <v>42</v>
      </c>
      <c r="I11" s="134"/>
      <c r="J11" s="8"/>
    </row>
    <row r="12" spans="1:15" ht="15.75" customHeight="1" x14ac:dyDescent="0.2">
      <c r="A12" s="2"/>
      <c r="B12" s="28"/>
      <c r="C12" s="55"/>
      <c r="D12" s="130"/>
      <c r="E12" s="130"/>
      <c r="F12" s="130"/>
      <c r="G12" s="130"/>
      <c r="H12" s="18" t="s">
        <v>36</v>
      </c>
      <c r="I12" s="134"/>
      <c r="J12" s="8"/>
    </row>
    <row r="13" spans="1:15" ht="15.75" customHeight="1" x14ac:dyDescent="0.2">
      <c r="A13" s="2"/>
      <c r="B13" s="29"/>
      <c r="C13" s="56"/>
      <c r="D13" s="133"/>
      <c r="E13" s="131"/>
      <c r="F13" s="132"/>
      <c r="G13" s="132"/>
      <c r="H13" s="19"/>
      <c r="I13" s="23"/>
      <c r="J13" s="34"/>
    </row>
    <row r="14" spans="1:15" ht="24" customHeight="1" x14ac:dyDescent="0.2">
      <c r="A14" s="2"/>
      <c r="B14" s="43" t="s">
        <v>22</v>
      </c>
      <c r="C14" s="58"/>
      <c r="D14" s="59" t="s">
        <v>49</v>
      </c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34</v>
      </c>
      <c r="C15" s="61"/>
      <c r="D15" s="54"/>
      <c r="E15" s="87"/>
      <c r="F15" s="87"/>
      <c r="G15" s="88"/>
      <c r="H15" s="88"/>
      <c r="I15" s="88" t="s">
        <v>31</v>
      </c>
      <c r="J15" s="89"/>
    </row>
    <row r="16" spans="1:15" ht="23.25" customHeight="1" x14ac:dyDescent="0.2">
      <c r="A16" s="196" t="s">
        <v>26</v>
      </c>
      <c r="B16" s="38" t="s">
        <v>26</v>
      </c>
      <c r="C16" s="62"/>
      <c r="D16" s="63"/>
      <c r="E16" s="83"/>
      <c r="F16" s="84"/>
      <c r="G16" s="83"/>
      <c r="H16" s="84"/>
      <c r="I16" s="83">
        <f>SUMIF(F49:F59,A16,I49:I59)+SUMIF(F49:F59,"PSU",I49:I59)</f>
        <v>0</v>
      </c>
      <c r="J16" s="85"/>
    </row>
    <row r="17" spans="1:10" ht="23.25" customHeight="1" x14ac:dyDescent="0.2">
      <c r="A17" s="196" t="s">
        <v>27</v>
      </c>
      <c r="B17" s="38" t="s">
        <v>27</v>
      </c>
      <c r="C17" s="62"/>
      <c r="D17" s="63"/>
      <c r="E17" s="83"/>
      <c r="F17" s="84"/>
      <c r="G17" s="83"/>
      <c r="H17" s="84"/>
      <c r="I17" s="83">
        <f>SUMIF(F49:F59,A17,I49:I59)</f>
        <v>0</v>
      </c>
      <c r="J17" s="85"/>
    </row>
    <row r="18" spans="1:10" ht="23.25" customHeight="1" x14ac:dyDescent="0.2">
      <c r="A18" s="196" t="s">
        <v>28</v>
      </c>
      <c r="B18" s="38" t="s">
        <v>28</v>
      </c>
      <c r="C18" s="62"/>
      <c r="D18" s="63"/>
      <c r="E18" s="83"/>
      <c r="F18" s="84"/>
      <c r="G18" s="83"/>
      <c r="H18" s="84"/>
      <c r="I18" s="83">
        <f>SUMIF(F49:F59,A18,I49:I59)</f>
        <v>0</v>
      </c>
      <c r="J18" s="85"/>
    </row>
    <row r="19" spans="1:10" ht="23.25" customHeight="1" x14ac:dyDescent="0.2">
      <c r="A19" s="196" t="s">
        <v>79</v>
      </c>
      <c r="B19" s="38" t="s">
        <v>29</v>
      </c>
      <c r="C19" s="62"/>
      <c r="D19" s="63"/>
      <c r="E19" s="83"/>
      <c r="F19" s="84"/>
      <c r="G19" s="83"/>
      <c r="H19" s="84"/>
      <c r="I19" s="83">
        <f>SUMIF(F49:F59,A19,I49:I59)</f>
        <v>0</v>
      </c>
      <c r="J19" s="85"/>
    </row>
    <row r="20" spans="1:10" ht="23.25" customHeight="1" x14ac:dyDescent="0.2">
      <c r="A20" s="196" t="s">
        <v>80</v>
      </c>
      <c r="B20" s="38" t="s">
        <v>30</v>
      </c>
      <c r="C20" s="62"/>
      <c r="D20" s="63"/>
      <c r="E20" s="83"/>
      <c r="F20" s="84"/>
      <c r="G20" s="83"/>
      <c r="H20" s="84"/>
      <c r="I20" s="83">
        <f>SUMIF(F49:F59,A20,I49:I59)</f>
        <v>0</v>
      </c>
      <c r="J20" s="85"/>
    </row>
    <row r="21" spans="1:10" ht="23.25" customHeight="1" x14ac:dyDescent="0.2">
      <c r="A21" s="2"/>
      <c r="B21" s="48" t="s">
        <v>31</v>
      </c>
      <c r="C21" s="64"/>
      <c r="D21" s="65"/>
      <c r="E21" s="90"/>
      <c r="F21" s="91"/>
      <c r="G21" s="90"/>
      <c r="H21" s="91"/>
      <c r="I21" s="90">
        <f>SUM(I16:J20)</f>
        <v>0</v>
      </c>
      <c r="J21" s="102"/>
    </row>
    <row r="22" spans="1:10" ht="33" customHeight="1" x14ac:dyDescent="0.2">
      <c r="A22" s="2"/>
      <c r="B22" s="42" t="s">
        <v>35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13</v>
      </c>
      <c r="C23" s="62"/>
      <c r="D23" s="63"/>
      <c r="E23" s="67">
        <v>15</v>
      </c>
      <c r="F23" s="39" t="s">
        <v>0</v>
      </c>
      <c r="G23" s="100">
        <f>ZakladDPHSniVypocet</f>
        <v>0</v>
      </c>
      <c r="H23" s="101"/>
      <c r="I23" s="101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14</v>
      </c>
      <c r="C24" s="62"/>
      <c r="D24" s="63"/>
      <c r="E24" s="67">
        <f>SazbaDPH1</f>
        <v>15</v>
      </c>
      <c r="F24" s="39" t="s">
        <v>0</v>
      </c>
      <c r="G24" s="98">
        <f>A23</f>
        <v>0</v>
      </c>
      <c r="H24" s="99"/>
      <c r="I24" s="99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15</v>
      </c>
      <c r="C25" s="62"/>
      <c r="D25" s="63"/>
      <c r="E25" s="67">
        <v>21</v>
      </c>
      <c r="F25" s="39" t="s">
        <v>0</v>
      </c>
      <c r="G25" s="100">
        <f>ZakladDPHZaklVypocet</f>
        <v>0</v>
      </c>
      <c r="H25" s="101"/>
      <c r="I25" s="101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16</v>
      </c>
      <c r="C26" s="68"/>
      <c r="D26" s="54"/>
      <c r="E26" s="69">
        <f>SazbaDPH2</f>
        <v>21</v>
      </c>
      <c r="F26" s="30" t="s">
        <v>0</v>
      </c>
      <c r="G26" s="80">
        <f>A25</f>
        <v>0</v>
      </c>
      <c r="H26" s="81"/>
      <c r="I26" s="81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5</v>
      </c>
      <c r="C27" s="70"/>
      <c r="D27" s="71"/>
      <c r="E27" s="70"/>
      <c r="F27" s="16"/>
      <c r="G27" s="82">
        <f>CenaCelkem-(ZakladDPHSni+DPHSni+ZakladDPHZakl+DPHZakl)</f>
        <v>0</v>
      </c>
      <c r="H27" s="82"/>
      <c r="I27" s="82"/>
      <c r="J27" s="41" t="str">
        <f t="shared" si="0"/>
        <v>CZK</v>
      </c>
    </row>
    <row r="28" spans="1:10" ht="27.75" hidden="1" customHeight="1" thickBot="1" x14ac:dyDescent="0.25">
      <c r="A28" s="2"/>
      <c r="B28" s="166" t="s">
        <v>25</v>
      </c>
      <c r="C28" s="167"/>
      <c r="D28" s="167"/>
      <c r="E28" s="168"/>
      <c r="F28" s="169"/>
      <c r="G28" s="170">
        <f>ZakladDPHSniVypocet+ZakladDPHZaklVypocet</f>
        <v>0</v>
      </c>
      <c r="H28" s="170"/>
      <c r="I28" s="170"/>
      <c r="J28" s="171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66" t="s">
        <v>37</v>
      </c>
      <c r="C29" s="172"/>
      <c r="D29" s="172"/>
      <c r="E29" s="172"/>
      <c r="F29" s="173"/>
      <c r="G29" s="174">
        <f>A27</f>
        <v>0</v>
      </c>
      <c r="H29" s="174"/>
      <c r="I29" s="174"/>
      <c r="J29" s="175" t="s">
        <v>53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12</v>
      </c>
      <c r="D32" s="73"/>
      <c r="E32" s="73"/>
      <c r="F32" s="15" t="s">
        <v>11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103"/>
      <c r="E34" s="104"/>
      <c r="G34" s="105"/>
      <c r="H34" s="106"/>
      <c r="I34" s="106"/>
      <c r="J34" s="25"/>
    </row>
    <row r="35" spans="1:10" ht="12.75" customHeight="1" x14ac:dyDescent="0.2">
      <c r="A35" s="2"/>
      <c r="B35" s="2"/>
      <c r="D35" s="97" t="s">
        <v>2</v>
      </c>
      <c r="E35" s="97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">
      <c r="B37" s="138" t="s">
        <v>17</v>
      </c>
      <c r="C37" s="139"/>
      <c r="D37" s="139"/>
      <c r="E37" s="139"/>
      <c r="F37" s="140"/>
      <c r="G37" s="140"/>
      <c r="H37" s="140"/>
      <c r="I37" s="140"/>
      <c r="J37" s="141"/>
    </row>
    <row r="38" spans="1:10" ht="25.5" hidden="1" customHeight="1" x14ac:dyDescent="0.2">
      <c r="A38" s="137" t="s">
        <v>39</v>
      </c>
      <c r="B38" s="142" t="s">
        <v>18</v>
      </c>
      <c r="C38" s="143" t="s">
        <v>6</v>
      </c>
      <c r="D38" s="143"/>
      <c r="E38" s="143"/>
      <c r="F38" s="144" t="str">
        <f>B23</f>
        <v>Základ pro sníženou DPH</v>
      </c>
      <c r="G38" s="144" t="str">
        <f>B25</f>
        <v>Základ pro základní DPH</v>
      </c>
      <c r="H38" s="145" t="s">
        <v>19</v>
      </c>
      <c r="I38" s="145" t="s">
        <v>1</v>
      </c>
      <c r="J38" s="146" t="s">
        <v>0</v>
      </c>
    </row>
    <row r="39" spans="1:10" ht="25.5" hidden="1" customHeight="1" x14ac:dyDescent="0.2">
      <c r="A39" s="137">
        <v>1</v>
      </c>
      <c r="B39" s="147" t="s">
        <v>51</v>
      </c>
      <c r="C39" s="148"/>
      <c r="D39" s="148"/>
      <c r="E39" s="148"/>
      <c r="F39" s="149">
        <f>'SO01 01 Pol'!AE67</f>
        <v>0</v>
      </c>
      <c r="G39" s="150">
        <f>'SO01 01 Pol'!AF67</f>
        <v>0</v>
      </c>
      <c r="H39" s="151">
        <f>(F39*SazbaDPH1/100)+(G39*SazbaDPH2/100)</f>
        <v>0</v>
      </c>
      <c r="I39" s="151">
        <f>F39+G39+H39</f>
        <v>0</v>
      </c>
      <c r="J39" s="152" t="str">
        <f>IF(CenaCelkemVypocet=0,"",I39/CenaCelkemVypocet*100)</f>
        <v/>
      </c>
    </row>
    <row r="40" spans="1:10" ht="25.5" hidden="1" customHeight="1" x14ac:dyDescent="0.2">
      <c r="A40" s="137">
        <v>2</v>
      </c>
      <c r="B40" s="153" t="s">
        <v>45</v>
      </c>
      <c r="C40" s="154" t="s">
        <v>46</v>
      </c>
      <c r="D40" s="154"/>
      <c r="E40" s="154"/>
      <c r="F40" s="155">
        <f>'SO01 01 Pol'!AE67</f>
        <v>0</v>
      </c>
      <c r="G40" s="156">
        <f>'SO01 01 Pol'!AF67</f>
        <v>0</v>
      </c>
      <c r="H40" s="156">
        <f>(F40*SazbaDPH1/100)+(G40*SazbaDPH2/100)</f>
        <v>0</v>
      </c>
      <c r="I40" s="156">
        <f>F40+G40+H40</f>
        <v>0</v>
      </c>
      <c r="J40" s="157" t="str">
        <f>IF(CenaCelkemVypocet=0,"",I40/CenaCelkemVypocet*100)</f>
        <v/>
      </c>
    </row>
    <row r="41" spans="1:10" ht="25.5" hidden="1" customHeight="1" x14ac:dyDescent="0.2">
      <c r="A41" s="137">
        <v>3</v>
      </c>
      <c r="B41" s="158" t="s">
        <v>43</v>
      </c>
      <c r="C41" s="148" t="s">
        <v>44</v>
      </c>
      <c r="D41" s="148"/>
      <c r="E41" s="148"/>
      <c r="F41" s="159">
        <f>'SO01 01 Pol'!AE67</f>
        <v>0</v>
      </c>
      <c r="G41" s="151">
        <f>'SO01 01 Pol'!AF67</f>
        <v>0</v>
      </c>
      <c r="H41" s="151">
        <f>(F41*SazbaDPH1/100)+(G41*SazbaDPH2/100)</f>
        <v>0</v>
      </c>
      <c r="I41" s="151">
        <f>F41+G41+H41</f>
        <v>0</v>
      </c>
      <c r="J41" s="152" t="str">
        <f>IF(CenaCelkemVypocet=0,"",I41/CenaCelkemVypocet*100)</f>
        <v/>
      </c>
    </row>
    <row r="42" spans="1:10" ht="25.5" hidden="1" customHeight="1" x14ac:dyDescent="0.2">
      <c r="A42" s="137"/>
      <c r="B42" s="160" t="s">
        <v>52</v>
      </c>
      <c r="C42" s="161"/>
      <c r="D42" s="161"/>
      <c r="E42" s="162"/>
      <c r="F42" s="163">
        <f>SUMIF(A39:A41,"=1",F39:F41)</f>
        <v>0</v>
      </c>
      <c r="G42" s="164">
        <f>SUMIF(A39:A41,"=1",G39:G41)</f>
        <v>0</v>
      </c>
      <c r="H42" s="164">
        <f>SUMIF(A39:A41,"=1",H39:H41)</f>
        <v>0</v>
      </c>
      <c r="I42" s="164">
        <f>SUMIF(A39:A41,"=1",I39:I41)</f>
        <v>0</v>
      </c>
      <c r="J42" s="165">
        <f>SUMIF(A39:A41,"=1",J39:J41)</f>
        <v>0</v>
      </c>
    </row>
    <row r="46" spans="1:10" ht="15.75" x14ac:dyDescent="0.25">
      <c r="B46" s="176" t="s">
        <v>54</v>
      </c>
    </row>
    <row r="48" spans="1:10" ht="25.5" customHeight="1" x14ac:dyDescent="0.2">
      <c r="A48" s="178"/>
      <c r="B48" s="181" t="s">
        <v>18</v>
      </c>
      <c r="C48" s="181" t="s">
        <v>6</v>
      </c>
      <c r="D48" s="182"/>
      <c r="E48" s="182"/>
      <c r="F48" s="183" t="s">
        <v>55</v>
      </c>
      <c r="G48" s="183"/>
      <c r="H48" s="183"/>
      <c r="I48" s="183" t="s">
        <v>31</v>
      </c>
      <c r="J48" s="183" t="s">
        <v>0</v>
      </c>
    </row>
    <row r="49" spans="1:10" ht="36.75" customHeight="1" x14ac:dyDescent="0.2">
      <c r="A49" s="179"/>
      <c r="B49" s="184" t="s">
        <v>56</v>
      </c>
      <c r="C49" s="185" t="s">
        <v>57</v>
      </c>
      <c r="D49" s="186"/>
      <c r="E49" s="186"/>
      <c r="F49" s="192" t="s">
        <v>26</v>
      </c>
      <c r="G49" s="193"/>
      <c r="H49" s="193"/>
      <c r="I49" s="193">
        <f>'SO01 01 Pol'!G8</f>
        <v>0</v>
      </c>
      <c r="J49" s="190" t="str">
        <f>IF(I60=0,"",I49/I60*100)</f>
        <v/>
      </c>
    </row>
    <row r="50" spans="1:10" ht="36.75" customHeight="1" x14ac:dyDescent="0.2">
      <c r="A50" s="179"/>
      <c r="B50" s="184" t="s">
        <v>58</v>
      </c>
      <c r="C50" s="185" t="s">
        <v>59</v>
      </c>
      <c r="D50" s="186"/>
      <c r="E50" s="186"/>
      <c r="F50" s="192" t="s">
        <v>26</v>
      </c>
      <c r="G50" s="193"/>
      <c r="H50" s="193"/>
      <c r="I50" s="193">
        <f>'SO01 01 Pol'!G17</f>
        <v>0</v>
      </c>
      <c r="J50" s="190" t="str">
        <f>IF(I60=0,"",I50/I60*100)</f>
        <v/>
      </c>
    </row>
    <row r="51" spans="1:10" ht="36.75" customHeight="1" x14ac:dyDescent="0.2">
      <c r="A51" s="179"/>
      <c r="B51" s="184" t="s">
        <v>60</v>
      </c>
      <c r="C51" s="185" t="s">
        <v>61</v>
      </c>
      <c r="D51" s="186"/>
      <c r="E51" s="186"/>
      <c r="F51" s="192" t="s">
        <v>26</v>
      </c>
      <c r="G51" s="193"/>
      <c r="H51" s="193"/>
      <c r="I51" s="193">
        <f>'SO01 01 Pol'!G22</f>
        <v>0</v>
      </c>
      <c r="J51" s="190" t="str">
        <f>IF(I60=0,"",I51/I60*100)</f>
        <v/>
      </c>
    </row>
    <row r="52" spans="1:10" ht="36.75" customHeight="1" x14ac:dyDescent="0.2">
      <c r="A52" s="179"/>
      <c r="B52" s="184" t="s">
        <v>62</v>
      </c>
      <c r="C52" s="185" t="s">
        <v>63</v>
      </c>
      <c r="D52" s="186"/>
      <c r="E52" s="186"/>
      <c r="F52" s="192" t="s">
        <v>26</v>
      </c>
      <c r="G52" s="193"/>
      <c r="H52" s="193"/>
      <c r="I52" s="193">
        <f>'SO01 01 Pol'!G25</f>
        <v>0</v>
      </c>
      <c r="J52" s="190" t="str">
        <f>IF(I60=0,"",I52/I60*100)</f>
        <v/>
      </c>
    </row>
    <row r="53" spans="1:10" ht="36.75" customHeight="1" x14ac:dyDescent="0.2">
      <c r="A53" s="179"/>
      <c r="B53" s="184" t="s">
        <v>64</v>
      </c>
      <c r="C53" s="185" t="s">
        <v>65</v>
      </c>
      <c r="D53" s="186"/>
      <c r="E53" s="186"/>
      <c r="F53" s="192" t="s">
        <v>26</v>
      </c>
      <c r="G53" s="193"/>
      <c r="H53" s="193"/>
      <c r="I53" s="193">
        <f>'SO01 01 Pol'!G28</f>
        <v>0</v>
      </c>
      <c r="J53" s="190" t="str">
        <f>IF(I60=0,"",I53/I60*100)</f>
        <v/>
      </c>
    </row>
    <row r="54" spans="1:10" ht="36.75" customHeight="1" x14ac:dyDescent="0.2">
      <c r="A54" s="179"/>
      <c r="B54" s="184" t="s">
        <v>66</v>
      </c>
      <c r="C54" s="185" t="s">
        <v>67</v>
      </c>
      <c r="D54" s="186"/>
      <c r="E54" s="186"/>
      <c r="F54" s="192" t="s">
        <v>26</v>
      </c>
      <c r="G54" s="193"/>
      <c r="H54" s="193"/>
      <c r="I54" s="193">
        <f>'SO01 01 Pol'!G31</f>
        <v>0</v>
      </c>
      <c r="J54" s="190" t="str">
        <f>IF(I60=0,"",I54/I60*100)</f>
        <v/>
      </c>
    </row>
    <row r="55" spans="1:10" ht="36.75" customHeight="1" x14ac:dyDescent="0.2">
      <c r="A55" s="179"/>
      <c r="B55" s="184" t="s">
        <v>68</v>
      </c>
      <c r="C55" s="185" t="s">
        <v>69</v>
      </c>
      <c r="D55" s="186"/>
      <c r="E55" s="186"/>
      <c r="F55" s="192" t="s">
        <v>26</v>
      </c>
      <c r="G55" s="193"/>
      <c r="H55" s="193"/>
      <c r="I55" s="193">
        <f>'SO01 01 Pol'!G43</f>
        <v>0</v>
      </c>
      <c r="J55" s="190" t="str">
        <f>IF(I60=0,"",I55/I60*100)</f>
        <v/>
      </c>
    </row>
    <row r="56" spans="1:10" ht="36.75" customHeight="1" x14ac:dyDescent="0.2">
      <c r="A56" s="179"/>
      <c r="B56" s="184" t="s">
        <v>70</v>
      </c>
      <c r="C56" s="185" t="s">
        <v>71</v>
      </c>
      <c r="D56" s="186"/>
      <c r="E56" s="186"/>
      <c r="F56" s="192" t="s">
        <v>27</v>
      </c>
      <c r="G56" s="193"/>
      <c r="H56" s="193"/>
      <c r="I56" s="193">
        <f>'SO01 01 Pol'!G45</f>
        <v>0</v>
      </c>
      <c r="J56" s="190" t="str">
        <f>IF(I60=0,"",I56/I60*100)</f>
        <v/>
      </c>
    </row>
    <row r="57" spans="1:10" ht="36.75" customHeight="1" x14ac:dyDescent="0.2">
      <c r="A57" s="179"/>
      <c r="B57" s="184" t="s">
        <v>72</v>
      </c>
      <c r="C57" s="185" t="s">
        <v>73</v>
      </c>
      <c r="D57" s="186"/>
      <c r="E57" s="186"/>
      <c r="F57" s="192" t="s">
        <v>27</v>
      </c>
      <c r="G57" s="193"/>
      <c r="H57" s="193"/>
      <c r="I57" s="193">
        <f>'SO01 01 Pol'!G47</f>
        <v>0</v>
      </c>
      <c r="J57" s="190" t="str">
        <f>IF(I60=0,"",I57/I60*100)</f>
        <v/>
      </c>
    </row>
    <row r="58" spans="1:10" ht="36.75" customHeight="1" x14ac:dyDescent="0.2">
      <c r="A58" s="179"/>
      <c r="B58" s="184" t="s">
        <v>74</v>
      </c>
      <c r="C58" s="185" t="s">
        <v>75</v>
      </c>
      <c r="D58" s="186"/>
      <c r="E58" s="186"/>
      <c r="F58" s="192" t="s">
        <v>27</v>
      </c>
      <c r="G58" s="193"/>
      <c r="H58" s="193"/>
      <c r="I58" s="193">
        <f>'SO01 01 Pol'!G52</f>
        <v>0</v>
      </c>
      <c r="J58" s="190" t="str">
        <f>IF(I60=0,"",I58/I60*100)</f>
        <v/>
      </c>
    </row>
    <row r="59" spans="1:10" ht="36.75" customHeight="1" x14ac:dyDescent="0.2">
      <c r="A59" s="179"/>
      <c r="B59" s="184" t="s">
        <v>76</v>
      </c>
      <c r="C59" s="185" t="s">
        <v>77</v>
      </c>
      <c r="D59" s="186"/>
      <c r="E59" s="186"/>
      <c r="F59" s="192" t="s">
        <v>78</v>
      </c>
      <c r="G59" s="193"/>
      <c r="H59" s="193"/>
      <c r="I59" s="193">
        <f>'SO01 01 Pol'!G58</f>
        <v>0</v>
      </c>
      <c r="J59" s="190" t="str">
        <f>IF(I60=0,"",I59/I60*100)</f>
        <v/>
      </c>
    </row>
    <row r="60" spans="1:10" ht="25.5" customHeight="1" x14ac:dyDescent="0.2">
      <c r="A60" s="180"/>
      <c r="B60" s="187" t="s">
        <v>1</v>
      </c>
      <c r="C60" s="188"/>
      <c r="D60" s="189"/>
      <c r="E60" s="189"/>
      <c r="F60" s="194"/>
      <c r="G60" s="195"/>
      <c r="H60" s="195"/>
      <c r="I60" s="195">
        <f>SUM(I49:I59)</f>
        <v>0</v>
      </c>
      <c r="J60" s="191">
        <f>SUM(J49:J59)</f>
        <v>0</v>
      </c>
    </row>
    <row r="61" spans="1:10" x14ac:dyDescent="0.2">
      <c r="F61" s="135"/>
      <c r="G61" s="135"/>
      <c r="H61" s="135"/>
      <c r="I61" s="135"/>
      <c r="J61" s="136"/>
    </row>
    <row r="62" spans="1:10" x14ac:dyDescent="0.2">
      <c r="F62" s="135"/>
      <c r="G62" s="135"/>
      <c r="H62" s="135"/>
      <c r="I62" s="135"/>
      <c r="J62" s="136"/>
    </row>
    <row r="63" spans="1:10" x14ac:dyDescent="0.2">
      <c r="F63" s="135"/>
      <c r="G63" s="135"/>
      <c r="H63" s="135"/>
      <c r="I63" s="135"/>
      <c r="J63" s="136"/>
    </row>
  </sheetData>
  <sheetProtection algorithmName="SHA-512" hashValue="43hycbztyYpdd21ytUKjrfoRgXEObXVc+8UUYFhDbUeELI1kdDYffPjKPx9XY3mhBLlqOXlNxYcdS+3t/dQ7Iw==" saltValue="B8oTKW4p1H2SYEq+7kCmLA==" spinCount="100000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6">
    <mergeCell ref="C55:E55"/>
    <mergeCell ref="C56:E56"/>
    <mergeCell ref="C57:E57"/>
    <mergeCell ref="C58:E58"/>
    <mergeCell ref="C59:E59"/>
    <mergeCell ref="C50:E50"/>
    <mergeCell ref="C51:E51"/>
    <mergeCell ref="C52:E52"/>
    <mergeCell ref="C53:E53"/>
    <mergeCell ref="C54:E54"/>
    <mergeCell ref="C39:E39"/>
    <mergeCell ref="C40:E40"/>
    <mergeCell ref="C41:E41"/>
    <mergeCell ref="B42:E42"/>
    <mergeCell ref="C49:E49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107" t="s">
        <v>7</v>
      </c>
      <c r="B1" s="107"/>
      <c r="C1" s="108"/>
      <c r="D1" s="107"/>
      <c r="E1" s="107"/>
      <c r="F1" s="107"/>
      <c r="G1" s="107"/>
    </row>
    <row r="2" spans="1:7" ht="24.95" customHeight="1" x14ac:dyDescent="0.2">
      <c r="A2" s="50" t="s">
        <v>8</v>
      </c>
      <c r="B2" s="49"/>
      <c r="C2" s="109"/>
      <c r="D2" s="109"/>
      <c r="E2" s="109"/>
      <c r="F2" s="109"/>
      <c r="G2" s="110"/>
    </row>
    <row r="3" spans="1:7" ht="24.95" customHeight="1" x14ac:dyDescent="0.2">
      <c r="A3" s="50" t="s">
        <v>9</v>
      </c>
      <c r="B3" s="49"/>
      <c r="C3" s="109"/>
      <c r="D3" s="109"/>
      <c r="E3" s="109"/>
      <c r="F3" s="109"/>
      <c r="G3" s="110"/>
    </row>
    <row r="4" spans="1:7" ht="24.95" customHeight="1" x14ac:dyDescent="0.2">
      <c r="A4" s="50" t="s">
        <v>10</v>
      </c>
      <c r="B4" s="49"/>
      <c r="C4" s="109"/>
      <c r="D4" s="109"/>
      <c r="E4" s="109"/>
      <c r="F4" s="109"/>
      <c r="G4" s="110"/>
    </row>
    <row r="5" spans="1:7" x14ac:dyDescent="0.2">
      <c r="B5" s="4"/>
      <c r="C5" s="5"/>
      <c r="D5" s="6"/>
    </row>
  </sheetData>
  <sheetProtection algorithmName="SHA-512" hashValue="b0P8pN2ICr1+7Pm1Mz85PKxyhZDPxRBWh9VbrHR6YvtdSxmFQSMpZ/Vz2xSF7Chk+qIzIwelwSUAVs/o3C3Npw==" saltValue="YE5Of0Ozt9Dvo5W9hI+XmA==" spinCount="100000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77" customWidth="1"/>
    <col min="3" max="3" width="38.28515625" style="177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4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197" t="s">
        <v>7</v>
      </c>
      <c r="B1" s="197"/>
      <c r="C1" s="197"/>
      <c r="D1" s="197"/>
      <c r="E1" s="197"/>
      <c r="F1" s="197"/>
      <c r="G1" s="197"/>
      <c r="AG1" t="s">
        <v>81</v>
      </c>
    </row>
    <row r="2" spans="1:60" ht="24.95" customHeight="1" x14ac:dyDescent="0.2">
      <c r="A2" s="198" t="s">
        <v>8</v>
      </c>
      <c r="B2" s="49" t="s">
        <v>50</v>
      </c>
      <c r="C2" s="201" t="s">
        <v>46</v>
      </c>
      <c r="D2" s="199"/>
      <c r="E2" s="199"/>
      <c r="F2" s="199"/>
      <c r="G2" s="200"/>
      <c r="AG2" t="s">
        <v>82</v>
      </c>
    </row>
    <row r="3" spans="1:60" ht="24.95" customHeight="1" x14ac:dyDescent="0.2">
      <c r="A3" s="198" t="s">
        <v>9</v>
      </c>
      <c r="B3" s="49" t="s">
        <v>45</v>
      </c>
      <c r="C3" s="201" t="s">
        <v>46</v>
      </c>
      <c r="D3" s="199"/>
      <c r="E3" s="199"/>
      <c r="F3" s="199"/>
      <c r="G3" s="200"/>
      <c r="AC3" s="177" t="s">
        <v>82</v>
      </c>
      <c r="AG3" t="s">
        <v>83</v>
      </c>
    </row>
    <row r="4" spans="1:60" ht="24.95" customHeight="1" x14ac:dyDescent="0.2">
      <c r="A4" s="202" t="s">
        <v>10</v>
      </c>
      <c r="B4" s="203" t="s">
        <v>43</v>
      </c>
      <c r="C4" s="204" t="s">
        <v>44</v>
      </c>
      <c r="D4" s="205"/>
      <c r="E4" s="205"/>
      <c r="F4" s="205"/>
      <c r="G4" s="206"/>
      <c r="AG4" t="s">
        <v>84</v>
      </c>
    </row>
    <row r="5" spans="1:60" x14ac:dyDescent="0.2">
      <c r="D5" s="10"/>
    </row>
    <row r="6" spans="1:60" ht="38.25" x14ac:dyDescent="0.2">
      <c r="A6" s="208" t="s">
        <v>85</v>
      </c>
      <c r="B6" s="210" t="s">
        <v>86</v>
      </c>
      <c r="C6" s="210" t="s">
        <v>87</v>
      </c>
      <c r="D6" s="209" t="s">
        <v>88</v>
      </c>
      <c r="E6" s="208" t="s">
        <v>89</v>
      </c>
      <c r="F6" s="207" t="s">
        <v>90</v>
      </c>
      <c r="G6" s="208" t="s">
        <v>31</v>
      </c>
      <c r="H6" s="211" t="s">
        <v>32</v>
      </c>
      <c r="I6" s="211" t="s">
        <v>91</v>
      </c>
      <c r="J6" s="211" t="s">
        <v>33</v>
      </c>
      <c r="K6" s="211" t="s">
        <v>92</v>
      </c>
      <c r="L6" s="211" t="s">
        <v>93</v>
      </c>
      <c r="M6" s="211" t="s">
        <v>94</v>
      </c>
      <c r="N6" s="211" t="s">
        <v>95</v>
      </c>
      <c r="O6" s="211" t="s">
        <v>96</v>
      </c>
      <c r="P6" s="211" t="s">
        <v>97</v>
      </c>
      <c r="Q6" s="211" t="s">
        <v>98</v>
      </c>
      <c r="R6" s="211" t="s">
        <v>99</v>
      </c>
      <c r="S6" s="211" t="s">
        <v>100</v>
      </c>
      <c r="T6" s="211" t="s">
        <v>101</v>
      </c>
      <c r="U6" s="211" t="s">
        <v>102</v>
      </c>
      <c r="V6" s="211" t="s">
        <v>103</v>
      </c>
      <c r="W6" s="211" t="s">
        <v>104</v>
      </c>
      <c r="X6" s="211" t="s">
        <v>105</v>
      </c>
    </row>
    <row r="7" spans="1:60" hidden="1" x14ac:dyDescent="0.2">
      <c r="A7" s="3"/>
      <c r="B7" s="4"/>
      <c r="C7" s="4"/>
      <c r="D7" s="6"/>
      <c r="E7" s="213"/>
      <c r="F7" s="214"/>
      <c r="G7" s="214"/>
      <c r="H7" s="214"/>
      <c r="I7" s="214"/>
      <c r="J7" s="214"/>
      <c r="K7" s="214"/>
      <c r="L7" s="214"/>
      <c r="M7" s="214"/>
      <c r="N7" s="214"/>
      <c r="O7" s="214"/>
      <c r="P7" s="214"/>
      <c r="Q7" s="214"/>
      <c r="R7" s="214"/>
      <c r="S7" s="214"/>
      <c r="T7" s="214"/>
      <c r="U7" s="214"/>
      <c r="V7" s="214"/>
      <c r="W7" s="214"/>
      <c r="X7" s="214"/>
    </row>
    <row r="8" spans="1:60" x14ac:dyDescent="0.2">
      <c r="A8" s="237" t="s">
        <v>106</v>
      </c>
      <c r="B8" s="238" t="s">
        <v>56</v>
      </c>
      <c r="C8" s="257" t="s">
        <v>57</v>
      </c>
      <c r="D8" s="239"/>
      <c r="E8" s="240"/>
      <c r="F8" s="241"/>
      <c r="G8" s="242">
        <f>SUMIF(AG9:AG16,"&lt;&gt;NOR",G9:G16)</f>
        <v>0</v>
      </c>
      <c r="H8" s="236"/>
      <c r="I8" s="236">
        <f>SUM(I9:I16)</f>
        <v>0</v>
      </c>
      <c r="J8" s="236"/>
      <c r="K8" s="236">
        <f>SUM(K9:K16)</f>
        <v>0</v>
      </c>
      <c r="L8" s="236"/>
      <c r="M8" s="236">
        <f>SUM(M9:M16)</f>
        <v>0</v>
      </c>
      <c r="N8" s="236"/>
      <c r="O8" s="236">
        <f>SUM(O9:O16)</f>
        <v>0.4</v>
      </c>
      <c r="P8" s="236"/>
      <c r="Q8" s="236">
        <f>SUM(Q9:Q16)</f>
        <v>0</v>
      </c>
      <c r="R8" s="236"/>
      <c r="S8" s="236"/>
      <c r="T8" s="236"/>
      <c r="U8" s="236"/>
      <c r="V8" s="236">
        <f>SUM(V9:V16)</f>
        <v>4.3</v>
      </c>
      <c r="W8" s="236"/>
      <c r="X8" s="236"/>
      <c r="AG8" t="s">
        <v>107</v>
      </c>
    </row>
    <row r="9" spans="1:60" ht="22.5" outlineLevel="1" x14ac:dyDescent="0.2">
      <c r="A9" s="243">
        <v>1</v>
      </c>
      <c r="B9" s="244" t="s">
        <v>108</v>
      </c>
      <c r="C9" s="258" t="s">
        <v>109</v>
      </c>
      <c r="D9" s="245" t="s">
        <v>110</v>
      </c>
      <c r="E9" s="246">
        <v>7.8259999999999996E-2</v>
      </c>
      <c r="F9" s="247"/>
      <c r="G9" s="248">
        <f>ROUND(E9*F9,2)</f>
        <v>0</v>
      </c>
      <c r="H9" s="233"/>
      <c r="I9" s="232">
        <f>ROUND(E9*H9,2)</f>
        <v>0</v>
      </c>
      <c r="J9" s="233"/>
      <c r="K9" s="232">
        <f>ROUND(E9*J9,2)</f>
        <v>0</v>
      </c>
      <c r="L9" s="232">
        <v>21</v>
      </c>
      <c r="M9" s="232">
        <f>G9*(1+L9/100)</f>
        <v>0</v>
      </c>
      <c r="N9" s="232">
        <v>1.09954</v>
      </c>
      <c r="O9" s="232">
        <f>ROUND(E9*N9,2)</f>
        <v>0.09</v>
      </c>
      <c r="P9" s="232">
        <v>0</v>
      </c>
      <c r="Q9" s="232">
        <f>ROUND(E9*P9,2)</f>
        <v>0</v>
      </c>
      <c r="R9" s="232"/>
      <c r="S9" s="232" t="s">
        <v>111</v>
      </c>
      <c r="T9" s="232" t="s">
        <v>112</v>
      </c>
      <c r="U9" s="232">
        <v>18.175000000000001</v>
      </c>
      <c r="V9" s="232">
        <f>ROUND(E9*U9,2)</f>
        <v>1.42</v>
      </c>
      <c r="W9" s="232"/>
      <c r="X9" s="232" t="s">
        <v>113</v>
      </c>
      <c r="Y9" s="212"/>
      <c r="Z9" s="212"/>
      <c r="AA9" s="212"/>
      <c r="AB9" s="212"/>
      <c r="AC9" s="212"/>
      <c r="AD9" s="212"/>
      <c r="AE9" s="212"/>
      <c r="AF9" s="212"/>
      <c r="AG9" s="212" t="s">
        <v>114</v>
      </c>
      <c r="AH9" s="212"/>
      <c r="AI9" s="212"/>
      <c r="AJ9" s="212"/>
      <c r="AK9" s="212"/>
      <c r="AL9" s="212"/>
      <c r="AM9" s="212"/>
      <c r="AN9" s="212"/>
      <c r="AO9" s="212"/>
      <c r="AP9" s="212"/>
      <c r="AQ9" s="212"/>
      <c r="AR9" s="212"/>
      <c r="AS9" s="212"/>
      <c r="AT9" s="212"/>
      <c r="AU9" s="212"/>
      <c r="AV9" s="212"/>
      <c r="AW9" s="212"/>
      <c r="AX9" s="212"/>
      <c r="AY9" s="212"/>
      <c r="AZ9" s="212"/>
      <c r="BA9" s="212"/>
      <c r="BB9" s="212"/>
      <c r="BC9" s="212"/>
      <c r="BD9" s="212"/>
      <c r="BE9" s="212"/>
      <c r="BF9" s="212"/>
      <c r="BG9" s="212"/>
      <c r="BH9" s="212"/>
    </row>
    <row r="10" spans="1:60" outlineLevel="1" x14ac:dyDescent="0.2">
      <c r="A10" s="229"/>
      <c r="B10" s="230"/>
      <c r="C10" s="259" t="s">
        <v>115</v>
      </c>
      <c r="D10" s="234"/>
      <c r="E10" s="235">
        <v>7.8259999999999996E-2</v>
      </c>
      <c r="F10" s="232"/>
      <c r="G10" s="232"/>
      <c r="H10" s="232"/>
      <c r="I10" s="232"/>
      <c r="J10" s="232"/>
      <c r="K10" s="232"/>
      <c r="L10" s="232"/>
      <c r="M10" s="232"/>
      <c r="N10" s="232"/>
      <c r="O10" s="232"/>
      <c r="P10" s="232"/>
      <c r="Q10" s="232"/>
      <c r="R10" s="232"/>
      <c r="S10" s="232"/>
      <c r="T10" s="232"/>
      <c r="U10" s="232"/>
      <c r="V10" s="232"/>
      <c r="W10" s="232"/>
      <c r="X10" s="232"/>
      <c r="Y10" s="212"/>
      <c r="Z10" s="212"/>
      <c r="AA10" s="212"/>
      <c r="AB10" s="212"/>
      <c r="AC10" s="212"/>
      <c r="AD10" s="212"/>
      <c r="AE10" s="212"/>
      <c r="AF10" s="212"/>
      <c r="AG10" s="212" t="s">
        <v>116</v>
      </c>
      <c r="AH10" s="212">
        <v>0</v>
      </c>
      <c r="AI10" s="212"/>
      <c r="AJ10" s="212"/>
      <c r="AK10" s="212"/>
      <c r="AL10" s="212"/>
      <c r="AM10" s="212"/>
      <c r="AN10" s="212"/>
      <c r="AO10" s="212"/>
      <c r="AP10" s="212"/>
      <c r="AQ10" s="212"/>
      <c r="AR10" s="212"/>
      <c r="AS10" s="212"/>
      <c r="AT10" s="212"/>
      <c r="AU10" s="212"/>
      <c r="AV10" s="212"/>
      <c r="AW10" s="212"/>
      <c r="AX10" s="212"/>
      <c r="AY10" s="212"/>
      <c r="AZ10" s="212"/>
      <c r="BA10" s="212"/>
      <c r="BB10" s="212"/>
      <c r="BC10" s="212"/>
      <c r="BD10" s="212"/>
      <c r="BE10" s="212"/>
      <c r="BF10" s="212"/>
      <c r="BG10" s="212"/>
      <c r="BH10" s="212"/>
    </row>
    <row r="11" spans="1:60" ht="22.5" outlineLevel="1" x14ac:dyDescent="0.2">
      <c r="A11" s="243">
        <v>2</v>
      </c>
      <c r="B11" s="244" t="s">
        <v>117</v>
      </c>
      <c r="C11" s="258" t="s">
        <v>118</v>
      </c>
      <c r="D11" s="245" t="s">
        <v>110</v>
      </c>
      <c r="E11" s="246">
        <v>2.145E-2</v>
      </c>
      <c r="F11" s="247"/>
      <c r="G11" s="248">
        <f>ROUND(E11*F11,2)</f>
        <v>0</v>
      </c>
      <c r="H11" s="233"/>
      <c r="I11" s="232">
        <f>ROUND(E11*H11,2)</f>
        <v>0</v>
      </c>
      <c r="J11" s="233"/>
      <c r="K11" s="232">
        <f>ROUND(E11*J11,2)</f>
        <v>0</v>
      </c>
      <c r="L11" s="232">
        <v>21</v>
      </c>
      <c r="M11" s="232">
        <f>G11*(1+L11/100)</f>
        <v>0</v>
      </c>
      <c r="N11" s="232">
        <v>1.0970899999999999</v>
      </c>
      <c r="O11" s="232">
        <f>ROUND(E11*N11,2)</f>
        <v>0.02</v>
      </c>
      <c r="P11" s="232">
        <v>0</v>
      </c>
      <c r="Q11" s="232">
        <f>ROUND(E11*P11,2)</f>
        <v>0</v>
      </c>
      <c r="R11" s="232"/>
      <c r="S11" s="232" t="s">
        <v>111</v>
      </c>
      <c r="T11" s="232" t="s">
        <v>119</v>
      </c>
      <c r="U11" s="232">
        <v>16.582999999999998</v>
      </c>
      <c r="V11" s="232">
        <f>ROUND(E11*U11,2)</f>
        <v>0.36</v>
      </c>
      <c r="W11" s="232"/>
      <c r="X11" s="232" t="s">
        <v>113</v>
      </c>
      <c r="Y11" s="212"/>
      <c r="Z11" s="212"/>
      <c r="AA11" s="212"/>
      <c r="AB11" s="212"/>
      <c r="AC11" s="212"/>
      <c r="AD11" s="212"/>
      <c r="AE11" s="212"/>
      <c r="AF11" s="212"/>
      <c r="AG11" s="212" t="s">
        <v>114</v>
      </c>
      <c r="AH11" s="212"/>
      <c r="AI11" s="212"/>
      <c r="AJ11" s="212"/>
      <c r="AK11" s="212"/>
      <c r="AL11" s="212"/>
      <c r="AM11" s="212"/>
      <c r="AN11" s="212"/>
      <c r="AO11" s="212"/>
      <c r="AP11" s="212"/>
      <c r="AQ11" s="212"/>
      <c r="AR11" s="212"/>
      <c r="AS11" s="212"/>
      <c r="AT11" s="212"/>
      <c r="AU11" s="212"/>
      <c r="AV11" s="212"/>
      <c r="AW11" s="212"/>
      <c r="AX11" s="212"/>
      <c r="AY11" s="212"/>
      <c r="AZ11" s="212"/>
      <c r="BA11" s="212"/>
      <c r="BB11" s="212"/>
      <c r="BC11" s="212"/>
      <c r="BD11" s="212"/>
      <c r="BE11" s="212"/>
      <c r="BF11" s="212"/>
      <c r="BG11" s="212"/>
      <c r="BH11" s="212"/>
    </row>
    <row r="12" spans="1:60" outlineLevel="1" x14ac:dyDescent="0.2">
      <c r="A12" s="229"/>
      <c r="B12" s="230"/>
      <c r="C12" s="259" t="s">
        <v>120</v>
      </c>
      <c r="D12" s="234"/>
      <c r="E12" s="235">
        <v>2.145E-2</v>
      </c>
      <c r="F12" s="232"/>
      <c r="G12" s="232"/>
      <c r="H12" s="232"/>
      <c r="I12" s="232"/>
      <c r="J12" s="232"/>
      <c r="K12" s="232"/>
      <c r="L12" s="232"/>
      <c r="M12" s="232"/>
      <c r="N12" s="232"/>
      <c r="O12" s="232"/>
      <c r="P12" s="232"/>
      <c r="Q12" s="232"/>
      <c r="R12" s="232"/>
      <c r="S12" s="232"/>
      <c r="T12" s="232"/>
      <c r="U12" s="232"/>
      <c r="V12" s="232"/>
      <c r="W12" s="232"/>
      <c r="X12" s="232"/>
      <c r="Y12" s="212"/>
      <c r="Z12" s="212"/>
      <c r="AA12" s="212"/>
      <c r="AB12" s="212"/>
      <c r="AC12" s="212"/>
      <c r="AD12" s="212"/>
      <c r="AE12" s="212"/>
      <c r="AF12" s="212"/>
      <c r="AG12" s="212" t="s">
        <v>116</v>
      </c>
      <c r="AH12" s="212">
        <v>0</v>
      </c>
      <c r="AI12" s="212"/>
      <c r="AJ12" s="212"/>
      <c r="AK12" s="212"/>
      <c r="AL12" s="212"/>
      <c r="AM12" s="212"/>
      <c r="AN12" s="212"/>
      <c r="AO12" s="212"/>
      <c r="AP12" s="212"/>
      <c r="AQ12" s="212"/>
      <c r="AR12" s="212"/>
      <c r="AS12" s="212"/>
      <c r="AT12" s="212"/>
      <c r="AU12" s="212"/>
      <c r="AV12" s="212"/>
      <c r="AW12" s="212"/>
      <c r="AX12" s="212"/>
      <c r="AY12" s="212"/>
      <c r="AZ12" s="212"/>
      <c r="BA12" s="212"/>
      <c r="BB12" s="212"/>
      <c r="BC12" s="212"/>
      <c r="BD12" s="212"/>
      <c r="BE12" s="212"/>
      <c r="BF12" s="212"/>
      <c r="BG12" s="212"/>
      <c r="BH12" s="212"/>
    </row>
    <row r="13" spans="1:60" ht="22.5" outlineLevel="1" x14ac:dyDescent="0.2">
      <c r="A13" s="243">
        <v>3</v>
      </c>
      <c r="B13" s="244" t="s">
        <v>121</v>
      </c>
      <c r="C13" s="258" t="s">
        <v>122</v>
      </c>
      <c r="D13" s="245" t="s">
        <v>110</v>
      </c>
      <c r="E13" s="246">
        <v>3.5799999999999998E-2</v>
      </c>
      <c r="F13" s="247"/>
      <c r="G13" s="248">
        <f>ROUND(E13*F13,2)</f>
        <v>0</v>
      </c>
      <c r="H13" s="233"/>
      <c r="I13" s="232">
        <f>ROUND(E13*H13,2)</f>
        <v>0</v>
      </c>
      <c r="J13" s="233"/>
      <c r="K13" s="232">
        <f>ROUND(E13*J13,2)</f>
        <v>0</v>
      </c>
      <c r="L13" s="232">
        <v>21</v>
      </c>
      <c r="M13" s="232">
        <f>G13*(1+L13/100)</f>
        <v>0</v>
      </c>
      <c r="N13" s="232">
        <v>1.0970899999999999</v>
      </c>
      <c r="O13" s="232">
        <f>ROUND(E13*N13,2)</f>
        <v>0.04</v>
      </c>
      <c r="P13" s="232">
        <v>0</v>
      </c>
      <c r="Q13" s="232">
        <f>ROUND(E13*P13,2)</f>
        <v>0</v>
      </c>
      <c r="R13" s="232"/>
      <c r="S13" s="232" t="s">
        <v>111</v>
      </c>
      <c r="T13" s="232" t="s">
        <v>119</v>
      </c>
      <c r="U13" s="232">
        <v>16.582999999999998</v>
      </c>
      <c r="V13" s="232">
        <f>ROUND(E13*U13,2)</f>
        <v>0.59</v>
      </c>
      <c r="W13" s="232"/>
      <c r="X13" s="232" t="s">
        <v>113</v>
      </c>
      <c r="Y13" s="212"/>
      <c r="Z13" s="212"/>
      <c r="AA13" s="212"/>
      <c r="AB13" s="212"/>
      <c r="AC13" s="212"/>
      <c r="AD13" s="212"/>
      <c r="AE13" s="212"/>
      <c r="AF13" s="212"/>
      <c r="AG13" s="212" t="s">
        <v>114</v>
      </c>
      <c r="AH13" s="212"/>
      <c r="AI13" s="212"/>
      <c r="AJ13" s="212"/>
      <c r="AK13" s="212"/>
      <c r="AL13" s="212"/>
      <c r="AM13" s="212"/>
      <c r="AN13" s="212"/>
      <c r="AO13" s="212"/>
      <c r="AP13" s="212"/>
      <c r="AQ13" s="212"/>
      <c r="AR13" s="212"/>
      <c r="AS13" s="212"/>
      <c r="AT13" s="212"/>
      <c r="AU13" s="212"/>
      <c r="AV13" s="212"/>
      <c r="AW13" s="212"/>
      <c r="AX13" s="212"/>
      <c r="AY13" s="212"/>
      <c r="AZ13" s="212"/>
      <c r="BA13" s="212"/>
      <c r="BB13" s="212"/>
      <c r="BC13" s="212"/>
      <c r="BD13" s="212"/>
      <c r="BE13" s="212"/>
      <c r="BF13" s="212"/>
      <c r="BG13" s="212"/>
      <c r="BH13" s="212"/>
    </row>
    <row r="14" spans="1:60" outlineLevel="1" x14ac:dyDescent="0.2">
      <c r="A14" s="229"/>
      <c r="B14" s="230"/>
      <c r="C14" s="259" t="s">
        <v>123</v>
      </c>
      <c r="D14" s="234"/>
      <c r="E14" s="235">
        <v>3.5799999999999998E-2</v>
      </c>
      <c r="F14" s="232"/>
      <c r="G14" s="232"/>
      <c r="H14" s="232"/>
      <c r="I14" s="232"/>
      <c r="J14" s="232"/>
      <c r="K14" s="232"/>
      <c r="L14" s="232"/>
      <c r="M14" s="232"/>
      <c r="N14" s="232"/>
      <c r="O14" s="232"/>
      <c r="P14" s="232"/>
      <c r="Q14" s="232"/>
      <c r="R14" s="232"/>
      <c r="S14" s="232"/>
      <c r="T14" s="232"/>
      <c r="U14" s="232"/>
      <c r="V14" s="232"/>
      <c r="W14" s="232"/>
      <c r="X14" s="232"/>
      <c r="Y14" s="212"/>
      <c r="Z14" s="212"/>
      <c r="AA14" s="212"/>
      <c r="AB14" s="212"/>
      <c r="AC14" s="212"/>
      <c r="AD14" s="212"/>
      <c r="AE14" s="212"/>
      <c r="AF14" s="212"/>
      <c r="AG14" s="212" t="s">
        <v>116</v>
      </c>
      <c r="AH14" s="212">
        <v>0</v>
      </c>
      <c r="AI14" s="212"/>
      <c r="AJ14" s="212"/>
      <c r="AK14" s="212"/>
      <c r="AL14" s="212"/>
      <c r="AM14" s="212"/>
      <c r="AN14" s="212"/>
      <c r="AO14" s="212"/>
      <c r="AP14" s="212"/>
      <c r="AQ14" s="212"/>
      <c r="AR14" s="212"/>
      <c r="AS14" s="212"/>
      <c r="AT14" s="212"/>
      <c r="AU14" s="212"/>
      <c r="AV14" s="212"/>
      <c r="AW14" s="212"/>
      <c r="AX14" s="212"/>
      <c r="AY14" s="212"/>
      <c r="AZ14" s="212"/>
      <c r="BA14" s="212"/>
      <c r="BB14" s="212"/>
      <c r="BC14" s="212"/>
      <c r="BD14" s="212"/>
      <c r="BE14" s="212"/>
      <c r="BF14" s="212"/>
      <c r="BG14" s="212"/>
      <c r="BH14" s="212"/>
    </row>
    <row r="15" spans="1:60" ht="22.5" outlineLevel="1" x14ac:dyDescent="0.2">
      <c r="A15" s="243">
        <v>4</v>
      </c>
      <c r="B15" s="244" t="s">
        <v>124</v>
      </c>
      <c r="C15" s="258" t="s">
        <v>125</v>
      </c>
      <c r="D15" s="245" t="s">
        <v>126</v>
      </c>
      <c r="E15" s="246">
        <v>1.5825</v>
      </c>
      <c r="F15" s="247"/>
      <c r="G15" s="248">
        <f>ROUND(E15*F15,2)</f>
        <v>0</v>
      </c>
      <c r="H15" s="233"/>
      <c r="I15" s="232">
        <f>ROUND(E15*H15,2)</f>
        <v>0</v>
      </c>
      <c r="J15" s="233"/>
      <c r="K15" s="232">
        <f>ROUND(E15*J15,2)</f>
        <v>0</v>
      </c>
      <c r="L15" s="232">
        <v>21</v>
      </c>
      <c r="M15" s="232">
        <f>G15*(1+L15/100)</f>
        <v>0</v>
      </c>
      <c r="N15" s="232">
        <v>0.15679999999999999</v>
      </c>
      <c r="O15" s="232">
        <f>ROUND(E15*N15,2)</f>
        <v>0.25</v>
      </c>
      <c r="P15" s="232">
        <v>0</v>
      </c>
      <c r="Q15" s="232">
        <f>ROUND(E15*P15,2)</f>
        <v>0</v>
      </c>
      <c r="R15" s="232"/>
      <c r="S15" s="232" t="s">
        <v>111</v>
      </c>
      <c r="T15" s="232" t="s">
        <v>112</v>
      </c>
      <c r="U15" s="232">
        <v>1.2225999999999999</v>
      </c>
      <c r="V15" s="232">
        <f>ROUND(E15*U15,2)</f>
        <v>1.93</v>
      </c>
      <c r="W15" s="232"/>
      <c r="X15" s="232" t="s">
        <v>113</v>
      </c>
      <c r="Y15" s="212"/>
      <c r="Z15" s="212"/>
      <c r="AA15" s="212"/>
      <c r="AB15" s="212"/>
      <c r="AC15" s="212"/>
      <c r="AD15" s="212"/>
      <c r="AE15" s="212"/>
      <c r="AF15" s="212"/>
      <c r="AG15" s="212" t="s">
        <v>114</v>
      </c>
      <c r="AH15" s="212"/>
      <c r="AI15" s="212"/>
      <c r="AJ15" s="212"/>
      <c r="AK15" s="212"/>
      <c r="AL15" s="212"/>
      <c r="AM15" s="212"/>
      <c r="AN15" s="212"/>
      <c r="AO15" s="212"/>
      <c r="AP15" s="212"/>
      <c r="AQ15" s="212"/>
      <c r="AR15" s="212"/>
      <c r="AS15" s="212"/>
      <c r="AT15" s="212"/>
      <c r="AU15" s="212"/>
      <c r="AV15" s="212"/>
      <c r="AW15" s="212"/>
      <c r="AX15" s="212"/>
      <c r="AY15" s="212"/>
      <c r="AZ15" s="212"/>
      <c r="BA15" s="212"/>
      <c r="BB15" s="212"/>
      <c r="BC15" s="212"/>
      <c r="BD15" s="212"/>
      <c r="BE15" s="212"/>
      <c r="BF15" s="212"/>
      <c r="BG15" s="212"/>
      <c r="BH15" s="212"/>
    </row>
    <row r="16" spans="1:60" outlineLevel="1" x14ac:dyDescent="0.2">
      <c r="A16" s="229"/>
      <c r="B16" s="230"/>
      <c r="C16" s="259" t="s">
        <v>127</v>
      </c>
      <c r="D16" s="234"/>
      <c r="E16" s="235">
        <v>1.5825</v>
      </c>
      <c r="F16" s="232"/>
      <c r="G16" s="232"/>
      <c r="H16" s="232"/>
      <c r="I16" s="232"/>
      <c r="J16" s="232"/>
      <c r="K16" s="232"/>
      <c r="L16" s="232"/>
      <c r="M16" s="232"/>
      <c r="N16" s="232"/>
      <c r="O16" s="232"/>
      <c r="P16" s="232"/>
      <c r="Q16" s="232"/>
      <c r="R16" s="232"/>
      <c r="S16" s="232"/>
      <c r="T16" s="232"/>
      <c r="U16" s="232"/>
      <c r="V16" s="232"/>
      <c r="W16" s="232"/>
      <c r="X16" s="232"/>
      <c r="Y16" s="212"/>
      <c r="Z16" s="212"/>
      <c r="AA16" s="212"/>
      <c r="AB16" s="212"/>
      <c r="AC16" s="212"/>
      <c r="AD16" s="212"/>
      <c r="AE16" s="212"/>
      <c r="AF16" s="212"/>
      <c r="AG16" s="212" t="s">
        <v>116</v>
      </c>
      <c r="AH16" s="212">
        <v>0</v>
      </c>
      <c r="AI16" s="212"/>
      <c r="AJ16" s="212"/>
      <c r="AK16" s="212"/>
      <c r="AL16" s="212"/>
      <c r="AM16" s="212"/>
      <c r="AN16" s="212"/>
      <c r="AO16" s="212"/>
      <c r="AP16" s="212"/>
      <c r="AQ16" s="212"/>
      <c r="AR16" s="212"/>
      <c r="AS16" s="212"/>
      <c r="AT16" s="212"/>
      <c r="AU16" s="212"/>
      <c r="AV16" s="212"/>
      <c r="AW16" s="212"/>
      <c r="AX16" s="212"/>
      <c r="AY16" s="212"/>
      <c r="AZ16" s="212"/>
      <c r="BA16" s="212"/>
      <c r="BB16" s="212"/>
      <c r="BC16" s="212"/>
      <c r="BD16" s="212"/>
      <c r="BE16" s="212"/>
      <c r="BF16" s="212"/>
      <c r="BG16" s="212"/>
      <c r="BH16" s="212"/>
    </row>
    <row r="17" spans="1:60" x14ac:dyDescent="0.2">
      <c r="A17" s="237" t="s">
        <v>106</v>
      </c>
      <c r="B17" s="238" t="s">
        <v>58</v>
      </c>
      <c r="C17" s="257" t="s">
        <v>59</v>
      </c>
      <c r="D17" s="239"/>
      <c r="E17" s="240"/>
      <c r="F17" s="241"/>
      <c r="G17" s="242">
        <f>SUMIF(AG18:AG21,"&lt;&gt;NOR",G18:G21)</f>
        <v>0</v>
      </c>
      <c r="H17" s="236"/>
      <c r="I17" s="236">
        <f>SUM(I18:I21)</f>
        <v>0</v>
      </c>
      <c r="J17" s="236"/>
      <c r="K17" s="236">
        <f>SUM(K18:K21)</f>
        <v>0</v>
      </c>
      <c r="L17" s="236"/>
      <c r="M17" s="236">
        <f>SUM(M18:M21)</f>
        <v>0</v>
      </c>
      <c r="N17" s="236"/>
      <c r="O17" s="236">
        <f>SUM(O18:O21)</f>
        <v>0.29000000000000004</v>
      </c>
      <c r="P17" s="236"/>
      <c r="Q17" s="236">
        <f>SUM(Q18:Q21)</f>
        <v>0</v>
      </c>
      <c r="R17" s="236"/>
      <c r="S17" s="236"/>
      <c r="T17" s="236"/>
      <c r="U17" s="236"/>
      <c r="V17" s="236">
        <f>SUM(V18:V21)</f>
        <v>6.42</v>
      </c>
      <c r="W17" s="236"/>
      <c r="X17" s="236"/>
      <c r="AG17" t="s">
        <v>107</v>
      </c>
    </row>
    <row r="18" spans="1:60" ht="22.5" outlineLevel="1" x14ac:dyDescent="0.2">
      <c r="A18" s="243">
        <v>5</v>
      </c>
      <c r="B18" s="244" t="s">
        <v>128</v>
      </c>
      <c r="C18" s="258" t="s">
        <v>129</v>
      </c>
      <c r="D18" s="245" t="s">
        <v>130</v>
      </c>
      <c r="E18" s="246">
        <v>24.12</v>
      </c>
      <c r="F18" s="247"/>
      <c r="G18" s="248">
        <f>ROUND(E18*F18,2)</f>
        <v>0</v>
      </c>
      <c r="H18" s="233"/>
      <c r="I18" s="232">
        <f>ROUND(E18*H18,2)</f>
        <v>0</v>
      </c>
      <c r="J18" s="233"/>
      <c r="K18" s="232">
        <f>ROUND(E18*J18,2)</f>
        <v>0</v>
      </c>
      <c r="L18" s="232">
        <v>21</v>
      </c>
      <c r="M18" s="232">
        <f>G18*(1+L18/100)</f>
        <v>0</v>
      </c>
      <c r="N18" s="232">
        <v>2.3800000000000002E-3</v>
      </c>
      <c r="O18" s="232">
        <f>ROUND(E18*N18,2)</f>
        <v>0.06</v>
      </c>
      <c r="P18" s="232">
        <v>0</v>
      </c>
      <c r="Q18" s="232">
        <f>ROUND(E18*P18,2)</f>
        <v>0</v>
      </c>
      <c r="R18" s="232"/>
      <c r="S18" s="232" t="s">
        <v>111</v>
      </c>
      <c r="T18" s="232" t="s">
        <v>112</v>
      </c>
      <c r="U18" s="232">
        <v>0.18232999999999999</v>
      </c>
      <c r="V18" s="232">
        <f>ROUND(E18*U18,2)</f>
        <v>4.4000000000000004</v>
      </c>
      <c r="W18" s="232"/>
      <c r="X18" s="232" t="s">
        <v>113</v>
      </c>
      <c r="Y18" s="212"/>
      <c r="Z18" s="212"/>
      <c r="AA18" s="212"/>
      <c r="AB18" s="212"/>
      <c r="AC18" s="212"/>
      <c r="AD18" s="212"/>
      <c r="AE18" s="212"/>
      <c r="AF18" s="212"/>
      <c r="AG18" s="212" t="s">
        <v>114</v>
      </c>
      <c r="AH18" s="212"/>
      <c r="AI18" s="212"/>
      <c r="AJ18" s="212"/>
      <c r="AK18" s="212"/>
      <c r="AL18" s="212"/>
      <c r="AM18" s="212"/>
      <c r="AN18" s="212"/>
      <c r="AO18" s="212"/>
      <c r="AP18" s="212"/>
      <c r="AQ18" s="212"/>
      <c r="AR18" s="212"/>
      <c r="AS18" s="212"/>
      <c r="AT18" s="212"/>
      <c r="AU18" s="212"/>
      <c r="AV18" s="212"/>
      <c r="AW18" s="212"/>
      <c r="AX18" s="212"/>
      <c r="AY18" s="212"/>
      <c r="AZ18" s="212"/>
      <c r="BA18" s="212"/>
      <c r="BB18" s="212"/>
      <c r="BC18" s="212"/>
      <c r="BD18" s="212"/>
      <c r="BE18" s="212"/>
      <c r="BF18" s="212"/>
      <c r="BG18" s="212"/>
      <c r="BH18" s="212"/>
    </row>
    <row r="19" spans="1:60" ht="22.5" outlineLevel="1" x14ac:dyDescent="0.2">
      <c r="A19" s="229"/>
      <c r="B19" s="230"/>
      <c r="C19" s="259" t="s">
        <v>131</v>
      </c>
      <c r="D19" s="234"/>
      <c r="E19" s="235">
        <v>24.12</v>
      </c>
      <c r="F19" s="232"/>
      <c r="G19" s="232"/>
      <c r="H19" s="232"/>
      <c r="I19" s="232"/>
      <c r="J19" s="232"/>
      <c r="K19" s="232"/>
      <c r="L19" s="232"/>
      <c r="M19" s="232"/>
      <c r="N19" s="232"/>
      <c r="O19" s="232"/>
      <c r="P19" s="232"/>
      <c r="Q19" s="232"/>
      <c r="R19" s="232"/>
      <c r="S19" s="232"/>
      <c r="T19" s="232"/>
      <c r="U19" s="232"/>
      <c r="V19" s="232"/>
      <c r="W19" s="232"/>
      <c r="X19" s="232"/>
      <c r="Y19" s="212"/>
      <c r="Z19" s="212"/>
      <c r="AA19" s="212"/>
      <c r="AB19" s="212"/>
      <c r="AC19" s="212"/>
      <c r="AD19" s="212"/>
      <c r="AE19" s="212"/>
      <c r="AF19" s="212"/>
      <c r="AG19" s="212" t="s">
        <v>116</v>
      </c>
      <c r="AH19" s="212">
        <v>0</v>
      </c>
      <c r="AI19" s="212"/>
      <c r="AJ19" s="212"/>
      <c r="AK19" s="212"/>
      <c r="AL19" s="212"/>
      <c r="AM19" s="212"/>
      <c r="AN19" s="212"/>
      <c r="AO19" s="212"/>
      <c r="AP19" s="212"/>
      <c r="AQ19" s="212"/>
      <c r="AR19" s="212"/>
      <c r="AS19" s="212"/>
      <c r="AT19" s="212"/>
      <c r="AU19" s="212"/>
      <c r="AV19" s="212"/>
      <c r="AW19" s="212"/>
      <c r="AX19" s="212"/>
      <c r="AY19" s="212"/>
      <c r="AZ19" s="212"/>
      <c r="BA19" s="212"/>
      <c r="BB19" s="212"/>
      <c r="BC19" s="212"/>
      <c r="BD19" s="212"/>
      <c r="BE19" s="212"/>
      <c r="BF19" s="212"/>
      <c r="BG19" s="212"/>
      <c r="BH19" s="212"/>
    </row>
    <row r="20" spans="1:60" outlineLevel="1" x14ac:dyDescent="0.2">
      <c r="A20" s="243">
        <v>6</v>
      </c>
      <c r="B20" s="244" t="s">
        <v>132</v>
      </c>
      <c r="C20" s="258" t="s">
        <v>133</v>
      </c>
      <c r="D20" s="245" t="s">
        <v>126</v>
      </c>
      <c r="E20" s="246">
        <v>4.7474999999999996</v>
      </c>
      <c r="F20" s="247"/>
      <c r="G20" s="248">
        <f>ROUND(E20*F20,2)</f>
        <v>0</v>
      </c>
      <c r="H20" s="233"/>
      <c r="I20" s="232">
        <f>ROUND(E20*H20,2)</f>
        <v>0</v>
      </c>
      <c r="J20" s="233"/>
      <c r="K20" s="232">
        <f>ROUND(E20*J20,2)</f>
        <v>0</v>
      </c>
      <c r="L20" s="232">
        <v>21</v>
      </c>
      <c r="M20" s="232">
        <f>G20*(1+L20/100)</f>
        <v>0</v>
      </c>
      <c r="N20" s="232">
        <v>4.777E-2</v>
      </c>
      <c r="O20" s="232">
        <f>ROUND(E20*N20,2)</f>
        <v>0.23</v>
      </c>
      <c r="P20" s="232">
        <v>0</v>
      </c>
      <c r="Q20" s="232">
        <f>ROUND(E20*P20,2)</f>
        <v>0</v>
      </c>
      <c r="R20" s="232"/>
      <c r="S20" s="232" t="s">
        <v>111</v>
      </c>
      <c r="T20" s="232" t="s">
        <v>112</v>
      </c>
      <c r="U20" s="232">
        <v>0.42480000000000001</v>
      </c>
      <c r="V20" s="232">
        <f>ROUND(E20*U20,2)</f>
        <v>2.02</v>
      </c>
      <c r="W20" s="232"/>
      <c r="X20" s="232" t="s">
        <v>113</v>
      </c>
      <c r="Y20" s="212"/>
      <c r="Z20" s="212"/>
      <c r="AA20" s="212"/>
      <c r="AB20" s="212"/>
      <c r="AC20" s="212"/>
      <c r="AD20" s="212"/>
      <c r="AE20" s="212"/>
      <c r="AF20" s="212"/>
      <c r="AG20" s="212" t="s">
        <v>114</v>
      </c>
      <c r="AH20" s="212"/>
      <c r="AI20" s="212"/>
      <c r="AJ20" s="212"/>
      <c r="AK20" s="212"/>
      <c r="AL20" s="212"/>
      <c r="AM20" s="212"/>
      <c r="AN20" s="212"/>
      <c r="AO20" s="212"/>
      <c r="AP20" s="212"/>
      <c r="AQ20" s="212"/>
      <c r="AR20" s="212"/>
      <c r="AS20" s="212"/>
      <c r="AT20" s="212"/>
      <c r="AU20" s="212"/>
      <c r="AV20" s="212"/>
      <c r="AW20" s="212"/>
      <c r="AX20" s="212"/>
      <c r="AY20" s="212"/>
      <c r="AZ20" s="212"/>
      <c r="BA20" s="212"/>
      <c r="BB20" s="212"/>
      <c r="BC20" s="212"/>
      <c r="BD20" s="212"/>
      <c r="BE20" s="212"/>
      <c r="BF20" s="212"/>
      <c r="BG20" s="212"/>
      <c r="BH20" s="212"/>
    </row>
    <row r="21" spans="1:60" outlineLevel="1" x14ac:dyDescent="0.2">
      <c r="A21" s="229"/>
      <c r="B21" s="230"/>
      <c r="C21" s="259" t="s">
        <v>134</v>
      </c>
      <c r="D21" s="234"/>
      <c r="E21" s="235">
        <v>4.7474999999999996</v>
      </c>
      <c r="F21" s="232"/>
      <c r="G21" s="232"/>
      <c r="H21" s="232"/>
      <c r="I21" s="232"/>
      <c r="J21" s="232"/>
      <c r="K21" s="232"/>
      <c r="L21" s="232"/>
      <c r="M21" s="232"/>
      <c r="N21" s="232"/>
      <c r="O21" s="232"/>
      <c r="P21" s="232"/>
      <c r="Q21" s="232"/>
      <c r="R21" s="232"/>
      <c r="S21" s="232"/>
      <c r="T21" s="232"/>
      <c r="U21" s="232"/>
      <c r="V21" s="232"/>
      <c r="W21" s="232"/>
      <c r="X21" s="232"/>
      <c r="Y21" s="212"/>
      <c r="Z21" s="212"/>
      <c r="AA21" s="212"/>
      <c r="AB21" s="212"/>
      <c r="AC21" s="212"/>
      <c r="AD21" s="212"/>
      <c r="AE21" s="212"/>
      <c r="AF21" s="212"/>
      <c r="AG21" s="212" t="s">
        <v>116</v>
      </c>
      <c r="AH21" s="212">
        <v>0</v>
      </c>
      <c r="AI21" s="212"/>
      <c r="AJ21" s="212"/>
      <c r="AK21" s="212"/>
      <c r="AL21" s="212"/>
      <c r="AM21" s="212"/>
      <c r="AN21" s="212"/>
      <c r="AO21" s="212"/>
      <c r="AP21" s="212"/>
      <c r="AQ21" s="212"/>
      <c r="AR21" s="212"/>
      <c r="AS21" s="212"/>
      <c r="AT21" s="212"/>
      <c r="AU21" s="212"/>
      <c r="AV21" s="212"/>
      <c r="AW21" s="212"/>
      <c r="AX21" s="212"/>
      <c r="AY21" s="212"/>
      <c r="AZ21" s="212"/>
      <c r="BA21" s="212"/>
      <c r="BB21" s="212"/>
      <c r="BC21" s="212"/>
      <c r="BD21" s="212"/>
      <c r="BE21" s="212"/>
      <c r="BF21" s="212"/>
      <c r="BG21" s="212"/>
      <c r="BH21" s="212"/>
    </row>
    <row r="22" spans="1:60" x14ac:dyDescent="0.2">
      <c r="A22" s="237" t="s">
        <v>106</v>
      </c>
      <c r="B22" s="238" t="s">
        <v>60</v>
      </c>
      <c r="C22" s="257" t="s">
        <v>61</v>
      </c>
      <c r="D22" s="239"/>
      <c r="E22" s="240"/>
      <c r="F22" s="241"/>
      <c r="G22" s="242">
        <f>SUMIF(AG23:AG24,"&lt;&gt;NOR",G23:G24)</f>
        <v>0</v>
      </c>
      <c r="H22" s="236"/>
      <c r="I22" s="236">
        <f>SUM(I23:I24)</f>
        <v>0</v>
      </c>
      <c r="J22" s="236"/>
      <c r="K22" s="236">
        <f>SUM(K23:K24)</f>
        <v>0</v>
      </c>
      <c r="L22" s="236"/>
      <c r="M22" s="236">
        <f>SUM(M23:M24)</f>
        <v>0</v>
      </c>
      <c r="N22" s="236"/>
      <c r="O22" s="236">
        <f>SUM(O23:O24)</f>
        <v>1.01</v>
      </c>
      <c r="P22" s="236"/>
      <c r="Q22" s="236">
        <f>SUM(Q23:Q24)</f>
        <v>0</v>
      </c>
      <c r="R22" s="236"/>
      <c r="S22" s="236"/>
      <c r="T22" s="236"/>
      <c r="U22" s="236"/>
      <c r="V22" s="236">
        <f>SUM(V23:V24)</f>
        <v>17.64</v>
      </c>
      <c r="W22" s="236"/>
      <c r="X22" s="236"/>
      <c r="AG22" t="s">
        <v>107</v>
      </c>
    </row>
    <row r="23" spans="1:60" outlineLevel="1" x14ac:dyDescent="0.2">
      <c r="A23" s="249">
        <v>7</v>
      </c>
      <c r="B23" s="250" t="s">
        <v>135</v>
      </c>
      <c r="C23" s="260" t="s">
        <v>136</v>
      </c>
      <c r="D23" s="251" t="s">
        <v>137</v>
      </c>
      <c r="E23" s="252">
        <v>2</v>
      </c>
      <c r="F23" s="253"/>
      <c r="G23" s="254">
        <f>ROUND(E23*F23,2)</f>
        <v>0</v>
      </c>
      <c r="H23" s="233"/>
      <c r="I23" s="232">
        <f>ROUND(E23*H23,2)</f>
        <v>0</v>
      </c>
      <c r="J23" s="233"/>
      <c r="K23" s="232">
        <f>ROUND(E23*J23,2)</f>
        <v>0</v>
      </c>
      <c r="L23" s="232">
        <v>21</v>
      </c>
      <c r="M23" s="232">
        <f>G23*(1+L23/100)</f>
        <v>0</v>
      </c>
      <c r="N23" s="232">
        <v>0.49075000000000002</v>
      </c>
      <c r="O23" s="232">
        <f>ROUND(E23*N23,2)</f>
        <v>0.98</v>
      </c>
      <c r="P23" s="232">
        <v>0</v>
      </c>
      <c r="Q23" s="232">
        <f>ROUND(E23*P23,2)</f>
        <v>0</v>
      </c>
      <c r="R23" s="232"/>
      <c r="S23" s="232" t="s">
        <v>111</v>
      </c>
      <c r="T23" s="232" t="s">
        <v>112</v>
      </c>
      <c r="U23" s="232">
        <v>8.82</v>
      </c>
      <c r="V23" s="232">
        <f>ROUND(E23*U23,2)</f>
        <v>17.64</v>
      </c>
      <c r="W23" s="232"/>
      <c r="X23" s="232" t="s">
        <v>113</v>
      </c>
      <c r="Y23" s="212"/>
      <c r="Z23" s="212"/>
      <c r="AA23" s="212"/>
      <c r="AB23" s="212"/>
      <c r="AC23" s="212"/>
      <c r="AD23" s="212"/>
      <c r="AE23" s="212"/>
      <c r="AF23" s="212"/>
      <c r="AG23" s="212" t="s">
        <v>114</v>
      </c>
      <c r="AH23" s="212"/>
      <c r="AI23" s="212"/>
      <c r="AJ23" s="212"/>
      <c r="AK23" s="212"/>
      <c r="AL23" s="212"/>
      <c r="AM23" s="212"/>
      <c r="AN23" s="212"/>
      <c r="AO23" s="212"/>
      <c r="AP23" s="212"/>
      <c r="AQ23" s="212"/>
      <c r="AR23" s="212"/>
      <c r="AS23" s="212"/>
      <c r="AT23" s="212"/>
      <c r="AU23" s="212"/>
      <c r="AV23" s="212"/>
      <c r="AW23" s="212"/>
      <c r="AX23" s="212"/>
      <c r="AY23" s="212"/>
      <c r="AZ23" s="212"/>
      <c r="BA23" s="212"/>
      <c r="BB23" s="212"/>
      <c r="BC23" s="212"/>
      <c r="BD23" s="212"/>
      <c r="BE23" s="212"/>
      <c r="BF23" s="212"/>
      <c r="BG23" s="212"/>
      <c r="BH23" s="212"/>
    </row>
    <row r="24" spans="1:60" ht="22.5" outlineLevel="1" x14ac:dyDescent="0.2">
      <c r="A24" s="249">
        <v>8</v>
      </c>
      <c r="B24" s="250" t="s">
        <v>138</v>
      </c>
      <c r="C24" s="260" t="s">
        <v>139</v>
      </c>
      <c r="D24" s="251" t="s">
        <v>137</v>
      </c>
      <c r="E24" s="252">
        <v>2</v>
      </c>
      <c r="F24" s="253"/>
      <c r="G24" s="254">
        <f>ROUND(E24*F24,2)</f>
        <v>0</v>
      </c>
      <c r="H24" s="233"/>
      <c r="I24" s="232">
        <f>ROUND(E24*H24,2)</f>
        <v>0</v>
      </c>
      <c r="J24" s="233"/>
      <c r="K24" s="232">
        <f>ROUND(E24*J24,2)</f>
        <v>0</v>
      </c>
      <c r="L24" s="232">
        <v>21</v>
      </c>
      <c r="M24" s="232">
        <f>G24*(1+L24/100)</f>
        <v>0</v>
      </c>
      <c r="N24" s="232">
        <v>1.5699999999999999E-2</v>
      </c>
      <c r="O24" s="232">
        <f>ROUND(E24*N24,2)</f>
        <v>0.03</v>
      </c>
      <c r="P24" s="232">
        <v>0</v>
      </c>
      <c r="Q24" s="232">
        <f>ROUND(E24*P24,2)</f>
        <v>0</v>
      </c>
      <c r="R24" s="232" t="s">
        <v>140</v>
      </c>
      <c r="S24" s="232" t="s">
        <v>111</v>
      </c>
      <c r="T24" s="232" t="s">
        <v>141</v>
      </c>
      <c r="U24" s="232">
        <v>0</v>
      </c>
      <c r="V24" s="232">
        <f>ROUND(E24*U24,2)</f>
        <v>0</v>
      </c>
      <c r="W24" s="232"/>
      <c r="X24" s="232" t="s">
        <v>142</v>
      </c>
      <c r="Y24" s="212"/>
      <c r="Z24" s="212"/>
      <c r="AA24" s="212"/>
      <c r="AB24" s="212"/>
      <c r="AC24" s="212"/>
      <c r="AD24" s="212"/>
      <c r="AE24" s="212"/>
      <c r="AF24" s="212"/>
      <c r="AG24" s="212" t="s">
        <v>143</v>
      </c>
      <c r="AH24" s="212"/>
      <c r="AI24" s="212"/>
      <c r="AJ24" s="212"/>
      <c r="AK24" s="212"/>
      <c r="AL24" s="212"/>
      <c r="AM24" s="212"/>
      <c r="AN24" s="212"/>
      <c r="AO24" s="212"/>
      <c r="AP24" s="212"/>
      <c r="AQ24" s="212"/>
      <c r="AR24" s="212"/>
      <c r="AS24" s="212"/>
      <c r="AT24" s="212"/>
      <c r="AU24" s="212"/>
      <c r="AV24" s="212"/>
      <c r="AW24" s="212"/>
      <c r="AX24" s="212"/>
      <c r="AY24" s="212"/>
      <c r="AZ24" s="212"/>
      <c r="BA24" s="212"/>
      <c r="BB24" s="212"/>
      <c r="BC24" s="212"/>
      <c r="BD24" s="212"/>
      <c r="BE24" s="212"/>
      <c r="BF24" s="212"/>
      <c r="BG24" s="212"/>
      <c r="BH24" s="212"/>
    </row>
    <row r="25" spans="1:60" x14ac:dyDescent="0.2">
      <c r="A25" s="237" t="s">
        <v>106</v>
      </c>
      <c r="B25" s="238" t="s">
        <v>62</v>
      </c>
      <c r="C25" s="257" t="s">
        <v>63</v>
      </c>
      <c r="D25" s="239"/>
      <c r="E25" s="240"/>
      <c r="F25" s="241"/>
      <c r="G25" s="242">
        <f>SUMIF(AG26:AG27,"&lt;&gt;NOR",G26:G27)</f>
        <v>0</v>
      </c>
      <c r="H25" s="236"/>
      <c r="I25" s="236">
        <f>SUM(I26:I27)</f>
        <v>0</v>
      </c>
      <c r="J25" s="236"/>
      <c r="K25" s="236">
        <f>SUM(K26:K27)</f>
        <v>0</v>
      </c>
      <c r="L25" s="236"/>
      <c r="M25" s="236">
        <f>SUM(M26:M27)</f>
        <v>0</v>
      </c>
      <c r="N25" s="236"/>
      <c r="O25" s="236">
        <f>SUM(O26:O27)</f>
        <v>0.23</v>
      </c>
      <c r="P25" s="236"/>
      <c r="Q25" s="236">
        <f>SUM(Q26:Q27)</f>
        <v>0</v>
      </c>
      <c r="R25" s="236"/>
      <c r="S25" s="236"/>
      <c r="T25" s="236"/>
      <c r="U25" s="236"/>
      <c r="V25" s="236">
        <f>SUM(V26:V27)</f>
        <v>31.12</v>
      </c>
      <c r="W25" s="236"/>
      <c r="X25" s="236"/>
      <c r="AG25" t="s">
        <v>107</v>
      </c>
    </row>
    <row r="26" spans="1:60" outlineLevel="1" x14ac:dyDescent="0.2">
      <c r="A26" s="243">
        <v>9</v>
      </c>
      <c r="B26" s="244" t="s">
        <v>144</v>
      </c>
      <c r="C26" s="258" t="s">
        <v>145</v>
      </c>
      <c r="D26" s="245" t="s">
        <v>126</v>
      </c>
      <c r="E26" s="246">
        <v>145.41</v>
      </c>
      <c r="F26" s="247"/>
      <c r="G26" s="248">
        <f>ROUND(E26*F26,2)</f>
        <v>0</v>
      </c>
      <c r="H26" s="233"/>
      <c r="I26" s="232">
        <f>ROUND(E26*H26,2)</f>
        <v>0</v>
      </c>
      <c r="J26" s="233"/>
      <c r="K26" s="232">
        <f>ROUND(E26*J26,2)</f>
        <v>0</v>
      </c>
      <c r="L26" s="232">
        <v>21</v>
      </c>
      <c r="M26" s="232">
        <f>G26*(1+L26/100)</f>
        <v>0</v>
      </c>
      <c r="N26" s="232">
        <v>1.58E-3</v>
      </c>
      <c r="O26" s="232">
        <f>ROUND(E26*N26,2)</f>
        <v>0.23</v>
      </c>
      <c r="P26" s="232">
        <v>0</v>
      </c>
      <c r="Q26" s="232">
        <f>ROUND(E26*P26,2)</f>
        <v>0</v>
      </c>
      <c r="R26" s="232"/>
      <c r="S26" s="232" t="s">
        <v>111</v>
      </c>
      <c r="T26" s="232" t="s">
        <v>112</v>
      </c>
      <c r="U26" s="232">
        <v>0.214</v>
      </c>
      <c r="V26" s="232">
        <f>ROUND(E26*U26,2)</f>
        <v>31.12</v>
      </c>
      <c r="W26" s="232"/>
      <c r="X26" s="232" t="s">
        <v>113</v>
      </c>
      <c r="Y26" s="212"/>
      <c r="Z26" s="212"/>
      <c r="AA26" s="212"/>
      <c r="AB26" s="212"/>
      <c r="AC26" s="212"/>
      <c r="AD26" s="212"/>
      <c r="AE26" s="212"/>
      <c r="AF26" s="212"/>
      <c r="AG26" s="212" t="s">
        <v>114</v>
      </c>
      <c r="AH26" s="212"/>
      <c r="AI26" s="212"/>
      <c r="AJ26" s="212"/>
      <c r="AK26" s="212"/>
      <c r="AL26" s="212"/>
      <c r="AM26" s="212"/>
      <c r="AN26" s="212"/>
      <c r="AO26" s="212"/>
      <c r="AP26" s="212"/>
      <c r="AQ26" s="212"/>
      <c r="AR26" s="212"/>
      <c r="AS26" s="212"/>
      <c r="AT26" s="212"/>
      <c r="AU26" s="212"/>
      <c r="AV26" s="212"/>
      <c r="AW26" s="212"/>
      <c r="AX26" s="212"/>
      <c r="AY26" s="212"/>
      <c r="AZ26" s="212"/>
      <c r="BA26" s="212"/>
      <c r="BB26" s="212"/>
      <c r="BC26" s="212"/>
      <c r="BD26" s="212"/>
      <c r="BE26" s="212"/>
      <c r="BF26" s="212"/>
      <c r="BG26" s="212"/>
      <c r="BH26" s="212"/>
    </row>
    <row r="27" spans="1:60" ht="22.5" outlineLevel="1" x14ac:dyDescent="0.2">
      <c r="A27" s="229"/>
      <c r="B27" s="230"/>
      <c r="C27" s="259" t="s">
        <v>146</v>
      </c>
      <c r="D27" s="234"/>
      <c r="E27" s="235">
        <v>145.41</v>
      </c>
      <c r="F27" s="232"/>
      <c r="G27" s="232"/>
      <c r="H27" s="232"/>
      <c r="I27" s="232"/>
      <c r="J27" s="232"/>
      <c r="K27" s="232"/>
      <c r="L27" s="232"/>
      <c r="M27" s="232"/>
      <c r="N27" s="232"/>
      <c r="O27" s="232"/>
      <c r="P27" s="232"/>
      <c r="Q27" s="232"/>
      <c r="R27" s="232"/>
      <c r="S27" s="232"/>
      <c r="T27" s="232"/>
      <c r="U27" s="232"/>
      <c r="V27" s="232"/>
      <c r="W27" s="232"/>
      <c r="X27" s="232"/>
      <c r="Y27" s="212"/>
      <c r="Z27" s="212"/>
      <c r="AA27" s="212"/>
      <c r="AB27" s="212"/>
      <c r="AC27" s="212"/>
      <c r="AD27" s="212"/>
      <c r="AE27" s="212"/>
      <c r="AF27" s="212"/>
      <c r="AG27" s="212" t="s">
        <v>116</v>
      </c>
      <c r="AH27" s="212">
        <v>0</v>
      </c>
      <c r="AI27" s="212"/>
      <c r="AJ27" s="212"/>
      <c r="AK27" s="212"/>
      <c r="AL27" s="212"/>
      <c r="AM27" s="212"/>
      <c r="AN27" s="212"/>
      <c r="AO27" s="212"/>
      <c r="AP27" s="212"/>
      <c r="AQ27" s="212"/>
      <c r="AR27" s="212"/>
      <c r="AS27" s="212"/>
      <c r="AT27" s="212"/>
      <c r="AU27" s="212"/>
      <c r="AV27" s="212"/>
      <c r="AW27" s="212"/>
      <c r="AX27" s="212"/>
      <c r="AY27" s="212"/>
      <c r="AZ27" s="212"/>
      <c r="BA27" s="212"/>
      <c r="BB27" s="212"/>
      <c r="BC27" s="212"/>
      <c r="BD27" s="212"/>
      <c r="BE27" s="212"/>
      <c r="BF27" s="212"/>
      <c r="BG27" s="212"/>
      <c r="BH27" s="212"/>
    </row>
    <row r="28" spans="1:60" ht="25.5" x14ac:dyDescent="0.2">
      <c r="A28" s="237" t="s">
        <v>106</v>
      </c>
      <c r="B28" s="238" t="s">
        <v>64</v>
      </c>
      <c r="C28" s="257" t="s">
        <v>65</v>
      </c>
      <c r="D28" s="239"/>
      <c r="E28" s="240"/>
      <c r="F28" s="241"/>
      <c r="G28" s="242">
        <f>SUMIF(AG29:AG30,"&lt;&gt;NOR",G29:G30)</f>
        <v>0</v>
      </c>
      <c r="H28" s="236"/>
      <c r="I28" s="236">
        <f>SUM(I29:I30)</f>
        <v>0</v>
      </c>
      <c r="J28" s="236"/>
      <c r="K28" s="236">
        <f>SUM(K29:K30)</f>
        <v>0</v>
      </c>
      <c r="L28" s="236"/>
      <c r="M28" s="236">
        <f>SUM(M29:M30)</f>
        <v>0</v>
      </c>
      <c r="N28" s="236"/>
      <c r="O28" s="236">
        <f>SUM(O29:O30)</f>
        <v>0</v>
      </c>
      <c r="P28" s="236"/>
      <c r="Q28" s="236">
        <f>SUM(Q29:Q30)</f>
        <v>0</v>
      </c>
      <c r="R28" s="236"/>
      <c r="S28" s="236"/>
      <c r="T28" s="236"/>
      <c r="U28" s="236"/>
      <c r="V28" s="236">
        <f>SUM(V29:V30)</f>
        <v>1.96</v>
      </c>
      <c r="W28" s="236"/>
      <c r="X28" s="236"/>
      <c r="AG28" t="s">
        <v>107</v>
      </c>
    </row>
    <row r="29" spans="1:60" ht="22.5" outlineLevel="1" x14ac:dyDescent="0.2">
      <c r="A29" s="243">
        <v>10</v>
      </c>
      <c r="B29" s="244" t="s">
        <v>147</v>
      </c>
      <c r="C29" s="258" t="s">
        <v>148</v>
      </c>
      <c r="D29" s="245" t="s">
        <v>126</v>
      </c>
      <c r="E29" s="246">
        <v>145.41</v>
      </c>
      <c r="F29" s="247"/>
      <c r="G29" s="248">
        <f>ROUND(E29*F29,2)</f>
        <v>0</v>
      </c>
      <c r="H29" s="233"/>
      <c r="I29" s="232">
        <f>ROUND(E29*H29,2)</f>
        <v>0</v>
      </c>
      <c r="J29" s="233"/>
      <c r="K29" s="232">
        <f>ROUND(E29*J29,2)</f>
        <v>0</v>
      </c>
      <c r="L29" s="232">
        <v>21</v>
      </c>
      <c r="M29" s="232">
        <f>G29*(1+L29/100)</f>
        <v>0</v>
      </c>
      <c r="N29" s="232">
        <v>0</v>
      </c>
      <c r="O29" s="232">
        <f>ROUND(E29*N29,2)</f>
        <v>0</v>
      </c>
      <c r="P29" s="232">
        <v>0</v>
      </c>
      <c r="Q29" s="232">
        <f>ROUND(E29*P29,2)</f>
        <v>0</v>
      </c>
      <c r="R29" s="232"/>
      <c r="S29" s="232" t="s">
        <v>149</v>
      </c>
      <c r="T29" s="232" t="s">
        <v>112</v>
      </c>
      <c r="U29" s="232">
        <v>1.35E-2</v>
      </c>
      <c r="V29" s="232">
        <f>ROUND(E29*U29,2)</f>
        <v>1.96</v>
      </c>
      <c r="W29" s="232"/>
      <c r="X29" s="232" t="s">
        <v>113</v>
      </c>
      <c r="Y29" s="212"/>
      <c r="Z29" s="212"/>
      <c r="AA29" s="212"/>
      <c r="AB29" s="212"/>
      <c r="AC29" s="212"/>
      <c r="AD29" s="212"/>
      <c r="AE29" s="212"/>
      <c r="AF29" s="212"/>
      <c r="AG29" s="212" t="s">
        <v>114</v>
      </c>
      <c r="AH29" s="212"/>
      <c r="AI29" s="212"/>
      <c r="AJ29" s="212"/>
      <c r="AK29" s="212"/>
      <c r="AL29" s="212"/>
      <c r="AM29" s="212"/>
      <c r="AN29" s="212"/>
      <c r="AO29" s="212"/>
      <c r="AP29" s="212"/>
      <c r="AQ29" s="212"/>
      <c r="AR29" s="212"/>
      <c r="AS29" s="212"/>
      <c r="AT29" s="212"/>
      <c r="AU29" s="212"/>
      <c r="AV29" s="212"/>
      <c r="AW29" s="212"/>
      <c r="AX29" s="212"/>
      <c r="AY29" s="212"/>
      <c r="AZ29" s="212"/>
      <c r="BA29" s="212"/>
      <c r="BB29" s="212"/>
      <c r="BC29" s="212"/>
      <c r="BD29" s="212"/>
      <c r="BE29" s="212"/>
      <c r="BF29" s="212"/>
      <c r="BG29" s="212"/>
      <c r="BH29" s="212"/>
    </row>
    <row r="30" spans="1:60" outlineLevel="1" x14ac:dyDescent="0.2">
      <c r="A30" s="229"/>
      <c r="B30" s="230"/>
      <c r="C30" s="259" t="s">
        <v>150</v>
      </c>
      <c r="D30" s="234"/>
      <c r="E30" s="235">
        <v>145.41</v>
      </c>
      <c r="F30" s="232"/>
      <c r="G30" s="232"/>
      <c r="H30" s="232"/>
      <c r="I30" s="232"/>
      <c r="J30" s="232"/>
      <c r="K30" s="232"/>
      <c r="L30" s="232"/>
      <c r="M30" s="232"/>
      <c r="N30" s="232"/>
      <c r="O30" s="232"/>
      <c r="P30" s="232"/>
      <c r="Q30" s="232"/>
      <c r="R30" s="232"/>
      <c r="S30" s="232"/>
      <c r="T30" s="232"/>
      <c r="U30" s="232"/>
      <c r="V30" s="232"/>
      <c r="W30" s="232"/>
      <c r="X30" s="232"/>
      <c r="Y30" s="212"/>
      <c r="Z30" s="212"/>
      <c r="AA30" s="212"/>
      <c r="AB30" s="212"/>
      <c r="AC30" s="212"/>
      <c r="AD30" s="212"/>
      <c r="AE30" s="212"/>
      <c r="AF30" s="212"/>
      <c r="AG30" s="212" t="s">
        <v>116</v>
      </c>
      <c r="AH30" s="212">
        <v>5</v>
      </c>
      <c r="AI30" s="212"/>
      <c r="AJ30" s="212"/>
      <c r="AK30" s="212"/>
      <c r="AL30" s="212"/>
      <c r="AM30" s="212"/>
      <c r="AN30" s="212"/>
      <c r="AO30" s="212"/>
      <c r="AP30" s="212"/>
      <c r="AQ30" s="212"/>
      <c r="AR30" s="212"/>
      <c r="AS30" s="212"/>
      <c r="AT30" s="212"/>
      <c r="AU30" s="212"/>
      <c r="AV30" s="212"/>
      <c r="AW30" s="212"/>
      <c r="AX30" s="212"/>
      <c r="AY30" s="212"/>
      <c r="AZ30" s="212"/>
      <c r="BA30" s="212"/>
      <c r="BB30" s="212"/>
      <c r="BC30" s="212"/>
      <c r="BD30" s="212"/>
      <c r="BE30" s="212"/>
      <c r="BF30" s="212"/>
      <c r="BG30" s="212"/>
      <c r="BH30" s="212"/>
    </row>
    <row r="31" spans="1:60" x14ac:dyDescent="0.2">
      <c r="A31" s="237" t="s">
        <v>106</v>
      </c>
      <c r="B31" s="238" t="s">
        <v>66</v>
      </c>
      <c r="C31" s="257" t="s">
        <v>67</v>
      </c>
      <c r="D31" s="239"/>
      <c r="E31" s="240"/>
      <c r="F31" s="241"/>
      <c r="G31" s="242">
        <f>SUMIF(AG32:AG42,"&lt;&gt;NOR",G32:G42)</f>
        <v>0</v>
      </c>
      <c r="H31" s="236"/>
      <c r="I31" s="236">
        <f>SUM(I32:I42)</f>
        <v>0</v>
      </c>
      <c r="J31" s="236"/>
      <c r="K31" s="236">
        <f>SUM(K32:K42)</f>
        <v>0</v>
      </c>
      <c r="L31" s="236"/>
      <c r="M31" s="236">
        <f>SUM(M32:M42)</f>
        <v>0</v>
      </c>
      <c r="N31" s="236"/>
      <c r="O31" s="236">
        <f>SUM(O32:O42)</f>
        <v>0.52</v>
      </c>
      <c r="P31" s="236"/>
      <c r="Q31" s="236">
        <f>SUM(Q32:Q42)</f>
        <v>1.8</v>
      </c>
      <c r="R31" s="236"/>
      <c r="S31" s="236"/>
      <c r="T31" s="236"/>
      <c r="U31" s="236"/>
      <c r="V31" s="236">
        <f>SUM(V32:V42)</f>
        <v>51.64</v>
      </c>
      <c r="W31" s="236"/>
      <c r="X31" s="236"/>
      <c r="AG31" t="s">
        <v>107</v>
      </c>
    </row>
    <row r="32" spans="1:60" outlineLevel="1" x14ac:dyDescent="0.2">
      <c r="A32" s="249">
        <v>11</v>
      </c>
      <c r="B32" s="250" t="s">
        <v>151</v>
      </c>
      <c r="C32" s="260" t="s">
        <v>152</v>
      </c>
      <c r="D32" s="251" t="s">
        <v>137</v>
      </c>
      <c r="E32" s="252">
        <v>2</v>
      </c>
      <c r="F32" s="253"/>
      <c r="G32" s="254">
        <f>ROUND(E32*F32,2)</f>
        <v>0</v>
      </c>
      <c r="H32" s="233"/>
      <c r="I32" s="232">
        <f>ROUND(E32*H32,2)</f>
        <v>0</v>
      </c>
      <c r="J32" s="233"/>
      <c r="K32" s="232">
        <f>ROUND(E32*J32,2)</f>
        <v>0</v>
      </c>
      <c r="L32" s="232">
        <v>21</v>
      </c>
      <c r="M32" s="232">
        <f>G32*(1+L32/100)</f>
        <v>0</v>
      </c>
      <c r="N32" s="232">
        <v>0</v>
      </c>
      <c r="O32" s="232">
        <f>ROUND(E32*N32,2)</f>
        <v>0</v>
      </c>
      <c r="P32" s="232">
        <v>0</v>
      </c>
      <c r="Q32" s="232">
        <f>ROUND(E32*P32,2)</f>
        <v>0</v>
      </c>
      <c r="R32" s="232"/>
      <c r="S32" s="232" t="s">
        <v>111</v>
      </c>
      <c r="T32" s="232" t="s">
        <v>112</v>
      </c>
      <c r="U32" s="232">
        <v>0.05</v>
      </c>
      <c r="V32" s="232">
        <f>ROUND(E32*U32,2)</f>
        <v>0.1</v>
      </c>
      <c r="W32" s="232"/>
      <c r="X32" s="232" t="s">
        <v>113</v>
      </c>
      <c r="Y32" s="212"/>
      <c r="Z32" s="212"/>
      <c r="AA32" s="212"/>
      <c r="AB32" s="212"/>
      <c r="AC32" s="212"/>
      <c r="AD32" s="212"/>
      <c r="AE32" s="212"/>
      <c r="AF32" s="212"/>
      <c r="AG32" s="212" t="s">
        <v>114</v>
      </c>
      <c r="AH32" s="212"/>
      <c r="AI32" s="212"/>
      <c r="AJ32" s="212"/>
      <c r="AK32" s="212"/>
      <c r="AL32" s="212"/>
      <c r="AM32" s="212"/>
      <c r="AN32" s="212"/>
      <c r="AO32" s="212"/>
      <c r="AP32" s="212"/>
      <c r="AQ32" s="212"/>
      <c r="AR32" s="212"/>
      <c r="AS32" s="212"/>
      <c r="AT32" s="212"/>
      <c r="AU32" s="212"/>
      <c r="AV32" s="212"/>
      <c r="AW32" s="212"/>
      <c r="AX32" s="212"/>
      <c r="AY32" s="212"/>
      <c r="AZ32" s="212"/>
      <c r="BA32" s="212"/>
      <c r="BB32" s="212"/>
      <c r="BC32" s="212"/>
      <c r="BD32" s="212"/>
      <c r="BE32" s="212"/>
      <c r="BF32" s="212"/>
      <c r="BG32" s="212"/>
      <c r="BH32" s="212"/>
    </row>
    <row r="33" spans="1:60" outlineLevel="1" x14ac:dyDescent="0.2">
      <c r="A33" s="243">
        <v>12</v>
      </c>
      <c r="B33" s="244" t="s">
        <v>153</v>
      </c>
      <c r="C33" s="258" t="s">
        <v>154</v>
      </c>
      <c r="D33" s="245" t="s">
        <v>126</v>
      </c>
      <c r="E33" s="246">
        <v>3.6360000000000001</v>
      </c>
      <c r="F33" s="247"/>
      <c r="G33" s="248">
        <f>ROUND(E33*F33,2)</f>
        <v>0</v>
      </c>
      <c r="H33" s="233"/>
      <c r="I33" s="232">
        <f>ROUND(E33*H33,2)</f>
        <v>0</v>
      </c>
      <c r="J33" s="233"/>
      <c r="K33" s="232">
        <f>ROUND(E33*J33,2)</f>
        <v>0</v>
      </c>
      <c r="L33" s="232">
        <v>21</v>
      </c>
      <c r="M33" s="232">
        <f>G33*(1+L33/100)</f>
        <v>0</v>
      </c>
      <c r="N33" s="232">
        <v>1.17E-3</v>
      </c>
      <c r="O33" s="232">
        <f>ROUND(E33*N33,2)</f>
        <v>0</v>
      </c>
      <c r="P33" s="232">
        <v>7.5999999999999998E-2</v>
      </c>
      <c r="Q33" s="232">
        <f>ROUND(E33*P33,2)</f>
        <v>0.28000000000000003</v>
      </c>
      <c r="R33" s="232"/>
      <c r="S33" s="232" t="s">
        <v>111</v>
      </c>
      <c r="T33" s="232" t="s">
        <v>112</v>
      </c>
      <c r="U33" s="232">
        <v>0.93899999999999995</v>
      </c>
      <c r="V33" s="232">
        <f>ROUND(E33*U33,2)</f>
        <v>3.41</v>
      </c>
      <c r="W33" s="232"/>
      <c r="X33" s="232" t="s">
        <v>113</v>
      </c>
      <c r="Y33" s="212"/>
      <c r="Z33" s="212"/>
      <c r="AA33" s="212"/>
      <c r="AB33" s="212"/>
      <c r="AC33" s="212"/>
      <c r="AD33" s="212"/>
      <c r="AE33" s="212"/>
      <c r="AF33" s="212"/>
      <c r="AG33" s="212" t="s">
        <v>114</v>
      </c>
      <c r="AH33" s="212"/>
      <c r="AI33" s="212"/>
      <c r="AJ33" s="212"/>
      <c r="AK33" s="212"/>
      <c r="AL33" s="212"/>
      <c r="AM33" s="212"/>
      <c r="AN33" s="212"/>
      <c r="AO33" s="212"/>
      <c r="AP33" s="212"/>
      <c r="AQ33" s="212"/>
      <c r="AR33" s="212"/>
      <c r="AS33" s="212"/>
      <c r="AT33" s="212"/>
      <c r="AU33" s="212"/>
      <c r="AV33" s="212"/>
      <c r="AW33" s="212"/>
      <c r="AX33" s="212"/>
      <c r="AY33" s="212"/>
      <c r="AZ33" s="212"/>
      <c r="BA33" s="212"/>
      <c r="BB33" s="212"/>
      <c r="BC33" s="212"/>
      <c r="BD33" s="212"/>
      <c r="BE33" s="212"/>
      <c r="BF33" s="212"/>
      <c r="BG33" s="212"/>
      <c r="BH33" s="212"/>
    </row>
    <row r="34" spans="1:60" outlineLevel="1" x14ac:dyDescent="0.2">
      <c r="A34" s="229"/>
      <c r="B34" s="230"/>
      <c r="C34" s="259" t="s">
        <v>155</v>
      </c>
      <c r="D34" s="234"/>
      <c r="E34" s="235">
        <v>3.6360000000000001</v>
      </c>
      <c r="F34" s="232"/>
      <c r="G34" s="232"/>
      <c r="H34" s="232"/>
      <c r="I34" s="232"/>
      <c r="J34" s="232"/>
      <c r="K34" s="232"/>
      <c r="L34" s="232"/>
      <c r="M34" s="232"/>
      <c r="N34" s="232"/>
      <c r="O34" s="232"/>
      <c r="P34" s="232"/>
      <c r="Q34" s="232"/>
      <c r="R34" s="232"/>
      <c r="S34" s="232"/>
      <c r="T34" s="232"/>
      <c r="U34" s="232"/>
      <c r="V34" s="232"/>
      <c r="W34" s="232"/>
      <c r="X34" s="232"/>
      <c r="Y34" s="212"/>
      <c r="Z34" s="212"/>
      <c r="AA34" s="212"/>
      <c r="AB34" s="212"/>
      <c r="AC34" s="212"/>
      <c r="AD34" s="212"/>
      <c r="AE34" s="212"/>
      <c r="AF34" s="212"/>
      <c r="AG34" s="212" t="s">
        <v>116</v>
      </c>
      <c r="AH34" s="212">
        <v>0</v>
      </c>
      <c r="AI34" s="212"/>
      <c r="AJ34" s="212"/>
      <c r="AK34" s="212"/>
      <c r="AL34" s="212"/>
      <c r="AM34" s="212"/>
      <c r="AN34" s="212"/>
      <c r="AO34" s="212"/>
      <c r="AP34" s="212"/>
      <c r="AQ34" s="212"/>
      <c r="AR34" s="212"/>
      <c r="AS34" s="212"/>
      <c r="AT34" s="212"/>
      <c r="AU34" s="212"/>
      <c r="AV34" s="212"/>
      <c r="AW34" s="212"/>
      <c r="AX34" s="212"/>
      <c r="AY34" s="212"/>
      <c r="AZ34" s="212"/>
      <c r="BA34" s="212"/>
      <c r="BB34" s="212"/>
      <c r="BC34" s="212"/>
      <c r="BD34" s="212"/>
      <c r="BE34" s="212"/>
      <c r="BF34" s="212"/>
      <c r="BG34" s="212"/>
      <c r="BH34" s="212"/>
    </row>
    <row r="35" spans="1:60" outlineLevel="1" x14ac:dyDescent="0.2">
      <c r="A35" s="249">
        <v>13</v>
      </c>
      <c r="B35" s="250" t="s">
        <v>156</v>
      </c>
      <c r="C35" s="260" t="s">
        <v>157</v>
      </c>
      <c r="D35" s="251" t="s">
        <v>137</v>
      </c>
      <c r="E35" s="252">
        <v>5</v>
      </c>
      <c r="F35" s="253"/>
      <c r="G35" s="254">
        <f>ROUND(E35*F35,2)</f>
        <v>0</v>
      </c>
      <c r="H35" s="233"/>
      <c r="I35" s="232">
        <f>ROUND(E35*H35,2)</f>
        <v>0</v>
      </c>
      <c r="J35" s="233"/>
      <c r="K35" s="232">
        <f>ROUND(E35*J35,2)</f>
        <v>0</v>
      </c>
      <c r="L35" s="232">
        <v>21</v>
      </c>
      <c r="M35" s="232">
        <f>G35*(1+L35/100)</f>
        <v>0</v>
      </c>
      <c r="N35" s="232">
        <v>3.4000000000000002E-4</v>
      </c>
      <c r="O35" s="232">
        <f>ROUND(E35*N35,2)</f>
        <v>0</v>
      </c>
      <c r="P35" s="232">
        <v>6.9000000000000006E-2</v>
      </c>
      <c r="Q35" s="232">
        <f>ROUND(E35*P35,2)</f>
        <v>0.35</v>
      </c>
      <c r="R35" s="232"/>
      <c r="S35" s="232" t="s">
        <v>111</v>
      </c>
      <c r="T35" s="232" t="s">
        <v>112</v>
      </c>
      <c r="U35" s="232">
        <v>0.21299999999999999</v>
      </c>
      <c r="V35" s="232">
        <f>ROUND(E35*U35,2)</f>
        <v>1.07</v>
      </c>
      <c r="W35" s="232"/>
      <c r="X35" s="232" t="s">
        <v>113</v>
      </c>
      <c r="Y35" s="212"/>
      <c r="Z35" s="212"/>
      <c r="AA35" s="212"/>
      <c r="AB35" s="212"/>
      <c r="AC35" s="212"/>
      <c r="AD35" s="212"/>
      <c r="AE35" s="212"/>
      <c r="AF35" s="212"/>
      <c r="AG35" s="212" t="s">
        <v>114</v>
      </c>
      <c r="AH35" s="212"/>
      <c r="AI35" s="212"/>
      <c r="AJ35" s="212"/>
      <c r="AK35" s="212"/>
      <c r="AL35" s="212"/>
      <c r="AM35" s="212"/>
      <c r="AN35" s="212"/>
      <c r="AO35" s="212"/>
      <c r="AP35" s="212"/>
      <c r="AQ35" s="212"/>
      <c r="AR35" s="212"/>
      <c r="AS35" s="212"/>
      <c r="AT35" s="212"/>
      <c r="AU35" s="212"/>
      <c r="AV35" s="212"/>
      <c r="AW35" s="212"/>
      <c r="AX35" s="212"/>
      <c r="AY35" s="212"/>
      <c r="AZ35" s="212"/>
      <c r="BA35" s="212"/>
      <c r="BB35" s="212"/>
      <c r="BC35" s="212"/>
      <c r="BD35" s="212"/>
      <c r="BE35" s="212"/>
      <c r="BF35" s="212"/>
      <c r="BG35" s="212"/>
      <c r="BH35" s="212"/>
    </row>
    <row r="36" spans="1:60" outlineLevel="1" x14ac:dyDescent="0.2">
      <c r="A36" s="243">
        <v>14</v>
      </c>
      <c r="B36" s="244" t="s">
        <v>158</v>
      </c>
      <c r="C36" s="258" t="s">
        <v>159</v>
      </c>
      <c r="D36" s="245" t="s">
        <v>126</v>
      </c>
      <c r="E36" s="246">
        <v>2.37</v>
      </c>
      <c r="F36" s="247"/>
      <c r="G36" s="248">
        <f>ROUND(E36*F36,2)</f>
        <v>0</v>
      </c>
      <c r="H36" s="233"/>
      <c r="I36" s="232">
        <f>ROUND(E36*H36,2)</f>
        <v>0</v>
      </c>
      <c r="J36" s="233"/>
      <c r="K36" s="232">
        <f>ROUND(E36*J36,2)</f>
        <v>0</v>
      </c>
      <c r="L36" s="232">
        <v>21</v>
      </c>
      <c r="M36" s="232">
        <f>G36*(1+L36/100)</f>
        <v>0</v>
      </c>
      <c r="N36" s="232">
        <v>1.65E-3</v>
      </c>
      <c r="O36" s="232">
        <f>ROUND(E36*N36,2)</f>
        <v>0</v>
      </c>
      <c r="P36" s="232">
        <v>0.27</v>
      </c>
      <c r="Q36" s="232">
        <f>ROUND(E36*P36,2)</f>
        <v>0.64</v>
      </c>
      <c r="R36" s="232"/>
      <c r="S36" s="232" t="s">
        <v>111</v>
      </c>
      <c r="T36" s="232" t="s">
        <v>119</v>
      </c>
      <c r="U36" s="232">
        <v>0.70499999999999996</v>
      </c>
      <c r="V36" s="232">
        <f>ROUND(E36*U36,2)</f>
        <v>1.67</v>
      </c>
      <c r="W36" s="232"/>
      <c r="X36" s="232" t="s">
        <v>113</v>
      </c>
      <c r="Y36" s="212"/>
      <c r="Z36" s="212"/>
      <c r="AA36" s="212"/>
      <c r="AB36" s="212"/>
      <c r="AC36" s="212"/>
      <c r="AD36" s="212"/>
      <c r="AE36" s="212"/>
      <c r="AF36" s="212"/>
      <c r="AG36" s="212" t="s">
        <v>114</v>
      </c>
      <c r="AH36" s="212"/>
      <c r="AI36" s="212"/>
      <c r="AJ36" s="212"/>
      <c r="AK36" s="212"/>
      <c r="AL36" s="212"/>
      <c r="AM36" s="212"/>
      <c r="AN36" s="212"/>
      <c r="AO36" s="212"/>
      <c r="AP36" s="212"/>
      <c r="AQ36" s="212"/>
      <c r="AR36" s="212"/>
      <c r="AS36" s="212"/>
      <c r="AT36" s="212"/>
      <c r="AU36" s="212"/>
      <c r="AV36" s="212"/>
      <c r="AW36" s="212"/>
      <c r="AX36" s="212"/>
      <c r="AY36" s="212"/>
      <c r="AZ36" s="212"/>
      <c r="BA36" s="212"/>
      <c r="BB36" s="212"/>
      <c r="BC36" s="212"/>
      <c r="BD36" s="212"/>
      <c r="BE36" s="212"/>
      <c r="BF36" s="212"/>
      <c r="BG36" s="212"/>
      <c r="BH36" s="212"/>
    </row>
    <row r="37" spans="1:60" outlineLevel="1" x14ac:dyDescent="0.2">
      <c r="A37" s="229"/>
      <c r="B37" s="230"/>
      <c r="C37" s="259" t="s">
        <v>160</v>
      </c>
      <c r="D37" s="234"/>
      <c r="E37" s="235">
        <v>2.37</v>
      </c>
      <c r="F37" s="232"/>
      <c r="G37" s="232"/>
      <c r="H37" s="232"/>
      <c r="I37" s="232"/>
      <c r="J37" s="232"/>
      <c r="K37" s="232"/>
      <c r="L37" s="232"/>
      <c r="M37" s="232"/>
      <c r="N37" s="232"/>
      <c r="O37" s="232"/>
      <c r="P37" s="232"/>
      <c r="Q37" s="232"/>
      <c r="R37" s="232"/>
      <c r="S37" s="232"/>
      <c r="T37" s="232"/>
      <c r="U37" s="232"/>
      <c r="V37" s="232"/>
      <c r="W37" s="232"/>
      <c r="X37" s="232"/>
      <c r="Y37" s="212"/>
      <c r="Z37" s="212"/>
      <c r="AA37" s="212"/>
      <c r="AB37" s="212"/>
      <c r="AC37" s="212"/>
      <c r="AD37" s="212"/>
      <c r="AE37" s="212"/>
      <c r="AF37" s="212"/>
      <c r="AG37" s="212" t="s">
        <v>116</v>
      </c>
      <c r="AH37" s="212">
        <v>0</v>
      </c>
      <c r="AI37" s="212"/>
      <c r="AJ37" s="212"/>
      <c r="AK37" s="212"/>
      <c r="AL37" s="212"/>
      <c r="AM37" s="212"/>
      <c r="AN37" s="212"/>
      <c r="AO37" s="212"/>
      <c r="AP37" s="212"/>
      <c r="AQ37" s="212"/>
      <c r="AR37" s="212"/>
      <c r="AS37" s="212"/>
      <c r="AT37" s="212"/>
      <c r="AU37" s="212"/>
      <c r="AV37" s="212"/>
      <c r="AW37" s="212"/>
      <c r="AX37" s="212"/>
      <c r="AY37" s="212"/>
      <c r="AZ37" s="212"/>
      <c r="BA37" s="212"/>
      <c r="BB37" s="212"/>
      <c r="BC37" s="212"/>
      <c r="BD37" s="212"/>
      <c r="BE37" s="212"/>
      <c r="BF37" s="212"/>
      <c r="BG37" s="212"/>
      <c r="BH37" s="212"/>
    </row>
    <row r="38" spans="1:60" outlineLevel="1" x14ac:dyDescent="0.2">
      <c r="A38" s="249">
        <v>15</v>
      </c>
      <c r="B38" s="250" t="s">
        <v>161</v>
      </c>
      <c r="C38" s="260" t="s">
        <v>162</v>
      </c>
      <c r="D38" s="251" t="s">
        <v>137</v>
      </c>
      <c r="E38" s="252">
        <v>1</v>
      </c>
      <c r="F38" s="253"/>
      <c r="G38" s="254">
        <f>ROUND(E38*F38,2)</f>
        <v>0</v>
      </c>
      <c r="H38" s="233"/>
      <c r="I38" s="232">
        <f>ROUND(E38*H38,2)</f>
        <v>0</v>
      </c>
      <c r="J38" s="233"/>
      <c r="K38" s="232">
        <f>ROUND(E38*J38,2)</f>
        <v>0</v>
      </c>
      <c r="L38" s="232">
        <v>21</v>
      </c>
      <c r="M38" s="232">
        <f>G38*(1+L38/100)</f>
        <v>0</v>
      </c>
      <c r="N38" s="232">
        <v>0</v>
      </c>
      <c r="O38" s="232">
        <f>ROUND(E38*N38,2)</f>
        <v>0</v>
      </c>
      <c r="P38" s="232">
        <v>0.09</v>
      </c>
      <c r="Q38" s="232">
        <f>ROUND(E38*P38,2)</f>
        <v>0.09</v>
      </c>
      <c r="R38" s="232"/>
      <c r="S38" s="232" t="s">
        <v>111</v>
      </c>
      <c r="T38" s="232" t="s">
        <v>119</v>
      </c>
      <c r="U38" s="232">
        <v>1.2549999999999999</v>
      </c>
      <c r="V38" s="232">
        <f>ROUND(E38*U38,2)</f>
        <v>1.26</v>
      </c>
      <c r="W38" s="232"/>
      <c r="X38" s="232" t="s">
        <v>113</v>
      </c>
      <c r="Y38" s="212"/>
      <c r="Z38" s="212"/>
      <c r="AA38" s="212"/>
      <c r="AB38" s="212"/>
      <c r="AC38" s="212"/>
      <c r="AD38" s="212"/>
      <c r="AE38" s="212"/>
      <c r="AF38" s="212"/>
      <c r="AG38" s="212" t="s">
        <v>114</v>
      </c>
      <c r="AH38" s="212"/>
      <c r="AI38" s="212"/>
      <c r="AJ38" s="212"/>
      <c r="AK38" s="212"/>
      <c r="AL38" s="212"/>
      <c r="AM38" s="212"/>
      <c r="AN38" s="212"/>
      <c r="AO38" s="212"/>
      <c r="AP38" s="212"/>
      <c r="AQ38" s="212"/>
      <c r="AR38" s="212"/>
      <c r="AS38" s="212"/>
      <c r="AT38" s="212"/>
      <c r="AU38" s="212"/>
      <c r="AV38" s="212"/>
      <c r="AW38" s="212"/>
      <c r="AX38" s="212"/>
      <c r="AY38" s="212"/>
      <c r="AZ38" s="212"/>
      <c r="BA38" s="212"/>
      <c r="BB38" s="212"/>
      <c r="BC38" s="212"/>
      <c r="BD38" s="212"/>
      <c r="BE38" s="212"/>
      <c r="BF38" s="212"/>
      <c r="BG38" s="212"/>
      <c r="BH38" s="212"/>
    </row>
    <row r="39" spans="1:60" outlineLevel="1" x14ac:dyDescent="0.2">
      <c r="A39" s="243">
        <v>16</v>
      </c>
      <c r="B39" s="244" t="s">
        <v>163</v>
      </c>
      <c r="C39" s="258" t="s">
        <v>164</v>
      </c>
      <c r="D39" s="245" t="s">
        <v>130</v>
      </c>
      <c r="E39" s="246">
        <v>10.55</v>
      </c>
      <c r="F39" s="247"/>
      <c r="G39" s="248">
        <f>ROUND(E39*F39,2)</f>
        <v>0</v>
      </c>
      <c r="H39" s="233"/>
      <c r="I39" s="232">
        <f>ROUND(E39*H39,2)</f>
        <v>0</v>
      </c>
      <c r="J39" s="233"/>
      <c r="K39" s="232">
        <f>ROUND(E39*J39,2)</f>
        <v>0</v>
      </c>
      <c r="L39" s="232">
        <v>21</v>
      </c>
      <c r="M39" s="232">
        <f>G39*(1+L39/100)</f>
        <v>0</v>
      </c>
      <c r="N39" s="232">
        <v>0</v>
      </c>
      <c r="O39" s="232">
        <f>ROUND(E39*N39,2)</f>
        <v>0</v>
      </c>
      <c r="P39" s="232">
        <v>4.2000000000000003E-2</v>
      </c>
      <c r="Q39" s="232">
        <f>ROUND(E39*P39,2)</f>
        <v>0.44</v>
      </c>
      <c r="R39" s="232"/>
      <c r="S39" s="232" t="s">
        <v>111</v>
      </c>
      <c r="T39" s="232" t="s">
        <v>112</v>
      </c>
      <c r="U39" s="232">
        <v>0.71499999999999997</v>
      </c>
      <c r="V39" s="232">
        <f>ROUND(E39*U39,2)</f>
        <v>7.54</v>
      </c>
      <c r="W39" s="232"/>
      <c r="X39" s="232" t="s">
        <v>113</v>
      </c>
      <c r="Y39" s="212"/>
      <c r="Z39" s="212"/>
      <c r="AA39" s="212"/>
      <c r="AB39" s="212"/>
      <c r="AC39" s="212"/>
      <c r="AD39" s="212"/>
      <c r="AE39" s="212"/>
      <c r="AF39" s="212"/>
      <c r="AG39" s="212" t="s">
        <v>114</v>
      </c>
      <c r="AH39" s="212"/>
      <c r="AI39" s="212"/>
      <c r="AJ39" s="212"/>
      <c r="AK39" s="212"/>
      <c r="AL39" s="212"/>
      <c r="AM39" s="212"/>
      <c r="AN39" s="212"/>
      <c r="AO39" s="212"/>
      <c r="AP39" s="212"/>
      <c r="AQ39" s="212"/>
      <c r="AR39" s="212"/>
      <c r="AS39" s="212"/>
      <c r="AT39" s="212"/>
      <c r="AU39" s="212"/>
      <c r="AV39" s="212"/>
      <c r="AW39" s="212"/>
      <c r="AX39" s="212"/>
      <c r="AY39" s="212"/>
      <c r="AZ39" s="212"/>
      <c r="BA39" s="212"/>
      <c r="BB39" s="212"/>
      <c r="BC39" s="212"/>
      <c r="BD39" s="212"/>
      <c r="BE39" s="212"/>
      <c r="BF39" s="212"/>
      <c r="BG39" s="212"/>
      <c r="BH39" s="212"/>
    </row>
    <row r="40" spans="1:60" outlineLevel="1" x14ac:dyDescent="0.2">
      <c r="A40" s="229"/>
      <c r="B40" s="230"/>
      <c r="C40" s="259" t="s">
        <v>165</v>
      </c>
      <c r="D40" s="234"/>
      <c r="E40" s="235">
        <v>10.55</v>
      </c>
      <c r="F40" s="232"/>
      <c r="G40" s="232"/>
      <c r="H40" s="232"/>
      <c r="I40" s="232"/>
      <c r="J40" s="232"/>
      <c r="K40" s="232"/>
      <c r="L40" s="232"/>
      <c r="M40" s="232"/>
      <c r="N40" s="232"/>
      <c r="O40" s="232"/>
      <c r="P40" s="232"/>
      <c r="Q40" s="232"/>
      <c r="R40" s="232"/>
      <c r="S40" s="232"/>
      <c r="T40" s="232"/>
      <c r="U40" s="232"/>
      <c r="V40" s="232"/>
      <c r="W40" s="232"/>
      <c r="X40" s="232"/>
      <c r="Y40" s="212"/>
      <c r="Z40" s="212"/>
      <c r="AA40" s="212"/>
      <c r="AB40" s="212"/>
      <c r="AC40" s="212"/>
      <c r="AD40" s="212"/>
      <c r="AE40" s="212"/>
      <c r="AF40" s="212"/>
      <c r="AG40" s="212" t="s">
        <v>116</v>
      </c>
      <c r="AH40" s="212">
        <v>0</v>
      </c>
      <c r="AI40" s="212"/>
      <c r="AJ40" s="212"/>
      <c r="AK40" s="212"/>
      <c r="AL40" s="212"/>
      <c r="AM40" s="212"/>
      <c r="AN40" s="212"/>
      <c r="AO40" s="212"/>
      <c r="AP40" s="212"/>
      <c r="AQ40" s="212"/>
      <c r="AR40" s="212"/>
      <c r="AS40" s="212"/>
      <c r="AT40" s="212"/>
      <c r="AU40" s="212"/>
      <c r="AV40" s="212"/>
      <c r="AW40" s="212"/>
      <c r="AX40" s="212"/>
      <c r="AY40" s="212"/>
      <c r="AZ40" s="212"/>
      <c r="BA40" s="212"/>
      <c r="BB40" s="212"/>
      <c r="BC40" s="212"/>
      <c r="BD40" s="212"/>
      <c r="BE40" s="212"/>
      <c r="BF40" s="212"/>
      <c r="BG40" s="212"/>
      <c r="BH40" s="212"/>
    </row>
    <row r="41" spans="1:60" outlineLevel="1" x14ac:dyDescent="0.2">
      <c r="A41" s="243">
        <v>17</v>
      </c>
      <c r="B41" s="244" t="s">
        <v>166</v>
      </c>
      <c r="C41" s="258" t="s">
        <v>167</v>
      </c>
      <c r="D41" s="245" t="s">
        <v>130</v>
      </c>
      <c r="E41" s="246">
        <v>10.55</v>
      </c>
      <c r="F41" s="247"/>
      <c r="G41" s="248">
        <f>ROUND(E41*F41,2)</f>
        <v>0</v>
      </c>
      <c r="H41" s="233"/>
      <c r="I41" s="232">
        <f>ROUND(E41*H41,2)</f>
        <v>0</v>
      </c>
      <c r="J41" s="233"/>
      <c r="K41" s="232">
        <f>ROUND(E41*J41,2)</f>
        <v>0</v>
      </c>
      <c r="L41" s="232">
        <v>21</v>
      </c>
      <c r="M41" s="232">
        <f>G41*(1+L41/100)</f>
        <v>0</v>
      </c>
      <c r="N41" s="232">
        <v>4.9570000000000003E-2</v>
      </c>
      <c r="O41" s="232">
        <f>ROUND(E41*N41,2)</f>
        <v>0.52</v>
      </c>
      <c r="P41" s="232">
        <v>0</v>
      </c>
      <c r="Q41" s="232">
        <f>ROUND(E41*P41,2)</f>
        <v>0</v>
      </c>
      <c r="R41" s="232"/>
      <c r="S41" s="232" t="s">
        <v>111</v>
      </c>
      <c r="T41" s="232" t="s">
        <v>119</v>
      </c>
      <c r="U41" s="232">
        <v>3.468</v>
      </c>
      <c r="V41" s="232">
        <f>ROUND(E41*U41,2)</f>
        <v>36.590000000000003</v>
      </c>
      <c r="W41" s="232"/>
      <c r="X41" s="232" t="s">
        <v>113</v>
      </c>
      <c r="Y41" s="212"/>
      <c r="Z41" s="212"/>
      <c r="AA41" s="212"/>
      <c r="AB41" s="212"/>
      <c r="AC41" s="212"/>
      <c r="AD41" s="212"/>
      <c r="AE41" s="212"/>
      <c r="AF41" s="212"/>
      <c r="AG41" s="212" t="s">
        <v>114</v>
      </c>
      <c r="AH41" s="212"/>
      <c r="AI41" s="212"/>
      <c r="AJ41" s="212"/>
      <c r="AK41" s="212"/>
      <c r="AL41" s="212"/>
      <c r="AM41" s="212"/>
      <c r="AN41" s="212"/>
      <c r="AO41" s="212"/>
      <c r="AP41" s="212"/>
      <c r="AQ41" s="212"/>
      <c r="AR41" s="212"/>
      <c r="AS41" s="212"/>
      <c r="AT41" s="212"/>
      <c r="AU41" s="212"/>
      <c r="AV41" s="212"/>
      <c r="AW41" s="212"/>
      <c r="AX41" s="212"/>
      <c r="AY41" s="212"/>
      <c r="AZ41" s="212"/>
      <c r="BA41" s="212"/>
      <c r="BB41" s="212"/>
      <c r="BC41" s="212"/>
      <c r="BD41" s="212"/>
      <c r="BE41" s="212"/>
      <c r="BF41" s="212"/>
      <c r="BG41" s="212"/>
      <c r="BH41" s="212"/>
    </row>
    <row r="42" spans="1:60" outlineLevel="1" x14ac:dyDescent="0.2">
      <c r="A42" s="229"/>
      <c r="B42" s="230"/>
      <c r="C42" s="259" t="s">
        <v>165</v>
      </c>
      <c r="D42" s="234"/>
      <c r="E42" s="235">
        <v>10.55</v>
      </c>
      <c r="F42" s="232"/>
      <c r="G42" s="232"/>
      <c r="H42" s="232"/>
      <c r="I42" s="232"/>
      <c r="J42" s="232"/>
      <c r="K42" s="232"/>
      <c r="L42" s="232"/>
      <c r="M42" s="232"/>
      <c r="N42" s="232"/>
      <c r="O42" s="232"/>
      <c r="P42" s="232"/>
      <c r="Q42" s="232"/>
      <c r="R42" s="232"/>
      <c r="S42" s="232"/>
      <c r="T42" s="232"/>
      <c r="U42" s="232"/>
      <c r="V42" s="232"/>
      <c r="W42" s="232"/>
      <c r="X42" s="232"/>
      <c r="Y42" s="212"/>
      <c r="Z42" s="212"/>
      <c r="AA42" s="212"/>
      <c r="AB42" s="212"/>
      <c r="AC42" s="212"/>
      <c r="AD42" s="212"/>
      <c r="AE42" s="212"/>
      <c r="AF42" s="212"/>
      <c r="AG42" s="212" t="s">
        <v>116</v>
      </c>
      <c r="AH42" s="212">
        <v>0</v>
      </c>
      <c r="AI42" s="212"/>
      <c r="AJ42" s="212"/>
      <c r="AK42" s="212"/>
      <c r="AL42" s="212"/>
      <c r="AM42" s="212"/>
      <c r="AN42" s="212"/>
      <c r="AO42" s="212"/>
      <c r="AP42" s="212"/>
      <c r="AQ42" s="212"/>
      <c r="AR42" s="212"/>
      <c r="AS42" s="212"/>
      <c r="AT42" s="212"/>
      <c r="AU42" s="212"/>
      <c r="AV42" s="212"/>
      <c r="AW42" s="212"/>
      <c r="AX42" s="212"/>
      <c r="AY42" s="212"/>
      <c r="AZ42" s="212"/>
      <c r="BA42" s="212"/>
      <c r="BB42" s="212"/>
      <c r="BC42" s="212"/>
      <c r="BD42" s="212"/>
      <c r="BE42" s="212"/>
      <c r="BF42" s="212"/>
      <c r="BG42" s="212"/>
      <c r="BH42" s="212"/>
    </row>
    <row r="43" spans="1:60" x14ac:dyDescent="0.2">
      <c r="A43" s="237" t="s">
        <v>106</v>
      </c>
      <c r="B43" s="238" t="s">
        <v>68</v>
      </c>
      <c r="C43" s="257" t="s">
        <v>69</v>
      </c>
      <c r="D43" s="239"/>
      <c r="E43" s="240"/>
      <c r="F43" s="241"/>
      <c r="G43" s="242">
        <f>SUMIF(AG44:AG44,"&lt;&gt;NOR",G44:G44)</f>
        <v>0</v>
      </c>
      <c r="H43" s="236"/>
      <c r="I43" s="236">
        <f>SUM(I44:I44)</f>
        <v>0</v>
      </c>
      <c r="J43" s="236"/>
      <c r="K43" s="236">
        <f>SUM(K44:K44)</f>
        <v>0</v>
      </c>
      <c r="L43" s="236"/>
      <c r="M43" s="236">
        <f>SUM(M44:M44)</f>
        <v>0</v>
      </c>
      <c r="N43" s="236"/>
      <c r="O43" s="236">
        <f>SUM(O44:O44)</f>
        <v>0</v>
      </c>
      <c r="P43" s="236"/>
      <c r="Q43" s="236">
        <f>SUM(Q44:Q44)</f>
        <v>0</v>
      </c>
      <c r="R43" s="236"/>
      <c r="S43" s="236"/>
      <c r="T43" s="236"/>
      <c r="U43" s="236"/>
      <c r="V43" s="236">
        <f>SUM(V44:V44)</f>
        <v>2.31</v>
      </c>
      <c r="W43" s="236"/>
      <c r="X43" s="236"/>
      <c r="AG43" t="s">
        <v>107</v>
      </c>
    </row>
    <row r="44" spans="1:60" outlineLevel="1" x14ac:dyDescent="0.2">
      <c r="A44" s="249">
        <v>18</v>
      </c>
      <c r="B44" s="250" t="s">
        <v>168</v>
      </c>
      <c r="C44" s="260" t="s">
        <v>169</v>
      </c>
      <c r="D44" s="251" t="s">
        <v>110</v>
      </c>
      <c r="E44" s="252">
        <v>2.4566599999999998</v>
      </c>
      <c r="F44" s="253"/>
      <c r="G44" s="254">
        <f>ROUND(E44*F44,2)</f>
        <v>0</v>
      </c>
      <c r="H44" s="233"/>
      <c r="I44" s="232">
        <f>ROUND(E44*H44,2)</f>
        <v>0</v>
      </c>
      <c r="J44" s="233"/>
      <c r="K44" s="232">
        <f>ROUND(E44*J44,2)</f>
        <v>0</v>
      </c>
      <c r="L44" s="232">
        <v>21</v>
      </c>
      <c r="M44" s="232">
        <f>G44*(1+L44/100)</f>
        <v>0</v>
      </c>
      <c r="N44" s="232">
        <v>0</v>
      </c>
      <c r="O44" s="232">
        <f>ROUND(E44*N44,2)</f>
        <v>0</v>
      </c>
      <c r="P44" s="232">
        <v>0</v>
      </c>
      <c r="Q44" s="232">
        <f>ROUND(E44*P44,2)</f>
        <v>0</v>
      </c>
      <c r="R44" s="232"/>
      <c r="S44" s="232" t="s">
        <v>111</v>
      </c>
      <c r="T44" s="232" t="s">
        <v>112</v>
      </c>
      <c r="U44" s="232">
        <v>0.9385</v>
      </c>
      <c r="V44" s="232">
        <f>ROUND(E44*U44,2)</f>
        <v>2.31</v>
      </c>
      <c r="W44" s="232"/>
      <c r="X44" s="232" t="s">
        <v>170</v>
      </c>
      <c r="Y44" s="212"/>
      <c r="Z44" s="212"/>
      <c r="AA44" s="212"/>
      <c r="AB44" s="212"/>
      <c r="AC44" s="212"/>
      <c r="AD44" s="212"/>
      <c r="AE44" s="212"/>
      <c r="AF44" s="212"/>
      <c r="AG44" s="212" t="s">
        <v>171</v>
      </c>
      <c r="AH44" s="212"/>
      <c r="AI44" s="212"/>
      <c r="AJ44" s="212"/>
      <c r="AK44" s="212"/>
      <c r="AL44" s="212"/>
      <c r="AM44" s="212"/>
      <c r="AN44" s="212"/>
      <c r="AO44" s="212"/>
      <c r="AP44" s="212"/>
      <c r="AQ44" s="212"/>
      <c r="AR44" s="212"/>
      <c r="AS44" s="212"/>
      <c r="AT44" s="212"/>
      <c r="AU44" s="212"/>
      <c r="AV44" s="212"/>
      <c r="AW44" s="212"/>
      <c r="AX44" s="212"/>
      <c r="AY44" s="212"/>
      <c r="AZ44" s="212"/>
      <c r="BA44" s="212"/>
      <c r="BB44" s="212"/>
      <c r="BC44" s="212"/>
      <c r="BD44" s="212"/>
      <c r="BE44" s="212"/>
      <c r="BF44" s="212"/>
      <c r="BG44" s="212"/>
      <c r="BH44" s="212"/>
    </row>
    <row r="45" spans="1:60" x14ac:dyDescent="0.2">
      <c r="A45" s="237" t="s">
        <v>106</v>
      </c>
      <c r="B45" s="238" t="s">
        <v>70</v>
      </c>
      <c r="C45" s="257" t="s">
        <v>71</v>
      </c>
      <c r="D45" s="239"/>
      <c r="E45" s="240"/>
      <c r="F45" s="241"/>
      <c r="G45" s="242">
        <f>SUMIF(AG46:AG46,"&lt;&gt;NOR",G46:G46)</f>
        <v>0</v>
      </c>
      <c r="H45" s="236"/>
      <c r="I45" s="236">
        <f>SUM(I46:I46)</f>
        <v>0</v>
      </c>
      <c r="J45" s="236"/>
      <c r="K45" s="236">
        <f>SUM(K46:K46)</f>
        <v>0</v>
      </c>
      <c r="L45" s="236"/>
      <c r="M45" s="236">
        <f>SUM(M46:M46)</f>
        <v>0</v>
      </c>
      <c r="N45" s="236"/>
      <c r="O45" s="236">
        <f>SUM(O46:O46)</f>
        <v>0.01</v>
      </c>
      <c r="P45" s="236"/>
      <c r="Q45" s="236">
        <f>SUM(Q46:Q46)</f>
        <v>0</v>
      </c>
      <c r="R45" s="236"/>
      <c r="S45" s="236"/>
      <c r="T45" s="236"/>
      <c r="U45" s="236"/>
      <c r="V45" s="236">
        <f>SUM(V46:V46)</f>
        <v>0.75</v>
      </c>
      <c r="W45" s="236"/>
      <c r="X45" s="236"/>
      <c r="AG45" t="s">
        <v>107</v>
      </c>
    </row>
    <row r="46" spans="1:60" ht="22.5" outlineLevel="1" x14ac:dyDescent="0.2">
      <c r="A46" s="249">
        <v>19</v>
      </c>
      <c r="B46" s="250" t="s">
        <v>172</v>
      </c>
      <c r="C46" s="260" t="s">
        <v>173</v>
      </c>
      <c r="D46" s="251" t="s">
        <v>137</v>
      </c>
      <c r="E46" s="252">
        <v>1</v>
      </c>
      <c r="F46" s="253"/>
      <c r="G46" s="254">
        <f>ROUND(E46*F46,2)</f>
        <v>0</v>
      </c>
      <c r="H46" s="233"/>
      <c r="I46" s="232">
        <f>ROUND(E46*H46,2)</f>
        <v>0</v>
      </c>
      <c r="J46" s="233"/>
      <c r="K46" s="232">
        <f>ROUND(E46*J46,2)</f>
        <v>0</v>
      </c>
      <c r="L46" s="232">
        <v>21</v>
      </c>
      <c r="M46" s="232">
        <f>G46*(1+L46/100)</f>
        <v>0</v>
      </c>
      <c r="N46" s="232">
        <v>1.005E-2</v>
      </c>
      <c r="O46" s="232">
        <f>ROUND(E46*N46,2)</f>
        <v>0.01</v>
      </c>
      <c r="P46" s="232">
        <v>0</v>
      </c>
      <c r="Q46" s="232">
        <f>ROUND(E46*P46,2)</f>
        <v>0</v>
      </c>
      <c r="R46" s="232"/>
      <c r="S46" s="232" t="s">
        <v>149</v>
      </c>
      <c r="T46" s="232" t="s">
        <v>112</v>
      </c>
      <c r="U46" s="232">
        <v>0.75</v>
      </c>
      <c r="V46" s="232">
        <f>ROUND(E46*U46,2)</f>
        <v>0.75</v>
      </c>
      <c r="W46" s="232"/>
      <c r="X46" s="232" t="s">
        <v>113</v>
      </c>
      <c r="Y46" s="212"/>
      <c r="Z46" s="212"/>
      <c r="AA46" s="212"/>
      <c r="AB46" s="212"/>
      <c r="AC46" s="212"/>
      <c r="AD46" s="212"/>
      <c r="AE46" s="212"/>
      <c r="AF46" s="212"/>
      <c r="AG46" s="212" t="s">
        <v>114</v>
      </c>
      <c r="AH46" s="212"/>
      <c r="AI46" s="212"/>
      <c r="AJ46" s="212"/>
      <c r="AK46" s="212"/>
      <c r="AL46" s="212"/>
      <c r="AM46" s="212"/>
      <c r="AN46" s="212"/>
      <c r="AO46" s="212"/>
      <c r="AP46" s="212"/>
      <c r="AQ46" s="212"/>
      <c r="AR46" s="212"/>
      <c r="AS46" s="212"/>
      <c r="AT46" s="212"/>
      <c r="AU46" s="212"/>
      <c r="AV46" s="212"/>
      <c r="AW46" s="212"/>
      <c r="AX46" s="212"/>
      <c r="AY46" s="212"/>
      <c r="AZ46" s="212"/>
      <c r="BA46" s="212"/>
      <c r="BB46" s="212"/>
      <c r="BC46" s="212"/>
      <c r="BD46" s="212"/>
      <c r="BE46" s="212"/>
      <c r="BF46" s="212"/>
      <c r="BG46" s="212"/>
      <c r="BH46" s="212"/>
    </row>
    <row r="47" spans="1:60" x14ac:dyDescent="0.2">
      <c r="A47" s="237" t="s">
        <v>106</v>
      </c>
      <c r="B47" s="238" t="s">
        <v>72</v>
      </c>
      <c r="C47" s="257" t="s">
        <v>73</v>
      </c>
      <c r="D47" s="239"/>
      <c r="E47" s="240"/>
      <c r="F47" s="241"/>
      <c r="G47" s="242">
        <f>SUMIF(AG48:AG51,"&lt;&gt;NOR",G48:G51)</f>
        <v>0</v>
      </c>
      <c r="H47" s="236"/>
      <c r="I47" s="236">
        <f>SUM(I48:I51)</f>
        <v>0</v>
      </c>
      <c r="J47" s="236"/>
      <c r="K47" s="236">
        <f>SUM(K48:K51)</f>
        <v>0</v>
      </c>
      <c r="L47" s="236"/>
      <c r="M47" s="236">
        <f>SUM(M48:M51)</f>
        <v>0</v>
      </c>
      <c r="N47" s="236"/>
      <c r="O47" s="236">
        <f>SUM(O48:O51)</f>
        <v>7.0000000000000007E-2</v>
      </c>
      <c r="P47" s="236"/>
      <c r="Q47" s="236">
        <f>SUM(Q48:Q51)</f>
        <v>0</v>
      </c>
      <c r="R47" s="236"/>
      <c r="S47" s="236"/>
      <c r="T47" s="236"/>
      <c r="U47" s="236"/>
      <c r="V47" s="236">
        <f>SUM(V48:V51)</f>
        <v>3.26</v>
      </c>
      <c r="W47" s="236"/>
      <c r="X47" s="236"/>
      <c r="AG47" t="s">
        <v>107</v>
      </c>
    </row>
    <row r="48" spans="1:60" outlineLevel="1" x14ac:dyDescent="0.2">
      <c r="A48" s="249">
        <v>20</v>
      </c>
      <c r="B48" s="250" t="s">
        <v>174</v>
      </c>
      <c r="C48" s="260" t="s">
        <v>175</v>
      </c>
      <c r="D48" s="251" t="s">
        <v>137</v>
      </c>
      <c r="E48" s="252">
        <v>2</v>
      </c>
      <c r="F48" s="253"/>
      <c r="G48" s="254">
        <f>ROUND(E48*F48,2)</f>
        <v>0</v>
      </c>
      <c r="H48" s="233"/>
      <c r="I48" s="232">
        <f>ROUND(E48*H48,2)</f>
        <v>0</v>
      </c>
      <c r="J48" s="233"/>
      <c r="K48" s="232">
        <f>ROUND(E48*J48,2)</f>
        <v>0</v>
      </c>
      <c r="L48" s="232">
        <v>21</v>
      </c>
      <c r="M48" s="232">
        <f>G48*(1+L48/100)</f>
        <v>0</v>
      </c>
      <c r="N48" s="232">
        <v>0</v>
      </c>
      <c r="O48" s="232">
        <f>ROUND(E48*N48,2)</f>
        <v>0</v>
      </c>
      <c r="P48" s="232">
        <v>0</v>
      </c>
      <c r="Q48" s="232">
        <f>ROUND(E48*P48,2)</f>
        <v>0</v>
      </c>
      <c r="R48" s="232"/>
      <c r="S48" s="232" t="s">
        <v>111</v>
      </c>
      <c r="T48" s="232" t="s">
        <v>119</v>
      </c>
      <c r="U48" s="232">
        <v>1.63</v>
      </c>
      <c r="V48" s="232">
        <f>ROUND(E48*U48,2)</f>
        <v>3.26</v>
      </c>
      <c r="W48" s="232"/>
      <c r="X48" s="232" t="s">
        <v>113</v>
      </c>
      <c r="Y48" s="212"/>
      <c r="Z48" s="212"/>
      <c r="AA48" s="212"/>
      <c r="AB48" s="212"/>
      <c r="AC48" s="212"/>
      <c r="AD48" s="212"/>
      <c r="AE48" s="212"/>
      <c r="AF48" s="212"/>
      <c r="AG48" s="212" t="s">
        <v>114</v>
      </c>
      <c r="AH48" s="212"/>
      <c r="AI48" s="212"/>
      <c r="AJ48" s="212"/>
      <c r="AK48" s="212"/>
      <c r="AL48" s="212"/>
      <c r="AM48" s="212"/>
      <c r="AN48" s="212"/>
      <c r="AO48" s="212"/>
      <c r="AP48" s="212"/>
      <c r="AQ48" s="212"/>
      <c r="AR48" s="212"/>
      <c r="AS48" s="212"/>
      <c r="AT48" s="212"/>
      <c r="AU48" s="212"/>
      <c r="AV48" s="212"/>
      <c r="AW48" s="212"/>
      <c r="AX48" s="212"/>
      <c r="AY48" s="212"/>
      <c r="AZ48" s="212"/>
      <c r="BA48" s="212"/>
      <c r="BB48" s="212"/>
      <c r="BC48" s="212"/>
      <c r="BD48" s="212"/>
      <c r="BE48" s="212"/>
      <c r="BF48" s="212"/>
      <c r="BG48" s="212"/>
      <c r="BH48" s="212"/>
    </row>
    <row r="49" spans="1:60" ht="33.75" outlineLevel="1" x14ac:dyDescent="0.2">
      <c r="A49" s="249">
        <v>21</v>
      </c>
      <c r="B49" s="250" t="s">
        <v>176</v>
      </c>
      <c r="C49" s="260" t="s">
        <v>177</v>
      </c>
      <c r="D49" s="251" t="s">
        <v>178</v>
      </c>
      <c r="E49" s="252">
        <v>1</v>
      </c>
      <c r="F49" s="253"/>
      <c r="G49" s="254">
        <f>ROUND(E49*F49,2)</f>
        <v>0</v>
      </c>
      <c r="H49" s="233"/>
      <c r="I49" s="232">
        <f>ROUND(E49*H49,2)</f>
        <v>0</v>
      </c>
      <c r="J49" s="233"/>
      <c r="K49" s="232">
        <f>ROUND(E49*J49,2)</f>
        <v>0</v>
      </c>
      <c r="L49" s="232">
        <v>21</v>
      </c>
      <c r="M49" s="232">
        <f>G49*(1+L49/100)</f>
        <v>0</v>
      </c>
      <c r="N49" s="232">
        <v>0</v>
      </c>
      <c r="O49" s="232">
        <f>ROUND(E49*N49,2)</f>
        <v>0</v>
      </c>
      <c r="P49" s="232">
        <v>0</v>
      </c>
      <c r="Q49" s="232">
        <f>ROUND(E49*P49,2)</f>
        <v>0</v>
      </c>
      <c r="R49" s="232"/>
      <c r="S49" s="232" t="s">
        <v>149</v>
      </c>
      <c r="T49" s="232" t="s">
        <v>112</v>
      </c>
      <c r="U49" s="232">
        <v>0</v>
      </c>
      <c r="V49" s="232">
        <f>ROUND(E49*U49,2)</f>
        <v>0</v>
      </c>
      <c r="W49" s="232"/>
      <c r="X49" s="232" t="s">
        <v>113</v>
      </c>
      <c r="Y49" s="212"/>
      <c r="Z49" s="212"/>
      <c r="AA49" s="212"/>
      <c r="AB49" s="212"/>
      <c r="AC49" s="212"/>
      <c r="AD49" s="212"/>
      <c r="AE49" s="212"/>
      <c r="AF49" s="212"/>
      <c r="AG49" s="212" t="s">
        <v>114</v>
      </c>
      <c r="AH49" s="212"/>
      <c r="AI49" s="212"/>
      <c r="AJ49" s="212"/>
      <c r="AK49" s="212"/>
      <c r="AL49" s="212"/>
      <c r="AM49" s="212"/>
      <c r="AN49" s="212"/>
      <c r="AO49" s="212"/>
      <c r="AP49" s="212"/>
      <c r="AQ49" s="212"/>
      <c r="AR49" s="212"/>
      <c r="AS49" s="212"/>
      <c r="AT49" s="212"/>
      <c r="AU49" s="212"/>
      <c r="AV49" s="212"/>
      <c r="AW49" s="212"/>
      <c r="AX49" s="212"/>
      <c r="AY49" s="212"/>
      <c r="AZ49" s="212"/>
      <c r="BA49" s="212"/>
      <c r="BB49" s="212"/>
      <c r="BC49" s="212"/>
      <c r="BD49" s="212"/>
      <c r="BE49" s="212"/>
      <c r="BF49" s="212"/>
      <c r="BG49" s="212"/>
      <c r="BH49" s="212"/>
    </row>
    <row r="50" spans="1:60" outlineLevel="1" x14ac:dyDescent="0.2">
      <c r="A50" s="243">
        <v>22</v>
      </c>
      <c r="B50" s="244" t="s">
        <v>179</v>
      </c>
      <c r="C50" s="258" t="s">
        <v>180</v>
      </c>
      <c r="D50" s="245" t="s">
        <v>137</v>
      </c>
      <c r="E50" s="246">
        <v>2</v>
      </c>
      <c r="F50" s="247"/>
      <c r="G50" s="248">
        <f>ROUND(E50*F50,2)</f>
        <v>0</v>
      </c>
      <c r="H50" s="233"/>
      <c r="I50" s="232">
        <f>ROUND(E50*H50,2)</f>
        <v>0</v>
      </c>
      <c r="J50" s="233"/>
      <c r="K50" s="232">
        <f>ROUND(E50*J50,2)</f>
        <v>0</v>
      </c>
      <c r="L50" s="232">
        <v>21</v>
      </c>
      <c r="M50" s="232">
        <f>G50*(1+L50/100)</f>
        <v>0</v>
      </c>
      <c r="N50" s="232">
        <v>3.4000000000000002E-2</v>
      </c>
      <c r="O50" s="232">
        <f>ROUND(E50*N50,2)</f>
        <v>7.0000000000000007E-2</v>
      </c>
      <c r="P50" s="232">
        <v>0</v>
      </c>
      <c r="Q50" s="232">
        <f>ROUND(E50*P50,2)</f>
        <v>0</v>
      </c>
      <c r="R50" s="232" t="s">
        <v>140</v>
      </c>
      <c r="S50" s="232" t="s">
        <v>111</v>
      </c>
      <c r="T50" s="232" t="s">
        <v>112</v>
      </c>
      <c r="U50" s="232">
        <v>0</v>
      </c>
      <c r="V50" s="232">
        <f>ROUND(E50*U50,2)</f>
        <v>0</v>
      </c>
      <c r="W50" s="232"/>
      <c r="X50" s="232" t="s">
        <v>142</v>
      </c>
      <c r="Y50" s="212"/>
      <c r="Z50" s="212"/>
      <c r="AA50" s="212"/>
      <c r="AB50" s="212"/>
      <c r="AC50" s="212"/>
      <c r="AD50" s="212"/>
      <c r="AE50" s="212"/>
      <c r="AF50" s="212"/>
      <c r="AG50" s="212" t="s">
        <v>143</v>
      </c>
      <c r="AH50" s="212"/>
      <c r="AI50" s="212"/>
      <c r="AJ50" s="212"/>
      <c r="AK50" s="212"/>
      <c r="AL50" s="212"/>
      <c r="AM50" s="212"/>
      <c r="AN50" s="212"/>
      <c r="AO50" s="212"/>
      <c r="AP50" s="212"/>
      <c r="AQ50" s="212"/>
      <c r="AR50" s="212"/>
      <c r="AS50" s="212"/>
      <c r="AT50" s="212"/>
      <c r="AU50" s="212"/>
      <c r="AV50" s="212"/>
      <c r="AW50" s="212"/>
      <c r="AX50" s="212"/>
      <c r="AY50" s="212"/>
      <c r="AZ50" s="212"/>
      <c r="BA50" s="212"/>
      <c r="BB50" s="212"/>
      <c r="BC50" s="212"/>
      <c r="BD50" s="212"/>
      <c r="BE50" s="212"/>
      <c r="BF50" s="212"/>
      <c r="BG50" s="212"/>
      <c r="BH50" s="212"/>
    </row>
    <row r="51" spans="1:60" outlineLevel="1" x14ac:dyDescent="0.2">
      <c r="A51" s="229">
        <v>23</v>
      </c>
      <c r="B51" s="230" t="s">
        <v>181</v>
      </c>
      <c r="C51" s="261" t="s">
        <v>182</v>
      </c>
      <c r="D51" s="231" t="s">
        <v>0</v>
      </c>
      <c r="E51" s="255"/>
      <c r="F51" s="233"/>
      <c r="G51" s="232">
        <f>ROUND(E51*F51,2)</f>
        <v>0</v>
      </c>
      <c r="H51" s="233"/>
      <c r="I51" s="232">
        <f>ROUND(E51*H51,2)</f>
        <v>0</v>
      </c>
      <c r="J51" s="233"/>
      <c r="K51" s="232">
        <f>ROUND(E51*J51,2)</f>
        <v>0</v>
      </c>
      <c r="L51" s="232">
        <v>21</v>
      </c>
      <c r="M51" s="232">
        <f>G51*(1+L51/100)</f>
        <v>0</v>
      </c>
      <c r="N51" s="232">
        <v>0</v>
      </c>
      <c r="O51" s="232">
        <f>ROUND(E51*N51,2)</f>
        <v>0</v>
      </c>
      <c r="P51" s="232">
        <v>0</v>
      </c>
      <c r="Q51" s="232">
        <f>ROUND(E51*P51,2)</f>
        <v>0</v>
      </c>
      <c r="R51" s="232"/>
      <c r="S51" s="232" t="s">
        <v>111</v>
      </c>
      <c r="T51" s="232" t="s">
        <v>112</v>
      </c>
      <c r="U51" s="232">
        <v>0</v>
      </c>
      <c r="V51" s="232">
        <f>ROUND(E51*U51,2)</f>
        <v>0</v>
      </c>
      <c r="W51" s="232"/>
      <c r="X51" s="232" t="s">
        <v>170</v>
      </c>
      <c r="Y51" s="212"/>
      <c r="Z51" s="212"/>
      <c r="AA51" s="212"/>
      <c r="AB51" s="212"/>
      <c r="AC51" s="212"/>
      <c r="AD51" s="212"/>
      <c r="AE51" s="212"/>
      <c r="AF51" s="212"/>
      <c r="AG51" s="212" t="s">
        <v>171</v>
      </c>
      <c r="AH51" s="212"/>
      <c r="AI51" s="212"/>
      <c r="AJ51" s="212"/>
      <c r="AK51" s="212"/>
      <c r="AL51" s="212"/>
      <c r="AM51" s="212"/>
      <c r="AN51" s="212"/>
      <c r="AO51" s="212"/>
      <c r="AP51" s="212"/>
      <c r="AQ51" s="212"/>
      <c r="AR51" s="212"/>
      <c r="AS51" s="212"/>
      <c r="AT51" s="212"/>
      <c r="AU51" s="212"/>
      <c r="AV51" s="212"/>
      <c r="AW51" s="212"/>
      <c r="AX51" s="212"/>
      <c r="AY51" s="212"/>
      <c r="AZ51" s="212"/>
      <c r="BA51" s="212"/>
      <c r="BB51" s="212"/>
      <c r="BC51" s="212"/>
      <c r="BD51" s="212"/>
      <c r="BE51" s="212"/>
      <c r="BF51" s="212"/>
      <c r="BG51" s="212"/>
      <c r="BH51" s="212"/>
    </row>
    <row r="52" spans="1:60" x14ac:dyDescent="0.2">
      <c r="A52" s="237" t="s">
        <v>106</v>
      </c>
      <c r="B52" s="238" t="s">
        <v>74</v>
      </c>
      <c r="C52" s="257" t="s">
        <v>75</v>
      </c>
      <c r="D52" s="239"/>
      <c r="E52" s="240"/>
      <c r="F52" s="241"/>
      <c r="G52" s="242">
        <f>SUMIF(AG53:AG57,"&lt;&gt;NOR",G53:G57)</f>
        <v>0</v>
      </c>
      <c r="H52" s="236"/>
      <c r="I52" s="236">
        <f>SUM(I53:I57)</f>
        <v>0</v>
      </c>
      <c r="J52" s="236"/>
      <c r="K52" s="236">
        <f>SUM(K53:K57)</f>
        <v>0</v>
      </c>
      <c r="L52" s="236"/>
      <c r="M52" s="236">
        <f>SUM(M53:M57)</f>
        <v>0</v>
      </c>
      <c r="N52" s="236"/>
      <c r="O52" s="236">
        <f>SUM(O53:O57)</f>
        <v>0.14000000000000001</v>
      </c>
      <c r="P52" s="236"/>
      <c r="Q52" s="236">
        <f>SUM(Q53:Q57)</f>
        <v>0</v>
      </c>
      <c r="R52" s="236"/>
      <c r="S52" s="236"/>
      <c r="T52" s="236"/>
      <c r="U52" s="236"/>
      <c r="V52" s="236">
        <f>SUM(V53:V57)</f>
        <v>90.03</v>
      </c>
      <c r="W52" s="236"/>
      <c r="X52" s="236"/>
      <c r="AG52" t="s">
        <v>107</v>
      </c>
    </row>
    <row r="53" spans="1:60" outlineLevel="1" x14ac:dyDescent="0.2">
      <c r="A53" s="243">
        <v>24</v>
      </c>
      <c r="B53" s="244" t="s">
        <v>183</v>
      </c>
      <c r="C53" s="258" t="s">
        <v>184</v>
      </c>
      <c r="D53" s="245" t="s">
        <v>126</v>
      </c>
      <c r="E53" s="246">
        <v>669.93499999999995</v>
      </c>
      <c r="F53" s="247"/>
      <c r="G53" s="248">
        <f>ROUND(E53*F53,2)</f>
        <v>0</v>
      </c>
      <c r="H53" s="233"/>
      <c r="I53" s="232">
        <f>ROUND(E53*H53,2)</f>
        <v>0</v>
      </c>
      <c r="J53" s="233"/>
      <c r="K53" s="232">
        <f>ROUND(E53*J53,2)</f>
        <v>0</v>
      </c>
      <c r="L53" s="232">
        <v>21</v>
      </c>
      <c r="M53" s="232">
        <f>G53*(1+L53/100)</f>
        <v>0</v>
      </c>
      <c r="N53" s="232">
        <v>6.9999999999999994E-5</v>
      </c>
      <c r="O53" s="232">
        <f>ROUND(E53*N53,2)</f>
        <v>0.05</v>
      </c>
      <c r="P53" s="232">
        <v>0</v>
      </c>
      <c r="Q53" s="232">
        <f>ROUND(E53*P53,2)</f>
        <v>0</v>
      </c>
      <c r="R53" s="232"/>
      <c r="S53" s="232" t="s">
        <v>111</v>
      </c>
      <c r="T53" s="232" t="s">
        <v>112</v>
      </c>
      <c r="U53" s="232">
        <v>3.2480000000000002E-2</v>
      </c>
      <c r="V53" s="232">
        <f>ROUND(E53*U53,2)</f>
        <v>21.76</v>
      </c>
      <c r="W53" s="232"/>
      <c r="X53" s="232" t="s">
        <v>113</v>
      </c>
      <c r="Y53" s="212"/>
      <c r="Z53" s="212"/>
      <c r="AA53" s="212"/>
      <c r="AB53" s="212"/>
      <c r="AC53" s="212"/>
      <c r="AD53" s="212"/>
      <c r="AE53" s="212"/>
      <c r="AF53" s="212"/>
      <c r="AG53" s="212" t="s">
        <v>114</v>
      </c>
      <c r="AH53" s="212"/>
      <c r="AI53" s="212"/>
      <c r="AJ53" s="212"/>
      <c r="AK53" s="212"/>
      <c r="AL53" s="212"/>
      <c r="AM53" s="212"/>
      <c r="AN53" s="212"/>
      <c r="AO53" s="212"/>
      <c r="AP53" s="212"/>
      <c r="AQ53" s="212"/>
      <c r="AR53" s="212"/>
      <c r="AS53" s="212"/>
      <c r="AT53" s="212"/>
      <c r="AU53" s="212"/>
      <c r="AV53" s="212"/>
      <c r="AW53" s="212"/>
      <c r="AX53" s="212"/>
      <c r="AY53" s="212"/>
      <c r="AZ53" s="212"/>
      <c r="BA53" s="212"/>
      <c r="BB53" s="212"/>
      <c r="BC53" s="212"/>
      <c r="BD53" s="212"/>
      <c r="BE53" s="212"/>
      <c r="BF53" s="212"/>
      <c r="BG53" s="212"/>
      <c r="BH53" s="212"/>
    </row>
    <row r="54" spans="1:60" ht="22.5" outlineLevel="1" x14ac:dyDescent="0.2">
      <c r="A54" s="229"/>
      <c r="B54" s="230"/>
      <c r="C54" s="259" t="s">
        <v>185</v>
      </c>
      <c r="D54" s="234"/>
      <c r="E54" s="235">
        <v>132.16</v>
      </c>
      <c r="F54" s="232"/>
      <c r="G54" s="232"/>
      <c r="H54" s="232"/>
      <c r="I54" s="232"/>
      <c r="J54" s="232"/>
      <c r="K54" s="232"/>
      <c r="L54" s="232"/>
      <c r="M54" s="232"/>
      <c r="N54" s="232"/>
      <c r="O54" s="232"/>
      <c r="P54" s="232"/>
      <c r="Q54" s="232"/>
      <c r="R54" s="232"/>
      <c r="S54" s="232"/>
      <c r="T54" s="232"/>
      <c r="U54" s="232"/>
      <c r="V54" s="232"/>
      <c r="W54" s="232"/>
      <c r="X54" s="232"/>
      <c r="Y54" s="212"/>
      <c r="Z54" s="212"/>
      <c r="AA54" s="212"/>
      <c r="AB54" s="212"/>
      <c r="AC54" s="212"/>
      <c r="AD54" s="212"/>
      <c r="AE54" s="212"/>
      <c r="AF54" s="212"/>
      <c r="AG54" s="212" t="s">
        <v>116</v>
      </c>
      <c r="AH54" s="212">
        <v>0</v>
      </c>
      <c r="AI54" s="212"/>
      <c r="AJ54" s="212"/>
      <c r="AK54" s="212"/>
      <c r="AL54" s="212"/>
      <c r="AM54" s="212"/>
      <c r="AN54" s="212"/>
      <c r="AO54" s="212"/>
      <c r="AP54" s="212"/>
      <c r="AQ54" s="212"/>
      <c r="AR54" s="212"/>
      <c r="AS54" s="212"/>
      <c r="AT54" s="212"/>
      <c r="AU54" s="212"/>
      <c r="AV54" s="212"/>
      <c r="AW54" s="212"/>
      <c r="AX54" s="212"/>
      <c r="AY54" s="212"/>
      <c r="AZ54" s="212"/>
      <c r="BA54" s="212"/>
      <c r="BB54" s="212"/>
      <c r="BC54" s="212"/>
      <c r="BD54" s="212"/>
      <c r="BE54" s="212"/>
      <c r="BF54" s="212"/>
      <c r="BG54" s="212"/>
      <c r="BH54" s="212"/>
    </row>
    <row r="55" spans="1:60" ht="45" outlineLevel="1" x14ac:dyDescent="0.2">
      <c r="A55" s="229"/>
      <c r="B55" s="230"/>
      <c r="C55" s="259" t="s">
        <v>186</v>
      </c>
      <c r="D55" s="234"/>
      <c r="E55" s="235">
        <v>537.77499999999998</v>
      </c>
      <c r="F55" s="232"/>
      <c r="G55" s="232"/>
      <c r="H55" s="232"/>
      <c r="I55" s="232"/>
      <c r="J55" s="232"/>
      <c r="K55" s="232"/>
      <c r="L55" s="232"/>
      <c r="M55" s="232"/>
      <c r="N55" s="232"/>
      <c r="O55" s="232"/>
      <c r="P55" s="232"/>
      <c r="Q55" s="232"/>
      <c r="R55" s="232"/>
      <c r="S55" s="232"/>
      <c r="T55" s="232"/>
      <c r="U55" s="232"/>
      <c r="V55" s="232"/>
      <c r="W55" s="232"/>
      <c r="X55" s="232"/>
      <c r="Y55" s="212"/>
      <c r="Z55" s="212"/>
      <c r="AA55" s="212"/>
      <c r="AB55" s="212"/>
      <c r="AC55" s="212"/>
      <c r="AD55" s="212"/>
      <c r="AE55" s="212"/>
      <c r="AF55" s="212"/>
      <c r="AG55" s="212" t="s">
        <v>116</v>
      </c>
      <c r="AH55" s="212">
        <v>0</v>
      </c>
      <c r="AI55" s="212"/>
      <c r="AJ55" s="212"/>
      <c r="AK55" s="212"/>
      <c r="AL55" s="212"/>
      <c r="AM55" s="212"/>
      <c r="AN55" s="212"/>
      <c r="AO55" s="212"/>
      <c r="AP55" s="212"/>
      <c r="AQ55" s="212"/>
      <c r="AR55" s="212"/>
      <c r="AS55" s="212"/>
      <c r="AT55" s="212"/>
      <c r="AU55" s="212"/>
      <c r="AV55" s="212"/>
      <c r="AW55" s="212"/>
      <c r="AX55" s="212"/>
      <c r="AY55" s="212"/>
      <c r="AZ55" s="212"/>
      <c r="BA55" s="212"/>
      <c r="BB55" s="212"/>
      <c r="BC55" s="212"/>
      <c r="BD55" s="212"/>
      <c r="BE55" s="212"/>
      <c r="BF55" s="212"/>
      <c r="BG55" s="212"/>
      <c r="BH55" s="212"/>
    </row>
    <row r="56" spans="1:60" outlineLevel="1" x14ac:dyDescent="0.2">
      <c r="A56" s="243">
        <v>25</v>
      </c>
      <c r="B56" s="244" t="s">
        <v>187</v>
      </c>
      <c r="C56" s="258" t="s">
        <v>188</v>
      </c>
      <c r="D56" s="245" t="s">
        <v>126</v>
      </c>
      <c r="E56" s="246">
        <v>669.93499999999995</v>
      </c>
      <c r="F56" s="247"/>
      <c r="G56" s="248">
        <f>ROUND(E56*F56,2)</f>
        <v>0</v>
      </c>
      <c r="H56" s="233"/>
      <c r="I56" s="232">
        <f>ROUND(E56*H56,2)</f>
        <v>0</v>
      </c>
      <c r="J56" s="233"/>
      <c r="K56" s="232">
        <f>ROUND(E56*J56,2)</f>
        <v>0</v>
      </c>
      <c r="L56" s="232">
        <v>21</v>
      </c>
      <c r="M56" s="232">
        <f>G56*(1+L56/100)</f>
        <v>0</v>
      </c>
      <c r="N56" s="232">
        <v>1.3999999999999999E-4</v>
      </c>
      <c r="O56" s="232">
        <f>ROUND(E56*N56,2)</f>
        <v>0.09</v>
      </c>
      <c r="P56" s="232">
        <v>0</v>
      </c>
      <c r="Q56" s="232">
        <f>ROUND(E56*P56,2)</f>
        <v>0</v>
      </c>
      <c r="R56" s="232"/>
      <c r="S56" s="232" t="s">
        <v>111</v>
      </c>
      <c r="T56" s="232" t="s">
        <v>112</v>
      </c>
      <c r="U56" s="232">
        <v>0.10191</v>
      </c>
      <c r="V56" s="232">
        <f>ROUND(E56*U56,2)</f>
        <v>68.27</v>
      </c>
      <c r="W56" s="232"/>
      <c r="X56" s="232" t="s">
        <v>113</v>
      </c>
      <c r="Y56" s="212"/>
      <c r="Z56" s="212"/>
      <c r="AA56" s="212"/>
      <c r="AB56" s="212"/>
      <c r="AC56" s="212"/>
      <c r="AD56" s="212"/>
      <c r="AE56" s="212"/>
      <c r="AF56" s="212"/>
      <c r="AG56" s="212" t="s">
        <v>114</v>
      </c>
      <c r="AH56" s="212"/>
      <c r="AI56" s="212"/>
      <c r="AJ56" s="212"/>
      <c r="AK56" s="212"/>
      <c r="AL56" s="212"/>
      <c r="AM56" s="212"/>
      <c r="AN56" s="212"/>
      <c r="AO56" s="212"/>
      <c r="AP56" s="212"/>
      <c r="AQ56" s="212"/>
      <c r="AR56" s="212"/>
      <c r="AS56" s="212"/>
      <c r="AT56" s="212"/>
      <c r="AU56" s="212"/>
      <c r="AV56" s="212"/>
      <c r="AW56" s="212"/>
      <c r="AX56" s="212"/>
      <c r="AY56" s="212"/>
      <c r="AZ56" s="212"/>
      <c r="BA56" s="212"/>
      <c r="BB56" s="212"/>
      <c r="BC56" s="212"/>
      <c r="BD56" s="212"/>
      <c r="BE56" s="212"/>
      <c r="BF56" s="212"/>
      <c r="BG56" s="212"/>
      <c r="BH56" s="212"/>
    </row>
    <row r="57" spans="1:60" outlineLevel="1" x14ac:dyDescent="0.2">
      <c r="A57" s="229"/>
      <c r="B57" s="230"/>
      <c r="C57" s="259" t="s">
        <v>189</v>
      </c>
      <c r="D57" s="234"/>
      <c r="E57" s="235">
        <v>669.93499999999995</v>
      </c>
      <c r="F57" s="232"/>
      <c r="G57" s="232"/>
      <c r="H57" s="232"/>
      <c r="I57" s="232"/>
      <c r="J57" s="232"/>
      <c r="K57" s="232"/>
      <c r="L57" s="232"/>
      <c r="M57" s="232"/>
      <c r="N57" s="232"/>
      <c r="O57" s="232"/>
      <c r="P57" s="232"/>
      <c r="Q57" s="232"/>
      <c r="R57" s="232"/>
      <c r="S57" s="232"/>
      <c r="T57" s="232"/>
      <c r="U57" s="232"/>
      <c r="V57" s="232"/>
      <c r="W57" s="232"/>
      <c r="X57" s="232"/>
      <c r="Y57" s="212"/>
      <c r="Z57" s="212"/>
      <c r="AA57" s="212"/>
      <c r="AB57" s="212"/>
      <c r="AC57" s="212"/>
      <c r="AD57" s="212"/>
      <c r="AE57" s="212"/>
      <c r="AF57" s="212"/>
      <c r="AG57" s="212" t="s">
        <v>116</v>
      </c>
      <c r="AH57" s="212">
        <v>5</v>
      </c>
      <c r="AI57" s="212"/>
      <c r="AJ57" s="212"/>
      <c r="AK57" s="212"/>
      <c r="AL57" s="212"/>
      <c r="AM57" s="212"/>
      <c r="AN57" s="212"/>
      <c r="AO57" s="212"/>
      <c r="AP57" s="212"/>
      <c r="AQ57" s="212"/>
      <c r="AR57" s="212"/>
      <c r="AS57" s="212"/>
      <c r="AT57" s="212"/>
      <c r="AU57" s="212"/>
      <c r="AV57" s="212"/>
      <c r="AW57" s="212"/>
      <c r="AX57" s="212"/>
      <c r="AY57" s="212"/>
      <c r="AZ57" s="212"/>
      <c r="BA57" s="212"/>
      <c r="BB57" s="212"/>
      <c r="BC57" s="212"/>
      <c r="BD57" s="212"/>
      <c r="BE57" s="212"/>
      <c r="BF57" s="212"/>
      <c r="BG57" s="212"/>
      <c r="BH57" s="212"/>
    </row>
    <row r="58" spans="1:60" x14ac:dyDescent="0.2">
      <c r="A58" s="237" t="s">
        <v>106</v>
      </c>
      <c r="B58" s="238" t="s">
        <v>76</v>
      </c>
      <c r="C58" s="257" t="s">
        <v>77</v>
      </c>
      <c r="D58" s="239"/>
      <c r="E58" s="240"/>
      <c r="F58" s="241"/>
      <c r="G58" s="242">
        <f>SUMIF(AG59:AG65,"&lt;&gt;NOR",G59:G65)</f>
        <v>0</v>
      </c>
      <c r="H58" s="236"/>
      <c r="I58" s="236">
        <f>SUM(I59:I65)</f>
        <v>0</v>
      </c>
      <c r="J58" s="236"/>
      <c r="K58" s="236">
        <f>SUM(K59:K65)</f>
        <v>0</v>
      </c>
      <c r="L58" s="236"/>
      <c r="M58" s="236">
        <f>SUM(M59:M65)</f>
        <v>0</v>
      </c>
      <c r="N58" s="236"/>
      <c r="O58" s="236">
        <f>SUM(O59:O65)</f>
        <v>0</v>
      </c>
      <c r="P58" s="236"/>
      <c r="Q58" s="236">
        <f>SUM(Q59:Q65)</f>
        <v>0</v>
      </c>
      <c r="R58" s="236"/>
      <c r="S58" s="236"/>
      <c r="T58" s="236"/>
      <c r="U58" s="236"/>
      <c r="V58" s="236">
        <f>SUM(V59:V65)</f>
        <v>3.8099999999999996</v>
      </c>
      <c r="W58" s="236"/>
      <c r="X58" s="236"/>
      <c r="AG58" t="s">
        <v>107</v>
      </c>
    </row>
    <row r="59" spans="1:60" outlineLevel="1" x14ac:dyDescent="0.2">
      <c r="A59" s="249">
        <v>26</v>
      </c>
      <c r="B59" s="250" t="s">
        <v>190</v>
      </c>
      <c r="C59" s="260" t="s">
        <v>191</v>
      </c>
      <c r="D59" s="251" t="s">
        <v>110</v>
      </c>
      <c r="E59" s="252">
        <v>1.79434</v>
      </c>
      <c r="F59" s="253"/>
      <c r="G59" s="254">
        <f>ROUND(E59*F59,2)</f>
        <v>0</v>
      </c>
      <c r="H59" s="233"/>
      <c r="I59" s="232">
        <f>ROUND(E59*H59,2)</f>
        <v>0</v>
      </c>
      <c r="J59" s="233"/>
      <c r="K59" s="232">
        <f>ROUND(E59*J59,2)</f>
        <v>0</v>
      </c>
      <c r="L59" s="232">
        <v>21</v>
      </c>
      <c r="M59" s="232">
        <f>G59*(1+L59/100)</f>
        <v>0</v>
      </c>
      <c r="N59" s="232">
        <v>0</v>
      </c>
      <c r="O59" s="232">
        <f>ROUND(E59*N59,2)</f>
        <v>0</v>
      </c>
      <c r="P59" s="232">
        <v>0</v>
      </c>
      <c r="Q59" s="232">
        <f>ROUND(E59*P59,2)</f>
        <v>0</v>
      </c>
      <c r="R59" s="232"/>
      <c r="S59" s="232" t="s">
        <v>111</v>
      </c>
      <c r="T59" s="232" t="s">
        <v>112</v>
      </c>
      <c r="U59" s="232">
        <v>0.16400000000000001</v>
      </c>
      <c r="V59" s="232">
        <f>ROUND(E59*U59,2)</f>
        <v>0.28999999999999998</v>
      </c>
      <c r="W59" s="232"/>
      <c r="X59" s="232" t="s">
        <v>192</v>
      </c>
      <c r="Y59" s="212"/>
      <c r="Z59" s="212"/>
      <c r="AA59" s="212"/>
      <c r="AB59" s="212"/>
      <c r="AC59" s="212"/>
      <c r="AD59" s="212"/>
      <c r="AE59" s="212"/>
      <c r="AF59" s="212"/>
      <c r="AG59" s="212" t="s">
        <v>193</v>
      </c>
      <c r="AH59" s="212"/>
      <c r="AI59" s="212"/>
      <c r="AJ59" s="212"/>
      <c r="AK59" s="212"/>
      <c r="AL59" s="212"/>
      <c r="AM59" s="212"/>
      <c r="AN59" s="212"/>
      <c r="AO59" s="212"/>
      <c r="AP59" s="212"/>
      <c r="AQ59" s="212"/>
      <c r="AR59" s="212"/>
      <c r="AS59" s="212"/>
      <c r="AT59" s="212"/>
      <c r="AU59" s="212"/>
      <c r="AV59" s="212"/>
      <c r="AW59" s="212"/>
      <c r="AX59" s="212"/>
      <c r="AY59" s="212"/>
      <c r="AZ59" s="212"/>
      <c r="BA59" s="212"/>
      <c r="BB59" s="212"/>
      <c r="BC59" s="212"/>
      <c r="BD59" s="212"/>
      <c r="BE59" s="212"/>
      <c r="BF59" s="212"/>
      <c r="BG59" s="212"/>
      <c r="BH59" s="212"/>
    </row>
    <row r="60" spans="1:60" outlineLevel="1" x14ac:dyDescent="0.2">
      <c r="A60" s="249">
        <v>27</v>
      </c>
      <c r="B60" s="250" t="s">
        <v>194</v>
      </c>
      <c r="C60" s="260" t="s">
        <v>195</v>
      </c>
      <c r="D60" s="251" t="s">
        <v>110</v>
      </c>
      <c r="E60" s="252">
        <v>1.79434</v>
      </c>
      <c r="F60" s="253"/>
      <c r="G60" s="254">
        <f>ROUND(E60*F60,2)</f>
        <v>0</v>
      </c>
      <c r="H60" s="233"/>
      <c r="I60" s="232">
        <f>ROUND(E60*H60,2)</f>
        <v>0</v>
      </c>
      <c r="J60" s="233"/>
      <c r="K60" s="232">
        <f>ROUND(E60*J60,2)</f>
        <v>0</v>
      </c>
      <c r="L60" s="232">
        <v>21</v>
      </c>
      <c r="M60" s="232">
        <f>G60*(1+L60/100)</f>
        <v>0</v>
      </c>
      <c r="N60" s="232">
        <v>0</v>
      </c>
      <c r="O60" s="232">
        <f>ROUND(E60*N60,2)</f>
        <v>0</v>
      </c>
      <c r="P60" s="232">
        <v>0</v>
      </c>
      <c r="Q60" s="232">
        <f>ROUND(E60*P60,2)</f>
        <v>0</v>
      </c>
      <c r="R60" s="232"/>
      <c r="S60" s="232" t="s">
        <v>111</v>
      </c>
      <c r="T60" s="232" t="s">
        <v>112</v>
      </c>
      <c r="U60" s="232">
        <v>0.49</v>
      </c>
      <c r="V60" s="232">
        <f>ROUND(E60*U60,2)</f>
        <v>0.88</v>
      </c>
      <c r="W60" s="232"/>
      <c r="X60" s="232" t="s">
        <v>192</v>
      </c>
      <c r="Y60" s="212"/>
      <c r="Z60" s="212"/>
      <c r="AA60" s="212"/>
      <c r="AB60" s="212"/>
      <c r="AC60" s="212"/>
      <c r="AD60" s="212"/>
      <c r="AE60" s="212"/>
      <c r="AF60" s="212"/>
      <c r="AG60" s="212" t="s">
        <v>193</v>
      </c>
      <c r="AH60" s="212"/>
      <c r="AI60" s="212"/>
      <c r="AJ60" s="212"/>
      <c r="AK60" s="212"/>
      <c r="AL60" s="212"/>
      <c r="AM60" s="212"/>
      <c r="AN60" s="212"/>
      <c r="AO60" s="212"/>
      <c r="AP60" s="212"/>
      <c r="AQ60" s="212"/>
      <c r="AR60" s="212"/>
      <c r="AS60" s="212"/>
      <c r="AT60" s="212"/>
      <c r="AU60" s="212"/>
      <c r="AV60" s="212"/>
      <c r="AW60" s="212"/>
      <c r="AX60" s="212"/>
      <c r="AY60" s="212"/>
      <c r="AZ60" s="212"/>
      <c r="BA60" s="212"/>
      <c r="BB60" s="212"/>
      <c r="BC60" s="212"/>
      <c r="BD60" s="212"/>
      <c r="BE60" s="212"/>
      <c r="BF60" s="212"/>
      <c r="BG60" s="212"/>
      <c r="BH60" s="212"/>
    </row>
    <row r="61" spans="1:60" outlineLevel="1" x14ac:dyDescent="0.2">
      <c r="A61" s="249">
        <v>28</v>
      </c>
      <c r="B61" s="250" t="s">
        <v>196</v>
      </c>
      <c r="C61" s="260" t="s">
        <v>197</v>
      </c>
      <c r="D61" s="251" t="s">
        <v>110</v>
      </c>
      <c r="E61" s="252">
        <v>1.79434</v>
      </c>
      <c r="F61" s="253"/>
      <c r="G61" s="254">
        <f>ROUND(E61*F61,2)</f>
        <v>0</v>
      </c>
      <c r="H61" s="233"/>
      <c r="I61" s="232">
        <f>ROUND(E61*H61,2)</f>
        <v>0</v>
      </c>
      <c r="J61" s="233"/>
      <c r="K61" s="232">
        <f>ROUND(E61*J61,2)</f>
        <v>0</v>
      </c>
      <c r="L61" s="232">
        <v>21</v>
      </c>
      <c r="M61" s="232">
        <f>G61*(1+L61/100)</f>
        <v>0</v>
      </c>
      <c r="N61" s="232">
        <v>0</v>
      </c>
      <c r="O61" s="232">
        <f>ROUND(E61*N61,2)</f>
        <v>0</v>
      </c>
      <c r="P61" s="232">
        <v>0</v>
      </c>
      <c r="Q61" s="232">
        <f>ROUND(E61*P61,2)</f>
        <v>0</v>
      </c>
      <c r="R61" s="232"/>
      <c r="S61" s="232" t="s">
        <v>111</v>
      </c>
      <c r="T61" s="232" t="s">
        <v>112</v>
      </c>
      <c r="U61" s="232">
        <v>0</v>
      </c>
      <c r="V61" s="232">
        <f>ROUND(E61*U61,2)</f>
        <v>0</v>
      </c>
      <c r="W61" s="232"/>
      <c r="X61" s="232" t="s">
        <v>192</v>
      </c>
      <c r="Y61" s="212"/>
      <c r="Z61" s="212"/>
      <c r="AA61" s="212"/>
      <c r="AB61" s="212"/>
      <c r="AC61" s="212"/>
      <c r="AD61" s="212"/>
      <c r="AE61" s="212"/>
      <c r="AF61" s="212"/>
      <c r="AG61" s="212" t="s">
        <v>193</v>
      </c>
      <c r="AH61" s="212"/>
      <c r="AI61" s="212"/>
      <c r="AJ61" s="212"/>
      <c r="AK61" s="212"/>
      <c r="AL61" s="212"/>
      <c r="AM61" s="212"/>
      <c r="AN61" s="212"/>
      <c r="AO61" s="212"/>
      <c r="AP61" s="212"/>
      <c r="AQ61" s="212"/>
      <c r="AR61" s="212"/>
      <c r="AS61" s="212"/>
      <c r="AT61" s="212"/>
      <c r="AU61" s="212"/>
      <c r="AV61" s="212"/>
      <c r="AW61" s="212"/>
      <c r="AX61" s="212"/>
      <c r="AY61" s="212"/>
      <c r="AZ61" s="212"/>
      <c r="BA61" s="212"/>
      <c r="BB61" s="212"/>
      <c r="BC61" s="212"/>
      <c r="BD61" s="212"/>
      <c r="BE61" s="212"/>
      <c r="BF61" s="212"/>
      <c r="BG61" s="212"/>
      <c r="BH61" s="212"/>
    </row>
    <row r="62" spans="1:60" outlineLevel="1" x14ac:dyDescent="0.2">
      <c r="A62" s="249">
        <v>29</v>
      </c>
      <c r="B62" s="250" t="s">
        <v>198</v>
      </c>
      <c r="C62" s="260" t="s">
        <v>199</v>
      </c>
      <c r="D62" s="251" t="s">
        <v>110</v>
      </c>
      <c r="E62" s="252">
        <v>1.79434</v>
      </c>
      <c r="F62" s="253"/>
      <c r="G62" s="254">
        <f>ROUND(E62*F62,2)</f>
        <v>0</v>
      </c>
      <c r="H62" s="233"/>
      <c r="I62" s="232">
        <f>ROUND(E62*H62,2)</f>
        <v>0</v>
      </c>
      <c r="J62" s="233"/>
      <c r="K62" s="232">
        <f>ROUND(E62*J62,2)</f>
        <v>0</v>
      </c>
      <c r="L62" s="232">
        <v>21</v>
      </c>
      <c r="M62" s="232">
        <f>G62*(1+L62/100)</f>
        <v>0</v>
      </c>
      <c r="N62" s="232">
        <v>0</v>
      </c>
      <c r="O62" s="232">
        <f>ROUND(E62*N62,2)</f>
        <v>0</v>
      </c>
      <c r="P62" s="232">
        <v>0</v>
      </c>
      <c r="Q62" s="232">
        <f>ROUND(E62*P62,2)</f>
        <v>0</v>
      </c>
      <c r="R62" s="232"/>
      <c r="S62" s="232" t="s">
        <v>111</v>
      </c>
      <c r="T62" s="232" t="s">
        <v>112</v>
      </c>
      <c r="U62" s="232">
        <v>0.94199999999999995</v>
      </c>
      <c r="V62" s="232">
        <f>ROUND(E62*U62,2)</f>
        <v>1.69</v>
      </c>
      <c r="W62" s="232"/>
      <c r="X62" s="232" t="s">
        <v>192</v>
      </c>
      <c r="Y62" s="212"/>
      <c r="Z62" s="212"/>
      <c r="AA62" s="212"/>
      <c r="AB62" s="212"/>
      <c r="AC62" s="212"/>
      <c r="AD62" s="212"/>
      <c r="AE62" s="212"/>
      <c r="AF62" s="212"/>
      <c r="AG62" s="212" t="s">
        <v>193</v>
      </c>
      <c r="AH62" s="212"/>
      <c r="AI62" s="212"/>
      <c r="AJ62" s="212"/>
      <c r="AK62" s="212"/>
      <c r="AL62" s="212"/>
      <c r="AM62" s="212"/>
      <c r="AN62" s="212"/>
      <c r="AO62" s="212"/>
      <c r="AP62" s="212"/>
      <c r="AQ62" s="212"/>
      <c r="AR62" s="212"/>
      <c r="AS62" s="212"/>
      <c r="AT62" s="212"/>
      <c r="AU62" s="212"/>
      <c r="AV62" s="212"/>
      <c r="AW62" s="212"/>
      <c r="AX62" s="212"/>
      <c r="AY62" s="212"/>
      <c r="AZ62" s="212"/>
      <c r="BA62" s="212"/>
      <c r="BB62" s="212"/>
      <c r="BC62" s="212"/>
      <c r="BD62" s="212"/>
      <c r="BE62" s="212"/>
      <c r="BF62" s="212"/>
      <c r="BG62" s="212"/>
      <c r="BH62" s="212"/>
    </row>
    <row r="63" spans="1:60" outlineLevel="1" x14ac:dyDescent="0.2">
      <c r="A63" s="249">
        <v>30</v>
      </c>
      <c r="B63" s="250" t="s">
        <v>200</v>
      </c>
      <c r="C63" s="260" t="s">
        <v>201</v>
      </c>
      <c r="D63" s="251" t="s">
        <v>110</v>
      </c>
      <c r="E63" s="252">
        <v>8.9716799999999992</v>
      </c>
      <c r="F63" s="253"/>
      <c r="G63" s="254">
        <f>ROUND(E63*F63,2)</f>
        <v>0</v>
      </c>
      <c r="H63" s="233"/>
      <c r="I63" s="232">
        <f>ROUND(E63*H63,2)</f>
        <v>0</v>
      </c>
      <c r="J63" s="233"/>
      <c r="K63" s="232">
        <f>ROUND(E63*J63,2)</f>
        <v>0</v>
      </c>
      <c r="L63" s="232">
        <v>21</v>
      </c>
      <c r="M63" s="232">
        <f>G63*(1+L63/100)</f>
        <v>0</v>
      </c>
      <c r="N63" s="232">
        <v>0</v>
      </c>
      <c r="O63" s="232">
        <f>ROUND(E63*N63,2)</f>
        <v>0</v>
      </c>
      <c r="P63" s="232">
        <v>0</v>
      </c>
      <c r="Q63" s="232">
        <f>ROUND(E63*P63,2)</f>
        <v>0</v>
      </c>
      <c r="R63" s="232"/>
      <c r="S63" s="232" t="s">
        <v>111</v>
      </c>
      <c r="T63" s="232" t="s">
        <v>112</v>
      </c>
      <c r="U63" s="232">
        <v>0.105</v>
      </c>
      <c r="V63" s="232">
        <f>ROUND(E63*U63,2)</f>
        <v>0.94</v>
      </c>
      <c r="W63" s="232"/>
      <c r="X63" s="232" t="s">
        <v>192</v>
      </c>
      <c r="Y63" s="212"/>
      <c r="Z63" s="212"/>
      <c r="AA63" s="212"/>
      <c r="AB63" s="212"/>
      <c r="AC63" s="212"/>
      <c r="AD63" s="212"/>
      <c r="AE63" s="212"/>
      <c r="AF63" s="212"/>
      <c r="AG63" s="212" t="s">
        <v>193</v>
      </c>
      <c r="AH63" s="212"/>
      <c r="AI63" s="212"/>
      <c r="AJ63" s="212"/>
      <c r="AK63" s="212"/>
      <c r="AL63" s="212"/>
      <c r="AM63" s="212"/>
      <c r="AN63" s="212"/>
      <c r="AO63" s="212"/>
      <c r="AP63" s="212"/>
      <c r="AQ63" s="212"/>
      <c r="AR63" s="212"/>
      <c r="AS63" s="212"/>
      <c r="AT63" s="212"/>
      <c r="AU63" s="212"/>
      <c r="AV63" s="212"/>
      <c r="AW63" s="212"/>
      <c r="AX63" s="212"/>
      <c r="AY63" s="212"/>
      <c r="AZ63" s="212"/>
      <c r="BA63" s="212"/>
      <c r="BB63" s="212"/>
      <c r="BC63" s="212"/>
      <c r="BD63" s="212"/>
      <c r="BE63" s="212"/>
      <c r="BF63" s="212"/>
      <c r="BG63" s="212"/>
      <c r="BH63" s="212"/>
    </row>
    <row r="64" spans="1:60" outlineLevel="1" x14ac:dyDescent="0.2">
      <c r="A64" s="249">
        <v>31</v>
      </c>
      <c r="B64" s="250" t="s">
        <v>202</v>
      </c>
      <c r="C64" s="260" t="s">
        <v>203</v>
      </c>
      <c r="D64" s="251" t="s">
        <v>110</v>
      </c>
      <c r="E64" s="252">
        <v>1.79434</v>
      </c>
      <c r="F64" s="253"/>
      <c r="G64" s="254">
        <f>ROUND(E64*F64,2)</f>
        <v>0</v>
      </c>
      <c r="H64" s="233"/>
      <c r="I64" s="232">
        <f>ROUND(E64*H64,2)</f>
        <v>0</v>
      </c>
      <c r="J64" s="233"/>
      <c r="K64" s="232">
        <f>ROUND(E64*J64,2)</f>
        <v>0</v>
      </c>
      <c r="L64" s="232">
        <v>21</v>
      </c>
      <c r="M64" s="232">
        <f>G64*(1+L64/100)</f>
        <v>0</v>
      </c>
      <c r="N64" s="232">
        <v>0</v>
      </c>
      <c r="O64" s="232">
        <f>ROUND(E64*N64,2)</f>
        <v>0</v>
      </c>
      <c r="P64" s="232">
        <v>0</v>
      </c>
      <c r="Q64" s="232">
        <f>ROUND(E64*P64,2)</f>
        <v>0</v>
      </c>
      <c r="R64" s="232"/>
      <c r="S64" s="232" t="s">
        <v>204</v>
      </c>
      <c r="T64" s="232" t="s">
        <v>112</v>
      </c>
      <c r="U64" s="232">
        <v>0</v>
      </c>
      <c r="V64" s="232">
        <f>ROUND(E64*U64,2)</f>
        <v>0</v>
      </c>
      <c r="W64" s="232"/>
      <c r="X64" s="232" t="s">
        <v>192</v>
      </c>
      <c r="Y64" s="212"/>
      <c r="Z64" s="212"/>
      <c r="AA64" s="212"/>
      <c r="AB64" s="212"/>
      <c r="AC64" s="212"/>
      <c r="AD64" s="212"/>
      <c r="AE64" s="212"/>
      <c r="AF64" s="212"/>
      <c r="AG64" s="212" t="s">
        <v>193</v>
      </c>
      <c r="AH64" s="212"/>
      <c r="AI64" s="212"/>
      <c r="AJ64" s="212"/>
      <c r="AK64" s="212"/>
      <c r="AL64" s="212"/>
      <c r="AM64" s="212"/>
      <c r="AN64" s="212"/>
      <c r="AO64" s="212"/>
      <c r="AP64" s="212"/>
      <c r="AQ64" s="212"/>
      <c r="AR64" s="212"/>
      <c r="AS64" s="212"/>
      <c r="AT64" s="212"/>
      <c r="AU64" s="212"/>
      <c r="AV64" s="212"/>
      <c r="AW64" s="212"/>
      <c r="AX64" s="212"/>
      <c r="AY64" s="212"/>
      <c r="AZ64" s="212"/>
      <c r="BA64" s="212"/>
      <c r="BB64" s="212"/>
      <c r="BC64" s="212"/>
      <c r="BD64" s="212"/>
      <c r="BE64" s="212"/>
      <c r="BF64" s="212"/>
      <c r="BG64" s="212"/>
      <c r="BH64" s="212"/>
    </row>
    <row r="65" spans="1:60" outlineLevel="1" x14ac:dyDescent="0.2">
      <c r="A65" s="243">
        <v>32</v>
      </c>
      <c r="B65" s="244" t="s">
        <v>205</v>
      </c>
      <c r="C65" s="258" t="s">
        <v>206</v>
      </c>
      <c r="D65" s="245" t="s">
        <v>110</v>
      </c>
      <c r="E65" s="246">
        <v>1.79434</v>
      </c>
      <c r="F65" s="247"/>
      <c r="G65" s="248">
        <f>ROUND(E65*F65,2)</f>
        <v>0</v>
      </c>
      <c r="H65" s="233"/>
      <c r="I65" s="232">
        <f>ROUND(E65*H65,2)</f>
        <v>0</v>
      </c>
      <c r="J65" s="233"/>
      <c r="K65" s="232">
        <f>ROUND(E65*J65,2)</f>
        <v>0</v>
      </c>
      <c r="L65" s="232">
        <v>21</v>
      </c>
      <c r="M65" s="232">
        <f>G65*(1+L65/100)</f>
        <v>0</v>
      </c>
      <c r="N65" s="232">
        <v>0</v>
      </c>
      <c r="O65" s="232">
        <f>ROUND(E65*N65,2)</f>
        <v>0</v>
      </c>
      <c r="P65" s="232">
        <v>0</v>
      </c>
      <c r="Q65" s="232">
        <f>ROUND(E65*P65,2)</f>
        <v>0</v>
      </c>
      <c r="R65" s="232"/>
      <c r="S65" s="232" t="s">
        <v>111</v>
      </c>
      <c r="T65" s="232" t="s">
        <v>112</v>
      </c>
      <c r="U65" s="232">
        <v>6.0000000000000001E-3</v>
      </c>
      <c r="V65" s="232">
        <f>ROUND(E65*U65,2)</f>
        <v>0.01</v>
      </c>
      <c r="W65" s="232"/>
      <c r="X65" s="232" t="s">
        <v>192</v>
      </c>
      <c r="Y65" s="212"/>
      <c r="Z65" s="212"/>
      <c r="AA65" s="212"/>
      <c r="AB65" s="212"/>
      <c r="AC65" s="212"/>
      <c r="AD65" s="212"/>
      <c r="AE65" s="212"/>
      <c r="AF65" s="212"/>
      <c r="AG65" s="212" t="s">
        <v>193</v>
      </c>
      <c r="AH65" s="212"/>
      <c r="AI65" s="212"/>
      <c r="AJ65" s="212"/>
      <c r="AK65" s="212"/>
      <c r="AL65" s="212"/>
      <c r="AM65" s="212"/>
      <c r="AN65" s="212"/>
      <c r="AO65" s="212"/>
      <c r="AP65" s="212"/>
      <c r="AQ65" s="212"/>
      <c r="AR65" s="212"/>
      <c r="AS65" s="212"/>
      <c r="AT65" s="212"/>
      <c r="AU65" s="212"/>
      <c r="AV65" s="212"/>
      <c r="AW65" s="212"/>
      <c r="AX65" s="212"/>
      <c r="AY65" s="212"/>
      <c r="AZ65" s="212"/>
      <c r="BA65" s="212"/>
      <c r="BB65" s="212"/>
      <c r="BC65" s="212"/>
      <c r="BD65" s="212"/>
      <c r="BE65" s="212"/>
      <c r="BF65" s="212"/>
      <c r="BG65" s="212"/>
      <c r="BH65" s="212"/>
    </row>
    <row r="66" spans="1:60" x14ac:dyDescent="0.2">
      <c r="A66" s="3"/>
      <c r="B66" s="4"/>
      <c r="C66" s="262"/>
      <c r="D66" s="6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AE66">
        <v>15</v>
      </c>
      <c r="AF66">
        <v>21</v>
      </c>
      <c r="AG66" t="s">
        <v>93</v>
      </c>
    </row>
    <row r="67" spans="1:60" x14ac:dyDescent="0.2">
      <c r="A67" s="215"/>
      <c r="B67" s="216" t="s">
        <v>31</v>
      </c>
      <c r="C67" s="263"/>
      <c r="D67" s="217"/>
      <c r="E67" s="218"/>
      <c r="F67" s="218"/>
      <c r="G67" s="256">
        <f>G8+G17+G22+G25+G28+G31+G43+G45+G47+G52+G58</f>
        <v>0</v>
      </c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AE67">
        <f>SUMIF(L7:L65,AE66,G7:G65)</f>
        <v>0</v>
      </c>
      <c r="AF67">
        <f>SUMIF(L7:L65,AF66,G7:G65)</f>
        <v>0</v>
      </c>
      <c r="AG67" t="s">
        <v>207</v>
      </c>
    </row>
    <row r="68" spans="1:60" x14ac:dyDescent="0.2">
      <c r="A68" s="3"/>
      <c r="B68" s="4"/>
      <c r="C68" s="262"/>
      <c r="D68" s="6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</row>
    <row r="69" spans="1:60" x14ac:dyDescent="0.2">
      <c r="A69" s="3"/>
      <c r="B69" s="4"/>
      <c r="C69" s="262"/>
      <c r="D69" s="6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</row>
    <row r="70" spans="1:60" x14ac:dyDescent="0.2">
      <c r="A70" s="219" t="s">
        <v>208</v>
      </c>
      <c r="B70" s="219"/>
      <c r="C70" s="264"/>
      <c r="D70" s="6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</row>
    <row r="71" spans="1:60" x14ac:dyDescent="0.2">
      <c r="A71" s="220"/>
      <c r="B71" s="221"/>
      <c r="C71" s="265"/>
      <c r="D71" s="221"/>
      <c r="E71" s="221"/>
      <c r="F71" s="221"/>
      <c r="G71" s="222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AG71" t="s">
        <v>209</v>
      </c>
    </row>
    <row r="72" spans="1:60" x14ac:dyDescent="0.2">
      <c r="A72" s="223"/>
      <c r="B72" s="224"/>
      <c r="C72" s="266"/>
      <c r="D72" s="224"/>
      <c r="E72" s="224"/>
      <c r="F72" s="224"/>
      <c r="G72" s="225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</row>
    <row r="73" spans="1:60" x14ac:dyDescent="0.2">
      <c r="A73" s="223"/>
      <c r="B73" s="224"/>
      <c r="C73" s="266"/>
      <c r="D73" s="224"/>
      <c r="E73" s="224"/>
      <c r="F73" s="224"/>
      <c r="G73" s="225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</row>
    <row r="74" spans="1:60" x14ac:dyDescent="0.2">
      <c r="A74" s="223"/>
      <c r="B74" s="224"/>
      <c r="C74" s="266"/>
      <c r="D74" s="224"/>
      <c r="E74" s="224"/>
      <c r="F74" s="224"/>
      <c r="G74" s="225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</row>
    <row r="75" spans="1:60" x14ac:dyDescent="0.2">
      <c r="A75" s="226"/>
      <c r="B75" s="227"/>
      <c r="C75" s="267"/>
      <c r="D75" s="227"/>
      <c r="E75" s="227"/>
      <c r="F75" s="227"/>
      <c r="G75" s="228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</row>
    <row r="76" spans="1:60" x14ac:dyDescent="0.2">
      <c r="A76" s="3"/>
      <c r="B76" s="4"/>
      <c r="C76" s="262"/>
      <c r="D76" s="6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</row>
    <row r="77" spans="1:60" x14ac:dyDescent="0.2">
      <c r="C77" s="268"/>
      <c r="D77" s="10"/>
      <c r="AG77" t="s">
        <v>210</v>
      </c>
    </row>
    <row r="78" spans="1:60" x14ac:dyDescent="0.2">
      <c r="D78" s="10"/>
    </row>
    <row r="79" spans="1:60" x14ac:dyDescent="0.2">
      <c r="D79" s="10"/>
    </row>
    <row r="80" spans="1:60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TPJJ31dC1akP9G+N3x4r1iO1iXieGpnx++ZMY8UhjlAw4cZepMm6hDUhkDUB0xq7P+wCbwQPKJUpj1AhQYHphQ==" saltValue="lAqzunHNFV98gqCJtcDa8w==" spinCount="100000" sheet="1"/>
  <mergeCells count="6">
    <mergeCell ref="A1:G1"/>
    <mergeCell ref="C2:G2"/>
    <mergeCell ref="C3:G3"/>
    <mergeCell ref="C4:G4"/>
    <mergeCell ref="A70:C70"/>
    <mergeCell ref="A71:G75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SO01 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'SO01 01 Pol'!Názvy_tisku</vt:lpstr>
      <vt:lpstr>oadresa</vt:lpstr>
      <vt:lpstr>Stavba!Objednatel</vt:lpstr>
      <vt:lpstr>Stavba!Objekt</vt:lpstr>
      <vt:lpstr>'SO01 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Osička</dc:creator>
  <cp:lastModifiedBy>Martin Osička</cp:lastModifiedBy>
  <cp:lastPrinted>2019-03-19T12:27:02Z</cp:lastPrinted>
  <dcterms:created xsi:type="dcterms:W3CDTF">2009-04-08T07:15:50Z</dcterms:created>
  <dcterms:modified xsi:type="dcterms:W3CDTF">2021-03-01T00:33:02Z</dcterms:modified>
</cp:coreProperties>
</file>