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AKCE\MK Květná_oprava komunikace 8029_2021\PD_Road control system\Bruntál_Květná_PDPS_final_20220322\04 PDPS\Rozpočty\"/>
    </mc:Choice>
  </mc:AlternateContent>
  <bookViews>
    <workbookView xWindow="-120" yWindow="-120" windowWidth="24240" windowHeight="13140"/>
  </bookViews>
  <sheets>
    <sheet name="Rekapitulace" sheetId="3" r:id="rId1"/>
    <sheet name="Všeobecné konstrukce a práce" sheetId="1" r:id="rId2"/>
    <sheet name="SO 101" sheetId="2" r:id="rId3"/>
  </sheets>
  <definedNames>
    <definedName name="_xlnm._FilterDatabase" localSheetId="2" hidden="1">'SO 101'!$B$1:$B$387</definedName>
    <definedName name="_xlnm._FilterDatabase" localSheetId="1" hidden="1">'Všeobecné konstrukce a práce'!$B$1:$B$76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347" i="2" l="1"/>
  <c r="E340" i="2"/>
  <c r="E298" i="2"/>
  <c r="E278" i="2"/>
  <c r="E268" i="2"/>
  <c r="E262" i="2"/>
  <c r="E252" i="2"/>
  <c r="E242" i="2"/>
  <c r="E228" i="2"/>
  <c r="E150" i="2"/>
  <c r="E94" i="2" l="1"/>
  <c r="E67" i="2"/>
  <c r="E55" i="2"/>
  <c r="E47" i="2"/>
  <c r="E33" i="2"/>
  <c r="G94" i="2" l="1"/>
  <c r="G150" i="2" l="1"/>
  <c r="E155" i="2"/>
  <c r="G155" i="2" s="1"/>
  <c r="E211" i="2"/>
  <c r="E141" i="2" l="1"/>
  <c r="G182" i="2"/>
  <c r="G181" i="2" s="1"/>
  <c r="C17" i="3" s="1"/>
  <c r="G293" i="2"/>
  <c r="G354" i="2" l="1"/>
  <c r="E316" i="2"/>
  <c r="G316" i="2" s="1"/>
  <c r="E15" i="2"/>
  <c r="E125" i="2"/>
  <c r="E329" i="2"/>
  <c r="G329" i="2" s="1"/>
  <c r="G335" i="2"/>
  <c r="G88" i="2"/>
  <c r="G228" i="2"/>
  <c r="E82" i="2"/>
  <c r="G82" i="2" s="1"/>
  <c r="G340" i="2"/>
  <c r="G141" i="2"/>
  <c r="G174" i="2"/>
  <c r="G173" i="2" s="1"/>
  <c r="C16" i="3" s="1"/>
  <c r="E206" i="2"/>
  <c r="E136" i="2"/>
  <c r="G223" i="2" l="1"/>
  <c r="G206" i="2"/>
  <c r="G306" i="2"/>
  <c r="G322" i="2"/>
  <c r="G311" i="2"/>
  <c r="G67" i="2"/>
  <c r="G136" i="2"/>
  <c r="E118" i="2"/>
  <c r="G118" i="2" s="1"/>
  <c r="G298" i="2"/>
  <c r="G200" i="2"/>
  <c r="G194" i="2"/>
  <c r="G347" i="2"/>
  <c r="G288" i="2"/>
  <c r="G188" i="2"/>
  <c r="G211" i="2"/>
  <c r="G262" i="2"/>
  <c r="G242" i="2"/>
  <c r="G278" i="2"/>
  <c r="G268" i="2"/>
  <c r="G364" i="2"/>
  <c r="G125" i="2"/>
  <c r="G359" i="2"/>
  <c r="G47" i="2"/>
  <c r="G112" i="2"/>
  <c r="G106" i="2"/>
  <c r="G101" i="2"/>
  <c r="G75" i="2"/>
  <c r="E61" i="2"/>
  <c r="G61" i="2" s="1"/>
  <c r="G55" i="2"/>
  <c r="G54" i="2" l="1"/>
  <c r="C15" i="3" s="1"/>
  <c r="G327" i="2"/>
  <c r="G305" i="2"/>
  <c r="C19" i="3" s="1"/>
  <c r="G252" i="2"/>
  <c r="G33" i="2"/>
  <c r="G15" i="2"/>
  <c r="G70" i="1"/>
  <c r="G66" i="1"/>
  <c r="G59" i="1"/>
  <c r="G55" i="1"/>
  <c r="G51" i="1"/>
  <c r="G47" i="1"/>
  <c r="G43" i="1"/>
  <c r="G39" i="1"/>
  <c r="G35" i="1"/>
  <c r="G29" i="1"/>
  <c r="G15" i="1"/>
  <c r="G14" i="1" l="1"/>
  <c r="G75" i="1" s="1"/>
  <c r="G76" i="1" s="1"/>
  <c r="G187" i="2"/>
  <c r="C18" i="3" s="1"/>
  <c r="G14" i="2"/>
  <c r="C20" i="3"/>
  <c r="C14" i="3" l="1"/>
  <c r="C23" i="3" s="1"/>
  <c r="C24" i="3" s="1"/>
  <c r="G371" i="2"/>
  <c r="G372" i="2" s="1"/>
</calcChain>
</file>

<file path=xl/sharedStrings.xml><?xml version="1.0" encoding="utf-8"?>
<sst xmlns="http://schemas.openxmlformats.org/spreadsheetml/2006/main" count="533" uniqueCount="364">
  <si>
    <t>Stavba:</t>
  </si>
  <si>
    <t>Objekt:</t>
  </si>
  <si>
    <t>Část:</t>
  </si>
  <si>
    <t>Ceník:</t>
  </si>
  <si>
    <t>OTSKP-SPK 2021</t>
  </si>
  <si>
    <t>Objednatel:</t>
  </si>
  <si>
    <t>Zhotovitel:</t>
  </si>
  <si>
    <t>Ing. René Ryman</t>
  </si>
  <si>
    <t>Datum:</t>
  </si>
  <si>
    <t>P.Č.</t>
  </si>
  <si>
    <t>Kód položky</t>
  </si>
  <si>
    <t>Popis</t>
  </si>
  <si>
    <t>MJ</t>
  </si>
  <si>
    <t>Množství celkem</t>
  </si>
  <si>
    <t>Cena jednotková</t>
  </si>
  <si>
    <t>Cena celkem</t>
  </si>
  <si>
    <t>OPRAVA ČÁSTI MÍSTNÍ KOMUNIKACE KVĚTNÁ, BRUNTÁL</t>
  </si>
  <si>
    <t>SO 101 - Část místní komunikace Květná</t>
  </si>
  <si>
    <t>02610</t>
  </si>
  <si>
    <t>Práce a dodávky HSV</t>
  </si>
  <si>
    <t>Všeobecné kontrukce a práce</t>
  </si>
  <si>
    <t>ZKOUŠENÍ KONSTRUKCÍ A PRACÍ ZKUŠEBNOU ZHOTOVITELE</t>
  </si>
  <si>
    <t>KPL</t>
  </si>
  <si>
    <t>zahrnuje veškeré náklady spojené s objednatelem požadovanými zkouškami</t>
  </si>
  <si>
    <t>Předpokládané zkoušky - upřesněno bude dle odsouhlaseného KZP objednatelem</t>
  </si>
  <si>
    <t>AHV:</t>
  </si>
  <si>
    <t>Město Bruntál</t>
  </si>
  <si>
    <t>03/2022</t>
  </si>
  <si>
    <t>02620</t>
  </si>
  <si>
    <t>ZKOUŠENÍ KONSTRUKCÍ A PRACÍ NEZÁVISLOU ZKUŠEBNOU</t>
  </si>
  <si>
    <t>V případě požadavku objednatele</t>
  </si>
  <si>
    <t>02710</t>
  </si>
  <si>
    <t>POMOC PRÁCE ZŘÍZ NEBO ZAJIŠŤ OBJÍŽĎKY A PŘÍSTUP CESTY</t>
  </si>
  <si>
    <t>zahrnuje veškeré náklady spojené s objednatelem požadovanými zařízeními</t>
  </si>
  <si>
    <t>zajištění případných objízdných tras</t>
  </si>
  <si>
    <t>02720</t>
  </si>
  <si>
    <t>POMOC PRÁCE ZŘÍZ NEBO ZAJIŠŤ REGULACI A OCHRANU DOPRAVY</t>
  </si>
  <si>
    <t>přechodné DZ včetně stanovení a rozhodnutí</t>
  </si>
  <si>
    <t>02730</t>
  </si>
  <si>
    <t>POMOC PRÁCE ZŘÍZ NEBO ZAJIŠŤ OCHRANU INŽENÝRSKÝCH SÍTÍ</t>
  </si>
  <si>
    <t xml:space="preserve">vytýčení a ochrana IS po celou dobu stavby </t>
  </si>
  <si>
    <t>02811</t>
  </si>
  <si>
    <t>PRŮZKUMNÉ PRÁCE GEOTECHNICKÉ NA POVRCHU</t>
  </si>
  <si>
    <t>zahrnuje veškeré náklady spojené s objednatelem požadovanými pracemi</t>
  </si>
  <si>
    <t>Zjštění vhodnosti podkladu a stav základové spáry</t>
  </si>
  <si>
    <t>02911</t>
  </si>
  <si>
    <t>OSTATNÍ POŽADAVKY - GEODETICKÉ ZAMĚŘENÍ</t>
  </si>
  <si>
    <t>zaměření před stavbou, během stavby a skutečného provedení stavby</t>
  </si>
  <si>
    <t>02944 - R</t>
  </si>
  <si>
    <t>OSTAT POŽADAVKY - DOKUMENTACE SKUTEČ PROVEDENÍ</t>
  </si>
  <si>
    <t>elektronická i papírová forma dle požadavků investora</t>
  </si>
  <si>
    <t>geodet. zaměření před stavbou, geod. práce během stavby, zaměření skutečného provedení stavby</t>
  </si>
  <si>
    <t>02946</t>
  </si>
  <si>
    <t>OSTAT POŽADAVKY - FOTODOKUMENTACE</t>
  </si>
  <si>
    <t>položka zahrnuje:
- fotodokumentaci zadavatelem požadovaného děje a konstrukcí v požadovaných časových intervalech
- zadavatelem specifikované výstupy (fotografie v papírovém a digitálním formátu) v požadovaném počtu</t>
  </si>
  <si>
    <t>03100</t>
  </si>
  <si>
    <t>ZAŘÍZENÍ STAVENIŠTĚ - ZŘÍZENÍ, PROVOZ, DEMONTÁŽ</t>
  </si>
  <si>
    <t>zahrnuje objednatelem povolené náklady na pořízení (event. pronájem), provozování, udržování a likvidaci zhotovitelova zařízení</t>
  </si>
  <si>
    <t>03350</t>
  </si>
  <si>
    <t>SLUŽBY ZAJIŠŤUJÍCÍ REGUL, PŘEVED A OCHRANU VEŘEJ DOPRAVY</t>
  </si>
  <si>
    <t>zahrnuje objednatelem povolené náklady na služby pro zhotovitele</t>
  </si>
  <si>
    <t>kontinuální zajištění bezpečného provozu na staveništi</t>
  </si>
  <si>
    <t>015112</t>
  </si>
  <si>
    <t>POPLATKY ZA LIKVIDACŮ ODPADŮ NEKONTAMINOVANÝCH - 17 05 04  VYTĚŽENÉ ZEMINY A HORNINY -  II. TŘÍDA TĚŽITELNOSTI</t>
  </si>
  <si>
    <t>T</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</si>
  <si>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t>
  </si>
  <si>
    <r>
      <rPr>
        <b/>
        <i/>
        <sz val="10"/>
        <rFont val="Arial"/>
        <family val="2"/>
        <charset val="238"/>
      </rPr>
      <t xml:space="preserve">ŠDa tl. 220mm v místě lokální sanace </t>
    </r>
    <r>
      <rPr>
        <i/>
        <sz val="10"/>
        <rFont val="Arial"/>
        <family val="2"/>
        <charset val="238"/>
      </rPr>
      <t>- zrnitost,obsah jemn. Částic - 1zk/1000m2, tloušťka vrstvy - 1 zk/100bm</t>
    </r>
  </si>
  <si>
    <r>
      <rPr>
        <b/>
        <i/>
        <sz val="10"/>
        <rFont val="Arial"/>
        <family val="2"/>
        <charset val="238"/>
      </rPr>
      <t>ŠDa tl. 150mm v místě lokálních sanací</t>
    </r>
    <r>
      <rPr>
        <i/>
        <sz val="10"/>
        <rFont val="Arial"/>
        <family val="2"/>
        <charset val="238"/>
      </rPr>
      <t xml:space="preserve"> - zrnitost,obsah jemn. Částic - 1zk/1000m2, tloušťka vrstvy - 1 zk/100bm</t>
    </r>
  </si>
  <si>
    <r>
      <rPr>
        <b/>
        <i/>
        <sz val="10"/>
        <rFont val="Arial"/>
        <family val="2"/>
        <charset val="238"/>
      </rPr>
      <t>ACL 16+</t>
    </r>
    <r>
      <rPr>
        <i/>
        <sz val="10"/>
        <rFont val="Arial"/>
        <family val="2"/>
        <charset val="238"/>
      </rPr>
      <t xml:space="preserve"> - Teplota směsi - 1x za hodinu, rozbor směsi - 1zk na každých započatých 2000 t, MZ na vývrtech - 1zk na 1500m2, nerovnost podélná - průběžně, tloušťka vrstvy - 1zk/1500m2, mezerovitost - 1zk/1500m2</t>
    </r>
  </si>
  <si>
    <r>
      <rPr>
        <b/>
        <i/>
        <sz val="10"/>
        <rFont val="Arial"/>
        <family val="2"/>
        <charset val="238"/>
      </rPr>
      <t>ACO 11+</t>
    </r>
    <r>
      <rPr>
        <i/>
        <sz val="10"/>
        <rFont val="Arial"/>
        <family val="2"/>
        <charset val="238"/>
      </rPr>
      <t xml:space="preserve"> - Teplota směsi - 1x za hodinu, rozbor směsi - 1zk na každých započatých 2000 t, MZ na vývrtech - 1zk na 1500m2, nerovnost podélná - průběžně, troušťka vrstvy - 1zk/1500m2, mezerovitost - 1zk/1500m2</t>
    </r>
  </si>
  <si>
    <r>
      <rPr>
        <b/>
        <i/>
        <sz val="10"/>
        <rFont val="Arial"/>
        <family val="2"/>
        <charset val="238"/>
      </rPr>
      <t xml:space="preserve">Spojovací/infiltrační postřik </t>
    </r>
    <r>
      <rPr>
        <i/>
        <sz val="10"/>
        <rFont val="Arial"/>
        <family val="2"/>
        <charset val="238"/>
      </rPr>
      <t>- rovnoměrnost postřiku - průběžně vizuálně</t>
    </r>
  </si>
  <si>
    <r>
      <t xml:space="preserve">Kontrolní odvrty </t>
    </r>
    <r>
      <rPr>
        <i/>
        <sz val="10"/>
        <rFont val="Arial"/>
        <family val="2"/>
        <charset val="238"/>
      </rPr>
      <t>- 1 zk/1500m2</t>
    </r>
  </si>
  <si>
    <t>Odkopaná štěrkodrť / podkladní zemina v místě lokálních sanací</t>
  </si>
  <si>
    <t>Předpoklad sanací - 50% celkové plochy opravy</t>
  </si>
  <si>
    <t>2990 m2 x 0,5 x 0,37 m = 553,15 m3 x 2,0 t/m3 = 1106,3 t</t>
  </si>
  <si>
    <t>Výkopek pro RŠ1</t>
  </si>
  <si>
    <t>2 m x 2m x 3m = 12 m3 x 2,0 t/m3 = 24 t</t>
  </si>
  <si>
    <t>Materiál z výkopu v místě vedení přípojek uličních vpustí</t>
  </si>
  <si>
    <t>015140</t>
  </si>
  <si>
    <t>POPLATKY ZA LIKVIDACŮ ODPADŮ NEKONTAMINOVANÝCH - 17 01 01  BETON Z DEMOLIC OBJEKTŮ, ZÁKLADŮ TV</t>
  </si>
  <si>
    <t>Vybouraná betonová přídlažba, vč. betonové patky</t>
  </si>
  <si>
    <t>Vybourané uliční vpusti</t>
  </si>
  <si>
    <t>0,3 m3 x 13 ks x 2,2 t/m3 = 8,6 t x 1,05 = 9 t</t>
  </si>
  <si>
    <t>113742</t>
  </si>
  <si>
    <t>FRÉZOVÁNÍ ZPEVNĚNÝCH PLOCH ASFALTOVÝCH TL. DO 40MM</t>
  </si>
  <si>
    <t>M2</t>
  </si>
  <si>
    <t xml:space="preserve">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t>
  </si>
  <si>
    <t>Zemní práce</t>
  </si>
  <si>
    <t>Vyfrézovaný materiál odkupuje zhotovitel (dle dgn ZAS - T1)</t>
  </si>
  <si>
    <t>113745</t>
  </si>
  <si>
    <t>FRÉZOVÁNÍ ZPEVNĚNÝCH PLOCH ASFALTOVÝCH TL. DO 80MM</t>
  </si>
  <si>
    <t>Frézování obrusné vrstvy komunikace, vč. parkoviště ve slepé větvi, tl. 40 mm</t>
  </si>
  <si>
    <t>11313A</t>
  </si>
  <si>
    <t>ODSTRANĚNÍ KRYTU ZPEVNĚNÝCH PLOCH S ASFALTOVÝM POJIVEM - BEZ DOPRAVY</t>
  </si>
  <si>
    <t>M3</t>
  </si>
  <si>
    <t xml:space="preserve">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
</t>
  </si>
  <si>
    <t>Ruční odstranění asfaltového pásu podél bourané přídlažby</t>
  </si>
  <si>
    <t>Položka bude čerpána v případě nutnosti zásahu do přilehlého parkoviště</t>
  </si>
  <si>
    <t>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</si>
  <si>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</si>
  <si>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stávající betonové přídlažby, vč. betonové patky</t>
  </si>
  <si>
    <t>113554</t>
  </si>
  <si>
    <t>ODSTRANĚNÍ OBRUB Z DLAŽEBNÍCH KOSTEK JEDNODUCHÝCH, ODVOZ DO 5KM</t>
  </si>
  <si>
    <t>Odstranění žulového jednářádku vč. bet. lože</t>
  </si>
  <si>
    <t>Položka bude čerpána v případě poškození jednořádku při provádění frézování / odkopu pro lokální sanace</t>
  </si>
  <si>
    <t>015330</t>
  </si>
  <si>
    <t>POPLATKY ZA LIKVIDACŮ ODPADŮ NEKONTAMINOVANÝCH - 17 05 04  KAMENNÁ SUŤ</t>
  </si>
  <si>
    <t>Vybouraný jednořádek z drobného žulového kameniva, vč. podkladního betonu</t>
  </si>
  <si>
    <t>113564</t>
  </si>
  <si>
    <t>ODSTRANĚNÍ OBRUB Z DLAŽEBNÍCH KOSTEK DVOJITÝCH, ODVOZ DO 5KM</t>
  </si>
  <si>
    <t>Odstranění žulového dvojřádku vč. bet. lože</t>
  </si>
  <si>
    <t>Vybouraný dvojřádek z drobného žulového kameniva, vč. podkladního betonu</t>
  </si>
  <si>
    <t>Ostatní práce</t>
  </si>
  <si>
    <t>96687</t>
  </si>
  <si>
    <t>VYBOURÁNÍ ULIČNÍCH VPUSTÍ KOMPLETNÍCH</t>
  </si>
  <si>
    <t>KUS</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</si>
  <si>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</si>
  <si>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13 ks</t>
  </si>
  <si>
    <t>Vč. odvozu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</si>
  <si>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</si>
  <si>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Odstranění stávajících konstrukčních vrstev komunikace v místě lokálních sanací tl. 370 mm. Předpoklad 50% celkové plochy opravy.</t>
  </si>
  <si>
    <t>2990 m2 x 0,5 x 0,37 m = 553,15 m3</t>
  </si>
  <si>
    <t>Odstranění stávajících konstrukčních vrstev kolmého stání ve slepé větvi ul. Květná tl. min. 250 mm</t>
  </si>
  <si>
    <t>Odkop pro potřeby osazení nových UV a demolici stávajících UV</t>
  </si>
  <si>
    <t>1 m x 1 m x 2,5 m x 22 ks = 55 m3</t>
  </si>
  <si>
    <t>Odkop pro potřeby osazení nové revizní šachty</t>
  </si>
  <si>
    <t>2 m x 2 m x 3,5 m = 14 m3</t>
  </si>
  <si>
    <t>Odkop pro potřeby osazení přípojek nových UV a odstranění přípojek rušených UV</t>
  </si>
  <si>
    <t>969233</t>
  </si>
  <si>
    <t>VYBOURÁNÍ POTRUBÍ DN DO 150MM KANALIZAČ</t>
  </si>
  <si>
    <t xml:space="preserve">-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t>
  </si>
  <si>
    <t>Vybourání stávajících přípojek rušených UV</t>
  </si>
  <si>
    <t>60 m</t>
  </si>
  <si>
    <t>Vč. dopravy na skládku a poplatku za skládku</t>
  </si>
  <si>
    <t>Komunikace</t>
  </si>
  <si>
    <t xml:space="preserve">-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t>
  </si>
  <si>
    <t>Provedení vrstvy ACO 11+ (50/70), tl. 50 mm</t>
  </si>
  <si>
    <t>574A44</t>
  </si>
  <si>
    <t>ASFALTOVÝ BETON PRO OBRUSNÉ VRSTVY ACO 11+, 11S TL. 50MM</t>
  </si>
  <si>
    <t>Komunikace + asfaltový pás podél bourané přídlažby</t>
  </si>
  <si>
    <t>574C56</t>
  </si>
  <si>
    <t>ASFALTOVÝ BETON PRO LOŽNÍ VRSTVY ACL 16+, 16S TL. 60MM</t>
  </si>
  <si>
    <t>Provedení vrstvy ACL 16+ (50/70), tl. 60 mm</t>
  </si>
  <si>
    <t>572223</t>
  </si>
  <si>
    <t>SPOJOVACÍ POSTŘIK Z EMULZE DO 1,0KG/M2</t>
  </si>
  <si>
    <t xml:space="preserve">- dodání všech předepsaných materiálů pro postřiky v předepsaném množství
- provedení dle předepsaného technologického předpisu
- zřízení vrstvy bez rozlišení šířky, pokládání vrstvy po etapách
- úpravu napojení, ukončení
</t>
  </si>
  <si>
    <t>Spojovací postřik PS C 0,6 kg/m2</t>
  </si>
  <si>
    <t>Spojovací postřik PS C 1,0 kg/m2</t>
  </si>
  <si>
    <t>572123</t>
  </si>
  <si>
    <t>INFILTRAČNÍ POSTŘIK Z EMULZE DO 1,0KG/M2</t>
  </si>
  <si>
    <t>Infiltrační postřik PS C 1,0 kg/m2</t>
  </si>
  <si>
    <t>Komunikace (na odfrézovaný povrch - v 50% celkové plochy, mimo lokální sanace)</t>
  </si>
  <si>
    <t>Komunikace + asfaltový pás podél bourané přídlažby (na odfrézovaný povrch - v 50% celkové plochy - lokální sanace)</t>
  </si>
  <si>
    <t>56333</t>
  </si>
  <si>
    <t>VOZOVKOVÉ VRSTVY ZE ŠTĚRKODRTI TL. DO 150MM</t>
  </si>
  <si>
    <t xml:space="preserve">- dodání kameniva předepsané kvality a zrnitosti
- rozprostření a zhutnění vrstvy v předepsané tloušťce
- zřízení vrstvy bez rozlišení šířky, pokládání vrstvy po etapách
- nezahrnuje postřiky, nátěry
</t>
  </si>
  <si>
    <t>Štěrkodrť ŠDa fr. 0/32 tl. 150 mm</t>
  </si>
  <si>
    <t>56335</t>
  </si>
  <si>
    <t>VOZOVKOVÉ VRSTVY ZE ŠTĚRKODRTI TL. DO 250MM</t>
  </si>
  <si>
    <t>561451</t>
  </si>
  <si>
    <t>KAMENIVO ZPEVNĚNÉ CEMENTEM TŘ. I TL. DO 250MM</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</si>
  <si>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
</t>
  </si>
  <si>
    <t>SC-C 20/25 (PB1) tl. 230 mm</t>
  </si>
  <si>
    <t>Podklad v místě zpomalovacích polštářů</t>
  </si>
  <si>
    <t>24 m2</t>
  </si>
  <si>
    <t>58222</t>
  </si>
  <si>
    <t>DLÁŽDĚNÉ KRYTY Z DROBNÝCH KOSTEK DO LOŽE Z MC</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</si>
  <si>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t>
  </si>
  <si>
    <t>Povrch zpomalovacích polštářů z drobného žulového kameniva, kladeno do lože z cementové malty</t>
  </si>
  <si>
    <t>91772</t>
  </si>
  <si>
    <t>OBRUBA Z DLAŽEBNÍCH KOSTEK DROBNÝCH</t>
  </si>
  <si>
    <t xml:space="preserve">Položka zahrnuje:
dodání a pokládku jedné řady dlažebních kostek o rozměrech předepsaných zadávací dokumentací
betonové lože i boční betonovou opěrku.
</t>
  </si>
  <si>
    <t>Jednořádek z drobného žulového kameniva</t>
  </si>
  <si>
    <t>Dvojřádek z drobného žulového kameniva</t>
  </si>
  <si>
    <t>56330</t>
  </si>
  <si>
    <t>VOZOVKOVÉ VRSTVY ZE ŠTĚRKODRTI</t>
  </si>
  <si>
    <t>Štěrkodrť ŠDa fr. 0/32 tl. min 250 mm</t>
  </si>
  <si>
    <t>Odstraněné konstrukční vrstvy v místě kolmého stání ve slepé větvi ul. Květná tl. min. 250 mm</t>
  </si>
  <si>
    <t>Podkladní vrstva v místě kolmého stání tl. min 250 mm</t>
  </si>
  <si>
    <t>56331</t>
  </si>
  <si>
    <t>VOZOVKOVÉ VRSTVY ZE ŠTĚRKODRTI TL. DO 50MM</t>
  </si>
  <si>
    <t>V místě kolmého stání</t>
  </si>
  <si>
    <t>Drcené kamenivo fr. 4/8 tl. 40 mm</t>
  </si>
  <si>
    <t>582601</t>
  </si>
  <si>
    <t>KRYTY Z BETON DLAŽDIC SE ZÁMKEM ŠEDÝCH TL 60MM BEZ LOŽE</t>
  </si>
  <si>
    <t xml:space="preserve">-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t>
  </si>
  <si>
    <t xml:space="preserve">Vegetační - zasakovací betonová mrazuvzdorná vibrolisovaná dlažba tl. 80 mm (např. rozměr 210(240)/140(170)/80mm, barva přírodní šedá. Výplň spár drceným přírodním kamenivem fr. 4/8.  </t>
  </si>
  <si>
    <t>Celkem bez DPH</t>
  </si>
  <si>
    <t>Celkem s DPH</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</si>
  <si>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t>
  </si>
  <si>
    <t>Materiál z výkopu v místě vedení drenáže DN 110</t>
  </si>
  <si>
    <t>0,5 m x 1,0 m x 67,5 m = 33,8 m3 x 2,0 t/m3 = 67,6 t</t>
  </si>
  <si>
    <t>Ruční odstranění / vyfrézování asfaltových vrstev v místě kolmého stání pro potřeby osazení nové revizní šachty</t>
  </si>
  <si>
    <t>Potrubí</t>
  </si>
  <si>
    <t>894171</t>
  </si>
  <si>
    <t>ŠACHTY KANALIZAČ Z BETON DÍLCŮ NA POTRUBÍ DN DO 1000MM</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</si>
  <si>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t>
  </si>
  <si>
    <t>Nová revizní šachta hl. 3,0 - 3,5 m - dle skutečné hloubky stávající kanalizace</t>
  </si>
  <si>
    <t>1 ks</t>
  </si>
  <si>
    <t>89712</t>
  </si>
  <si>
    <t>VPUSŤ KANALIZAČNÍ ULIČNÍ KOMPLETNÍ Z BETONOVÝCH DÍLCŮ</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</si>
  <si>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
</t>
  </si>
  <si>
    <t>Nové uliční vpusti</t>
  </si>
  <si>
    <t>17 ks</t>
  </si>
  <si>
    <t>87433</t>
  </si>
  <si>
    <t>POTRUBÍ Z TRUB PLASTOVÝCH ODPADNÍCH DN DO 150MM</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</si>
  <si>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
</t>
  </si>
  <si>
    <t>dl. 111 m</t>
  </si>
  <si>
    <t>56332</t>
  </si>
  <si>
    <t>VOZOVKOVÉ VRSTVY ZE ŠTĚRKODRTI TL. DO 100MM</t>
  </si>
  <si>
    <t>Ložná vrstva přípojek UV - fr. 0/4 nebo 0/8 tl. 100 mm</t>
  </si>
  <si>
    <t>Přípojky nových UV DN 110 - vč. napojení do stávajícíc kanalizace a s tím spojeny práce</t>
  </si>
  <si>
    <t>0,5 m x 111 m = 55,5 m2</t>
  </si>
  <si>
    <t>Obsyp přípojek UV - fr. 0/4 nebo 0/8 tl. 250 mm</t>
  </si>
  <si>
    <t>56334</t>
  </si>
  <si>
    <t>VOZOVKOVÉ VRSTVY ZE ŠTĚRKODRTI TL. DO 200MM</t>
  </si>
  <si>
    <t>ŠD fr. 0/22 - v místě přípojek nových UV, tl. 200 mm</t>
  </si>
  <si>
    <t>17481</t>
  </si>
  <si>
    <t>ZÁSYP JAM A RÝH Z NAKUPOVANÝCH MATERIÁLŮ</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</si>
  <si>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t>
  </si>
  <si>
    <t>Zhutněný zásyp dle TKP 4 v místě přípojek nových UV - zeminou vhodnou dle ČSN 73 6133</t>
  </si>
  <si>
    <t>0,5 m x 111 m = 55,5 m2 x 1, 47 m = 81,6 m3</t>
  </si>
  <si>
    <t>123 m x 0,5 m x 2,5 m = 153,8 m3</t>
  </si>
  <si>
    <t>123 m x 0,5 m x 2,5 m = 153,8 m3 x 2,0 t/m3 = 307,6</t>
  </si>
  <si>
    <t>Základy</t>
  </si>
  <si>
    <t>212636</t>
  </si>
  <si>
    <t>TRATIVODY KOMPL Z TRUB Z PLAST HM DN DO 150MM, RÝHA TŘ II</t>
  </si>
  <si>
    <t xml:space="preserve">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
</t>
  </si>
  <si>
    <t>Trativod podél kolmého stání ve slepé větvi ulice Květná.</t>
  </si>
  <si>
    <t>Drenáž DN 110</t>
  </si>
  <si>
    <t>Lože ze ŠD 0/22 tl. 0,1 m, obsyp - hrubý štěrkopísek fr. 8/32, podsyp fr. 16/63</t>
  </si>
  <si>
    <t>Kód</t>
  </si>
  <si>
    <t>HSV</t>
  </si>
  <si>
    <t xml:space="preserve">položka zahrnuje:
- dodání a pokládku nátěrového materiálu (měří se pouze natíraná plocha)
- předznačení a reflexní úpravu
</t>
  </si>
  <si>
    <t>915111</t>
  </si>
  <si>
    <t>VODOROVNÉ DOPRAVNÍ ZNAČENÍ BARVOU HLADKÉ - DODÁVKA A POKLÁDKA</t>
  </si>
  <si>
    <t>V 10f - piktogram parkování pro ZTP - 0,4 m2 x 6 ks = 2,4 m2</t>
  </si>
  <si>
    <t>V 17 - trojúhelník před zpomal. polštářem - 0,25 m2 x 6 ks = 1,5 m2</t>
  </si>
  <si>
    <t>Frézování obrusné vrstvy komunikace, vč. parkoviště ve slepé větvi tl. 70 mm</t>
  </si>
  <si>
    <t>113524 - R</t>
  </si>
  <si>
    <t>ODSTRANĚNÍ CHODNÍKOVÝCH A SILNIČNÍCH OBRUBNÍKŮ BETONOVÝCH, ODVOZ DO 5KM (ODSTRANĚNÍ PŘÍDLAŽBY)</t>
  </si>
  <si>
    <t>11,3 m3</t>
  </si>
  <si>
    <t>Dl. 67,5 m</t>
  </si>
  <si>
    <t>10 m2 - 0,78 m2 = 9,22 m2</t>
  </si>
  <si>
    <t>Štěrkodrť ŠDa 0/63 tl. 220 mm</t>
  </si>
  <si>
    <t>89921</t>
  </si>
  <si>
    <t>VÝŠKOVÁ ÚPRAVA POKLOPŮ</t>
  </si>
  <si>
    <t xml:space="preserve">- položka výškové úpravy zahrnuje všechny nutné práce a materiály pro zvýšení nebo snížení zařízení (včetně nutné úpravy stávajícího povrchu vozovky nebo chodníku).
</t>
  </si>
  <si>
    <t>Výšková úprava poklopů stávajících šachet a uličních vpustí</t>
  </si>
  <si>
    <t>Šachty 9 ks</t>
  </si>
  <si>
    <t>Odstranění konstrukčních vrstev v místě opravovaného pásu podél bourané přídlažby</t>
  </si>
  <si>
    <t>Odstraněné konstrukční vrstvy v místě opravovaného pásu podél bourané přídlažby</t>
  </si>
  <si>
    <t>Odstranění stávající obruby - slepá větev ul. Květná + mezi asfaltovými parkovišti, vč. bet. lože</t>
  </si>
  <si>
    <t>917224</t>
  </si>
  <si>
    <t>SILNIČNÍ A CHODNÍKOVÉ OBRUBY Z BETONOVÝCH OBRUBNÍKŮ ŠÍŘ 150MM</t>
  </si>
  <si>
    <t xml:space="preserve">Položka zahrnuje:
dodání a pokládku betonových obrubníků o rozměrech předepsaných zadávací dokumentací
betonové lože i boční betonovou opěrku.
</t>
  </si>
  <si>
    <t>Silniční obruba 150 x 250 mm, uloženo do bet. C25/30, XF2</t>
  </si>
  <si>
    <t>(2990 m2 x 0,5) + 87 m2 = 1582 m2 x 1,1 = 1740,2m2</t>
  </si>
  <si>
    <t>(2990 m2 x 0,5) + 87 m2 = 1582 m2 x 1,1 = 1740,2 m2 x 1,1 = 1914,22 m2</t>
  </si>
  <si>
    <t>Odstranění pásu š. 1,0 m v místě stání pro popelnice (mezi asfaltovými parkoviště) pro potřeby demolice stávajícíc přídlažby a osazení dvouřádku.</t>
  </si>
  <si>
    <t>3,5 m x 0,08 m = 0,28 m3</t>
  </si>
  <si>
    <t>vč. poplatku za skládku</t>
  </si>
  <si>
    <t>Ruční odstranění / vyfrézování asfaltových vrstev v místě dopojení asfaltového chodníku ke snížené obrubě</t>
  </si>
  <si>
    <t>8 m2 x 0,11 m = 0,88 m3</t>
  </si>
  <si>
    <t>Vyfrézovaný materiál odkupuje zhotovitel, případně zajistí jeho odvoz a skládkovné</t>
  </si>
  <si>
    <t>Odstranění konstrukčních vrstev v místě dopojení asfaltového chodníku ke snížené obrubě</t>
  </si>
  <si>
    <t>8 m2 x 0,37 m = 2,96 m3</t>
  </si>
  <si>
    <t>87 m2 x 0,37 m = 32,19 m3</t>
  </si>
  <si>
    <t>87 m2 x 0,37 m = 32,19 m3 x 2,0 t/m3 = 64,38t</t>
  </si>
  <si>
    <t>Odstraněné konstrukční vrstvy v místě dopojení asfaltového chodníku ke snížené obrubě</t>
  </si>
  <si>
    <t>8 m2 x 0,37 m = 2,96 m3 x 2,0 t/m3 = 5,92 t</t>
  </si>
  <si>
    <t>Oprava parkoviště v místě nové RŠ1</t>
  </si>
  <si>
    <t>Dopojení asfaltového chodníku ke snížené obrubě</t>
  </si>
  <si>
    <t>8 m2</t>
  </si>
  <si>
    <t>Odstranění obruby v místě úpravy asfaltového chodníku pro potřeby dopojení ke snížené obrubě</t>
  </si>
  <si>
    <t>dl. 8 m</t>
  </si>
  <si>
    <t>vč. poplatku za sládku a dopravy do 15 km</t>
  </si>
  <si>
    <t>917212</t>
  </si>
  <si>
    <t>ZÁHONOVÉ OBRUBY Z BETONOVÝCH OBRUBNÍKŮ ŠÍŘ 80MM</t>
  </si>
  <si>
    <t>Obruby v místě úpravy asfaltového chodníku pro potřeby dopojení ke snížené obrubě</t>
  </si>
  <si>
    <t>V 10a - kolmé stání - 24 ks x 4,4 m x 0,125 m = 13,2 m2</t>
  </si>
  <si>
    <t>298 m2 x 0,3 m = 89,4 m3</t>
  </si>
  <si>
    <t>298 m2</t>
  </si>
  <si>
    <t>298 m2 x 0,3 m = 89,4 m3 x 2,0 t/m3 = 178,8 t</t>
  </si>
  <si>
    <t>UV 13 ks</t>
  </si>
  <si>
    <t>919113</t>
  </si>
  <si>
    <t>ŘEZÁNÍ ASFALTOVÉHO KRYTU VOZOVEK TL DO 150MM</t>
  </si>
  <si>
    <t xml:space="preserve">položka zahrnuje řezání vozovkové vrstvy v předepsané tloušťce, včetně spotřeby vody
</t>
  </si>
  <si>
    <t>Prořezání stávajících asfaltových vrstev.</t>
  </si>
  <si>
    <t>Dl. 120 m</t>
  </si>
  <si>
    <t>58920</t>
  </si>
  <si>
    <t>VÝPLŇ SPAR MODIFIKOVANÝM ASFALTEM</t>
  </si>
  <si>
    <t xml:space="preserve">položka zahrnuje:
- dodávku předepsaného materiálu
- vyčištění a výplň spar tímto materiálem
</t>
  </si>
  <si>
    <t>Ošetření pracovních spár - včetně prořezání a zalití</t>
  </si>
  <si>
    <t>Dl. 112 m</t>
  </si>
  <si>
    <t>Vodorovné konstrukce</t>
  </si>
  <si>
    <t>466923</t>
  </si>
  <si>
    <t>PŘEDLÁŽDĚNÍ DLAŽBY Z VEGETAČNÍCH TVÁRNIC</t>
  </si>
  <si>
    <t xml:space="preserve">-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výplň otvorů drnem nebo ornicí s osetím, případně kamenivem
- nutné zemní práce (svahování, úpravu pláně a pod.)
- nezahrnuje podklad pod dlažbu, vykazuje se samostatně položkami SD 45
</t>
  </si>
  <si>
    <t>77 m2</t>
  </si>
  <si>
    <t>Předláždění pásu š. 1,5 m přilehlého stání z vegetačních tvárnic a oprava části stání v místě rušené PUV - vč. podsypu tl. 40 mm</t>
  </si>
  <si>
    <t>Zhutněný zásyp rušených UV dle TKP 4  - zeminou vhodnou dle ČSN 73 6133</t>
  </si>
  <si>
    <t>Zhutněný zásyp RŠ1 dle TKP 4  - zeminou vhodnou dle ČSN 73 6133</t>
  </si>
  <si>
    <t>5 ks x 1,0 m x 1,0 m x 2,5 m = 12,5 m3</t>
  </si>
  <si>
    <t>8 x SZZ</t>
  </si>
  <si>
    <t>Konstrukční vrstva nad zásypem přípjek UV</t>
  </si>
  <si>
    <t>123 m x 0,5 m = 61,5 m2</t>
  </si>
  <si>
    <t>18120</t>
  </si>
  <si>
    <t>ÚPRAVA PLÁNĚ SE ZHUTNĚNÍM V HORNINĚ TŘ. II</t>
  </si>
  <si>
    <t xml:space="preserve">položka zahrnuje úpravu pláně včetně vyrovnání výškových rozdílů. Míru zhutnění určuje projekt.
</t>
  </si>
  <si>
    <t>V místě:</t>
  </si>
  <si>
    <t>Odkopu pro potřeby osazení nových UV a demolici stávajících UV</t>
  </si>
  <si>
    <t>1 m x 1 m x 22 ks = 22 m2</t>
  </si>
  <si>
    <t>Odkopu pro potřeby osazení nové revizní šachty</t>
  </si>
  <si>
    <t>2 m x 2 m = 4 m2</t>
  </si>
  <si>
    <t>2990 m2 x 0,5 = 1495 m2</t>
  </si>
  <si>
    <t>87 m2</t>
  </si>
  <si>
    <t>Odkopu pro potřeby osazení přípojek nových UV a odstranění přípojek rušených UV</t>
  </si>
  <si>
    <t>18090</t>
  </si>
  <si>
    <t>VŠEOBECNÉ ÚPRAVY OSTATNÍCH PLOCH</t>
  </si>
  <si>
    <t xml:space="preserve">Všeobecné úpravy musí zahrnovat úpravu území po uskutečnění stavby, tak jak je požadováno v zadávací dokumentaci s výjimkou těch prací, pro které jsou uvedeny samostatné položky.
</t>
  </si>
  <si>
    <t>Úpravy travnatých ploch v místě vedení nových obrub - vč. ohumusování a osetí</t>
  </si>
  <si>
    <t>ODSTRANĚNÍ CHODNÍKOVÝCH A SILNIČNÍCH OBRUBNÍKŮ BETONOVÝCH, ODVOZ DO 5KM</t>
  </si>
  <si>
    <t>Odstranění stávající chodníkové a silniční obruby renovovaného chodníku na pozemu parc. č. 4884, vč. betonové patky</t>
  </si>
  <si>
    <t>silniční obruba 65 m, chodníková obruba 63 m</t>
  </si>
  <si>
    <t>Odstraněná stávající silniční obruba - chodník ul. Květná + parkoviště slepé větve ul. Květná + mezi asfaltovými parkovišti, vč. bet. lože</t>
  </si>
  <si>
    <t>(215 m x 0,15 m x 0,25 m) + (0,05 m2 x 215 m) = 8,06 m3 + 10,75 m3 = 18,81 m3 x 2,2 t/m3 = 41,38 t</t>
  </si>
  <si>
    <t>Odstraněná stávající chodníková obruba - chodník ul. Květná, vč. bet. lože</t>
  </si>
  <si>
    <t>(63 m x 0,10 m x 0,20 m) + (0,03 m2 x 63 m) = 1,26 m3 + 1,89 m3 = 3,15 m3 x 2,2 t/m3 = 6,93 t</t>
  </si>
  <si>
    <t>Odstraněná stávající zahradní - napojení stávajícího chodníku slepé větve ul. Květná, vč. bet. lože</t>
  </si>
  <si>
    <t>(8 m x 0,05 m x 0,20 m) + (0,02 m2 x 8 m) = 0,08 m3 + 0,16 m3 = 0,24 m3 x 2,2 t/m3 = 0,53 t</t>
  </si>
  <si>
    <t>(340 m x 0,12 m x 0,12 m) + (340 m x 0,03 m2) =  4,90 m3 x 2,6 t/m3 + 10,2 m3 x 2,2 t/m3 = 12,74 t + 22,44 t = 35,18 t</t>
  </si>
  <si>
    <t>(170 m x 0,12 m x 0,25 m) + (170 m x 0,04 m2) =  5,1 m3 x 2,6 t/m3 + 6,8 m3 x 2,2 t/m3 = 13,26 t + 14,96 t = 28,22 t</t>
  </si>
  <si>
    <t>2903 m2 + 280 m2 = 3183 m2</t>
  </si>
  <si>
    <t>53 m2 x 0,11 m = 5,83 m3</t>
  </si>
  <si>
    <t>10 m2 x 0,11 m = 1,10 m3</t>
  </si>
  <si>
    <t>ODSTRANĚNÍ KRYTU ZPEVNĚNÝCH PLOCH Z DLAŽDIC, ODVOZ DO 5KM</t>
  </si>
  <si>
    <t>ODSTRANĚNÍ ZÁHONOVÝCH OBRUBNÍKŮ, ODVOZ DO 5KM</t>
  </si>
  <si>
    <t>9+80+31+7x1,0+13+5+5 = 150 m</t>
  </si>
  <si>
    <t>(420 m x 0,25 m x 0,1 m) + (0,03 m2 x 420 m) = 10,5 m3 + 12,6 m3 = 23,1 m3 x 2,2 t/m3 = 50,82 t</t>
  </si>
  <si>
    <t>8+65+45+9+80+69+31+36+13+34+5+5+20 = 420 m</t>
  </si>
  <si>
    <t>340 m</t>
  </si>
  <si>
    <t>170 m</t>
  </si>
  <si>
    <t>ODKOPÁVKY A PROKOPÁVKY OBECNÉ TŘ. II, ODVOZ DO 5KM</t>
  </si>
  <si>
    <t>ODKOP PRO SPOD STAVBU SILNIC A ŽELEZNIC TŘ. II, ODVOZ DO 5KM</t>
  </si>
  <si>
    <t>HLOUBENÍ RÝH ŠÍŘ DO 2M PAŽ I NEPAŽ TŘ. II, ODVOZ DO 5KM</t>
  </si>
  <si>
    <t>150 m2 + 63 m2</t>
  </si>
  <si>
    <t>Konstrukční vrstva nad zásypem přípojek UV</t>
  </si>
  <si>
    <t>(2903 m2 x 0,5) + 87 m2 = 1538,5 m2</t>
  </si>
  <si>
    <t>2903 m2 + 87 m2 = 2990 m2</t>
  </si>
  <si>
    <t>(2903 m2 x 0,5) = 1451,5 m2</t>
  </si>
  <si>
    <t>2903 m2 + 87 m2 = 2990 m2 x 1,03 = 3079,7 m2</t>
  </si>
  <si>
    <t>10 m2 - 0,78 m2 = 9,22 m2 x 1,03 = 9,50 m2</t>
  </si>
  <si>
    <t>8 m2 x 1,03 = 8,24 m2</t>
  </si>
  <si>
    <t>5,0 m2 x 2 = 10 m2</t>
  </si>
  <si>
    <t>3,5 x 4,5 x 6 = 94,5 m2</t>
  </si>
  <si>
    <t>298 m2 - 94,5 m2 =203,5 m2</t>
  </si>
  <si>
    <t>Stání pro imobilní - betonová mrazuvzdorná vibrolisovaná zámková dlažba tl. 80 mm bez fazety (např. rozměr 200/100/80 mm), barva přírodní šedá. Výplň spár křemičitým pískem fr. 0-2 mm</t>
  </si>
  <si>
    <t>Chodníková obruba 100 x 200 mm, uloženo do bet. C25/30, XF2</t>
  </si>
  <si>
    <t>Dl. 215 m</t>
  </si>
  <si>
    <t>Dl. 63 m</t>
  </si>
  <si>
    <t>480 m</t>
  </si>
  <si>
    <t>375 m x 2 = 750 m</t>
  </si>
  <si>
    <t>VÝKAZ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</si>
</sst>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
    <numFmt numFmtId="166" formatCode="#,##0.00\ \K\č;[Red]\-#,##0.00\ \K\č"/>
    <numFmt numFmtId="167" formatCode="#,##0.00_ ;[Red]\-#,##0.00\ "/>
  </numFmts>
  <fonts count="19">
    <font>
      <sz val="11"/>
      <color theme="1"/>
      <name val="Calibri"/>
      <family val="2"/>
      <scheme val="minor"/>
    </font>
    <font>
      <sz val="11"/>
      <color theme="1"/>
      <name val="Calibri"/>
      <family val="2"/>
      <charset val="238"/>
      <scheme val="minor"/>
    </font>
    <font>
      <sz val="11"/>
      <color theme="1"/>
      <name val="Calibri"/>
      <family val="2"/>
      <scheme val="minor"/>
    </font>
    <font>
      <sz val="10"/>
      <color theme="1"/>
      <name val="Arial"/>
      <family val="2"/>
    </font>
    <font>
      <b/>
      <sz val="10"/>
      <color theme="1"/>
      <name val="Roboto"/>
      <family val="2"/>
    </font>
    <font>
      <sz val="10"/>
      <color theme="1"/>
      <name val="Roboto"/>
      <family val="2"/>
    </font>
    <font>
      <b/>
      <sz val="10"/>
      <color rgb="FF7030A0"/>
      <name val="Arial"/>
      <family val="2"/>
      <charset val="238"/>
    </font>
    <font>
      <b/>
      <sz val="10"/>
      <color theme="1"/>
      <name val="Arial"/>
      <family val="2"/>
      <charset val="238"/>
    </font>
    <font>
      <sz val="10"/>
      <color theme="1"/>
      <name val="Arial"/>
      <family val="2"/>
      <charset val="238"/>
    </font>
    <font>
      <b/>
      <sz val="10"/>
      <color indexed="10"/>
      <name val="Arial"/>
      <family val="2"/>
      <charset val="238"/>
    </font>
    <font>
      <sz val="10"/>
      <name val="Arial"/>
      <family val="2"/>
      <charset val="238"/>
    </font>
    <font>
      <b/>
      <sz val="10"/>
      <name val="Arial"/>
      <family val="2"/>
      <charset val="238"/>
    </font>
    <font>
      <b/>
      <sz val="10"/>
      <color indexed="12"/>
      <name val="Arial"/>
      <family val="2"/>
      <charset val="238"/>
    </font>
    <font>
      <b/>
      <i/>
      <sz val="10"/>
      <name val="Arial"/>
      <family val="2"/>
      <charset val="238"/>
    </font>
    <font>
      <i/>
      <sz val="10"/>
      <name val="Arial"/>
      <family val="2"/>
      <charset val="238"/>
    </font>
    <font>
      <i/>
      <sz val="10"/>
      <color theme="1"/>
      <name val="Arial"/>
      <family val="2"/>
      <charset val="238"/>
    </font>
    <font>
      <i/>
      <sz val="10"/>
      <color theme="1"/>
      <name val="Roboto"/>
      <family val="2"/>
      <charset val="238"/>
    </font>
    <font>
      <i/>
      <sz val="10"/>
      <color theme="1"/>
      <name val="Roboto"/>
      <charset val="238"/>
    </font>
    <font>
      <b/>
      <sz val="10"/>
      <color rgb="FFFF0000"/>
      <name val="Arial"/>
      <family val="2"/>
      <charset val="238"/>
    </font>
  </fonts>
  <fills count="8">
    <fill>
      <patternFill patternType="none"/>
    </fill>
    <fill>
      <patternFill patternType="gray125"/>
    </fill>
    <fill>
      <patternFill patternType="solid">
        <fgColor indexed="26"/>
      </patternFill>
    </fill>
    <fill>
      <patternFill patternType="solid">
        <fgColor indexed="13"/>
      </patternFill>
    </fill>
    <fill>
      <patternFill patternType="solid">
        <fgColor rgb="FFD9D9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0.34998626667073579"/>
        <bgColor indexed="64"/>
      </patternFill>
    </fill>
  </fills>
  <borders count="10">
    <border>
      <left/>
      <right/>
      <top/>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auto="1"/>
      </left>
      <right style="thin">
        <color auto="1"/>
      </right>
      <top style="thin">
        <color auto="1"/>
      </top>
      <bottom style="thin">
        <color auto="1"/>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hair">
        <color indexed="8"/>
      </left>
      <right style="thin">
        <color indexed="8"/>
      </right>
      <top style="thin">
        <color indexed="8"/>
      </top>
      <bottom style="hair">
        <color indexed="8"/>
      </bottom>
      <diagonal/>
    </border>
    <border>
      <left style="hair">
        <color indexed="8"/>
      </left>
      <right style="thin">
        <color indexed="8"/>
      </right>
      <top style="hair">
        <color indexed="8"/>
      </top>
      <bottom style="thin">
        <color indexed="8"/>
      </bottom>
      <diagonal/>
    </border>
  </borders>
  <cellStyleXfs count="5">
    <xf numFmtId="0" fontId="0" fillId="0" borderId="0"/>
    <xf numFmtId="164" fontId="2" fillId="0" borderId="0" applyFont="0" applyFill="0" applyBorder="0" applyAlignment="0" applyProtection="0"/>
    <xf numFmtId="0" fontId="2" fillId="0" borderId="0"/>
    <xf numFmtId="0" fontId="3" fillId="0" borderId="0"/>
    <xf numFmtId="0" fontId="1" fillId="0" borderId="0"/>
  </cellStyleXfs>
  <cellXfs count="97">
    <xf numFmtId="0" fontId="0" fillId="0" borderId="0" xfId="0"/>
    <xf numFmtId="0" fontId="6" fillId="4" borderId="5" xfId="3" applyFont="1" applyFill="1" applyBorder="1" applyAlignment="1">
      <alignment horizontal="left" vertical="center" wrapText="1"/>
    </xf>
    <xf numFmtId="166" fontId="6" fillId="7" borderId="7" xfId="0" applyNumberFormat="1" applyFont="1" applyFill="1" applyBorder="1" applyAlignment="1">
      <alignment horizontal="right" vertical="center"/>
    </xf>
    <xf numFmtId="0" fontId="7" fillId="4" borderId="5" xfId="3" applyFont="1" applyFill="1" applyBorder="1" applyAlignment="1">
      <alignment horizontal="center" vertical="center" wrapText="1"/>
    </xf>
    <xf numFmtId="166" fontId="7" fillId="6" borderId="7" xfId="0" applyNumberFormat="1" applyFont="1" applyFill="1" applyBorder="1" applyAlignment="1">
      <alignment horizontal="right" vertical="center"/>
    </xf>
    <xf numFmtId="166" fontId="7" fillId="7" borderId="7" xfId="0" applyNumberFormat="1" applyFont="1" applyFill="1" applyBorder="1" applyAlignment="1">
      <alignment horizontal="right" vertical="center"/>
    </xf>
    <xf numFmtId="0" fontId="8" fillId="0" borderId="0" xfId="0" applyFont="1" applyAlignment="1">
      <alignment vertical="center"/>
    </xf>
    <xf numFmtId="0" fontId="7" fillId="4" borderId="5" xfId="3" applyFont="1" applyFill="1" applyBorder="1" applyAlignment="1">
      <alignment horizontal="left" vertical="center" wrapText="1"/>
    </xf>
    <xf numFmtId="0" fontId="7" fillId="4" borderId="7" xfId="0" applyFont="1" applyFill="1" applyBorder="1" applyAlignment="1">
      <alignment horizontal="left" vertical="center" wrapText="1"/>
    </xf>
    <xf numFmtId="0" fontId="9" fillId="2" borderId="0" xfId="2" applyFont="1" applyFill="1" applyAlignment="1">
      <alignment horizontal="left" vertical="center"/>
    </xf>
    <xf numFmtId="0" fontId="10" fillId="2" borderId="0" xfId="2" applyFont="1" applyFill="1" applyAlignment="1">
      <alignment vertical="center"/>
    </xf>
    <xf numFmtId="164" fontId="10" fillId="2" borderId="0" xfId="1" applyFont="1" applyFill="1" applyAlignment="1" applyProtection="1">
      <alignment horizontal="left" vertical="center"/>
    </xf>
    <xf numFmtId="164" fontId="10" fillId="2" borderId="0" xfId="1" applyFont="1" applyFill="1" applyAlignment="1" applyProtection="1">
      <alignment horizontal="center" vertical="center"/>
    </xf>
    <xf numFmtId="0" fontId="11" fillId="2" borderId="0" xfId="2" applyFont="1" applyFill="1" applyAlignment="1">
      <alignment horizontal="left" vertical="center"/>
    </xf>
    <xf numFmtId="0" fontId="10" fillId="2" borderId="0" xfId="2" applyFont="1" applyFill="1" applyAlignment="1">
      <alignment horizontal="left" vertical="center"/>
    </xf>
    <xf numFmtId="49" fontId="10" fillId="2" borderId="0" xfId="2" applyNumberFormat="1" applyFont="1" applyFill="1" applyAlignment="1">
      <alignment horizontal="left" vertical="center"/>
    </xf>
    <xf numFmtId="0" fontId="10" fillId="3" borderId="1" xfId="2" applyFont="1" applyFill="1" applyBorder="1" applyAlignment="1">
      <alignment horizontal="center" vertical="center" wrapText="1"/>
    </xf>
    <xf numFmtId="0" fontId="10" fillId="3" borderId="2" xfId="2" applyFont="1" applyFill="1" applyBorder="1" applyAlignment="1">
      <alignment horizontal="center" vertical="center" wrapText="1"/>
    </xf>
    <xf numFmtId="164" fontId="10" fillId="3" borderId="2" xfId="1" applyFont="1" applyFill="1" applyBorder="1" applyAlignment="1" applyProtection="1">
      <alignment horizontal="center" vertical="center" wrapText="1"/>
    </xf>
    <xf numFmtId="164" fontId="10" fillId="3" borderId="2" xfId="1" applyFont="1" applyFill="1" applyBorder="1" applyAlignment="1" applyProtection="1">
      <alignment horizontal="center" vertical="center" wrapText="1"/>
      <protection locked="0"/>
    </xf>
    <xf numFmtId="164" fontId="10" fillId="3" borderId="2" xfId="1" applyFont="1" applyFill="1" applyBorder="1" applyAlignment="1">
      <alignment horizontal="center" vertical="center" wrapText="1"/>
    </xf>
    <xf numFmtId="165" fontId="10" fillId="3" borderId="3" xfId="2" applyNumberFormat="1" applyFont="1" applyFill="1" applyBorder="1" applyAlignment="1">
      <alignment horizontal="center" vertical="center"/>
    </xf>
    <xf numFmtId="165" fontId="10" fillId="3" borderId="4" xfId="2" applyNumberFormat="1" applyFont="1" applyFill="1" applyBorder="1" applyAlignment="1">
      <alignment horizontal="center" vertical="center"/>
    </xf>
    <xf numFmtId="49" fontId="10" fillId="3" borderId="4" xfId="1" applyNumberFormat="1" applyFont="1" applyFill="1" applyBorder="1" applyAlignment="1" applyProtection="1">
      <alignment horizontal="center" vertical="center"/>
    </xf>
    <xf numFmtId="49" fontId="10" fillId="3" borderId="4" xfId="1" applyNumberFormat="1" applyFont="1" applyFill="1" applyBorder="1" applyAlignment="1" applyProtection="1">
      <alignment horizontal="center" vertical="center"/>
      <protection locked="0"/>
    </xf>
    <xf numFmtId="49" fontId="10" fillId="3" borderId="4" xfId="1" applyNumberFormat="1" applyFont="1" applyFill="1" applyBorder="1" applyAlignment="1">
      <alignment horizontal="center" vertical="center"/>
    </xf>
    <xf numFmtId="0" fontId="8" fillId="0" borderId="0" xfId="0" applyFont="1" applyAlignment="1">
      <alignment horizontal="center" vertical="center"/>
    </xf>
    <xf numFmtId="0" fontId="12" fillId="0" borderId="6" xfId="2" applyFont="1" applyBorder="1" applyAlignment="1">
      <alignment horizontal="left" vertical="center"/>
    </xf>
    <xf numFmtId="0" fontId="7" fillId="5" borderId="7" xfId="0" applyFont="1" applyFill="1" applyBorder="1" applyAlignment="1">
      <alignment horizontal="center" vertical="center"/>
    </xf>
    <xf numFmtId="0" fontId="10" fillId="0" borderId="0" xfId="2" applyFont="1" applyAlignment="1">
      <alignment horizontal="left" vertical="center" wrapText="1"/>
    </xf>
    <xf numFmtId="0" fontId="13" fillId="0" borderId="0" xfId="2" applyFont="1" applyAlignment="1">
      <alignment horizontal="left" vertical="center" wrapText="1"/>
    </xf>
    <xf numFmtId="0" fontId="14" fillId="0" borderId="0" xfId="2" applyFont="1" applyAlignment="1">
      <alignment vertical="center" wrapText="1"/>
    </xf>
    <xf numFmtId="0" fontId="13" fillId="0" borderId="0" xfId="2" applyFont="1" applyAlignment="1">
      <alignment vertical="center" wrapText="1"/>
    </xf>
    <xf numFmtId="0" fontId="10" fillId="0" borderId="0" xfId="0" applyFont="1" applyAlignment="1">
      <alignment horizontal="left" vertical="center"/>
    </xf>
    <xf numFmtId="0" fontId="13" fillId="0" borderId="0" xfId="0" applyFont="1" applyAlignment="1">
      <alignment horizontal="left" vertical="center"/>
    </xf>
    <xf numFmtId="0" fontId="15" fillId="0" borderId="0" xfId="3" applyFont="1" applyAlignment="1">
      <alignment vertical="center"/>
    </xf>
    <xf numFmtId="0" fontId="8" fillId="0" borderId="0" xfId="3" applyFont="1" applyAlignment="1">
      <alignment vertical="center"/>
    </xf>
    <xf numFmtId="0" fontId="15" fillId="0" borderId="0" xfId="3" applyFont="1" applyAlignment="1">
      <alignment vertical="center" wrapText="1"/>
    </xf>
    <xf numFmtId="0" fontId="14" fillId="0" borderId="0" xfId="0" applyFont="1" applyAlignment="1">
      <alignment vertical="center"/>
    </xf>
    <xf numFmtId="0" fontId="10" fillId="0" borderId="0" xfId="0" applyFont="1" applyAlignment="1">
      <alignment vertical="center"/>
    </xf>
    <xf numFmtId="0" fontId="14" fillId="0" borderId="0" xfId="0" applyFont="1" applyAlignment="1">
      <alignment horizontal="left" vertical="center"/>
    </xf>
    <xf numFmtId="0" fontId="8" fillId="0" borderId="0" xfId="4" applyFont="1" applyAlignment="1">
      <alignment vertical="center"/>
    </xf>
    <xf numFmtId="0" fontId="15" fillId="0" borderId="0" xfId="4" applyFont="1" applyAlignment="1">
      <alignment vertical="center"/>
    </xf>
    <xf numFmtId="0" fontId="8" fillId="0" borderId="0" xfId="4" applyFont="1" applyAlignment="1">
      <alignment vertical="center" wrapText="1"/>
    </xf>
    <xf numFmtId="0" fontId="15" fillId="0" borderId="0" xfId="4" applyFont="1" applyAlignment="1">
      <alignment vertical="center" wrapText="1"/>
    </xf>
    <xf numFmtId="0" fontId="15" fillId="0" borderId="0" xfId="0" applyFont="1" applyAlignment="1">
      <alignment vertical="center"/>
    </xf>
    <xf numFmtId="0" fontId="8" fillId="0" borderId="0" xfId="0" applyFont="1" applyBorder="1" applyAlignment="1">
      <alignment vertical="center"/>
    </xf>
    <xf numFmtId="0" fontId="8" fillId="0" borderId="0" xfId="0" applyFont="1" applyAlignment="1">
      <alignment vertical="center" wrapText="1"/>
    </xf>
    <xf numFmtId="0" fontId="15" fillId="0" borderId="0" xfId="0" applyFont="1" applyAlignment="1">
      <alignment vertical="center" wrapText="1"/>
    </xf>
    <xf numFmtId="0" fontId="8" fillId="0" borderId="0" xfId="0" applyFont="1" applyBorder="1" applyAlignment="1">
      <alignment horizontal="left" vertical="center" wrapText="1"/>
    </xf>
    <xf numFmtId="0" fontId="4" fillId="4" borderId="7" xfId="0" applyFont="1" applyFill="1" applyBorder="1" applyAlignment="1">
      <alignment horizontal="left" vertical="center" wrapText="1"/>
    </xf>
    <xf numFmtId="0" fontId="5" fillId="0" borderId="0" xfId="0" applyFont="1" applyBorder="1" applyAlignment="1">
      <alignment horizontal="left" vertical="center" wrapText="1"/>
    </xf>
    <xf numFmtId="0" fontId="4" fillId="4" borderId="5" xfId="0" applyFont="1" applyFill="1" applyBorder="1" applyAlignment="1">
      <alignment horizontal="left" vertical="center" wrapText="1"/>
    </xf>
    <xf numFmtId="0" fontId="4" fillId="4" borderId="5" xfId="0" applyFont="1" applyFill="1" applyBorder="1" applyAlignment="1">
      <alignment horizontal="center" vertical="center" wrapText="1"/>
    </xf>
    <xf numFmtId="167" fontId="8" fillId="0" borderId="0" xfId="0" applyNumberFormat="1" applyFont="1" applyAlignment="1">
      <alignment vertical="center"/>
    </xf>
    <xf numFmtId="0" fontId="5" fillId="0" borderId="0" xfId="0" applyFont="1" applyBorder="1" applyAlignment="1">
      <alignment horizontal="left" vertical="top" wrapText="1"/>
    </xf>
    <xf numFmtId="0" fontId="16" fillId="0" borderId="0" xfId="0" applyFont="1" applyBorder="1" applyAlignment="1">
      <alignment horizontal="left" vertical="center" wrapText="1"/>
    </xf>
    <xf numFmtId="167" fontId="15" fillId="0" borderId="0" xfId="0" applyNumberFormat="1" applyFont="1" applyAlignment="1">
      <alignment vertical="center"/>
    </xf>
    <xf numFmtId="0" fontId="8" fillId="0" borderId="0" xfId="4" applyFont="1" applyAlignment="1">
      <alignment horizontal="left" vertical="center" wrapText="1"/>
    </xf>
    <xf numFmtId="0" fontId="14" fillId="0" borderId="0" xfId="2" applyFont="1" applyAlignment="1">
      <alignment horizontal="left" vertical="center" wrapText="1"/>
    </xf>
    <xf numFmtId="0" fontId="8" fillId="0" borderId="0" xfId="0" applyFont="1"/>
    <xf numFmtId="0" fontId="18" fillId="0" borderId="0" xfId="0" applyFont="1" applyAlignment="1">
      <alignment vertical="center"/>
    </xf>
    <xf numFmtId="166" fontId="18" fillId="0" borderId="0" xfId="0" applyNumberFormat="1" applyFont="1" applyFill="1" applyBorder="1" applyAlignment="1">
      <alignment horizontal="right" vertical="center"/>
    </xf>
    <xf numFmtId="0" fontId="15" fillId="0" borderId="0" xfId="0" applyFont="1" applyFill="1" applyAlignment="1">
      <alignment vertical="center"/>
    </xf>
    <xf numFmtId="0" fontId="15" fillId="0" borderId="0" xfId="0" applyFont="1" applyFill="1" applyAlignment="1">
      <alignment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8" xfId="0" applyFont="1" applyFill="1" applyBorder="1" applyAlignment="1">
      <alignment horizontal="center" vertical="center" wrapText="1"/>
    </xf>
    <xf numFmtId="165" fontId="10" fillId="3" borderId="3" xfId="0" applyNumberFormat="1" applyFont="1" applyFill="1" applyBorder="1" applyAlignment="1">
      <alignment horizontal="center" vertical="center"/>
    </xf>
    <xf numFmtId="165" fontId="10" fillId="3" borderId="4" xfId="0" applyNumberFormat="1" applyFont="1" applyFill="1" applyBorder="1" applyAlignment="1">
      <alignment horizontal="center" vertical="center"/>
    </xf>
    <xf numFmtId="165" fontId="10" fillId="3" borderId="9" xfId="0" applyNumberFormat="1" applyFont="1" applyFill="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vertical="center"/>
    </xf>
    <xf numFmtId="166" fontId="6" fillId="0" borderId="0" xfId="0" applyNumberFormat="1" applyFont="1" applyFill="1" applyBorder="1" applyAlignment="1">
      <alignment horizontal="right" vertical="center"/>
    </xf>
    <xf numFmtId="0" fontId="4" fillId="4" borderId="7" xfId="0" applyFont="1" applyFill="1" applyBorder="1" applyAlignment="1">
      <alignment horizontal="left" vertical="top" wrapText="1"/>
    </xf>
    <xf numFmtId="0" fontId="4" fillId="4" borderId="7" xfId="0" applyFont="1" applyFill="1" applyBorder="1" applyAlignment="1">
      <alignment horizontal="center" vertical="top" wrapText="1"/>
    </xf>
    <xf numFmtId="0" fontId="17" fillId="0" borderId="0" xfId="0" applyFont="1" applyBorder="1" applyAlignment="1">
      <alignment horizontal="left" vertical="center" wrapText="1"/>
    </xf>
    <xf numFmtId="0" fontId="4" fillId="4" borderId="7" xfId="0" applyFont="1" applyFill="1" applyBorder="1" applyAlignment="1">
      <alignment horizontal="center" vertical="center" wrapText="1"/>
    </xf>
    <xf numFmtId="164" fontId="10" fillId="2" borderId="0" xfId="1" applyNumberFormat="1" applyFont="1" applyFill="1" applyAlignment="1" applyProtection="1">
      <alignment horizontal="center" vertical="center"/>
    </xf>
    <xf numFmtId="164" fontId="10" fillId="3" borderId="2" xfId="1" applyNumberFormat="1" applyFont="1" applyFill="1" applyBorder="1" applyAlignment="1" applyProtection="1">
      <alignment horizontal="center" vertical="center" wrapText="1"/>
    </xf>
    <xf numFmtId="164" fontId="8" fillId="0" borderId="0" xfId="0" applyNumberFormat="1" applyFont="1" applyAlignment="1">
      <alignment horizontal="center" vertical="center"/>
    </xf>
    <xf numFmtId="164" fontId="6" fillId="4" borderId="5" xfId="3" applyNumberFormat="1" applyFont="1" applyFill="1" applyBorder="1" applyAlignment="1">
      <alignment horizontal="left" vertical="center" wrapText="1"/>
    </xf>
    <xf numFmtId="164" fontId="7" fillId="5" borderId="7" xfId="0" applyNumberFormat="1" applyFont="1" applyFill="1" applyBorder="1" applyAlignment="1">
      <alignment horizontal="center" vertical="center"/>
    </xf>
    <xf numFmtId="164" fontId="8" fillId="0" borderId="0" xfId="0" applyNumberFormat="1" applyFont="1" applyAlignment="1">
      <alignment vertical="center"/>
    </xf>
    <xf numFmtId="0" fontId="4" fillId="4" borderId="5" xfId="0" applyFont="1" applyFill="1" applyBorder="1" applyAlignment="1">
      <alignment horizontal="left" vertical="top" wrapText="1"/>
    </xf>
    <xf numFmtId="0" fontId="4" fillId="4" borderId="5" xfId="0" applyFont="1" applyFill="1" applyBorder="1" applyAlignment="1">
      <alignment horizontal="center" vertical="top" wrapText="1"/>
    </xf>
    <xf numFmtId="0" fontId="17" fillId="0" borderId="0" xfId="0" applyFont="1" applyBorder="1" applyAlignment="1">
      <alignment horizontal="left" vertical="top" wrapText="1"/>
    </xf>
    <xf numFmtId="0" fontId="16" fillId="0" borderId="0" xfId="0" applyFont="1" applyBorder="1" applyAlignment="1">
      <alignment horizontal="left" vertical="top"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wrapText="1"/>
    </xf>
    <xf numFmtId="14" fontId="8" fillId="0" borderId="0" xfId="0" applyNumberFormat="1" applyFont="1" applyAlignment="1">
      <alignment vertical="center"/>
    </xf>
    <xf numFmtId="0" fontId="10" fillId="2" borderId="0" xfId="2" applyFont="1" applyFill="1" applyAlignment="1">
      <alignment horizontal="left" vertical="center" wrapText="1"/>
    </xf>
    <xf numFmtId="0" fontId="8" fillId="0" borderId="0" xfId="4" applyFont="1" applyAlignment="1">
      <alignment horizontal="left" vertical="center" wrapText="1"/>
    </xf>
    <xf numFmtId="0" fontId="14" fillId="0" borderId="0" xfId="2" applyFont="1" applyAlignment="1">
      <alignment horizontal="left" vertical="center" wrapText="1"/>
    </xf>
    <xf numFmtId="0" fontId="15" fillId="0" borderId="0" xfId="0" applyFont="1" applyAlignment="1">
      <alignment horizontal="left" vertical="center" wrapText="1"/>
    </xf>
  </cellXfs>
  <cellStyles count="5">
    <cellStyle name="Čárka" xfId="1" builtinId="3"/>
    <cellStyle name="Normální" xfId="0" builtinId="0"/>
    <cellStyle name="Normální 2" xfId="3"/>
    <cellStyle name="Normální 2 3" xfId="4"/>
    <cellStyle name="Normální 5" xfId="2"/>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zoomScaleNormal="100" workbookViewId="0">
      <selection activeCell="C14" sqref="C14"/>
    </sheetView>
  </sheetViews>
  <sheetFormatPr defaultRowHeight="12.75"/>
  <cols>
    <col min="1" max="1" width="10.7109375" style="26" customWidth="1"/>
    <col min="2" max="2" width="59.85546875" style="6" customWidth="1"/>
    <col min="3" max="3" width="21.5703125" style="6" customWidth="1"/>
    <col min="4" max="16384" width="9.140625" style="60"/>
  </cols>
  <sheetData>
    <row r="1" spans="1:3">
      <c r="A1" s="9" t="s">
        <v>363</v>
      </c>
      <c r="B1" s="10"/>
      <c r="C1" s="11"/>
    </row>
    <row r="2" spans="1:3">
      <c r="A2" s="13" t="s">
        <v>0</v>
      </c>
      <c r="B2" s="93" t="s">
        <v>16</v>
      </c>
      <c r="C2" s="93"/>
    </row>
    <row r="3" spans="1:3">
      <c r="A3" s="13" t="s">
        <v>1</v>
      </c>
      <c r="B3" s="93" t="s">
        <v>17</v>
      </c>
      <c r="C3" s="93"/>
    </row>
    <row r="4" spans="1:3">
      <c r="A4" s="13" t="s">
        <v>2</v>
      </c>
      <c r="B4" s="10"/>
      <c r="C4" s="11"/>
    </row>
    <row r="5" spans="1:3">
      <c r="A5" s="13" t="s">
        <v>3</v>
      </c>
      <c r="B5" s="10" t="s">
        <v>4</v>
      </c>
      <c r="C5" s="11"/>
    </row>
    <row r="6" spans="1:3">
      <c r="A6" s="13"/>
      <c r="B6" s="10"/>
      <c r="C6" s="11"/>
    </row>
    <row r="7" spans="1:3">
      <c r="A7" s="13" t="s">
        <v>5</v>
      </c>
      <c r="B7" s="14" t="s">
        <v>26</v>
      </c>
      <c r="C7" s="11"/>
    </row>
    <row r="8" spans="1:3">
      <c r="A8" s="13" t="s">
        <v>6</v>
      </c>
      <c r="B8" s="10" t="s">
        <v>7</v>
      </c>
      <c r="C8" s="11"/>
    </row>
    <row r="9" spans="1:3">
      <c r="A9" s="13" t="s">
        <v>8</v>
      </c>
      <c r="B9" s="15" t="s">
        <v>27</v>
      </c>
      <c r="C9" s="11"/>
    </row>
    <row r="10" spans="1:3">
      <c r="A10" s="14"/>
      <c r="B10" s="10"/>
      <c r="C10" s="11"/>
    </row>
    <row r="11" spans="1:3">
      <c r="A11" s="65" t="s">
        <v>231</v>
      </c>
      <c r="B11" s="66" t="s">
        <v>11</v>
      </c>
      <c r="C11" s="67" t="s">
        <v>15</v>
      </c>
    </row>
    <row r="12" spans="1:3">
      <c r="A12" s="68">
        <v>1</v>
      </c>
      <c r="B12" s="69">
        <v>2</v>
      </c>
      <c r="C12" s="70">
        <v>3</v>
      </c>
    </row>
    <row r="13" spans="1:3">
      <c r="A13" s="71" t="s">
        <v>232</v>
      </c>
      <c r="B13" s="72" t="s">
        <v>19</v>
      </c>
      <c r="C13" s="60"/>
    </row>
    <row r="14" spans="1:3">
      <c r="A14" s="73">
        <v>0</v>
      </c>
      <c r="B14" s="74" t="s">
        <v>20</v>
      </c>
      <c r="C14" s="75">
        <f>'Všeobecné konstrukce a práce'!G14+'SO 101'!G14</f>
        <v>0</v>
      </c>
    </row>
    <row r="15" spans="1:3">
      <c r="A15" s="73">
        <v>1</v>
      </c>
      <c r="B15" s="74" t="s">
        <v>87</v>
      </c>
      <c r="C15" s="75">
        <f>'SO 101'!G54</f>
        <v>0</v>
      </c>
    </row>
    <row r="16" spans="1:3">
      <c r="A16" s="73">
        <v>2</v>
      </c>
      <c r="B16" s="74" t="s">
        <v>224</v>
      </c>
      <c r="C16" s="75">
        <f>'SO 101'!G173</f>
        <v>0</v>
      </c>
    </row>
    <row r="17" spans="1:6">
      <c r="A17" s="73">
        <v>4</v>
      </c>
      <c r="B17" s="74" t="s">
        <v>295</v>
      </c>
      <c r="C17" s="75">
        <f>'SO 101'!G181</f>
        <v>0</v>
      </c>
    </row>
    <row r="18" spans="1:6">
      <c r="A18" s="73">
        <v>5</v>
      </c>
      <c r="B18" s="74" t="s">
        <v>134</v>
      </c>
      <c r="C18" s="75">
        <f>'SO 101'!G187</f>
        <v>0</v>
      </c>
    </row>
    <row r="19" spans="1:6">
      <c r="A19" s="73">
        <v>8</v>
      </c>
      <c r="B19" s="74" t="s">
        <v>193</v>
      </c>
      <c r="C19" s="75">
        <f>'SO 101'!G305</f>
        <v>0</v>
      </c>
    </row>
    <row r="20" spans="1:6">
      <c r="A20" s="73">
        <v>9</v>
      </c>
      <c r="B20" s="74" t="s">
        <v>112</v>
      </c>
      <c r="C20" s="75">
        <f>'SO 101'!G327</f>
        <v>0</v>
      </c>
    </row>
    <row r="23" spans="1:6">
      <c r="B23" s="61" t="s">
        <v>187</v>
      </c>
      <c r="C23" s="62">
        <f>SUM(C14:C20)</f>
        <v>0</v>
      </c>
      <c r="D23" s="26"/>
      <c r="E23" s="6"/>
      <c r="F23" s="62"/>
    </row>
    <row r="24" spans="1:6">
      <c r="B24" s="61" t="s">
        <v>188</v>
      </c>
      <c r="C24" s="62">
        <f>C23*1.21</f>
        <v>0</v>
      </c>
      <c r="D24" s="26"/>
      <c r="E24" s="6"/>
      <c r="F24" s="62"/>
    </row>
  </sheetData>
  <sheetProtection algorithmName="SHA-512" hashValue="SsLxpT/JUZbxazGDOjA++mm526c7TXtktQdSuCV1/yBn8VOQCAcgsOOgNV9lkQbHTweZNO5R0wtIPx4Rjp+BmQ==" saltValue="aU5QTCD37Q0lKYMiuijyPg==" spinCount="100000" sheet="1" objects="1" scenarios="1"/>
  <mergeCells count="2">
    <mergeCell ref="B2:C2"/>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zoomScaleNormal="100" workbookViewId="0">
      <selection activeCell="F16" sqref="F16"/>
    </sheetView>
  </sheetViews>
  <sheetFormatPr defaultRowHeight="12.75"/>
  <cols>
    <col min="1" max="1" width="10.7109375" style="26" customWidth="1"/>
    <col min="2" max="2" width="15.140625" style="6" customWidth="1"/>
    <col min="3" max="3" width="67.28515625" style="6" customWidth="1"/>
    <col min="4" max="4" width="12.7109375" style="6" customWidth="1"/>
    <col min="5" max="5" width="11.7109375" style="26" customWidth="1"/>
    <col min="6" max="6" width="15.42578125" style="6" customWidth="1"/>
    <col min="7" max="7" width="22" style="6" customWidth="1"/>
    <col min="8" max="16384" width="9.140625" style="60"/>
  </cols>
  <sheetData>
    <row r="1" spans="1:7">
      <c r="A1" s="9" t="s">
        <v>363</v>
      </c>
      <c r="B1" s="10"/>
      <c r="C1" s="11"/>
      <c r="D1" s="12"/>
      <c r="E1" s="12"/>
      <c r="F1" s="11"/>
      <c r="G1" s="11"/>
    </row>
    <row r="2" spans="1:7">
      <c r="A2" s="13" t="s">
        <v>0</v>
      </c>
      <c r="B2" s="93" t="s">
        <v>16</v>
      </c>
      <c r="C2" s="93"/>
      <c r="D2" s="12"/>
      <c r="E2" s="12"/>
      <c r="F2" s="11"/>
      <c r="G2" s="11"/>
    </row>
    <row r="3" spans="1:7">
      <c r="A3" s="13" t="s">
        <v>1</v>
      </c>
      <c r="B3" s="93" t="s">
        <v>17</v>
      </c>
      <c r="C3" s="93"/>
      <c r="D3" s="12"/>
      <c r="E3" s="12"/>
      <c r="F3" s="11"/>
      <c r="G3" s="11"/>
    </row>
    <row r="4" spans="1:7">
      <c r="A4" s="13" t="s">
        <v>2</v>
      </c>
      <c r="B4" s="10"/>
      <c r="C4" s="11"/>
      <c r="D4" s="12"/>
      <c r="E4" s="12"/>
      <c r="F4" s="11"/>
      <c r="G4" s="11"/>
    </row>
    <row r="5" spans="1:7">
      <c r="A5" s="13" t="s">
        <v>3</v>
      </c>
      <c r="B5" s="10" t="s">
        <v>4</v>
      </c>
      <c r="C5" s="11"/>
      <c r="D5" s="12"/>
      <c r="E5" s="12"/>
      <c r="F5" s="11"/>
      <c r="G5" s="11"/>
    </row>
    <row r="6" spans="1:7">
      <c r="A6" s="13"/>
      <c r="B6" s="10"/>
      <c r="C6" s="11"/>
      <c r="D6" s="12"/>
      <c r="E6" s="12"/>
      <c r="F6" s="11"/>
      <c r="G6" s="11"/>
    </row>
    <row r="7" spans="1:7">
      <c r="A7" s="13" t="s">
        <v>5</v>
      </c>
      <c r="B7" s="14" t="s">
        <v>26</v>
      </c>
      <c r="C7" s="11"/>
      <c r="D7" s="12"/>
      <c r="E7" s="12"/>
      <c r="F7" s="11"/>
      <c r="G7" s="11"/>
    </row>
    <row r="8" spans="1:7">
      <c r="A8" s="13" t="s">
        <v>6</v>
      </c>
      <c r="B8" s="10" t="s">
        <v>7</v>
      </c>
      <c r="C8" s="11"/>
      <c r="D8" s="12"/>
      <c r="E8" s="12"/>
      <c r="F8" s="11"/>
      <c r="G8" s="11"/>
    </row>
    <row r="9" spans="1:7">
      <c r="A9" s="13" t="s">
        <v>8</v>
      </c>
      <c r="B9" s="15" t="s">
        <v>27</v>
      </c>
      <c r="C9" s="11"/>
      <c r="D9" s="12"/>
      <c r="E9" s="12"/>
      <c r="F9" s="11"/>
      <c r="G9" s="11"/>
    </row>
    <row r="10" spans="1:7">
      <c r="A10" s="14"/>
      <c r="B10" s="10"/>
      <c r="C10" s="11"/>
      <c r="D10" s="12"/>
      <c r="E10" s="12"/>
      <c r="F10" s="11"/>
      <c r="G10" s="11"/>
    </row>
    <row r="11" spans="1:7" ht="25.5">
      <c r="A11" s="16" t="s">
        <v>9</v>
      </c>
      <c r="B11" s="17" t="s">
        <v>10</v>
      </c>
      <c r="C11" s="17" t="s">
        <v>11</v>
      </c>
      <c r="D11" s="17" t="s">
        <v>12</v>
      </c>
      <c r="E11" s="18" t="s">
        <v>13</v>
      </c>
      <c r="F11" s="19" t="s">
        <v>14</v>
      </c>
      <c r="G11" s="20" t="s">
        <v>15</v>
      </c>
    </row>
    <row r="12" spans="1:7">
      <c r="A12" s="21">
        <v>1</v>
      </c>
      <c r="B12" s="22">
        <v>4</v>
      </c>
      <c r="C12" s="22">
        <v>5</v>
      </c>
      <c r="D12" s="22">
        <v>6</v>
      </c>
      <c r="E12" s="23">
        <v>7</v>
      </c>
      <c r="F12" s="24">
        <v>8</v>
      </c>
      <c r="G12" s="25">
        <v>9</v>
      </c>
    </row>
    <row r="13" spans="1:7">
      <c r="C13" s="27" t="s">
        <v>19</v>
      </c>
    </row>
    <row r="14" spans="1:7">
      <c r="A14" s="1"/>
      <c r="B14" s="1">
        <v>0</v>
      </c>
      <c r="C14" s="1" t="s">
        <v>20</v>
      </c>
      <c r="D14" s="1"/>
      <c r="E14" s="1"/>
      <c r="F14" s="1"/>
      <c r="G14" s="2">
        <f>SUM(G15:G72)</f>
        <v>0</v>
      </c>
    </row>
    <row r="15" spans="1:7">
      <c r="A15" s="3">
        <v>1</v>
      </c>
      <c r="B15" s="7" t="s">
        <v>18</v>
      </c>
      <c r="C15" s="7" t="s">
        <v>21</v>
      </c>
      <c r="D15" s="3" t="s">
        <v>22</v>
      </c>
      <c r="E15" s="28">
        <v>1</v>
      </c>
      <c r="F15" s="4">
        <v>0</v>
      </c>
      <c r="G15" s="5">
        <f>E15*F15</f>
        <v>0</v>
      </c>
    </row>
    <row r="16" spans="1:7">
      <c r="C16" s="29" t="s">
        <v>23</v>
      </c>
    </row>
    <row r="17" spans="1:7" ht="25.5">
      <c r="C17" s="30" t="s">
        <v>24</v>
      </c>
    </row>
    <row r="18" spans="1:7" ht="25.5">
      <c r="C18" s="31" t="s">
        <v>66</v>
      </c>
    </row>
    <row r="19" spans="1:7" ht="25.5">
      <c r="C19" s="31" t="s">
        <v>67</v>
      </c>
    </row>
    <row r="20" spans="1:7">
      <c r="C20" s="32" t="s">
        <v>25</v>
      </c>
    </row>
    <row r="21" spans="1:7">
      <c r="C21" s="95" t="s">
        <v>68</v>
      </c>
    </row>
    <row r="22" spans="1:7">
      <c r="C22" s="95"/>
    </row>
    <row r="23" spans="1:7">
      <c r="C23" s="95"/>
    </row>
    <row r="24" spans="1:7">
      <c r="C24" s="95" t="s">
        <v>69</v>
      </c>
    </row>
    <row r="25" spans="1:7">
      <c r="C25" s="95"/>
    </row>
    <row r="26" spans="1:7">
      <c r="C26" s="95"/>
    </row>
    <row r="27" spans="1:7">
      <c r="C27" s="59" t="s">
        <v>70</v>
      </c>
    </row>
    <row r="28" spans="1:7">
      <c r="C28" s="59"/>
    </row>
    <row r="29" spans="1:7">
      <c r="A29" s="3">
        <v>2</v>
      </c>
      <c r="B29" s="8" t="s">
        <v>28</v>
      </c>
      <c r="C29" s="8" t="s">
        <v>29</v>
      </c>
      <c r="D29" s="3" t="s">
        <v>22</v>
      </c>
      <c r="E29" s="28">
        <v>1</v>
      </c>
      <c r="F29" s="4">
        <v>0</v>
      </c>
      <c r="G29" s="5">
        <f>E29*F29</f>
        <v>0</v>
      </c>
    </row>
    <row r="30" spans="1:7">
      <c r="C30" s="29" t="s">
        <v>23</v>
      </c>
    </row>
    <row r="31" spans="1:7">
      <c r="C31" s="33" t="s">
        <v>30</v>
      </c>
    </row>
    <row r="32" spans="1:7">
      <c r="C32" s="32" t="s">
        <v>304</v>
      </c>
    </row>
    <row r="33" spans="1:7">
      <c r="C33" s="34" t="s">
        <v>71</v>
      </c>
    </row>
    <row r="34" spans="1:7">
      <c r="C34" s="34"/>
    </row>
    <row r="35" spans="1:7">
      <c r="A35" s="3">
        <v>3</v>
      </c>
      <c r="B35" s="8" t="s">
        <v>31</v>
      </c>
      <c r="C35" s="8" t="s">
        <v>32</v>
      </c>
      <c r="D35" s="3" t="s">
        <v>22</v>
      </c>
      <c r="E35" s="28">
        <v>1</v>
      </c>
      <c r="F35" s="4">
        <v>0</v>
      </c>
      <c r="G35" s="5">
        <f>E35*F35</f>
        <v>0</v>
      </c>
    </row>
    <row r="36" spans="1:7">
      <c r="C36" s="6" t="s">
        <v>33</v>
      </c>
    </row>
    <row r="37" spans="1:7">
      <c r="C37" s="35" t="s">
        <v>34</v>
      </c>
    </row>
    <row r="38" spans="1:7">
      <c r="C38" s="35"/>
    </row>
    <row r="39" spans="1:7">
      <c r="A39" s="3">
        <v>4</v>
      </c>
      <c r="B39" s="8" t="s">
        <v>35</v>
      </c>
      <c r="C39" s="8" t="s">
        <v>36</v>
      </c>
      <c r="D39" s="3" t="s">
        <v>22</v>
      </c>
      <c r="E39" s="28">
        <v>1</v>
      </c>
      <c r="F39" s="4">
        <v>0</v>
      </c>
      <c r="G39" s="5">
        <f>E39*F39</f>
        <v>0</v>
      </c>
    </row>
    <row r="40" spans="1:7">
      <c r="C40" s="36" t="s">
        <v>33</v>
      </c>
    </row>
    <row r="41" spans="1:7">
      <c r="C41" s="35" t="s">
        <v>37</v>
      </c>
    </row>
    <row r="42" spans="1:7">
      <c r="C42" s="35"/>
    </row>
    <row r="43" spans="1:7">
      <c r="A43" s="3">
        <v>5</v>
      </c>
      <c r="B43" s="8" t="s">
        <v>38</v>
      </c>
      <c r="C43" s="8" t="s">
        <v>39</v>
      </c>
      <c r="D43" s="3" t="s">
        <v>22</v>
      </c>
      <c r="E43" s="28">
        <v>1</v>
      </c>
      <c r="F43" s="4">
        <v>0</v>
      </c>
      <c r="G43" s="5">
        <f>E43*F43</f>
        <v>0</v>
      </c>
    </row>
    <row r="44" spans="1:7">
      <c r="C44" s="36" t="s">
        <v>33</v>
      </c>
    </row>
    <row r="45" spans="1:7">
      <c r="C45" s="37" t="s">
        <v>40</v>
      </c>
    </row>
    <row r="46" spans="1:7">
      <c r="C46" s="37"/>
    </row>
    <row r="47" spans="1:7">
      <c r="A47" s="3">
        <v>6</v>
      </c>
      <c r="B47" s="8" t="s">
        <v>41</v>
      </c>
      <c r="C47" s="8" t="s">
        <v>42</v>
      </c>
      <c r="D47" s="3" t="s">
        <v>22</v>
      </c>
      <c r="E47" s="28">
        <v>1</v>
      </c>
      <c r="F47" s="4">
        <v>0</v>
      </c>
      <c r="G47" s="5">
        <f>E47*F47</f>
        <v>0</v>
      </c>
    </row>
    <row r="48" spans="1:7">
      <c r="C48" s="36" t="s">
        <v>43</v>
      </c>
    </row>
    <row r="49" spans="1:7">
      <c r="C49" s="38" t="s">
        <v>44</v>
      </c>
    </row>
    <row r="50" spans="1:7">
      <c r="C50" s="38"/>
    </row>
    <row r="51" spans="1:7">
      <c r="A51" s="3">
        <v>7</v>
      </c>
      <c r="B51" s="8" t="s">
        <v>45</v>
      </c>
      <c r="C51" s="8" t="s">
        <v>46</v>
      </c>
      <c r="D51" s="3" t="s">
        <v>22</v>
      </c>
      <c r="E51" s="28">
        <v>1</v>
      </c>
      <c r="F51" s="4">
        <v>0</v>
      </c>
      <c r="G51" s="5">
        <f>E51*F51</f>
        <v>0</v>
      </c>
    </row>
    <row r="52" spans="1:7">
      <c r="C52" s="39" t="s">
        <v>43</v>
      </c>
    </row>
    <row r="53" spans="1:7">
      <c r="C53" s="40" t="s">
        <v>47</v>
      </c>
    </row>
    <row r="54" spans="1:7">
      <c r="C54" s="40"/>
    </row>
    <row r="55" spans="1:7">
      <c r="A55" s="3">
        <v>8</v>
      </c>
      <c r="B55" s="8" t="s">
        <v>48</v>
      </c>
      <c r="C55" s="8" t="s">
        <v>49</v>
      </c>
      <c r="D55" s="3" t="s">
        <v>22</v>
      </c>
      <c r="E55" s="28">
        <v>1</v>
      </c>
      <c r="F55" s="4">
        <v>0</v>
      </c>
      <c r="G55" s="5">
        <f>E55*F55</f>
        <v>0</v>
      </c>
    </row>
    <row r="56" spans="1:7">
      <c r="C56" s="41" t="s">
        <v>50</v>
      </c>
    </row>
    <row r="57" spans="1:7">
      <c r="C57" s="42" t="s">
        <v>51</v>
      </c>
    </row>
    <row r="58" spans="1:7">
      <c r="C58" s="42"/>
    </row>
    <row r="59" spans="1:7">
      <c r="A59" s="3">
        <v>9</v>
      </c>
      <c r="B59" s="8" t="s">
        <v>52</v>
      </c>
      <c r="C59" s="8" t="s">
        <v>53</v>
      </c>
      <c r="D59" s="3" t="s">
        <v>22</v>
      </c>
      <c r="E59" s="28">
        <v>1</v>
      </c>
      <c r="F59" s="4">
        <v>0</v>
      </c>
      <c r="G59" s="5">
        <f>E59*F59</f>
        <v>0</v>
      </c>
    </row>
    <row r="60" spans="1:7">
      <c r="C60" s="94" t="s">
        <v>54</v>
      </c>
    </row>
    <row r="61" spans="1:7">
      <c r="C61" s="94"/>
    </row>
    <row r="62" spans="1:7">
      <c r="C62" s="94"/>
    </row>
    <row r="63" spans="1:7">
      <c r="C63" s="94"/>
    </row>
    <row r="64" spans="1:7">
      <c r="C64" s="94"/>
    </row>
    <row r="65" spans="1:7">
      <c r="C65" s="58"/>
    </row>
    <row r="66" spans="1:7">
      <c r="A66" s="3">
        <v>10</v>
      </c>
      <c r="B66" s="8" t="s">
        <v>55</v>
      </c>
      <c r="C66" s="8" t="s">
        <v>56</v>
      </c>
      <c r="D66" s="3" t="s">
        <v>22</v>
      </c>
      <c r="E66" s="28">
        <v>1</v>
      </c>
      <c r="F66" s="4">
        <v>0</v>
      </c>
      <c r="G66" s="5">
        <f>E66*F66</f>
        <v>0</v>
      </c>
    </row>
    <row r="67" spans="1:7">
      <c r="C67" s="94" t="s">
        <v>57</v>
      </c>
    </row>
    <row r="68" spans="1:7">
      <c r="C68" s="94"/>
    </row>
    <row r="69" spans="1:7">
      <c r="C69" s="58"/>
    </row>
    <row r="70" spans="1:7">
      <c r="A70" s="3">
        <v>11</v>
      </c>
      <c r="B70" s="8" t="s">
        <v>58</v>
      </c>
      <c r="C70" s="8" t="s">
        <v>59</v>
      </c>
      <c r="D70" s="3" t="s">
        <v>22</v>
      </c>
      <c r="E70" s="28">
        <v>1</v>
      </c>
      <c r="F70" s="4">
        <v>0</v>
      </c>
      <c r="G70" s="5">
        <f>E70*F70</f>
        <v>0</v>
      </c>
    </row>
    <row r="71" spans="1:7">
      <c r="C71" s="43" t="s">
        <v>60</v>
      </c>
    </row>
    <row r="72" spans="1:7">
      <c r="C72" s="44" t="s">
        <v>61</v>
      </c>
    </row>
    <row r="75" spans="1:7">
      <c r="C75" s="61" t="s">
        <v>187</v>
      </c>
      <c r="G75" s="62">
        <f>G14</f>
        <v>0</v>
      </c>
    </row>
    <row r="76" spans="1:7">
      <c r="C76" s="61" t="s">
        <v>188</v>
      </c>
      <c r="G76" s="62">
        <f>G75*1.21</f>
        <v>0</v>
      </c>
    </row>
  </sheetData>
  <sheetProtection algorithmName="SHA-512" hashValue="vlR9fcGay0koKaLfgLa4x5ktn4WlbV8yEnhRA/iiS1oH1tZrFL2rkcBiMpyAWUsc/C2TaYUuBxZt7CuiTgvvKw==" saltValue="KU621M+CAkfCVOUObIaG/Q==" spinCount="100000" sheet="1" objects="1" scenarios="1"/>
  <protectedRanges>
    <protectedRange sqref="F15 F29 F35 F39 F43 F47 F51 F55 F59 F66 F70" name="Oblast1"/>
  </protectedRanges>
  <mergeCells count="6">
    <mergeCell ref="C60:C64"/>
    <mergeCell ref="C67:C68"/>
    <mergeCell ref="B2:C2"/>
    <mergeCell ref="B3:C3"/>
    <mergeCell ref="C21:C23"/>
    <mergeCell ref="C24:C2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2"/>
  <sheetViews>
    <sheetView zoomScaleNormal="100" workbookViewId="0">
      <selection activeCell="E15" sqref="E15"/>
    </sheetView>
  </sheetViews>
  <sheetFormatPr defaultRowHeight="12.75"/>
  <cols>
    <col min="1" max="1" width="10.7109375" style="26" customWidth="1"/>
    <col min="2" max="2" width="15.140625" style="6" customWidth="1"/>
    <col min="3" max="3" width="67.28515625" style="6" customWidth="1"/>
    <col min="4" max="4" width="12.7109375" style="6" customWidth="1"/>
    <col min="5" max="5" width="11.7109375" style="82" customWidth="1"/>
    <col min="6" max="6" width="15.42578125" style="6" customWidth="1"/>
    <col min="7" max="7" width="22" style="6" customWidth="1"/>
    <col min="8" max="8" width="9.140625" style="6"/>
    <col min="9" max="9" width="10.7109375" style="6" bestFit="1" customWidth="1"/>
    <col min="10" max="14" width="9.140625" style="6"/>
    <col min="15" max="15" width="10.42578125" style="6" customWidth="1"/>
    <col min="16" max="16" width="13.7109375" style="6" customWidth="1"/>
    <col min="17" max="16384" width="9.140625" style="6"/>
  </cols>
  <sheetData>
    <row r="1" spans="1:7">
      <c r="A1" s="9" t="s">
        <v>363</v>
      </c>
      <c r="B1" s="10"/>
      <c r="C1" s="11"/>
      <c r="D1" s="12"/>
      <c r="E1" s="80"/>
      <c r="F1" s="11"/>
      <c r="G1" s="11"/>
    </row>
    <row r="2" spans="1:7">
      <c r="A2" s="13" t="s">
        <v>0</v>
      </c>
      <c r="B2" s="93" t="s">
        <v>16</v>
      </c>
      <c r="C2" s="93"/>
      <c r="D2" s="12"/>
      <c r="E2" s="80"/>
      <c r="F2" s="11"/>
      <c r="G2" s="11"/>
    </row>
    <row r="3" spans="1:7">
      <c r="A3" s="13" t="s">
        <v>1</v>
      </c>
      <c r="B3" s="93" t="s">
        <v>17</v>
      </c>
      <c r="C3" s="93"/>
      <c r="D3" s="12"/>
      <c r="E3" s="80"/>
      <c r="F3" s="11"/>
      <c r="G3" s="11"/>
    </row>
    <row r="4" spans="1:7">
      <c r="A4" s="13" t="s">
        <v>2</v>
      </c>
      <c r="B4" s="10"/>
      <c r="C4" s="11"/>
      <c r="D4" s="12"/>
      <c r="E4" s="80"/>
      <c r="F4" s="11"/>
      <c r="G4" s="11"/>
    </row>
    <row r="5" spans="1:7">
      <c r="A5" s="13" t="s">
        <v>3</v>
      </c>
      <c r="B5" s="10" t="s">
        <v>4</v>
      </c>
      <c r="C5" s="11"/>
      <c r="D5" s="12"/>
      <c r="E5" s="80"/>
      <c r="F5" s="11"/>
      <c r="G5" s="11"/>
    </row>
    <row r="6" spans="1:7">
      <c r="A6" s="13"/>
      <c r="B6" s="10"/>
      <c r="C6" s="11"/>
      <c r="D6" s="12"/>
      <c r="E6" s="80"/>
      <c r="F6" s="11"/>
      <c r="G6" s="11"/>
    </row>
    <row r="7" spans="1:7">
      <c r="A7" s="13" t="s">
        <v>5</v>
      </c>
      <c r="B7" s="14" t="s">
        <v>26</v>
      </c>
      <c r="C7" s="11"/>
      <c r="D7" s="12"/>
      <c r="E7" s="80"/>
      <c r="F7" s="11"/>
      <c r="G7" s="11"/>
    </row>
    <row r="8" spans="1:7">
      <c r="A8" s="13" t="s">
        <v>6</v>
      </c>
      <c r="B8" s="10" t="s">
        <v>7</v>
      </c>
      <c r="C8" s="11"/>
      <c r="D8" s="12"/>
      <c r="E8" s="80"/>
      <c r="F8" s="11"/>
      <c r="G8" s="11"/>
    </row>
    <row r="9" spans="1:7">
      <c r="A9" s="13" t="s">
        <v>8</v>
      </c>
      <c r="B9" s="15" t="s">
        <v>27</v>
      </c>
      <c r="C9" s="11"/>
      <c r="D9" s="12"/>
      <c r="E9" s="80"/>
      <c r="F9" s="11"/>
      <c r="G9" s="11"/>
    </row>
    <row r="10" spans="1:7">
      <c r="A10" s="14"/>
      <c r="B10" s="10"/>
      <c r="C10" s="11"/>
      <c r="D10" s="12"/>
      <c r="E10" s="80"/>
      <c r="F10" s="11"/>
      <c r="G10" s="11"/>
    </row>
    <row r="11" spans="1:7" ht="25.5">
      <c r="A11" s="16" t="s">
        <v>9</v>
      </c>
      <c r="B11" s="17" t="s">
        <v>10</v>
      </c>
      <c r="C11" s="17" t="s">
        <v>11</v>
      </c>
      <c r="D11" s="17" t="s">
        <v>12</v>
      </c>
      <c r="E11" s="81" t="s">
        <v>13</v>
      </c>
      <c r="F11" s="19" t="s">
        <v>14</v>
      </c>
      <c r="G11" s="20" t="s">
        <v>15</v>
      </c>
    </row>
    <row r="12" spans="1:7">
      <c r="A12" s="21">
        <v>1</v>
      </c>
      <c r="B12" s="22">
        <v>4</v>
      </c>
      <c r="C12" s="22">
        <v>5</v>
      </c>
      <c r="D12" s="22">
        <v>6</v>
      </c>
      <c r="E12" s="24">
        <v>7</v>
      </c>
      <c r="F12" s="24">
        <v>8</v>
      </c>
      <c r="G12" s="25">
        <v>9</v>
      </c>
    </row>
    <row r="13" spans="1:7">
      <c r="C13" s="27" t="s">
        <v>19</v>
      </c>
    </row>
    <row r="14" spans="1:7">
      <c r="A14" s="1"/>
      <c r="B14" s="1">
        <v>0</v>
      </c>
      <c r="C14" s="1" t="s">
        <v>20</v>
      </c>
      <c r="D14" s="1"/>
      <c r="E14" s="83"/>
      <c r="F14" s="1"/>
      <c r="G14" s="2">
        <f>SUM(G15:G52)</f>
        <v>0</v>
      </c>
    </row>
    <row r="15" spans="1:7" ht="25.5">
      <c r="A15" s="3">
        <v>1</v>
      </c>
      <c r="B15" s="8" t="s">
        <v>62</v>
      </c>
      <c r="C15" s="8" t="s">
        <v>63</v>
      </c>
      <c r="D15" s="3" t="s">
        <v>64</v>
      </c>
      <c r="E15" s="84">
        <f>1106.3+178.8+24+307.6+67.6+64.38+5.92</f>
        <v>1754.6</v>
      </c>
      <c r="F15" s="4">
        <v>0</v>
      </c>
      <c r="G15" s="5">
        <f>E15*F15</f>
        <v>0</v>
      </c>
    </row>
    <row r="16" spans="1:7" ht="153">
      <c r="C16" s="49" t="s">
        <v>65</v>
      </c>
    </row>
    <row r="17" spans="3:3">
      <c r="C17" s="45" t="s">
        <v>72</v>
      </c>
    </row>
    <row r="18" spans="3:3">
      <c r="C18" s="45" t="s">
        <v>73</v>
      </c>
    </row>
    <row r="19" spans="3:3">
      <c r="C19" s="45" t="s">
        <v>74</v>
      </c>
    </row>
    <row r="20" spans="3:3" ht="25.5">
      <c r="C20" s="48" t="s">
        <v>177</v>
      </c>
    </row>
    <row r="21" spans="3:3">
      <c r="C21" s="48" t="s">
        <v>283</v>
      </c>
    </row>
    <row r="22" spans="3:3">
      <c r="C22" s="45" t="s">
        <v>75</v>
      </c>
    </row>
    <row r="23" spans="3:3">
      <c r="C23" s="45" t="s">
        <v>76</v>
      </c>
    </row>
    <row r="24" spans="3:3">
      <c r="C24" s="45" t="s">
        <v>77</v>
      </c>
    </row>
    <row r="25" spans="3:3">
      <c r="C25" s="64" t="s">
        <v>223</v>
      </c>
    </row>
    <row r="26" spans="3:3">
      <c r="C26" s="45" t="s">
        <v>190</v>
      </c>
    </row>
    <row r="27" spans="3:3">
      <c r="C27" s="48" t="s">
        <v>191</v>
      </c>
    </row>
    <row r="28" spans="3:3" ht="25.5">
      <c r="C28" s="48" t="s">
        <v>251</v>
      </c>
    </row>
    <row r="29" spans="3:3">
      <c r="C29" s="63" t="s">
        <v>268</v>
      </c>
    </row>
    <row r="30" spans="3:3" ht="25.5">
      <c r="C30" s="48" t="s">
        <v>269</v>
      </c>
    </row>
    <row r="31" spans="3:3">
      <c r="C31" s="45" t="s">
        <v>270</v>
      </c>
    </row>
    <row r="33" spans="1:7" ht="25.5">
      <c r="A33" s="3">
        <v>2</v>
      </c>
      <c r="B33" s="50" t="s">
        <v>78</v>
      </c>
      <c r="C33" s="50" t="s">
        <v>79</v>
      </c>
      <c r="D33" s="3" t="s">
        <v>64</v>
      </c>
      <c r="E33" s="84">
        <f>50.82+41.38+6.93+0.53+9</f>
        <v>108.66</v>
      </c>
      <c r="F33" s="4">
        <v>0</v>
      </c>
      <c r="G33" s="5">
        <f>E33*F33</f>
        <v>0</v>
      </c>
    </row>
    <row r="34" spans="1:7" ht="153">
      <c r="C34" s="51" t="s">
        <v>65</v>
      </c>
    </row>
    <row r="35" spans="1:7" ht="15" customHeight="1">
      <c r="B35" s="46"/>
      <c r="C35" s="45" t="s">
        <v>80</v>
      </c>
    </row>
    <row r="36" spans="1:7">
      <c r="C36" s="96" t="s">
        <v>339</v>
      </c>
    </row>
    <row r="37" spans="1:7">
      <c r="C37" s="96"/>
    </row>
    <row r="38" spans="1:7" ht="25.5">
      <c r="C38" s="48" t="s">
        <v>325</v>
      </c>
    </row>
    <row r="39" spans="1:7" ht="25.5">
      <c r="C39" s="48" t="s">
        <v>326</v>
      </c>
    </row>
    <row r="40" spans="1:7">
      <c r="C40" s="48" t="s">
        <v>327</v>
      </c>
    </row>
    <row r="41" spans="1:7" ht="25.5">
      <c r="C41" s="48" t="s">
        <v>328</v>
      </c>
    </row>
    <row r="42" spans="1:7" ht="25.5">
      <c r="C42" s="48" t="s">
        <v>329</v>
      </c>
    </row>
    <row r="43" spans="1:7" ht="25.5">
      <c r="C43" s="48" t="s">
        <v>330</v>
      </c>
    </row>
    <row r="44" spans="1:7">
      <c r="C44" s="45" t="s">
        <v>81</v>
      </c>
    </row>
    <row r="45" spans="1:7">
      <c r="C45" s="45" t="s">
        <v>82</v>
      </c>
    </row>
    <row r="46" spans="1:7">
      <c r="C46" s="45"/>
    </row>
    <row r="47" spans="1:7" ht="25.5">
      <c r="A47" s="3">
        <v>3</v>
      </c>
      <c r="B47" s="52" t="s">
        <v>105</v>
      </c>
      <c r="C47" s="52" t="s">
        <v>106</v>
      </c>
      <c r="D47" s="3" t="s">
        <v>64</v>
      </c>
      <c r="E47" s="84">
        <f>35.18+28.22</f>
        <v>63.4</v>
      </c>
      <c r="F47" s="4">
        <v>0</v>
      </c>
      <c r="G47" s="5">
        <f>E47*F47</f>
        <v>0</v>
      </c>
    </row>
    <row r="48" spans="1:7" ht="153">
      <c r="C48" s="48" t="s">
        <v>65</v>
      </c>
    </row>
    <row r="49" spans="1:16">
      <c r="C49" s="45" t="s">
        <v>107</v>
      </c>
    </row>
    <row r="50" spans="1:16" ht="25.5">
      <c r="C50" s="48" t="s">
        <v>331</v>
      </c>
    </row>
    <row r="51" spans="1:16">
      <c r="C51" s="45" t="s">
        <v>111</v>
      </c>
    </row>
    <row r="52" spans="1:16" ht="25.5">
      <c r="C52" s="48" t="s">
        <v>332</v>
      </c>
    </row>
    <row r="53" spans="1:16">
      <c r="C53" s="45"/>
    </row>
    <row r="54" spans="1:16">
      <c r="A54" s="1"/>
      <c r="B54" s="1">
        <v>1</v>
      </c>
      <c r="C54" s="1" t="s">
        <v>87</v>
      </c>
      <c r="D54" s="1"/>
      <c r="E54" s="83"/>
      <c r="F54" s="1"/>
      <c r="G54" s="2">
        <f>SUM(G55:G155)</f>
        <v>0</v>
      </c>
    </row>
    <row r="55" spans="1:16">
      <c r="A55" s="3">
        <v>4</v>
      </c>
      <c r="B55" s="52" t="s">
        <v>83</v>
      </c>
      <c r="C55" s="52" t="s">
        <v>84</v>
      </c>
      <c r="D55" s="3" t="s">
        <v>85</v>
      </c>
      <c r="E55" s="84">
        <f>2903+280</f>
        <v>3183</v>
      </c>
      <c r="F55" s="4">
        <v>0</v>
      </c>
      <c r="G55" s="5">
        <f>E55*F55</f>
        <v>0</v>
      </c>
    </row>
    <row r="56" spans="1:16" ht="76.5">
      <c r="C56" s="51" t="s">
        <v>86</v>
      </c>
    </row>
    <row r="57" spans="1:16">
      <c r="C57" s="45" t="s">
        <v>91</v>
      </c>
    </row>
    <row r="58" spans="1:16">
      <c r="C58" s="45" t="s">
        <v>88</v>
      </c>
    </row>
    <row r="59" spans="1:16">
      <c r="C59" s="45" t="s">
        <v>333</v>
      </c>
    </row>
    <row r="61" spans="1:16">
      <c r="A61" s="3">
        <v>5</v>
      </c>
      <c r="B61" s="52" t="s">
        <v>89</v>
      </c>
      <c r="C61" s="52" t="s">
        <v>90</v>
      </c>
      <c r="D61" s="53" t="s">
        <v>85</v>
      </c>
      <c r="E61" s="84">
        <f>E55</f>
        <v>3183</v>
      </c>
      <c r="F61" s="4">
        <v>0</v>
      </c>
      <c r="G61" s="5">
        <f>E61*F61</f>
        <v>0</v>
      </c>
    </row>
    <row r="62" spans="1:16" ht="76.5">
      <c r="C62" s="51" t="s">
        <v>86</v>
      </c>
    </row>
    <row r="63" spans="1:16">
      <c r="C63" s="45" t="s">
        <v>238</v>
      </c>
      <c r="O63" s="92"/>
      <c r="P63" s="92"/>
    </row>
    <row r="64" spans="1:16">
      <c r="C64" s="45" t="s">
        <v>88</v>
      </c>
    </row>
    <row r="65" spans="1:7">
      <c r="C65" s="45" t="s">
        <v>333</v>
      </c>
    </row>
    <row r="67" spans="1:7" ht="25.5">
      <c r="A67" s="3">
        <v>6</v>
      </c>
      <c r="B67" s="52" t="s">
        <v>92</v>
      </c>
      <c r="C67" s="52" t="s">
        <v>93</v>
      </c>
      <c r="D67" s="53" t="s">
        <v>94</v>
      </c>
      <c r="E67" s="84">
        <f>1.1+0.88</f>
        <v>1.98</v>
      </c>
      <c r="F67" s="4">
        <v>0</v>
      </c>
      <c r="G67" s="5">
        <f>E67*F67</f>
        <v>0</v>
      </c>
    </row>
    <row r="68" spans="1:7" ht="76.5">
      <c r="C68" s="47" t="s">
        <v>95</v>
      </c>
    </row>
    <row r="69" spans="1:7" ht="25.5">
      <c r="C69" s="48" t="s">
        <v>192</v>
      </c>
    </row>
    <row r="70" spans="1:7">
      <c r="C70" s="45" t="s">
        <v>335</v>
      </c>
    </row>
    <row r="71" spans="1:7" ht="25.5">
      <c r="C71" s="48" t="s">
        <v>262</v>
      </c>
    </row>
    <row r="72" spans="1:7">
      <c r="C72" s="45" t="s">
        <v>263</v>
      </c>
    </row>
    <row r="73" spans="1:7">
      <c r="C73" s="45" t="s">
        <v>264</v>
      </c>
    </row>
    <row r="75" spans="1:7" ht="25.5">
      <c r="A75" s="3">
        <v>7</v>
      </c>
      <c r="B75" s="52" t="s">
        <v>92</v>
      </c>
      <c r="C75" s="52" t="s">
        <v>93</v>
      </c>
      <c r="D75" s="53" t="s">
        <v>94</v>
      </c>
      <c r="E75" s="84">
        <v>5.83</v>
      </c>
      <c r="F75" s="4">
        <v>0</v>
      </c>
      <c r="G75" s="5">
        <f>E75*F75</f>
        <v>0</v>
      </c>
    </row>
    <row r="76" spans="1:7" ht="77.25" customHeight="1">
      <c r="C76" s="47" t="s">
        <v>95</v>
      </c>
    </row>
    <row r="77" spans="1:7">
      <c r="C77" s="45" t="s">
        <v>96</v>
      </c>
    </row>
    <row r="78" spans="1:7">
      <c r="C78" s="45" t="s">
        <v>97</v>
      </c>
    </row>
    <row r="79" spans="1:7">
      <c r="C79" s="63" t="s">
        <v>334</v>
      </c>
    </row>
    <row r="80" spans="1:7">
      <c r="C80" s="45" t="s">
        <v>264</v>
      </c>
    </row>
    <row r="81" spans="1:7">
      <c r="C81" s="63"/>
    </row>
    <row r="82" spans="1:7">
      <c r="A82" s="3">
        <v>8</v>
      </c>
      <c r="B82" s="86">
        <v>113184</v>
      </c>
      <c r="C82" s="86" t="s">
        <v>336</v>
      </c>
      <c r="D82" s="87" t="s">
        <v>94</v>
      </c>
      <c r="E82" s="84">
        <f>3.5*0.08</f>
        <v>0.28000000000000003</v>
      </c>
      <c r="F82" s="4">
        <v>0</v>
      </c>
      <c r="G82" s="5">
        <f>E82*F82</f>
        <v>0</v>
      </c>
    </row>
    <row r="83" spans="1:7" ht="76.5">
      <c r="C83" s="55" t="s">
        <v>86</v>
      </c>
    </row>
    <row r="84" spans="1:7" ht="25.5">
      <c r="C84" s="88" t="s">
        <v>259</v>
      </c>
    </row>
    <row r="85" spans="1:7">
      <c r="C85" s="63" t="s">
        <v>260</v>
      </c>
    </row>
    <row r="86" spans="1:7">
      <c r="C86" s="63" t="s">
        <v>261</v>
      </c>
    </row>
    <row r="88" spans="1:7">
      <c r="A88" s="3">
        <v>9</v>
      </c>
      <c r="B88" s="86">
        <v>113514</v>
      </c>
      <c r="C88" s="86" t="s">
        <v>337</v>
      </c>
      <c r="D88" s="87" t="s">
        <v>98</v>
      </c>
      <c r="E88" s="84">
        <v>8</v>
      </c>
      <c r="F88" s="4">
        <v>0</v>
      </c>
      <c r="G88" s="5">
        <f>E88*F88</f>
        <v>0</v>
      </c>
    </row>
    <row r="89" spans="1:7" ht="76.5">
      <c r="C89" s="55" t="s">
        <v>86</v>
      </c>
    </row>
    <row r="90" spans="1:7" ht="25.5">
      <c r="C90" s="89" t="s">
        <v>274</v>
      </c>
    </row>
    <row r="91" spans="1:7">
      <c r="C91" s="45" t="s">
        <v>275</v>
      </c>
    </row>
    <row r="92" spans="1:7">
      <c r="C92" s="45" t="s">
        <v>276</v>
      </c>
    </row>
    <row r="94" spans="1:7" ht="29.25" customHeight="1">
      <c r="A94" s="3">
        <v>10</v>
      </c>
      <c r="B94" s="52">
        <v>113524</v>
      </c>
      <c r="C94" s="52" t="s">
        <v>322</v>
      </c>
      <c r="D94" s="53" t="s">
        <v>98</v>
      </c>
      <c r="E94" s="84">
        <f>65+63+150</f>
        <v>278</v>
      </c>
      <c r="F94" s="4">
        <v>0</v>
      </c>
      <c r="G94" s="5">
        <f>E94*F94</f>
        <v>0</v>
      </c>
    </row>
    <row r="95" spans="1:7" ht="70.5" customHeight="1">
      <c r="C95" s="47" t="s">
        <v>99</v>
      </c>
    </row>
    <row r="96" spans="1:7">
      <c r="C96" s="45" t="s">
        <v>323</v>
      </c>
    </row>
    <row r="97" spans="1:7">
      <c r="C97" s="45" t="s">
        <v>324</v>
      </c>
    </row>
    <row r="98" spans="1:7" ht="25.5">
      <c r="C98" s="48" t="s">
        <v>252</v>
      </c>
    </row>
    <row r="99" spans="1:7">
      <c r="C99" s="45" t="s">
        <v>338</v>
      </c>
    </row>
    <row r="101" spans="1:7" ht="25.5">
      <c r="A101" s="3">
        <v>11</v>
      </c>
      <c r="B101" s="52" t="s">
        <v>239</v>
      </c>
      <c r="C101" s="52" t="s">
        <v>240</v>
      </c>
      <c r="D101" s="53" t="s">
        <v>98</v>
      </c>
      <c r="E101" s="84">
        <v>420</v>
      </c>
      <c r="F101" s="4">
        <v>0</v>
      </c>
      <c r="G101" s="5">
        <f>E101*F101</f>
        <v>0</v>
      </c>
    </row>
    <row r="102" spans="1:7" ht="63.75">
      <c r="C102" s="47" t="s">
        <v>99</v>
      </c>
    </row>
    <row r="103" spans="1:7">
      <c r="C103" s="45" t="s">
        <v>100</v>
      </c>
    </row>
    <row r="104" spans="1:7">
      <c r="C104" s="45" t="s">
        <v>340</v>
      </c>
    </row>
    <row r="106" spans="1:7" ht="25.5">
      <c r="A106" s="3">
        <v>12</v>
      </c>
      <c r="B106" s="52" t="s">
        <v>101</v>
      </c>
      <c r="C106" s="52" t="s">
        <v>102</v>
      </c>
      <c r="D106" s="53" t="s">
        <v>98</v>
      </c>
      <c r="E106" s="84">
        <v>340</v>
      </c>
      <c r="F106" s="4">
        <v>0</v>
      </c>
      <c r="G106" s="5">
        <f>E106*F106</f>
        <v>0</v>
      </c>
    </row>
    <row r="107" spans="1:7" ht="63.75">
      <c r="C107" s="47" t="s">
        <v>99</v>
      </c>
    </row>
    <row r="108" spans="1:7">
      <c r="C108" s="45" t="s">
        <v>103</v>
      </c>
    </row>
    <row r="109" spans="1:7" ht="25.5">
      <c r="C109" s="48" t="s">
        <v>104</v>
      </c>
    </row>
    <row r="110" spans="1:7" ht="12.75" customHeight="1">
      <c r="C110" s="63" t="s">
        <v>341</v>
      </c>
    </row>
    <row r="112" spans="1:7" ht="25.5">
      <c r="A112" s="3">
        <v>13</v>
      </c>
      <c r="B112" s="52" t="s">
        <v>108</v>
      </c>
      <c r="C112" s="52" t="s">
        <v>109</v>
      </c>
      <c r="D112" s="53" t="s">
        <v>98</v>
      </c>
      <c r="E112" s="84">
        <v>170</v>
      </c>
      <c r="F112" s="4">
        <v>0</v>
      </c>
      <c r="G112" s="5">
        <f>E112*F112</f>
        <v>0</v>
      </c>
    </row>
    <row r="113" spans="1:7" ht="76.5">
      <c r="C113" s="47" t="s">
        <v>86</v>
      </c>
    </row>
    <row r="114" spans="1:7" ht="12.75" customHeight="1">
      <c r="C114" s="45" t="s">
        <v>110</v>
      </c>
    </row>
    <row r="115" spans="1:7" ht="25.5">
      <c r="C115" s="48" t="s">
        <v>104</v>
      </c>
    </row>
    <row r="116" spans="1:7" ht="12.75" customHeight="1">
      <c r="C116" s="63" t="s">
        <v>342</v>
      </c>
    </row>
    <row r="117" spans="1:7" ht="15.75" customHeight="1"/>
    <row r="118" spans="1:7">
      <c r="A118" s="3">
        <v>14</v>
      </c>
      <c r="B118" s="52">
        <v>122834</v>
      </c>
      <c r="C118" s="91" t="s">
        <v>343</v>
      </c>
      <c r="D118" s="90" t="s">
        <v>94</v>
      </c>
      <c r="E118" s="84">
        <f>55+14</f>
        <v>69</v>
      </c>
      <c r="F118" s="4">
        <v>0</v>
      </c>
      <c r="G118" s="5">
        <f>E118*F118</f>
        <v>0</v>
      </c>
    </row>
    <row r="119" spans="1:7" ht="397.5" customHeight="1">
      <c r="C119" s="48" t="s">
        <v>119</v>
      </c>
    </row>
    <row r="120" spans="1:7">
      <c r="C120" s="48" t="s">
        <v>123</v>
      </c>
    </row>
    <row r="121" spans="1:7">
      <c r="C121" s="48" t="s">
        <v>124</v>
      </c>
    </row>
    <row r="122" spans="1:7">
      <c r="C122" s="48" t="s">
        <v>125</v>
      </c>
    </row>
    <row r="123" spans="1:7">
      <c r="C123" s="48" t="s">
        <v>126</v>
      </c>
    </row>
    <row r="124" spans="1:7">
      <c r="C124" s="48"/>
    </row>
    <row r="125" spans="1:7">
      <c r="A125" s="3">
        <v>15</v>
      </c>
      <c r="B125" s="52">
        <v>123834</v>
      </c>
      <c r="C125" s="52" t="s">
        <v>344</v>
      </c>
      <c r="D125" s="53" t="s">
        <v>94</v>
      </c>
      <c r="E125" s="84">
        <f>553.15+89.4+32.19+2.96</f>
        <v>677.7</v>
      </c>
      <c r="F125" s="4">
        <v>0</v>
      </c>
      <c r="G125" s="5">
        <f>E125*F125</f>
        <v>0</v>
      </c>
    </row>
    <row r="126" spans="1:7" ht="382.5">
      <c r="C126" s="48" t="s">
        <v>119</v>
      </c>
    </row>
    <row r="127" spans="1:7" ht="25.5">
      <c r="C127" s="48" t="s">
        <v>120</v>
      </c>
    </row>
    <row r="128" spans="1:7">
      <c r="C128" s="48" t="s">
        <v>121</v>
      </c>
    </row>
    <row r="129" spans="1:7" ht="25.5">
      <c r="C129" s="48" t="s">
        <v>122</v>
      </c>
    </row>
    <row r="130" spans="1:7">
      <c r="C130" s="48" t="s">
        <v>281</v>
      </c>
    </row>
    <row r="131" spans="1:7" ht="25.5">
      <c r="C131" s="48" t="s">
        <v>250</v>
      </c>
    </row>
    <row r="132" spans="1:7">
      <c r="C132" s="63" t="s">
        <v>267</v>
      </c>
    </row>
    <row r="133" spans="1:7" ht="25.5">
      <c r="C133" s="48" t="s">
        <v>265</v>
      </c>
    </row>
    <row r="134" spans="1:7">
      <c r="C134" s="45" t="s">
        <v>266</v>
      </c>
    </row>
    <row r="135" spans="1:7" ht="12.75" customHeight="1"/>
    <row r="136" spans="1:7">
      <c r="A136" s="3">
        <v>16</v>
      </c>
      <c r="B136" s="52">
        <v>132834</v>
      </c>
      <c r="C136" s="52" t="s">
        <v>345</v>
      </c>
      <c r="D136" s="53" t="s">
        <v>94</v>
      </c>
      <c r="E136" s="84">
        <f>153.8</f>
        <v>153.80000000000001</v>
      </c>
      <c r="F136" s="4">
        <v>0</v>
      </c>
      <c r="G136" s="5">
        <f>E136*F136</f>
        <v>0</v>
      </c>
    </row>
    <row r="137" spans="1:7" ht="344.25" customHeight="1">
      <c r="C137" s="51" t="s">
        <v>189</v>
      </c>
    </row>
    <row r="138" spans="1:7" ht="24.95" customHeight="1">
      <c r="C138" s="48" t="s">
        <v>127</v>
      </c>
    </row>
    <row r="139" spans="1:7">
      <c r="C139" s="64" t="s">
        <v>222</v>
      </c>
    </row>
    <row r="140" spans="1:7">
      <c r="C140" s="48"/>
    </row>
    <row r="141" spans="1:7">
      <c r="A141" s="3">
        <v>17</v>
      </c>
      <c r="B141" s="52" t="s">
        <v>217</v>
      </c>
      <c r="C141" s="52" t="s">
        <v>218</v>
      </c>
      <c r="D141" s="53" t="s">
        <v>94</v>
      </c>
      <c r="E141" s="84">
        <f>81.6+11.3+12.5</f>
        <v>105.39999999999999</v>
      </c>
      <c r="F141" s="4">
        <v>0</v>
      </c>
      <c r="G141" s="5">
        <f>E141*F141</f>
        <v>0</v>
      </c>
    </row>
    <row r="142" spans="1:7" ht="255">
      <c r="C142" s="51" t="s">
        <v>219</v>
      </c>
    </row>
    <row r="143" spans="1:7" ht="25.5">
      <c r="C143" s="48" t="s">
        <v>220</v>
      </c>
    </row>
    <row r="144" spans="1:7" ht="40.5" customHeight="1">
      <c r="C144" s="63" t="s">
        <v>221</v>
      </c>
    </row>
    <row r="145" spans="1:7">
      <c r="C145" s="48" t="s">
        <v>302</v>
      </c>
    </row>
    <row r="146" spans="1:7">
      <c r="C146" s="63" t="s">
        <v>241</v>
      </c>
    </row>
    <row r="147" spans="1:7" ht="25.5">
      <c r="C147" s="48" t="s">
        <v>301</v>
      </c>
    </row>
    <row r="148" spans="1:7">
      <c r="C148" s="63" t="s">
        <v>303</v>
      </c>
    </row>
    <row r="149" spans="1:7">
      <c r="C149" s="63"/>
    </row>
    <row r="150" spans="1:7">
      <c r="A150" s="3">
        <v>18</v>
      </c>
      <c r="B150" s="86" t="s">
        <v>318</v>
      </c>
      <c r="C150" s="86" t="s">
        <v>319</v>
      </c>
      <c r="D150" s="87" t="s">
        <v>85</v>
      </c>
      <c r="E150" s="84">
        <f>150+63</f>
        <v>213</v>
      </c>
      <c r="F150" s="4">
        <v>0</v>
      </c>
      <c r="G150" s="5">
        <f>E150*F150</f>
        <v>0</v>
      </c>
    </row>
    <row r="151" spans="1:7" ht="51">
      <c r="C151" s="55" t="s">
        <v>320</v>
      </c>
    </row>
    <row r="152" spans="1:7">
      <c r="C152" s="63" t="s">
        <v>321</v>
      </c>
    </row>
    <row r="153" spans="1:7">
      <c r="C153" s="63" t="s">
        <v>346</v>
      </c>
    </row>
    <row r="154" spans="1:7">
      <c r="C154" s="63"/>
    </row>
    <row r="155" spans="1:7">
      <c r="A155" s="3">
        <v>19</v>
      </c>
      <c r="B155" s="86" t="s">
        <v>307</v>
      </c>
      <c r="C155" s="86" t="s">
        <v>308</v>
      </c>
      <c r="D155" s="87" t="s">
        <v>85</v>
      </c>
      <c r="E155" s="84">
        <f>22+4+1495+298+87+8+61.5</f>
        <v>1975.5</v>
      </c>
      <c r="F155" s="4">
        <v>0</v>
      </c>
      <c r="G155" s="5">
        <f>E155*F155</f>
        <v>0</v>
      </c>
    </row>
    <row r="156" spans="1:7" ht="38.25">
      <c r="C156" s="55" t="s">
        <v>309</v>
      </c>
    </row>
    <row r="157" spans="1:7">
      <c r="C157" s="63" t="s">
        <v>310</v>
      </c>
    </row>
    <row r="158" spans="1:7">
      <c r="C158" s="48" t="s">
        <v>311</v>
      </c>
    </row>
    <row r="159" spans="1:7">
      <c r="C159" s="48" t="s">
        <v>312</v>
      </c>
    </row>
    <row r="160" spans="1:7">
      <c r="C160" s="48" t="s">
        <v>313</v>
      </c>
    </row>
    <row r="161" spans="1:7">
      <c r="C161" s="48" t="s">
        <v>314</v>
      </c>
    </row>
    <row r="162" spans="1:7" ht="25.5">
      <c r="C162" s="48" t="s">
        <v>120</v>
      </c>
    </row>
    <row r="163" spans="1:7">
      <c r="C163" s="48" t="s">
        <v>315</v>
      </c>
    </row>
    <row r="164" spans="1:7" ht="25.5">
      <c r="C164" s="48" t="s">
        <v>122</v>
      </c>
    </row>
    <row r="165" spans="1:7">
      <c r="C165" s="48" t="s">
        <v>282</v>
      </c>
    </row>
    <row r="166" spans="1:7" ht="25.5">
      <c r="C166" s="48" t="s">
        <v>250</v>
      </c>
    </row>
    <row r="167" spans="1:7">
      <c r="C167" s="63" t="s">
        <v>316</v>
      </c>
    </row>
    <row r="168" spans="1:7" ht="25.5">
      <c r="C168" s="48" t="s">
        <v>265</v>
      </c>
    </row>
    <row r="169" spans="1:7">
      <c r="C169" s="45" t="s">
        <v>273</v>
      </c>
    </row>
    <row r="170" spans="1:7" ht="25.5">
      <c r="C170" s="48" t="s">
        <v>317</v>
      </c>
    </row>
    <row r="171" spans="1:7">
      <c r="C171" s="64" t="s">
        <v>306</v>
      </c>
    </row>
    <row r="172" spans="1:7">
      <c r="C172" s="48"/>
    </row>
    <row r="173" spans="1:7">
      <c r="A173" s="1"/>
      <c r="B173" s="1">
        <v>2</v>
      </c>
      <c r="C173" s="1" t="s">
        <v>224</v>
      </c>
      <c r="D173" s="1"/>
      <c r="E173" s="83"/>
      <c r="F173" s="1"/>
      <c r="G173" s="2">
        <f>SUM(G174:G176)</f>
        <v>0</v>
      </c>
    </row>
    <row r="174" spans="1:7">
      <c r="A174" s="3">
        <v>20</v>
      </c>
      <c r="B174" s="52" t="s">
        <v>225</v>
      </c>
      <c r="C174" s="50" t="s">
        <v>226</v>
      </c>
      <c r="D174" s="53" t="s">
        <v>98</v>
      </c>
      <c r="E174" s="84">
        <v>67.5</v>
      </c>
      <c r="F174" s="4">
        <v>0</v>
      </c>
      <c r="G174" s="5">
        <f>E174*F174</f>
        <v>0</v>
      </c>
    </row>
    <row r="175" spans="1:7" ht="178.5">
      <c r="C175" s="51" t="s">
        <v>227</v>
      </c>
    </row>
    <row r="176" spans="1:7">
      <c r="C176" s="63" t="s">
        <v>228</v>
      </c>
    </row>
    <row r="177" spans="1:7">
      <c r="C177" s="63" t="s">
        <v>229</v>
      </c>
    </row>
    <row r="178" spans="1:7">
      <c r="C178" s="63" t="s">
        <v>230</v>
      </c>
    </row>
    <row r="179" spans="1:7">
      <c r="C179" s="63" t="s">
        <v>242</v>
      </c>
    </row>
    <row r="180" spans="1:7">
      <c r="C180" s="63"/>
    </row>
    <row r="181" spans="1:7">
      <c r="A181" s="1"/>
      <c r="B181" s="1">
        <v>4</v>
      </c>
      <c r="C181" s="1" t="s">
        <v>295</v>
      </c>
      <c r="D181" s="1"/>
      <c r="E181" s="83"/>
      <c r="F181" s="1"/>
      <c r="G181" s="2">
        <f>SUM(G182:G183)</f>
        <v>0</v>
      </c>
    </row>
    <row r="182" spans="1:7">
      <c r="A182" s="3">
        <v>21</v>
      </c>
      <c r="B182" s="86" t="s">
        <v>296</v>
      </c>
      <c r="C182" s="86" t="s">
        <v>297</v>
      </c>
      <c r="D182" s="87" t="s">
        <v>85</v>
      </c>
      <c r="E182" s="84">
        <v>77</v>
      </c>
      <c r="F182" s="4">
        <v>0</v>
      </c>
      <c r="G182" s="5">
        <f>E182*F182</f>
        <v>0</v>
      </c>
    </row>
    <row r="183" spans="1:7" ht="127.5">
      <c r="C183" s="55" t="s">
        <v>298</v>
      </c>
    </row>
    <row r="184" spans="1:7" ht="25.5">
      <c r="C184" s="88" t="s">
        <v>300</v>
      </c>
    </row>
    <row r="185" spans="1:7">
      <c r="C185" s="88" t="s">
        <v>299</v>
      </c>
    </row>
    <row r="186" spans="1:7">
      <c r="C186" s="48"/>
    </row>
    <row r="187" spans="1:7">
      <c r="A187" s="1"/>
      <c r="B187" s="1">
        <v>5</v>
      </c>
      <c r="C187" s="1" t="s">
        <v>134</v>
      </c>
      <c r="D187" s="1"/>
      <c r="E187" s="83"/>
      <c r="F187" s="1"/>
      <c r="G187" s="2">
        <f>SUM(G188:G301)</f>
        <v>0</v>
      </c>
    </row>
    <row r="188" spans="1:7">
      <c r="A188" s="3">
        <v>22</v>
      </c>
      <c r="B188" s="52" t="s">
        <v>159</v>
      </c>
      <c r="C188" s="52" t="s">
        <v>160</v>
      </c>
      <c r="D188" s="53" t="s">
        <v>85</v>
      </c>
      <c r="E188" s="84">
        <v>24</v>
      </c>
      <c r="F188" s="4">
        <v>0</v>
      </c>
      <c r="G188" s="5">
        <f>E188*F188</f>
        <v>0</v>
      </c>
    </row>
    <row r="189" spans="1:7" ht="140.25">
      <c r="A189" s="6"/>
      <c r="C189" s="51" t="s">
        <v>161</v>
      </c>
      <c r="E189" s="85"/>
    </row>
    <row r="190" spans="1:7">
      <c r="A190" s="6"/>
      <c r="C190" s="45" t="s">
        <v>162</v>
      </c>
      <c r="E190" s="85"/>
    </row>
    <row r="191" spans="1:7">
      <c r="A191" s="6"/>
      <c r="C191" s="45" t="s">
        <v>163</v>
      </c>
      <c r="E191" s="85"/>
    </row>
    <row r="192" spans="1:7">
      <c r="A192" s="6"/>
      <c r="C192" s="45" t="s">
        <v>164</v>
      </c>
      <c r="E192" s="85"/>
    </row>
    <row r="193" spans="1:7">
      <c r="A193" s="6"/>
      <c r="E193" s="85"/>
    </row>
    <row r="194" spans="1:7">
      <c r="A194" s="3">
        <v>23</v>
      </c>
      <c r="B194" s="52" t="s">
        <v>174</v>
      </c>
      <c r="C194" s="52" t="s">
        <v>175</v>
      </c>
      <c r="D194" s="53" t="s">
        <v>94</v>
      </c>
      <c r="E194" s="84">
        <v>89.4</v>
      </c>
      <c r="F194" s="4">
        <v>0</v>
      </c>
      <c r="G194" s="5">
        <f>E194*F194</f>
        <v>0</v>
      </c>
    </row>
    <row r="195" spans="1:7" ht="63.75">
      <c r="A195" s="6"/>
      <c r="C195" s="51" t="s">
        <v>155</v>
      </c>
      <c r="E195" s="85"/>
    </row>
    <row r="196" spans="1:7">
      <c r="A196" s="6"/>
      <c r="C196" s="45" t="s">
        <v>176</v>
      </c>
      <c r="E196" s="85"/>
    </row>
    <row r="197" spans="1:7">
      <c r="A197" s="6"/>
      <c r="C197" s="45" t="s">
        <v>178</v>
      </c>
      <c r="E197" s="85"/>
    </row>
    <row r="198" spans="1:7">
      <c r="A198" s="6"/>
      <c r="C198" s="45" t="s">
        <v>281</v>
      </c>
      <c r="E198" s="85"/>
    </row>
    <row r="199" spans="1:7">
      <c r="A199" s="6"/>
      <c r="C199" s="45"/>
      <c r="E199" s="85"/>
    </row>
    <row r="200" spans="1:7">
      <c r="A200" s="3">
        <v>24</v>
      </c>
      <c r="B200" s="52" t="s">
        <v>179</v>
      </c>
      <c r="C200" s="52" t="s">
        <v>180</v>
      </c>
      <c r="D200" s="53" t="s">
        <v>85</v>
      </c>
      <c r="E200" s="84">
        <v>298</v>
      </c>
      <c r="F200" s="4">
        <v>0</v>
      </c>
      <c r="G200" s="5">
        <f>E200*F200</f>
        <v>0</v>
      </c>
    </row>
    <row r="201" spans="1:7" ht="63.75">
      <c r="A201" s="6"/>
      <c r="C201" s="51" t="s">
        <v>155</v>
      </c>
      <c r="E201" s="85"/>
    </row>
    <row r="202" spans="1:7">
      <c r="A202" s="6"/>
      <c r="C202" s="45" t="s">
        <v>182</v>
      </c>
      <c r="E202" s="85"/>
    </row>
    <row r="203" spans="1:7">
      <c r="A203" s="6"/>
      <c r="C203" s="45" t="s">
        <v>181</v>
      </c>
      <c r="E203" s="85"/>
    </row>
    <row r="204" spans="1:7">
      <c r="A204" s="6"/>
      <c r="C204" s="45" t="s">
        <v>282</v>
      </c>
      <c r="E204" s="85"/>
    </row>
    <row r="205" spans="1:7">
      <c r="A205" s="6"/>
      <c r="C205" s="45"/>
      <c r="E205" s="85"/>
    </row>
    <row r="206" spans="1:7">
      <c r="A206" s="3">
        <v>25</v>
      </c>
      <c r="B206" s="52" t="s">
        <v>208</v>
      </c>
      <c r="C206" s="52" t="s">
        <v>209</v>
      </c>
      <c r="D206" s="53" t="s">
        <v>85</v>
      </c>
      <c r="E206" s="84">
        <f>55.5</f>
        <v>55.5</v>
      </c>
      <c r="F206" s="4">
        <v>0</v>
      </c>
      <c r="G206" s="5">
        <f>E206*F206</f>
        <v>0</v>
      </c>
    </row>
    <row r="207" spans="1:7" ht="63.75">
      <c r="A207" s="6"/>
      <c r="C207" s="51" t="s">
        <v>155</v>
      </c>
      <c r="E207" s="85"/>
    </row>
    <row r="208" spans="1:7">
      <c r="A208" s="6"/>
      <c r="C208" s="45" t="s">
        <v>210</v>
      </c>
      <c r="E208" s="85"/>
    </row>
    <row r="209" spans="1:7" ht="14.25" customHeight="1">
      <c r="A209" s="6"/>
      <c r="C209" s="45" t="s">
        <v>212</v>
      </c>
      <c r="E209" s="85"/>
    </row>
    <row r="210" spans="1:7">
      <c r="A210" s="6"/>
      <c r="E210" s="85"/>
    </row>
    <row r="211" spans="1:7">
      <c r="A211" s="3">
        <v>26</v>
      </c>
      <c r="B211" s="52" t="s">
        <v>153</v>
      </c>
      <c r="C211" s="52" t="s">
        <v>154</v>
      </c>
      <c r="D211" s="53" t="s">
        <v>85</v>
      </c>
      <c r="E211" s="84">
        <f>1740.2+9.22+8+61.5</f>
        <v>1818.92</v>
      </c>
      <c r="F211" s="4">
        <v>0</v>
      </c>
      <c r="G211" s="5">
        <f>E211*F211</f>
        <v>0</v>
      </c>
    </row>
    <row r="212" spans="1:7" ht="63.75">
      <c r="A212" s="6"/>
      <c r="C212" s="51" t="s">
        <v>155</v>
      </c>
      <c r="E212" s="85"/>
    </row>
    <row r="213" spans="1:7">
      <c r="A213" s="6"/>
      <c r="C213" s="45" t="s">
        <v>156</v>
      </c>
      <c r="E213" s="85"/>
    </row>
    <row r="214" spans="1:7" ht="25.5">
      <c r="A214" s="6"/>
      <c r="C214" s="56" t="s">
        <v>152</v>
      </c>
      <c r="E214" s="85"/>
    </row>
    <row r="215" spans="1:7">
      <c r="A215" s="6"/>
      <c r="C215" s="45" t="s">
        <v>257</v>
      </c>
      <c r="E215" s="85"/>
    </row>
    <row r="216" spans="1:7">
      <c r="A216" s="6"/>
      <c r="C216" s="63" t="s">
        <v>271</v>
      </c>
      <c r="E216" s="85"/>
    </row>
    <row r="217" spans="1:7">
      <c r="A217" s="6"/>
      <c r="C217" s="63" t="s">
        <v>243</v>
      </c>
      <c r="E217" s="85"/>
    </row>
    <row r="218" spans="1:7">
      <c r="A218" s="6"/>
      <c r="C218" s="48" t="s">
        <v>272</v>
      </c>
      <c r="E218" s="85"/>
    </row>
    <row r="219" spans="1:7">
      <c r="A219" s="6"/>
      <c r="C219" s="45" t="s">
        <v>273</v>
      </c>
      <c r="E219" s="85"/>
    </row>
    <row r="220" spans="1:7">
      <c r="A220" s="6"/>
      <c r="C220" s="63" t="s">
        <v>305</v>
      </c>
      <c r="E220" s="85"/>
    </row>
    <row r="221" spans="1:7">
      <c r="A221" s="6"/>
      <c r="C221" s="45" t="s">
        <v>306</v>
      </c>
      <c r="E221" s="85"/>
    </row>
    <row r="222" spans="1:7">
      <c r="A222" s="6"/>
      <c r="C222" s="45"/>
      <c r="E222" s="85"/>
    </row>
    <row r="223" spans="1:7">
      <c r="A223" s="3">
        <v>27</v>
      </c>
      <c r="B223" s="52" t="s">
        <v>214</v>
      </c>
      <c r="C223" s="52" t="s">
        <v>215</v>
      </c>
      <c r="D223" s="53" t="s">
        <v>85</v>
      </c>
      <c r="E223" s="84">
        <v>55.5</v>
      </c>
      <c r="F223" s="4">
        <v>0</v>
      </c>
      <c r="G223" s="5">
        <f>E223*F223</f>
        <v>0</v>
      </c>
    </row>
    <row r="224" spans="1:7" ht="63.75">
      <c r="A224" s="6"/>
      <c r="C224" s="51" t="s">
        <v>155</v>
      </c>
      <c r="E224" s="85"/>
    </row>
    <row r="225" spans="1:7">
      <c r="A225" s="6"/>
      <c r="C225" s="45" t="s">
        <v>216</v>
      </c>
      <c r="E225" s="85"/>
    </row>
    <row r="226" spans="1:7">
      <c r="A226" s="6"/>
      <c r="C226" s="45" t="s">
        <v>212</v>
      </c>
      <c r="E226" s="85"/>
    </row>
    <row r="227" spans="1:7">
      <c r="A227" s="6"/>
      <c r="E227" s="85"/>
    </row>
    <row r="228" spans="1:7">
      <c r="A228" s="3">
        <v>28</v>
      </c>
      <c r="B228" s="52" t="s">
        <v>157</v>
      </c>
      <c r="C228" s="52" t="s">
        <v>158</v>
      </c>
      <c r="D228" s="53" t="s">
        <v>85</v>
      </c>
      <c r="E228" s="84">
        <f>1914.22+9.22+8+61.5+55.5</f>
        <v>2048.44</v>
      </c>
      <c r="F228" s="4">
        <v>0</v>
      </c>
      <c r="G228" s="5">
        <f>E228*F228</f>
        <v>0</v>
      </c>
    </row>
    <row r="229" spans="1:7" ht="63.75">
      <c r="A229" s="6"/>
      <c r="C229" s="51" t="s">
        <v>155</v>
      </c>
      <c r="E229" s="85"/>
    </row>
    <row r="230" spans="1:7">
      <c r="A230" s="6"/>
      <c r="C230" s="45" t="s">
        <v>244</v>
      </c>
      <c r="E230" s="85"/>
    </row>
    <row r="231" spans="1:7" ht="25.5">
      <c r="A231" s="6"/>
      <c r="C231" s="56" t="s">
        <v>152</v>
      </c>
      <c r="E231" s="85"/>
    </row>
    <row r="232" spans="1:7">
      <c r="A232" s="6"/>
      <c r="C232" s="45" t="s">
        <v>258</v>
      </c>
      <c r="E232" s="85"/>
    </row>
    <row r="233" spans="1:7">
      <c r="A233" s="6"/>
      <c r="C233" s="63" t="s">
        <v>271</v>
      </c>
      <c r="E233" s="85"/>
    </row>
    <row r="234" spans="1:7">
      <c r="A234" s="6"/>
      <c r="C234" s="63" t="s">
        <v>243</v>
      </c>
      <c r="E234" s="85"/>
    </row>
    <row r="235" spans="1:7">
      <c r="A235" s="6"/>
      <c r="C235" s="48" t="s">
        <v>272</v>
      </c>
      <c r="E235" s="85"/>
    </row>
    <row r="236" spans="1:7">
      <c r="A236" s="6"/>
      <c r="C236" s="45" t="s">
        <v>273</v>
      </c>
      <c r="E236" s="85"/>
    </row>
    <row r="237" spans="1:7">
      <c r="A237" s="6"/>
      <c r="C237" s="63" t="s">
        <v>347</v>
      </c>
      <c r="E237" s="85"/>
    </row>
    <row r="238" spans="1:7">
      <c r="A238" s="6"/>
      <c r="C238" s="45" t="s">
        <v>306</v>
      </c>
      <c r="E238" s="85"/>
    </row>
    <row r="239" spans="1:7">
      <c r="A239" s="6"/>
      <c r="C239" s="45" t="s">
        <v>213</v>
      </c>
      <c r="E239" s="85"/>
    </row>
    <row r="240" spans="1:7">
      <c r="A240" s="6"/>
      <c r="C240" s="45" t="s">
        <v>212</v>
      </c>
      <c r="E240" s="85"/>
    </row>
    <row r="241" spans="1:7">
      <c r="A241" s="6"/>
      <c r="E241" s="85"/>
    </row>
    <row r="242" spans="1:7">
      <c r="A242" s="3">
        <v>29</v>
      </c>
      <c r="B242" s="52" t="s">
        <v>148</v>
      </c>
      <c r="C242" s="52" t="s">
        <v>149</v>
      </c>
      <c r="D242" s="53" t="s">
        <v>85</v>
      </c>
      <c r="E242" s="84">
        <f>1538.5+9.22+8</f>
        <v>1555.72</v>
      </c>
      <c r="F242" s="4">
        <v>0</v>
      </c>
      <c r="G242" s="5">
        <f>E242*F242</f>
        <v>0</v>
      </c>
    </row>
    <row r="243" spans="1:7" ht="63.75">
      <c r="A243" s="6"/>
      <c r="C243" s="51" t="s">
        <v>145</v>
      </c>
      <c r="E243" s="85"/>
    </row>
    <row r="244" spans="1:7">
      <c r="A244" s="6"/>
      <c r="C244" s="45" t="s">
        <v>150</v>
      </c>
      <c r="E244" s="85"/>
    </row>
    <row r="245" spans="1:7" ht="25.5">
      <c r="A245" s="6"/>
      <c r="C245" s="56" t="s">
        <v>152</v>
      </c>
      <c r="E245" s="85"/>
    </row>
    <row r="246" spans="1:7">
      <c r="A246" s="6"/>
      <c r="C246" s="45" t="s">
        <v>348</v>
      </c>
      <c r="E246" s="85"/>
    </row>
    <row r="247" spans="1:7">
      <c r="A247" s="6"/>
      <c r="C247" s="63" t="s">
        <v>271</v>
      </c>
      <c r="E247" s="85"/>
    </row>
    <row r="248" spans="1:7" ht="65.25" customHeight="1">
      <c r="A248" s="6"/>
      <c r="C248" s="63" t="s">
        <v>243</v>
      </c>
      <c r="E248" s="85"/>
    </row>
    <row r="249" spans="1:7">
      <c r="A249" s="6"/>
      <c r="C249" s="48" t="s">
        <v>272</v>
      </c>
      <c r="E249" s="85"/>
    </row>
    <row r="250" spans="1:7">
      <c r="A250" s="6"/>
      <c r="C250" s="45" t="s">
        <v>273</v>
      </c>
      <c r="E250" s="85"/>
    </row>
    <row r="251" spans="1:7">
      <c r="A251" s="6"/>
      <c r="E251" s="85"/>
    </row>
    <row r="252" spans="1:7">
      <c r="A252" s="3">
        <v>30</v>
      </c>
      <c r="B252" s="52" t="s">
        <v>143</v>
      </c>
      <c r="C252" s="52" t="s">
        <v>144</v>
      </c>
      <c r="D252" s="53" t="s">
        <v>85</v>
      </c>
      <c r="E252" s="84">
        <f>2990+9.22+8</f>
        <v>3007.22</v>
      </c>
      <c r="F252" s="4">
        <v>0</v>
      </c>
      <c r="G252" s="5">
        <f>E252*F252</f>
        <v>0</v>
      </c>
    </row>
    <row r="253" spans="1:7" ht="63.75">
      <c r="A253" s="6"/>
      <c r="C253" s="51" t="s">
        <v>145</v>
      </c>
      <c r="E253" s="85"/>
    </row>
    <row r="254" spans="1:7">
      <c r="A254" s="6"/>
      <c r="C254" s="45" t="s">
        <v>146</v>
      </c>
      <c r="E254" s="85"/>
    </row>
    <row r="255" spans="1:7">
      <c r="A255" s="6"/>
      <c r="C255" s="45" t="s">
        <v>139</v>
      </c>
      <c r="E255" s="85"/>
    </row>
    <row r="256" spans="1:7">
      <c r="A256" s="6"/>
      <c r="C256" s="45" t="s">
        <v>349</v>
      </c>
      <c r="E256" s="85"/>
    </row>
    <row r="257" spans="1:7">
      <c r="A257" s="6"/>
      <c r="C257" s="63" t="s">
        <v>271</v>
      </c>
      <c r="E257" s="85"/>
    </row>
    <row r="258" spans="1:7">
      <c r="A258" s="6"/>
      <c r="C258" s="63" t="s">
        <v>243</v>
      </c>
      <c r="E258" s="85"/>
    </row>
    <row r="259" spans="1:7">
      <c r="A259" s="6"/>
      <c r="C259" s="48" t="s">
        <v>272</v>
      </c>
      <c r="E259" s="85"/>
    </row>
    <row r="260" spans="1:7" ht="20.25" customHeight="1">
      <c r="A260" s="6"/>
      <c r="C260" s="45" t="s">
        <v>273</v>
      </c>
      <c r="E260" s="85"/>
    </row>
    <row r="261" spans="1:7">
      <c r="A261" s="6"/>
      <c r="C261" s="45"/>
      <c r="E261" s="85"/>
    </row>
    <row r="262" spans="1:7">
      <c r="A262" s="3">
        <v>31</v>
      </c>
      <c r="B262" s="52" t="s">
        <v>143</v>
      </c>
      <c r="C262" s="52" t="s">
        <v>144</v>
      </c>
      <c r="D262" s="53" t="s">
        <v>85</v>
      </c>
      <c r="E262" s="84">
        <f>2903*0.5</f>
        <v>1451.5</v>
      </c>
      <c r="F262" s="4">
        <v>0</v>
      </c>
      <c r="G262" s="5">
        <f>E262*F262</f>
        <v>0</v>
      </c>
    </row>
    <row r="263" spans="1:7" ht="63.75">
      <c r="A263" s="6"/>
      <c r="C263" s="51" t="s">
        <v>145</v>
      </c>
      <c r="E263" s="85"/>
    </row>
    <row r="264" spans="1:7">
      <c r="A264" s="6"/>
      <c r="C264" s="45" t="s">
        <v>147</v>
      </c>
      <c r="E264" s="85"/>
    </row>
    <row r="265" spans="1:7" ht="25.5">
      <c r="A265" s="6"/>
      <c r="C265" s="56" t="s">
        <v>151</v>
      </c>
      <c r="E265" s="85"/>
    </row>
    <row r="266" spans="1:7">
      <c r="A266" s="6"/>
      <c r="C266" s="45" t="s">
        <v>350</v>
      </c>
      <c r="E266" s="85"/>
    </row>
    <row r="267" spans="1:7">
      <c r="A267" s="6"/>
      <c r="E267" s="85"/>
    </row>
    <row r="268" spans="1:7">
      <c r="A268" s="3">
        <v>32</v>
      </c>
      <c r="B268" s="52" t="s">
        <v>137</v>
      </c>
      <c r="C268" s="52" t="s">
        <v>138</v>
      </c>
      <c r="D268" s="53" t="s">
        <v>85</v>
      </c>
      <c r="E268" s="84">
        <f>2990+9.22+8</f>
        <v>3007.22</v>
      </c>
      <c r="F268" s="4">
        <v>0</v>
      </c>
      <c r="G268" s="5">
        <f>E268*F268</f>
        <v>0</v>
      </c>
    </row>
    <row r="269" spans="1:7" ht="153">
      <c r="C269" s="51" t="s">
        <v>135</v>
      </c>
    </row>
    <row r="270" spans="1:7">
      <c r="C270" s="48" t="s">
        <v>136</v>
      </c>
    </row>
    <row r="271" spans="1:7">
      <c r="C271" s="45" t="s">
        <v>139</v>
      </c>
    </row>
    <row r="272" spans="1:7">
      <c r="C272" s="45" t="s">
        <v>349</v>
      </c>
    </row>
    <row r="273" spans="1:7">
      <c r="C273" s="63" t="s">
        <v>271</v>
      </c>
    </row>
    <row r="274" spans="1:7">
      <c r="C274" s="63" t="s">
        <v>243</v>
      </c>
    </row>
    <row r="275" spans="1:7">
      <c r="C275" s="48" t="s">
        <v>272</v>
      </c>
    </row>
    <row r="276" spans="1:7">
      <c r="C276" s="45" t="s">
        <v>273</v>
      </c>
    </row>
    <row r="277" spans="1:7">
      <c r="C277" s="48"/>
    </row>
    <row r="278" spans="1:7">
      <c r="A278" s="3">
        <v>33</v>
      </c>
      <c r="B278" s="52" t="s">
        <v>140</v>
      </c>
      <c r="C278" s="52" t="s">
        <v>141</v>
      </c>
      <c r="D278" s="53" t="s">
        <v>85</v>
      </c>
      <c r="E278" s="84">
        <f>(2903+87+9.22+8)*1.03</f>
        <v>3097.4366</v>
      </c>
      <c r="F278" s="4">
        <v>0</v>
      </c>
      <c r="G278" s="5">
        <f>E278*F278</f>
        <v>0</v>
      </c>
    </row>
    <row r="279" spans="1:7" ht="153">
      <c r="C279" s="51" t="s">
        <v>135</v>
      </c>
    </row>
    <row r="280" spans="1:7">
      <c r="C280" s="48" t="s">
        <v>142</v>
      </c>
    </row>
    <row r="281" spans="1:7">
      <c r="C281" s="45" t="s">
        <v>139</v>
      </c>
    </row>
    <row r="282" spans="1:7">
      <c r="C282" s="45" t="s">
        <v>351</v>
      </c>
    </row>
    <row r="283" spans="1:7">
      <c r="C283" s="63" t="s">
        <v>271</v>
      </c>
    </row>
    <row r="284" spans="1:7">
      <c r="C284" s="63" t="s">
        <v>352</v>
      </c>
    </row>
    <row r="285" spans="1:7">
      <c r="C285" s="48" t="s">
        <v>272</v>
      </c>
    </row>
    <row r="286" spans="1:7">
      <c r="C286" s="45" t="s">
        <v>353</v>
      </c>
    </row>
    <row r="287" spans="1:7" ht="41.25" customHeight="1">
      <c r="C287" s="45"/>
    </row>
    <row r="288" spans="1:7">
      <c r="A288" s="3">
        <v>34</v>
      </c>
      <c r="B288" s="52" t="s">
        <v>165</v>
      </c>
      <c r="C288" s="52" t="s">
        <v>166</v>
      </c>
      <c r="D288" s="53" t="s">
        <v>85</v>
      </c>
      <c r="E288" s="84">
        <v>10</v>
      </c>
      <c r="F288" s="4">
        <v>0</v>
      </c>
      <c r="G288" s="5">
        <f>E288*F288</f>
        <v>0</v>
      </c>
    </row>
    <row r="289" spans="1:7" ht="178.5">
      <c r="C289" s="51" t="s">
        <v>167</v>
      </c>
    </row>
    <row r="290" spans="1:7" ht="25.5">
      <c r="C290" s="78" t="s">
        <v>168</v>
      </c>
    </row>
    <row r="291" spans="1:7">
      <c r="C291" s="45" t="s">
        <v>354</v>
      </c>
    </row>
    <row r="292" spans="1:7">
      <c r="C292" s="45"/>
    </row>
    <row r="293" spans="1:7">
      <c r="A293" s="3">
        <v>35</v>
      </c>
      <c r="B293" s="86" t="s">
        <v>290</v>
      </c>
      <c r="C293" s="86" t="s">
        <v>291</v>
      </c>
      <c r="D293" s="87" t="s">
        <v>98</v>
      </c>
      <c r="E293" s="84">
        <v>112</v>
      </c>
      <c r="F293" s="4">
        <v>0</v>
      </c>
      <c r="G293" s="5">
        <f>E293*F293</f>
        <v>0</v>
      </c>
    </row>
    <row r="294" spans="1:7" ht="51">
      <c r="C294" s="55" t="s">
        <v>292</v>
      </c>
    </row>
    <row r="295" spans="1:7">
      <c r="C295" s="45" t="s">
        <v>293</v>
      </c>
    </row>
    <row r="296" spans="1:7">
      <c r="C296" s="45" t="s">
        <v>294</v>
      </c>
    </row>
    <row r="297" spans="1:7">
      <c r="C297" s="45"/>
    </row>
    <row r="298" spans="1:7" ht="29.25" customHeight="1">
      <c r="A298" s="3">
        <v>36</v>
      </c>
      <c r="B298" s="52" t="s">
        <v>183</v>
      </c>
      <c r="C298" s="52" t="s">
        <v>184</v>
      </c>
      <c r="D298" s="53" t="s">
        <v>85</v>
      </c>
      <c r="E298" s="84">
        <f>203.5+94.5</f>
        <v>298</v>
      </c>
      <c r="F298" s="4">
        <v>0</v>
      </c>
      <c r="G298" s="5">
        <f>E298*F298</f>
        <v>0</v>
      </c>
    </row>
    <row r="299" spans="1:7" ht="165.75">
      <c r="C299" s="51" t="s">
        <v>185</v>
      </c>
    </row>
    <row r="300" spans="1:7" ht="38.25">
      <c r="C300" s="78" t="s">
        <v>186</v>
      </c>
    </row>
    <row r="301" spans="1:7">
      <c r="C301" s="48" t="s">
        <v>356</v>
      </c>
    </row>
    <row r="302" spans="1:7" ht="38.25">
      <c r="C302" s="78" t="s">
        <v>357</v>
      </c>
    </row>
    <row r="303" spans="1:7">
      <c r="C303" s="48" t="s">
        <v>355</v>
      </c>
    </row>
    <row r="304" spans="1:7">
      <c r="C304" s="48"/>
    </row>
    <row r="305" spans="1:9" ht="23.25" customHeight="1">
      <c r="A305" s="1"/>
      <c r="B305" s="1">
        <v>8</v>
      </c>
      <c r="C305" s="1" t="s">
        <v>193</v>
      </c>
      <c r="D305" s="1"/>
      <c r="E305" s="83"/>
      <c r="F305" s="1"/>
      <c r="G305" s="2">
        <f>SUM(G306:G322)</f>
        <v>0</v>
      </c>
    </row>
    <row r="306" spans="1:9" ht="15.75" customHeight="1">
      <c r="A306" s="3">
        <v>37</v>
      </c>
      <c r="B306" s="52" t="s">
        <v>204</v>
      </c>
      <c r="C306" s="52" t="s">
        <v>205</v>
      </c>
      <c r="D306" s="53" t="s">
        <v>98</v>
      </c>
      <c r="E306" s="84">
        <v>111</v>
      </c>
      <c r="F306" s="4">
        <v>0</v>
      </c>
      <c r="G306" s="5">
        <f>E306*F306</f>
        <v>0</v>
      </c>
    </row>
    <row r="307" spans="1:9" ht="280.5">
      <c r="A307" s="6"/>
      <c r="C307" s="51" t="s">
        <v>206</v>
      </c>
      <c r="E307" s="85"/>
    </row>
    <row r="308" spans="1:9" ht="25.5">
      <c r="A308" s="6"/>
      <c r="C308" s="56" t="s">
        <v>211</v>
      </c>
      <c r="E308" s="85"/>
    </row>
    <row r="309" spans="1:9">
      <c r="A309" s="6"/>
      <c r="C309" s="45" t="s">
        <v>207</v>
      </c>
      <c r="E309" s="85"/>
    </row>
    <row r="310" spans="1:9" ht="42" customHeight="1">
      <c r="C310" s="48"/>
    </row>
    <row r="311" spans="1:9">
      <c r="A311" s="3">
        <v>38</v>
      </c>
      <c r="B311" s="52" t="s">
        <v>194</v>
      </c>
      <c r="C311" s="52" t="s">
        <v>195</v>
      </c>
      <c r="D311" s="53" t="s">
        <v>115</v>
      </c>
      <c r="E311" s="84">
        <v>1</v>
      </c>
      <c r="F311" s="4">
        <v>0</v>
      </c>
      <c r="G311" s="5">
        <f>E311*F311</f>
        <v>0</v>
      </c>
    </row>
    <row r="312" spans="1:9" ht="267.75">
      <c r="C312" s="51" t="s">
        <v>196</v>
      </c>
    </row>
    <row r="313" spans="1:9" ht="25.5">
      <c r="C313" s="48" t="s">
        <v>197</v>
      </c>
    </row>
    <row r="314" spans="1:9">
      <c r="C314" s="48" t="s">
        <v>198</v>
      </c>
    </row>
    <row r="315" spans="1:9">
      <c r="C315" s="48"/>
    </row>
    <row r="316" spans="1:9">
      <c r="A316" s="3">
        <v>39</v>
      </c>
      <c r="B316" s="76" t="s">
        <v>245</v>
      </c>
      <c r="C316" s="76" t="s">
        <v>246</v>
      </c>
      <c r="D316" s="77" t="s">
        <v>115</v>
      </c>
      <c r="E316" s="84">
        <f>9+13</f>
        <v>22</v>
      </c>
      <c r="F316" s="4">
        <v>0</v>
      </c>
      <c r="G316" s="5">
        <f>E316*F316</f>
        <v>0</v>
      </c>
    </row>
    <row r="317" spans="1:9" ht="51">
      <c r="C317" s="55" t="s">
        <v>247</v>
      </c>
    </row>
    <row r="318" spans="1:9">
      <c r="C318" s="48" t="s">
        <v>248</v>
      </c>
    </row>
    <row r="319" spans="1:9">
      <c r="C319" s="48" t="s">
        <v>249</v>
      </c>
    </row>
    <row r="320" spans="1:9">
      <c r="C320" s="48" t="s">
        <v>284</v>
      </c>
      <c r="I320" s="54"/>
    </row>
    <row r="321" spans="1:9">
      <c r="C321" s="48"/>
      <c r="I321" s="54"/>
    </row>
    <row r="322" spans="1:9" ht="33" customHeight="1">
      <c r="A322" s="3">
        <v>40</v>
      </c>
      <c r="B322" s="52" t="s">
        <v>199</v>
      </c>
      <c r="C322" s="52" t="s">
        <v>200</v>
      </c>
      <c r="D322" s="53" t="s">
        <v>115</v>
      </c>
      <c r="E322" s="84">
        <v>17</v>
      </c>
      <c r="F322" s="4">
        <v>0</v>
      </c>
      <c r="G322" s="5">
        <f>E322*F322</f>
        <v>0</v>
      </c>
      <c r="I322" s="54"/>
    </row>
    <row r="323" spans="1:9" ht="89.25">
      <c r="C323" s="51" t="s">
        <v>201</v>
      </c>
      <c r="I323" s="54"/>
    </row>
    <row r="324" spans="1:9">
      <c r="C324" s="78" t="s">
        <v>202</v>
      </c>
      <c r="I324" s="54"/>
    </row>
    <row r="325" spans="1:9">
      <c r="C325" s="78" t="s">
        <v>203</v>
      </c>
      <c r="I325" s="54"/>
    </row>
    <row r="326" spans="1:9">
      <c r="I326" s="54"/>
    </row>
    <row r="327" spans="1:9">
      <c r="A327" s="1"/>
      <c r="B327" s="1">
        <v>9</v>
      </c>
      <c r="C327" s="1" t="s">
        <v>112</v>
      </c>
      <c r="D327" s="1"/>
      <c r="E327" s="83"/>
      <c r="F327" s="1"/>
      <c r="G327" s="2">
        <f>SUM(G329:G367)</f>
        <v>0</v>
      </c>
      <c r="I327" s="54"/>
    </row>
    <row r="328" spans="1:9">
      <c r="A328" s="6"/>
      <c r="E328" s="85"/>
      <c r="I328" s="54"/>
    </row>
    <row r="329" spans="1:9" ht="25.5">
      <c r="A329" s="3">
        <v>41</v>
      </c>
      <c r="B329" s="50" t="s">
        <v>234</v>
      </c>
      <c r="C329" s="50" t="s">
        <v>235</v>
      </c>
      <c r="D329" s="79" t="s">
        <v>85</v>
      </c>
      <c r="E329" s="84">
        <f>13.2+2.4+1.5</f>
        <v>17.100000000000001</v>
      </c>
      <c r="F329" s="4">
        <v>0</v>
      </c>
      <c r="G329" s="5">
        <f>E329*F329</f>
        <v>0</v>
      </c>
      <c r="I329" s="54"/>
    </row>
    <row r="330" spans="1:9" ht="51">
      <c r="A330" s="6"/>
      <c r="C330" s="51" t="s">
        <v>233</v>
      </c>
      <c r="E330" s="85"/>
      <c r="I330" s="54"/>
    </row>
    <row r="331" spans="1:9">
      <c r="A331" s="6"/>
      <c r="C331" s="45" t="s">
        <v>280</v>
      </c>
      <c r="E331" s="85"/>
      <c r="I331" s="54"/>
    </row>
    <row r="332" spans="1:9">
      <c r="A332" s="6"/>
      <c r="C332" s="45" t="s">
        <v>236</v>
      </c>
      <c r="E332" s="85"/>
      <c r="I332" s="54"/>
    </row>
    <row r="333" spans="1:9">
      <c r="A333" s="6"/>
      <c r="C333" s="45" t="s">
        <v>237</v>
      </c>
      <c r="E333" s="85"/>
      <c r="I333" s="54"/>
    </row>
    <row r="334" spans="1:9">
      <c r="A334" s="6"/>
      <c r="C334" s="45"/>
      <c r="E334" s="85"/>
      <c r="I334" s="54"/>
    </row>
    <row r="335" spans="1:9">
      <c r="A335" s="3">
        <v>42</v>
      </c>
      <c r="B335" s="86" t="s">
        <v>277</v>
      </c>
      <c r="C335" s="86" t="s">
        <v>278</v>
      </c>
      <c r="D335" s="87" t="s">
        <v>98</v>
      </c>
      <c r="E335" s="84">
        <v>8</v>
      </c>
      <c r="F335" s="4">
        <v>0</v>
      </c>
      <c r="G335" s="5">
        <f>E335*F335</f>
        <v>0</v>
      </c>
      <c r="I335" s="54"/>
    </row>
    <row r="336" spans="1:9" ht="63.75">
      <c r="A336" s="6"/>
      <c r="C336" s="55" t="s">
        <v>255</v>
      </c>
      <c r="E336" s="85"/>
      <c r="I336" s="54"/>
    </row>
    <row r="337" spans="1:9" ht="25.5">
      <c r="A337" s="6"/>
      <c r="C337" s="89" t="s">
        <v>279</v>
      </c>
      <c r="E337" s="85"/>
      <c r="I337" s="54"/>
    </row>
    <row r="338" spans="1:9">
      <c r="A338" s="6"/>
      <c r="C338" s="45" t="s">
        <v>275</v>
      </c>
      <c r="E338" s="85"/>
      <c r="I338" s="54"/>
    </row>
    <row r="339" spans="1:9">
      <c r="A339" s="6"/>
      <c r="C339" s="45"/>
      <c r="E339" s="85"/>
      <c r="I339" s="54"/>
    </row>
    <row r="340" spans="1:9" ht="25.5">
      <c r="A340" s="3">
        <v>43</v>
      </c>
      <c r="B340" s="86" t="s">
        <v>253</v>
      </c>
      <c r="C340" s="86" t="s">
        <v>254</v>
      </c>
      <c r="D340" s="87" t="s">
        <v>98</v>
      </c>
      <c r="E340" s="84">
        <f>215+63</f>
        <v>278</v>
      </c>
      <c r="F340" s="4">
        <v>0</v>
      </c>
      <c r="G340" s="5">
        <f>E340*F340</f>
        <v>0</v>
      </c>
      <c r="I340" s="54"/>
    </row>
    <row r="341" spans="1:9" ht="63.75">
      <c r="A341" s="6"/>
      <c r="C341" s="55" t="s">
        <v>255</v>
      </c>
      <c r="E341" s="85"/>
      <c r="I341" s="54"/>
    </row>
    <row r="342" spans="1:9">
      <c r="A342" s="6"/>
      <c r="C342" s="45" t="s">
        <v>256</v>
      </c>
      <c r="E342" s="85"/>
      <c r="I342" s="54"/>
    </row>
    <row r="343" spans="1:9">
      <c r="A343" s="6"/>
      <c r="C343" s="45" t="s">
        <v>359</v>
      </c>
      <c r="E343" s="85"/>
      <c r="I343" s="54"/>
    </row>
    <row r="344" spans="1:9">
      <c r="A344" s="6"/>
      <c r="C344" s="45" t="s">
        <v>358</v>
      </c>
      <c r="E344" s="85"/>
      <c r="I344" s="54"/>
    </row>
    <row r="345" spans="1:9">
      <c r="A345" s="6"/>
      <c r="C345" s="45" t="s">
        <v>360</v>
      </c>
      <c r="E345" s="85"/>
      <c r="I345" s="54"/>
    </row>
    <row r="346" spans="1:9">
      <c r="A346" s="6"/>
      <c r="E346" s="85"/>
      <c r="I346" s="54"/>
    </row>
    <row r="347" spans="1:9">
      <c r="A347" s="3">
        <v>44</v>
      </c>
      <c r="B347" s="52" t="s">
        <v>169</v>
      </c>
      <c r="C347" s="52" t="s">
        <v>170</v>
      </c>
      <c r="D347" s="53" t="s">
        <v>98</v>
      </c>
      <c r="E347" s="84">
        <f>480+375*2</f>
        <v>1230</v>
      </c>
      <c r="F347" s="4">
        <v>0</v>
      </c>
      <c r="G347" s="5">
        <f>E347*F347</f>
        <v>0</v>
      </c>
      <c r="I347" s="54"/>
    </row>
    <row r="348" spans="1:9" ht="63.75">
      <c r="A348" s="54"/>
      <c r="B348" s="54"/>
      <c r="C348" s="51" t="s">
        <v>171</v>
      </c>
      <c r="D348" s="54"/>
      <c r="E348" s="85"/>
      <c r="F348" s="54"/>
      <c r="G348" s="54"/>
      <c r="I348" s="54"/>
    </row>
    <row r="349" spans="1:9">
      <c r="A349" s="54"/>
      <c r="B349" s="54"/>
      <c r="C349" s="57" t="s">
        <v>172</v>
      </c>
      <c r="D349" s="54"/>
      <c r="E349" s="85"/>
      <c r="F349" s="54"/>
      <c r="G349" s="54"/>
      <c r="I349" s="54"/>
    </row>
    <row r="350" spans="1:9">
      <c r="A350" s="54"/>
      <c r="B350" s="54"/>
      <c r="C350" s="57" t="s">
        <v>361</v>
      </c>
      <c r="D350" s="54"/>
      <c r="E350" s="85"/>
      <c r="F350" s="54"/>
      <c r="G350" s="54"/>
      <c r="I350" s="54"/>
    </row>
    <row r="351" spans="1:9">
      <c r="A351" s="54"/>
      <c r="B351" s="54"/>
      <c r="C351" s="57" t="s">
        <v>173</v>
      </c>
      <c r="D351" s="54"/>
      <c r="E351" s="85"/>
      <c r="F351" s="54"/>
      <c r="G351" s="54"/>
      <c r="I351" s="54"/>
    </row>
    <row r="352" spans="1:9">
      <c r="A352" s="54"/>
      <c r="B352" s="54"/>
      <c r="C352" s="57" t="s">
        <v>362</v>
      </c>
      <c r="D352" s="54"/>
      <c r="E352" s="85"/>
      <c r="F352" s="54"/>
      <c r="G352" s="54"/>
    </row>
    <row r="353" spans="1:9" ht="14.25" customHeight="1">
      <c r="A353" s="54"/>
      <c r="B353" s="54"/>
      <c r="C353" s="54"/>
      <c r="D353" s="54"/>
      <c r="E353" s="85"/>
      <c r="F353" s="54"/>
      <c r="G353" s="54"/>
      <c r="I353" s="54"/>
    </row>
    <row r="354" spans="1:9" ht="15.75" customHeight="1">
      <c r="A354" s="3">
        <v>45</v>
      </c>
      <c r="B354" s="86" t="s">
        <v>285</v>
      </c>
      <c r="C354" s="86" t="s">
        <v>286</v>
      </c>
      <c r="D354" s="87" t="s">
        <v>98</v>
      </c>
      <c r="E354" s="84">
        <v>120</v>
      </c>
      <c r="F354" s="4">
        <v>0</v>
      </c>
      <c r="G354" s="5">
        <f>E354*F354</f>
        <v>0</v>
      </c>
    </row>
    <row r="355" spans="1:9" ht="38.25">
      <c r="A355" s="54"/>
      <c r="B355" s="54"/>
      <c r="C355" s="55" t="s">
        <v>287</v>
      </c>
      <c r="D355" s="54"/>
      <c r="E355" s="85"/>
      <c r="F355" s="54"/>
      <c r="G355" s="54"/>
    </row>
    <row r="356" spans="1:9">
      <c r="A356" s="54"/>
      <c r="B356" s="54"/>
      <c r="C356" s="57" t="s">
        <v>288</v>
      </c>
      <c r="D356" s="54"/>
      <c r="E356" s="85"/>
      <c r="F356" s="54"/>
      <c r="G356" s="54"/>
    </row>
    <row r="357" spans="1:9">
      <c r="A357" s="54"/>
      <c r="B357" s="54"/>
      <c r="C357" s="57" t="s">
        <v>289</v>
      </c>
      <c r="D357" s="54"/>
      <c r="E357" s="85"/>
      <c r="F357" s="54"/>
      <c r="G357" s="54"/>
    </row>
    <row r="358" spans="1:9">
      <c r="A358" s="54"/>
      <c r="B358" s="54"/>
      <c r="C358" s="54"/>
      <c r="D358" s="54"/>
      <c r="E358" s="85"/>
      <c r="F358" s="54"/>
      <c r="G358" s="54"/>
    </row>
    <row r="359" spans="1:9">
      <c r="A359" s="3">
        <v>46</v>
      </c>
      <c r="B359" s="52" t="s">
        <v>113</v>
      </c>
      <c r="C359" s="52" t="s">
        <v>114</v>
      </c>
      <c r="D359" s="53" t="s">
        <v>115</v>
      </c>
      <c r="E359" s="84">
        <v>13</v>
      </c>
      <c r="F359" s="4">
        <v>0</v>
      </c>
      <c r="G359" s="5">
        <f>E359*F359</f>
        <v>0</v>
      </c>
    </row>
    <row r="360" spans="1:9" ht="127.5">
      <c r="C360" s="47" t="s">
        <v>116</v>
      </c>
    </row>
    <row r="361" spans="1:9">
      <c r="C361" s="48" t="s">
        <v>118</v>
      </c>
    </row>
    <row r="362" spans="1:9">
      <c r="C362" s="45" t="s">
        <v>117</v>
      </c>
    </row>
    <row r="363" spans="1:9">
      <c r="C363" s="45"/>
    </row>
    <row r="364" spans="1:9">
      <c r="A364" s="3">
        <v>47</v>
      </c>
      <c r="B364" s="52" t="s">
        <v>128</v>
      </c>
      <c r="C364" s="52" t="s">
        <v>129</v>
      </c>
      <c r="D364" s="53" t="s">
        <v>98</v>
      </c>
      <c r="E364" s="84">
        <v>60</v>
      </c>
      <c r="F364" s="4">
        <v>0</v>
      </c>
      <c r="G364" s="5">
        <f>E364*F364</f>
        <v>0</v>
      </c>
    </row>
    <row r="365" spans="1:9" ht="102">
      <c r="C365" s="51" t="s">
        <v>130</v>
      </c>
    </row>
    <row r="366" spans="1:9">
      <c r="C366" s="45" t="s">
        <v>131</v>
      </c>
    </row>
    <row r="367" spans="1:9">
      <c r="C367" s="45" t="s">
        <v>133</v>
      </c>
    </row>
    <row r="368" spans="1:9">
      <c r="C368" s="45" t="s">
        <v>132</v>
      </c>
    </row>
    <row r="371" spans="3:7">
      <c r="C371" s="61" t="s">
        <v>187</v>
      </c>
      <c r="G371" s="62">
        <f>G327+G305+G187+G173+G54+G14+G181</f>
        <v>0</v>
      </c>
    </row>
    <row r="372" spans="3:7">
      <c r="C372" s="61" t="s">
        <v>188</v>
      </c>
      <c r="G372" s="62">
        <f>G371*1.21</f>
        <v>0</v>
      </c>
    </row>
  </sheetData>
  <sheetProtection algorithmName="SHA-512" hashValue="0rj4esZWb/dvWCeIUtBPSnTHU1de7jM9sQdWYl7gx52o9pzUbQ7X3oMamSbEL8ThYex0DY5tZDsjf6S5TcL3DQ==" saltValue="QyxpRsDe0lNALHoGXjyFHg==" spinCount="100000" sheet="1" objects="1" scenarios="1"/>
  <protectedRanges>
    <protectedRange sqref="F15 F33 F47 F55 F61 F67 F75 F82 F88 F94 F101 F106 F112 F118 F125 F136 F141 F150 F155 F174 F182 F188 F194 F200 F206 F211 F223 F228 F242 F252 F262 F268 F278 F288 F293 F298 F306 F311" name="Oblast1"/>
  </protectedRanges>
  <mergeCells count="3">
    <mergeCell ref="C36:C37"/>
    <mergeCell ref="B2:C2"/>
    <mergeCell ref="B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vt:lpstr>
      <vt:lpstr>Všeobecné konstrukce a práce</vt:lpstr>
      <vt:lpstr>SO 101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Road Control System</dc:creator>
  <cp:lastModifiedBy>Juříček Pavel</cp:lastModifiedBy>
  <dcterms:created xsi:type="dcterms:W3CDTF">2015-06-05T18:19:34Z</dcterms:created>
  <dcterms:modified xsi:type="dcterms:W3CDTF">2022-04-05T12:25:43Z</dcterms:modified>
</cp:coreProperties>
</file>