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rost.DESKTOP-5AP7GR0\Desktop\"/>
    </mc:Choice>
  </mc:AlternateContent>
  <bookViews>
    <workbookView xWindow="28680" yWindow="-120" windowWidth="29040" windowHeight="15840" activeTab="3"/>
  </bookViews>
  <sheets>
    <sheet name="Pokyny pro vyplnění" sheetId="11" r:id="rId1"/>
    <sheet name="Stavba" sheetId="1" r:id="rId2"/>
    <sheet name="VzorPolozky" sheetId="10" state="hidden" r:id="rId3"/>
    <sheet name="1 01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'1 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'1 01 Pol'!$A$1:$X$45</definedName>
    <definedName name="_xlnm.Print_Area" localSheetId="1">Stavba!$A$1:$J$64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62913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63" i="1" l="1"/>
  <c r="I62" i="1"/>
  <c r="I61" i="1"/>
  <c r="I60" i="1"/>
  <c r="I59" i="1"/>
  <c r="I58" i="1"/>
  <c r="I57" i="1"/>
  <c r="I56" i="1"/>
  <c r="I55" i="1"/>
  <c r="I54" i="1"/>
  <c r="I53" i="1"/>
  <c r="G42" i="1"/>
  <c r="F42" i="1"/>
  <c r="G41" i="1"/>
  <c r="F41" i="1"/>
  <c r="G39" i="1"/>
  <c r="F39" i="1"/>
  <c r="G44" i="12"/>
  <c r="G9" i="12"/>
  <c r="G8" i="12" s="1"/>
  <c r="I9" i="12"/>
  <c r="I8" i="12" s="1"/>
  <c r="K9" i="12"/>
  <c r="K8" i="12" s="1"/>
  <c r="O9" i="12"/>
  <c r="O8" i="12" s="1"/>
  <c r="Q9" i="12"/>
  <c r="Q8" i="12" s="1"/>
  <c r="V9" i="12"/>
  <c r="V8" i="12" s="1"/>
  <c r="G10" i="12"/>
  <c r="I10" i="12"/>
  <c r="K10" i="12"/>
  <c r="M10" i="12"/>
  <c r="O10" i="12"/>
  <c r="Q10" i="12"/>
  <c r="V10" i="12"/>
  <c r="K11" i="12"/>
  <c r="V11" i="12"/>
  <c r="G12" i="12"/>
  <c r="G11" i="12" s="1"/>
  <c r="I12" i="12"/>
  <c r="I11" i="12" s="1"/>
  <c r="K12" i="12"/>
  <c r="M12" i="12"/>
  <c r="O12" i="12"/>
  <c r="O11" i="12" s="1"/>
  <c r="Q12" i="12"/>
  <c r="Q11" i="12" s="1"/>
  <c r="V12" i="12"/>
  <c r="G13" i="12"/>
  <c r="M13" i="12" s="1"/>
  <c r="I13" i="12"/>
  <c r="K13" i="12"/>
  <c r="O13" i="12"/>
  <c r="Q13" i="12"/>
  <c r="V13" i="12"/>
  <c r="I14" i="12"/>
  <c r="Q14" i="12"/>
  <c r="G15" i="12"/>
  <c r="G14" i="12" s="1"/>
  <c r="I15" i="12"/>
  <c r="K15" i="12"/>
  <c r="K14" i="12" s="1"/>
  <c r="M15" i="12"/>
  <c r="M14" i="12" s="1"/>
  <c r="O15" i="12"/>
  <c r="O14" i="12" s="1"/>
  <c r="Q15" i="12"/>
  <c r="V15" i="12"/>
  <c r="V14" i="12" s="1"/>
  <c r="G17" i="12"/>
  <c r="G16" i="12" s="1"/>
  <c r="I17" i="12"/>
  <c r="I16" i="12" s="1"/>
  <c r="K17" i="12"/>
  <c r="K16" i="12" s="1"/>
  <c r="O17" i="12"/>
  <c r="O16" i="12" s="1"/>
  <c r="Q17" i="12"/>
  <c r="Q16" i="12" s="1"/>
  <c r="V17" i="12"/>
  <c r="V16" i="12" s="1"/>
  <c r="I18" i="12"/>
  <c r="Q18" i="12"/>
  <c r="G19" i="12"/>
  <c r="G18" i="12" s="1"/>
  <c r="I19" i="12"/>
  <c r="K19" i="12"/>
  <c r="K18" i="12" s="1"/>
  <c r="M19" i="12"/>
  <c r="M18" i="12" s="1"/>
  <c r="O19" i="12"/>
  <c r="O18" i="12" s="1"/>
  <c r="Q19" i="12"/>
  <c r="V19" i="12"/>
  <c r="V18" i="12" s="1"/>
  <c r="G21" i="12"/>
  <c r="G20" i="12" s="1"/>
  <c r="I21" i="12"/>
  <c r="I20" i="12" s="1"/>
  <c r="K21" i="12"/>
  <c r="K20" i="12" s="1"/>
  <c r="O21" i="12"/>
  <c r="O20" i="12" s="1"/>
  <c r="Q21" i="12"/>
  <c r="Q20" i="12" s="1"/>
  <c r="V21" i="12"/>
  <c r="V20" i="12" s="1"/>
  <c r="G23" i="12"/>
  <c r="I23" i="12"/>
  <c r="K23" i="12"/>
  <c r="M23" i="12"/>
  <c r="O23" i="12"/>
  <c r="Q23" i="12"/>
  <c r="V23" i="12"/>
  <c r="G24" i="12"/>
  <c r="I24" i="12"/>
  <c r="K24" i="12"/>
  <c r="M24" i="12"/>
  <c r="O24" i="12"/>
  <c r="Q24" i="12"/>
  <c r="V24" i="12"/>
  <c r="G25" i="12"/>
  <c r="I25" i="12"/>
  <c r="K25" i="12"/>
  <c r="M25" i="12"/>
  <c r="O25" i="12"/>
  <c r="Q25" i="12"/>
  <c r="V25" i="12"/>
  <c r="G26" i="12"/>
  <c r="M26" i="12" s="1"/>
  <c r="I26" i="12"/>
  <c r="K26" i="12"/>
  <c r="O26" i="12"/>
  <c r="Q26" i="12"/>
  <c r="V26" i="12"/>
  <c r="I27" i="12"/>
  <c r="Q27" i="12"/>
  <c r="G28" i="12"/>
  <c r="I28" i="12"/>
  <c r="K28" i="12"/>
  <c r="K27" i="12" s="1"/>
  <c r="M28" i="12"/>
  <c r="O28" i="12"/>
  <c r="Q28" i="12"/>
  <c r="V28" i="12"/>
  <c r="V27" i="12" s="1"/>
  <c r="G29" i="12"/>
  <c r="G27" i="12" s="1"/>
  <c r="I29" i="12"/>
  <c r="K29" i="12"/>
  <c r="M29" i="12"/>
  <c r="O29" i="12"/>
  <c r="O27" i="12" s="1"/>
  <c r="Q29" i="12"/>
  <c r="V29" i="12"/>
  <c r="G30" i="12"/>
  <c r="M30" i="12" s="1"/>
  <c r="I30" i="12"/>
  <c r="K30" i="12"/>
  <c r="O30" i="12"/>
  <c r="Q30" i="12"/>
  <c r="V30" i="12"/>
  <c r="I31" i="12"/>
  <c r="Q31" i="12"/>
  <c r="G32" i="12"/>
  <c r="I32" i="12"/>
  <c r="K32" i="12"/>
  <c r="K31" i="12" s="1"/>
  <c r="M32" i="12"/>
  <c r="O32" i="12"/>
  <c r="Q32" i="12"/>
  <c r="V32" i="12"/>
  <c r="V31" i="12" s="1"/>
  <c r="G33" i="12"/>
  <c r="G31" i="12" s="1"/>
  <c r="I33" i="12"/>
  <c r="K33" i="12"/>
  <c r="M33" i="12"/>
  <c r="O33" i="12"/>
  <c r="O31" i="12" s="1"/>
  <c r="Q33" i="12"/>
  <c r="V33" i="12"/>
  <c r="G34" i="12"/>
  <c r="M34" i="12" s="1"/>
  <c r="I34" i="12"/>
  <c r="K34" i="12"/>
  <c r="O34" i="12"/>
  <c r="Q34" i="12"/>
  <c r="V34" i="12"/>
  <c r="G35" i="12"/>
  <c r="I35" i="12"/>
  <c r="O35" i="12"/>
  <c r="Q35" i="12"/>
  <c r="G36" i="12"/>
  <c r="I36" i="12"/>
  <c r="K36" i="12"/>
  <c r="K35" i="12" s="1"/>
  <c r="M36" i="12"/>
  <c r="M35" i="12" s="1"/>
  <c r="O36" i="12"/>
  <c r="Q36" i="12"/>
  <c r="V36" i="12"/>
  <c r="V35" i="12" s="1"/>
  <c r="K37" i="12"/>
  <c r="V37" i="12"/>
  <c r="G38" i="12"/>
  <c r="G37" i="12" s="1"/>
  <c r="I38" i="12"/>
  <c r="I37" i="12" s="1"/>
  <c r="K38" i="12"/>
  <c r="O38" i="12"/>
  <c r="O37" i="12" s="1"/>
  <c r="Q38" i="12"/>
  <c r="Q37" i="12" s="1"/>
  <c r="V38" i="12"/>
  <c r="I39" i="12"/>
  <c r="Q39" i="12"/>
  <c r="G40" i="12"/>
  <c r="I40" i="12"/>
  <c r="K40" i="12"/>
  <c r="K39" i="12" s="1"/>
  <c r="M40" i="12"/>
  <c r="O40" i="12"/>
  <c r="Q40" i="12"/>
  <c r="V40" i="12"/>
  <c r="V39" i="12" s="1"/>
  <c r="G41" i="12"/>
  <c r="G39" i="12" s="1"/>
  <c r="I41" i="12"/>
  <c r="K41" i="12"/>
  <c r="M41" i="12"/>
  <c r="O41" i="12"/>
  <c r="O39" i="12" s="1"/>
  <c r="Q41" i="12"/>
  <c r="V41" i="12"/>
  <c r="G42" i="12"/>
  <c r="M42" i="12" s="1"/>
  <c r="I42" i="12"/>
  <c r="K42" i="12"/>
  <c r="O42" i="12"/>
  <c r="Q42" i="12"/>
  <c r="V42" i="12"/>
  <c r="AE44" i="12"/>
  <c r="AF44" i="12"/>
  <c r="I20" i="1"/>
  <c r="I19" i="1"/>
  <c r="I18" i="1"/>
  <c r="I17" i="1"/>
  <c r="I16" i="1"/>
  <c r="I64" i="1"/>
  <c r="J62" i="1" s="1"/>
  <c r="F43" i="1"/>
  <c r="G43" i="1"/>
  <c r="G25" i="1" s="1"/>
  <c r="A25" i="1" s="1"/>
  <c r="A26" i="1" s="1"/>
  <c r="G26" i="1" s="1"/>
  <c r="H42" i="1"/>
  <c r="I42" i="1" s="1"/>
  <c r="H41" i="1"/>
  <c r="I41" i="1" s="1"/>
  <c r="H40" i="1"/>
  <c r="H39" i="1"/>
  <c r="I39" i="1" s="1"/>
  <c r="I43" i="1" s="1"/>
  <c r="J57" i="1" l="1"/>
  <c r="J55" i="1"/>
  <c r="J61" i="1"/>
  <c r="J59" i="1"/>
  <c r="J53" i="1"/>
  <c r="J56" i="1"/>
  <c r="J58" i="1"/>
  <c r="J60" i="1"/>
  <c r="J54" i="1"/>
  <c r="J63" i="1"/>
  <c r="G28" i="1"/>
  <c r="G23" i="1"/>
  <c r="A23" i="1" s="1"/>
  <c r="A24" i="1" s="1"/>
  <c r="G24" i="1" s="1"/>
  <c r="M27" i="12"/>
  <c r="M11" i="12"/>
  <c r="M39" i="12"/>
  <c r="M31" i="12"/>
  <c r="M38" i="12"/>
  <c r="M37" i="12" s="1"/>
  <c r="M21" i="12"/>
  <c r="M20" i="12" s="1"/>
  <c r="M17" i="12"/>
  <c r="M16" i="12" s="1"/>
  <c r="M9" i="12"/>
  <c r="M8" i="12" s="1"/>
  <c r="J41" i="1"/>
  <c r="J39" i="1"/>
  <c r="J43" i="1" s="1"/>
  <c r="J42" i="1"/>
  <c r="H43" i="1"/>
  <c r="I21" i="1"/>
  <c r="J28" i="1"/>
  <c r="J26" i="1"/>
  <c r="G38" i="1"/>
  <c r="F38" i="1"/>
  <c r="J23" i="1"/>
  <c r="J24" i="1"/>
  <c r="J25" i="1"/>
  <c r="J27" i="1"/>
  <c r="E24" i="1"/>
  <c r="E26" i="1"/>
  <c r="J64" i="1" l="1"/>
  <c r="A27" i="1"/>
  <c r="A29" i="1" s="1"/>
  <c r="G29" i="1" s="1"/>
  <c r="G27" i="1" s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prost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<sst xmlns="http://schemas.openxmlformats.org/spreadsheetml/2006/main" count="375" uniqueCount="189">
  <si>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</si>
  <si>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</si>
  <si>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</si>
  <si>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</si>
  <si>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</si>
  <si>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</si>
  <si>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</si>
  <si>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</si>
  <si>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</si>
  <si>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</si>
  <si>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</si>
  <si>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</si>
  <si>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</si>
  <si>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</si>
  <si>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</si>
  <si>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</si>
  <si>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</si>
  <si>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</si>
  <si>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</si>
  <si>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</si>
  <si>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</si>
  <si>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</si>
  <si>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</si>
  <si>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</si>
  <si>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</si>
  <si>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</si>
  <si>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</si>
  <si>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</si>
  <si>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</si>
  <si>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</si>
  <si>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</si>
  <si>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</si>
  <si>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</si>
  <si>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</si>
  <si>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</si>
  <si>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</si>
  <si>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</si>
  <si>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</si>
  <si>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</si>
  <si>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</si>
  <si>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</si>
  <si>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</si>
  <si>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</si>
  <si>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01</t>
  </si>
  <si>
    <t>VÝTAH</t>
  </si>
  <si>
    <t>1</t>
  </si>
  <si>
    <t>MODERNIZACE VÝTAHU</t>
  </si>
  <si>
    <t>Objekt:</t>
  </si>
  <si>
    <t>Rozpočet:</t>
  </si>
  <si>
    <t>sdfsdf</t>
  </si>
  <si>
    <t>2022/02</t>
  </si>
  <si>
    <t>MODERNIZACE VÝTAHU CSS KYJOV - STAVEBNÍ ÚPRAVY</t>
  </si>
  <si>
    <t>Prost Hodonín, s.r.o.</t>
  </si>
  <si>
    <t>Brněnská 4062/3a</t>
  </si>
  <si>
    <t>Hodonín</t>
  </si>
  <si>
    <t>69501</t>
  </si>
  <si>
    <t>60701366</t>
  </si>
  <si>
    <t>CZ60701366</t>
  </si>
  <si>
    <t>Stavba</t>
  </si>
  <si>
    <t>Stavební objekt</t>
  </si>
  <si>
    <t>Celkem za stavbu</t>
  </si>
  <si>
    <t>CZK</t>
  </si>
  <si>
    <t>#POPS</t>
  </si>
  <si>
    <t>Popis stavby: 2022/02 - MODERNIZACE VÝTAHU CSS KYJOV - STAVEBNÍ ÚPRAVY</t>
  </si>
  <si>
    <t>#POPO</t>
  </si>
  <si>
    <t>Popis objektu: 1 - MODERNIZACE VÝTAHU</t>
  </si>
  <si>
    <t>#POPR</t>
  </si>
  <si>
    <t>Popis rozpočtu: 01 - VÝTAH</t>
  </si>
  <si>
    <t>Rekapitulace dílů</t>
  </si>
  <si>
    <t>Typ dílu</t>
  </si>
  <si>
    <t>471</t>
  </si>
  <si>
    <t>Výtahy</t>
  </si>
  <si>
    <t>61</t>
  </si>
  <si>
    <t>Úpravy povrchů vnitřní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</si>
  <si>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</si>
  <si>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</si>
  <si>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</si>
  <si>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</si>
  <si>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</si>
  <si>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</si>
  <si>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97</t>
  </si>
  <si>
    <t>Přesuny suti a vybouraných hmot</t>
  </si>
  <si>
    <t>784</t>
  </si>
  <si>
    <t>Malby</t>
  </si>
  <si>
    <t>M21</t>
  </si>
  <si>
    <t>Elektromontáže</t>
  </si>
  <si>
    <t>M33</t>
  </si>
  <si>
    <t>Montáže dopravních zařízení a vah-výtahy</t>
  </si>
  <si>
    <t>M99</t>
  </si>
  <si>
    <t>Ostatní práce "M"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</si>
  <si>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</si>
  <si>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</si>
  <si>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</si>
  <si>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</si>
  <si>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</si>
  <si>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</si>
  <si>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</si>
  <si>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</si>
  <si>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</si>
  <si>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</si>
  <si>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</si>
  <si>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</si>
  <si>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</si>
  <si>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</si>
  <si>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</si>
  <si>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</si>
  <si>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</si>
  <si>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</si>
  <si>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</si>
  <si>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</si>
  <si>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</si>
  <si>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</si>
  <si>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</si>
  <si>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</si>
  <si>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</si>
  <si>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</si>
  <si>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</si>
  <si>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</si>
  <si>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</si>
  <si>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</si>
  <si>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47124700D</t>
  </si>
  <si>
    <t>Demontáž stávajícího výtahu</t>
  </si>
  <si>
    <t>kus</t>
  </si>
  <si>
    <t>Vlastní</t>
  </si>
  <si>
    <t>Indiv</t>
  </si>
  <si>
    <t>Práce</t>
  </si>
  <si>
    <t>POL1_</t>
  </si>
  <si>
    <t>47124700R-V</t>
  </si>
  <si>
    <t>Výtah osobní, nosnost 1000kg, 13 osob, počet stanic/nástupišť: 4/4, elektrický pohon, podrobná specifikace výtahu  uvedena v technické zprávě, D+M</t>
  </si>
  <si>
    <t>Specifikace</t>
  </si>
  <si>
    <t>POL3_</t>
  </si>
  <si>
    <t>612409991RT2</t>
  </si>
  <si>
    <t>Začištění omítek kolem oken,dveří apod. s použitím suché maltové směsi</t>
  </si>
  <si>
    <t>m</t>
  </si>
  <si>
    <t>612425931R00</t>
  </si>
  <si>
    <t>Omítka vápenná vnitřního ostění - štuková</t>
  </si>
  <si>
    <t>m2</t>
  </si>
  <si>
    <t>941955001R00</t>
  </si>
  <si>
    <t>Lešení lehké pomocné, výška podlahy do 1,2 m</t>
  </si>
  <si>
    <t>952901114R00</t>
  </si>
  <si>
    <t>Vyčištění budov a ostatních objektů budov bytové nebo občanské výstavby - zametení a umytí podlah, dlažeb, obkladů, schodů v místnostech, chodbách a schodištích, vyčištění a umytí oken, dveří s rámy, zárubněmi, umytí a vyčištění jiných zasklených a natíraných ploch a zařizovacích předmětů před předáním do užívání světlá výška podlaží přes 4 m</t>
  </si>
  <si>
    <t>801-1</t>
  </si>
  <si>
    <t>RTS 21/ II</t>
  </si>
  <si>
    <t>968072455R00</t>
  </si>
  <si>
    <t>Vybourání kovových zárubní,přisekání ostění, demontáž drobných zámečnických prvků</t>
  </si>
  <si>
    <t>soubor</t>
  </si>
  <si>
    <t>979081111R00</t>
  </si>
  <si>
    <t>Odvoz suti a vybour. hmot na skládku do 1 km</t>
  </si>
  <si>
    <t>t</t>
  </si>
  <si>
    <t>Včetně naložení na dopravní prostředek a složení na skládku, bez poplatku za skládku.</t>
  </si>
  <si>
    <t>POP</t>
  </si>
  <si>
    <t>979081121R00</t>
  </si>
  <si>
    <t>Příplatek k odvozu za každý další 1 km</t>
  </si>
  <si>
    <t>979981104R00</t>
  </si>
  <si>
    <t>Ekologická likvidace demontovaného výtahu</t>
  </si>
  <si>
    <t>979990105R00</t>
  </si>
  <si>
    <t>Poplatek za skládku suti - cihelné výrobky, skupina odpadu 170102</t>
  </si>
  <si>
    <t>977SPEC</t>
  </si>
  <si>
    <t>Likvidace starého hydraulického oleje</t>
  </si>
  <si>
    <t xml:space="preserve">l     </t>
  </si>
  <si>
    <t>784191101R00-V</t>
  </si>
  <si>
    <t>Penetrace podkladu univerzální 1x</t>
  </si>
  <si>
    <t>784195212R00-V</t>
  </si>
  <si>
    <t>Malba bílá, bez penetrace, 2x</t>
  </si>
  <si>
    <t>784011222RT2</t>
  </si>
  <si>
    <t>Zakrytí podlah včetně papírové lepenky</t>
  </si>
  <si>
    <t>210172206R00-V</t>
  </si>
  <si>
    <t>Rozvaděč  a elektroinstalace k výtahu</t>
  </si>
  <si>
    <t>210172208R00</t>
  </si>
  <si>
    <t>Ovládací panel ve výtahové kabině</t>
  </si>
  <si>
    <t>220890202R00</t>
  </si>
  <si>
    <t>Revize elektro</t>
  </si>
  <si>
    <t>909      R00</t>
  </si>
  <si>
    <t>Hzs - nezmeritelne stavebni prace</t>
  </si>
  <si>
    <t>h</t>
  </si>
  <si>
    <t>HZS</t>
  </si>
  <si>
    <t>POL10_</t>
  </si>
  <si>
    <t>330030120RA0-V</t>
  </si>
  <si>
    <t>Interiér kabiny v provedení nerez</t>
  </si>
  <si>
    <t>Agregovaná položka</t>
  </si>
  <si>
    <t>POL2_</t>
  </si>
  <si>
    <t>OVN03</t>
  </si>
  <si>
    <t>Příplatek za stížené podmínky vlivem provozu investora</t>
  </si>
  <si>
    <t>VN01</t>
  </si>
  <si>
    <t>Zařízení staveniště</t>
  </si>
  <si>
    <t>VN02</t>
  </si>
  <si>
    <t>Kompletační a koordinační činnost</t>
  </si>
  <si>
    <t>SUM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</si>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</sst>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5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0" fillId="0" borderId="6" xfId="0" applyNumberFormat="1" applyBorder="1" applyAlignment="1">
      <alignment vertical="center" wrapText="1"/>
    </xf>
    <xf numFmtId="49" fontId="8" fillId="0" borderId="0" xfId="0" applyNumberFormat="1" applyFont="1" applyAlignment="1">
      <alignment horizontal="left" vertical="center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3" fontId="7" fillId="0" borderId="33" xfId="0" applyNumberFormat="1" applyFont="1" applyBorder="1" applyAlignment="1">
      <alignment vertical="center"/>
    </xf>
    <xf numFmtId="3" fontId="7" fillId="3" borderId="37" xfId="0" applyNumberFormat="1" applyFont="1" applyFill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7" xfId="0" applyNumberFormat="1" applyFont="1" applyFill="1" applyBorder="1" applyAlignment="1">
      <alignment horizontal="center" vertical="center"/>
    </xf>
    <xf numFmtId="4" fontId="7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164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4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4" fontId="16" fillId="0" borderId="43" xfId="0" applyNumberFormat="1" applyFont="1" applyBorder="1" applyAlignment="1">
      <alignment vertical="top" shrinkToFit="1"/>
    </xf>
    <xf numFmtId="4" fontId="16" fillId="4" borderId="43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0" fontId="17" fillId="0" borderId="18" xfId="0" applyNumberFormat="1" applyFont="1" applyBorder="1" applyAlignment="1">
      <alignment vertical="top" wrapText="1"/>
    </xf>
    <xf numFmtId="4" fontId="8" fillId="3" borderId="22" xfId="0" applyNumberFormat="1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74" t="s">
        <v>39</v>
      </c>
      <c r="B2" s="74"/>
      <c r="C2" s="74"/>
      <c r="D2" s="74"/>
      <c r="E2" s="74"/>
      <c r="F2" s="74"/>
      <c r="G2" s="74"/>
    </row>
  </sheetData>
  <sheetProtection algorithmName="SHA-512" hashValue="Ti/Yz8ZS+1FS1wORQNAuTukS8VmnyvkknZpxYYI7+6W8FsiPNEShHgFWOqTfQVkReRrtQvsqqX++6rcE4rU3Ug==" saltValue="MdkRDdD9SGfbuyKi9g4OZQ==" spinCount="100000" sheet="1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67"/>
  <sheetViews>
    <sheetView showGridLines="0" topLeftCell="B11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1" customWidth="1"/>
    <col min="4" max="4" width="13" style="51" customWidth="1"/>
    <col min="5" max="5" width="9.7109375" style="51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75" t="s">
        <v>41</v>
      </c>
      <c r="C1" s="76"/>
      <c r="D1" s="76"/>
      <c r="E1" s="76"/>
      <c r="F1" s="76"/>
      <c r="G1" s="76"/>
      <c r="H1" s="76"/>
      <c r="I1" s="76"/>
      <c r="J1" s="77"/>
    </row>
    <row r="2" spans="1:15" ht="36" customHeight="1" x14ac:dyDescent="0.2">
      <c r="A2" s="2"/>
      <c r="B2" s="112" t="s">
        <v>22</v>
      </c>
      <c r="C2" s="113"/>
      <c r="D2" s="114" t="s">
        <v>50</v>
      </c>
      <c r="E2" s="115" t="s">
        <v>51</v>
      </c>
      <c r="F2" s="116"/>
      <c r="G2" s="116"/>
      <c r="H2" s="116"/>
      <c r="I2" s="116"/>
      <c r="J2" s="117"/>
      <c r="O2" s="1"/>
    </row>
    <row r="3" spans="1:15" ht="27" customHeight="1" x14ac:dyDescent="0.2">
      <c r="A3" s="2"/>
      <c r="B3" s="118" t="s">
        <v>47</v>
      </c>
      <c r="C3" s="113"/>
      <c r="D3" s="119" t="s">
        <v>45</v>
      </c>
      <c r="E3" s="120" t="s">
        <v>46</v>
      </c>
      <c r="F3" s="121"/>
      <c r="G3" s="121"/>
      <c r="H3" s="121"/>
      <c r="I3" s="121"/>
      <c r="J3" s="122"/>
    </row>
    <row r="4" spans="1:15" ht="23.25" customHeight="1" x14ac:dyDescent="0.2">
      <c r="A4" s="109">
        <v>4916</v>
      </c>
      <c r="B4" s="123" t="s">
        <v>48</v>
      </c>
      <c r="C4" s="124"/>
      <c r="D4" s="125" t="s">
        <v>43</v>
      </c>
      <c r="E4" s="126" t="s">
        <v>44</v>
      </c>
      <c r="F4" s="127"/>
      <c r="G4" s="127"/>
      <c r="H4" s="127"/>
      <c r="I4" s="127"/>
      <c r="J4" s="128"/>
    </row>
    <row r="5" spans="1:15" ht="24" customHeight="1" x14ac:dyDescent="0.2">
      <c r="A5" s="2"/>
      <c r="B5" s="31" t="s">
        <v>42</v>
      </c>
      <c r="D5" s="90"/>
      <c r="E5" s="91"/>
      <c r="F5" s="91"/>
      <c r="G5" s="91"/>
      <c r="H5" s="18" t="s">
        <v>40</v>
      </c>
      <c r="I5" s="22"/>
      <c r="J5" s="8"/>
    </row>
    <row r="6" spans="1:15" ht="15.75" customHeight="1" x14ac:dyDescent="0.2">
      <c r="A6" s="2"/>
      <c r="B6" s="28"/>
      <c r="C6" s="54"/>
      <c r="D6" s="84"/>
      <c r="E6" s="92"/>
      <c r="F6" s="92"/>
      <c r="G6" s="92"/>
      <c r="H6" s="18" t="s">
        <v>34</v>
      </c>
      <c r="I6" s="22"/>
      <c r="J6" s="8"/>
    </row>
    <row r="7" spans="1:15" ht="15.75" customHeight="1" x14ac:dyDescent="0.2">
      <c r="A7" s="2"/>
      <c r="B7" s="29"/>
      <c r="C7" s="55"/>
      <c r="D7" s="52"/>
      <c r="E7" s="93"/>
      <c r="F7" s="94"/>
      <c r="G7" s="94"/>
      <c r="H7" s="24"/>
      <c r="I7" s="23"/>
      <c r="J7" s="34"/>
    </row>
    <row r="8" spans="1:15" ht="24" hidden="1" customHeight="1" x14ac:dyDescent="0.2">
      <c r="A8" s="2"/>
      <c r="B8" s="31" t="s">
        <v>20</v>
      </c>
      <c r="D8" s="111" t="s">
        <v>52</v>
      </c>
      <c r="H8" s="18" t="s">
        <v>40</v>
      </c>
      <c r="I8" s="130" t="s">
        <v>56</v>
      </c>
      <c r="J8" s="8"/>
    </row>
    <row r="9" spans="1:15" ht="15.75" hidden="1" customHeight="1" x14ac:dyDescent="0.2">
      <c r="A9" s="2"/>
      <c r="B9" s="2"/>
      <c r="D9" s="111" t="s">
        <v>53</v>
      </c>
      <c r="H9" s="18" t="s">
        <v>34</v>
      </c>
      <c r="I9" s="130" t="s">
        <v>57</v>
      </c>
      <c r="J9" s="8"/>
    </row>
    <row r="10" spans="1:15" ht="15.75" hidden="1" customHeight="1" x14ac:dyDescent="0.2">
      <c r="A10" s="2"/>
      <c r="B10" s="35"/>
      <c r="C10" s="55"/>
      <c r="D10" s="110" t="s">
        <v>55</v>
      </c>
      <c r="E10" s="129" t="s">
        <v>54</v>
      </c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131"/>
      <c r="E11" s="131"/>
      <c r="F11" s="131"/>
      <c r="G11" s="131"/>
      <c r="H11" s="18" t="s">
        <v>40</v>
      </c>
      <c r="I11" s="136"/>
      <c r="J11" s="8"/>
    </row>
    <row r="12" spans="1:15" ht="15.75" customHeight="1" x14ac:dyDescent="0.2">
      <c r="A12" s="2"/>
      <c r="B12" s="28"/>
      <c r="C12" s="54"/>
      <c r="D12" s="132"/>
      <c r="E12" s="132"/>
      <c r="F12" s="132"/>
      <c r="G12" s="132"/>
      <c r="H12" s="18" t="s">
        <v>34</v>
      </c>
      <c r="I12" s="136"/>
      <c r="J12" s="8"/>
    </row>
    <row r="13" spans="1:15" ht="15.75" customHeight="1" x14ac:dyDescent="0.2">
      <c r="A13" s="2"/>
      <c r="B13" s="29"/>
      <c r="C13" s="55"/>
      <c r="D13" s="135"/>
      <c r="E13" s="133"/>
      <c r="F13" s="134"/>
      <c r="G13" s="134"/>
      <c r="H13" s="19"/>
      <c r="I13" s="23"/>
      <c r="J13" s="34"/>
    </row>
    <row r="14" spans="1:15" ht="24" customHeight="1" x14ac:dyDescent="0.2">
      <c r="A14" s="2"/>
      <c r="B14" s="43" t="s">
        <v>21</v>
      </c>
      <c r="C14" s="56"/>
      <c r="D14" s="57"/>
      <c r="E14" s="58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59"/>
      <c r="D15" s="53"/>
      <c r="E15" s="85"/>
      <c r="F15" s="85"/>
      <c r="G15" s="86"/>
      <c r="H15" s="86"/>
      <c r="I15" s="86" t="s">
        <v>29</v>
      </c>
      <c r="J15" s="87"/>
    </row>
    <row r="16" spans="1:15" ht="23.25" customHeight="1" x14ac:dyDescent="0.2">
      <c r="A16" s="198" t="s">
        <v>24</v>
      </c>
      <c r="B16" s="38" t="s">
        <v>24</v>
      </c>
      <c r="C16" s="60"/>
      <c r="D16" s="61"/>
      <c r="E16" s="81"/>
      <c r="F16" s="82"/>
      <c r="G16" s="81"/>
      <c r="H16" s="82"/>
      <c r="I16" s="81">
        <f>SUMIF(F53:F63,A16,I53:I63)+SUMIF(F53:F63,"PSU",I53:I63)</f>
        <v>0</v>
      </c>
      <c r="J16" s="83"/>
    </row>
    <row r="17" spans="1:10" ht="23.25" customHeight="1" x14ac:dyDescent="0.2">
      <c r="A17" s="198" t="s">
        <v>25</v>
      </c>
      <c r="B17" s="38" t="s">
        <v>25</v>
      </c>
      <c r="C17" s="60"/>
      <c r="D17" s="61"/>
      <c r="E17" s="81"/>
      <c r="F17" s="82"/>
      <c r="G17" s="81"/>
      <c r="H17" s="82"/>
      <c r="I17" s="81">
        <f>SUMIF(F53:F63,A17,I53:I63)</f>
        <v>0</v>
      </c>
      <c r="J17" s="83"/>
    </row>
    <row r="18" spans="1:10" ht="23.25" customHeight="1" x14ac:dyDescent="0.2">
      <c r="A18" s="198" t="s">
        <v>26</v>
      </c>
      <c r="B18" s="38" t="s">
        <v>26</v>
      </c>
      <c r="C18" s="60"/>
      <c r="D18" s="61"/>
      <c r="E18" s="81"/>
      <c r="F18" s="82"/>
      <c r="G18" s="81"/>
      <c r="H18" s="82"/>
      <c r="I18" s="81">
        <f>SUMIF(F53:F63,A18,I53:I63)</f>
        <v>0</v>
      </c>
      <c r="J18" s="83"/>
    </row>
    <row r="19" spans="1:10" ht="23.25" customHeight="1" x14ac:dyDescent="0.2">
      <c r="A19" s="198" t="s">
        <v>90</v>
      </c>
      <c r="B19" s="38" t="s">
        <v>27</v>
      </c>
      <c r="C19" s="60"/>
      <c r="D19" s="61"/>
      <c r="E19" s="81"/>
      <c r="F19" s="82"/>
      <c r="G19" s="81"/>
      <c r="H19" s="82"/>
      <c r="I19" s="81">
        <f>SUMIF(F53:F63,A19,I53:I63)</f>
        <v>0</v>
      </c>
      <c r="J19" s="83"/>
    </row>
    <row r="20" spans="1:10" ht="23.25" customHeight="1" x14ac:dyDescent="0.2">
      <c r="A20" s="198" t="s">
        <v>91</v>
      </c>
      <c r="B20" s="38" t="s">
        <v>28</v>
      </c>
      <c r="C20" s="60"/>
      <c r="D20" s="61"/>
      <c r="E20" s="81"/>
      <c r="F20" s="82"/>
      <c r="G20" s="81"/>
      <c r="H20" s="82"/>
      <c r="I20" s="81">
        <f>SUMIF(F53:F63,A20,I53:I63)</f>
        <v>0</v>
      </c>
      <c r="J20" s="83"/>
    </row>
    <row r="21" spans="1:10" ht="23.25" customHeight="1" x14ac:dyDescent="0.2">
      <c r="A21" s="2"/>
      <c r="B21" s="48" t="s">
        <v>29</v>
      </c>
      <c r="C21" s="62"/>
      <c r="D21" s="63"/>
      <c r="E21" s="88"/>
      <c r="F21" s="89"/>
      <c r="G21" s="88"/>
      <c r="H21" s="89"/>
      <c r="I21" s="88">
        <f>SUM(I16:J20)</f>
        <v>0</v>
      </c>
      <c r="J21" s="100"/>
    </row>
    <row r="22" spans="1:10" ht="33" customHeight="1" x14ac:dyDescent="0.2">
      <c r="A22" s="2"/>
      <c r="B22" s="42" t="s">
        <v>33</v>
      </c>
      <c r="C22" s="60"/>
      <c r="D22" s="61"/>
      <c r="E22" s="64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12</v>
      </c>
      <c r="C23" s="60"/>
      <c r="D23" s="61"/>
      <c r="E23" s="65">
        <v>15</v>
      </c>
      <c r="F23" s="39" t="s">
        <v>0</v>
      </c>
      <c r="G23" s="98">
        <f>ZakladDPHSniVypocet</f>
        <v>0</v>
      </c>
      <c r="H23" s="99"/>
      <c r="I23" s="99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13</v>
      </c>
      <c r="C24" s="60"/>
      <c r="D24" s="61"/>
      <c r="E24" s="65">
        <f>SazbaDPH1</f>
        <v>15</v>
      </c>
      <c r="F24" s="39" t="s">
        <v>0</v>
      </c>
      <c r="G24" s="96">
        <f>IF(A24&gt;50, ROUNDUP(A23, 0), ROUNDDOWN(A23, 0))</f>
        <v>0</v>
      </c>
      <c r="H24" s="97"/>
      <c r="I24" s="97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14</v>
      </c>
      <c r="C25" s="60"/>
      <c r="D25" s="61"/>
      <c r="E25" s="65">
        <v>21</v>
      </c>
      <c r="F25" s="39" t="s">
        <v>0</v>
      </c>
      <c r="G25" s="98">
        <f>ZakladDPHZaklVypocet</f>
        <v>0</v>
      </c>
      <c r="H25" s="99"/>
      <c r="I25" s="99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15</v>
      </c>
      <c r="C26" s="66"/>
      <c r="D26" s="53"/>
      <c r="E26" s="67">
        <f>SazbaDPH2</f>
        <v>21</v>
      </c>
      <c r="F26" s="30" t="s">
        <v>0</v>
      </c>
      <c r="G26" s="78">
        <f>IF(A26&gt;50, ROUNDUP(A25, 0), ROUNDDOWN(A25, 0))</f>
        <v>0</v>
      </c>
      <c r="H26" s="79"/>
      <c r="I26" s="79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4</v>
      </c>
      <c r="C27" s="68"/>
      <c r="D27" s="69"/>
      <c r="E27" s="68"/>
      <c r="F27" s="16"/>
      <c r="G27" s="80">
        <f>CenaCelkem-(ZakladDPHSni+DPHSni+ZakladDPHZakl+DPHZakl)</f>
        <v>0</v>
      </c>
      <c r="H27" s="80"/>
      <c r="I27" s="80"/>
      <c r="J27" s="41" t="str">
        <f t="shared" si="0"/>
        <v>CZK</v>
      </c>
    </row>
    <row r="28" spans="1:10" ht="27.75" hidden="1" customHeight="1" thickBot="1" x14ac:dyDescent="0.25">
      <c r="A28" s="2"/>
      <c r="B28" s="168" t="s">
        <v>23</v>
      </c>
      <c r="C28" s="169"/>
      <c r="D28" s="169"/>
      <c r="E28" s="170"/>
      <c r="F28" s="171"/>
      <c r="G28" s="172">
        <f>ZakladDPHSniVypocet+ZakladDPHZaklVypocet</f>
        <v>0</v>
      </c>
      <c r="H28" s="172"/>
      <c r="I28" s="172"/>
      <c r="J28" s="173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68" t="s">
        <v>35</v>
      </c>
      <c r="C29" s="174"/>
      <c r="D29" s="174"/>
      <c r="E29" s="174"/>
      <c r="F29" s="175"/>
      <c r="G29" s="176">
        <f>IF(A29&gt;50, ROUNDUP(A27, 0), ROUNDDOWN(A27, 0))</f>
        <v>0</v>
      </c>
      <c r="H29" s="176"/>
      <c r="I29" s="176"/>
      <c r="J29" s="177" t="s">
        <v>61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0" t="s">
        <v>11</v>
      </c>
      <c r="D32" s="71"/>
      <c r="E32" s="71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2"/>
      <c r="D34" s="101" t="s">
        <v>49</v>
      </c>
      <c r="E34" s="102"/>
      <c r="G34" s="103"/>
      <c r="H34" s="104"/>
      <c r="I34" s="104"/>
      <c r="J34" s="25"/>
    </row>
    <row r="35" spans="1:10" ht="12.75" customHeight="1" x14ac:dyDescent="0.2">
      <c r="A35" s="2"/>
      <c r="B35" s="2"/>
      <c r="D35" s="95" t="s">
        <v>2</v>
      </c>
      <c r="E35" s="95"/>
      <c r="H35" s="10" t="s">
        <v>3</v>
      </c>
      <c r="J35" s="9"/>
    </row>
    <row r="36" spans="1:10" ht="13.5" customHeight="1" thickBot="1" x14ac:dyDescent="0.25">
      <c r="A36" s="11"/>
      <c r="B36" s="11"/>
      <c r="C36" s="73"/>
      <c r="D36" s="73"/>
      <c r="E36" s="73"/>
      <c r="F36" s="12"/>
      <c r="G36" s="12"/>
      <c r="H36" s="12"/>
      <c r="I36" s="12"/>
      <c r="J36" s="13"/>
    </row>
    <row r="37" spans="1:10" ht="27" hidden="1" customHeight="1" x14ac:dyDescent="0.2">
      <c r="B37" s="140" t="s">
        <v>16</v>
      </c>
      <c r="C37" s="141"/>
      <c r="D37" s="141"/>
      <c r="E37" s="141"/>
      <c r="F37" s="142"/>
      <c r="G37" s="142"/>
      <c r="H37" s="142"/>
      <c r="I37" s="142"/>
      <c r="J37" s="143"/>
    </row>
    <row r="38" spans="1:10" ht="25.5" hidden="1" customHeight="1" x14ac:dyDescent="0.2">
      <c r="A38" s="139" t="s">
        <v>37</v>
      </c>
      <c r="B38" s="144" t="s">
        <v>17</v>
      </c>
      <c r="C38" s="145" t="s">
        <v>5</v>
      </c>
      <c r="D38" s="145"/>
      <c r="E38" s="145"/>
      <c r="F38" s="146" t="str">
        <f>B23</f>
        <v>Základ pro sníženou DPH</v>
      </c>
      <c r="G38" s="146" t="str">
        <f>B25</f>
        <v>Základ pro základní DPH</v>
      </c>
      <c r="H38" s="147" t="s">
        <v>18</v>
      </c>
      <c r="I38" s="147" t="s">
        <v>1</v>
      </c>
      <c r="J38" s="148" t="s">
        <v>0</v>
      </c>
    </row>
    <row r="39" spans="1:10" ht="25.5" hidden="1" customHeight="1" x14ac:dyDescent="0.2">
      <c r="A39" s="139">
        <v>1</v>
      </c>
      <c r="B39" s="149" t="s">
        <v>58</v>
      </c>
      <c r="C39" s="150"/>
      <c r="D39" s="150"/>
      <c r="E39" s="150"/>
      <c r="F39" s="151">
        <f>'1 01 Pol'!AE44</f>
        <v>0</v>
      </c>
      <c r="G39" s="152">
        <f>'1 01 Pol'!AF44</f>
        <v>0</v>
      </c>
      <c r="H39" s="153">
        <f>(F39*SazbaDPH1/100)+(G39*SazbaDPH2/100)</f>
        <v>0</v>
      </c>
      <c r="I39" s="153">
        <f>F39+G39+H39</f>
        <v>0</v>
      </c>
      <c r="J39" s="154" t="str">
        <f>IF(CenaCelkemVypocet=0,"",I39/CenaCelkemVypocet*100)</f>
        <v/>
      </c>
    </row>
    <row r="40" spans="1:10" ht="25.5" hidden="1" customHeight="1" x14ac:dyDescent="0.2">
      <c r="A40" s="139">
        <v>2</v>
      </c>
      <c r="B40" s="155"/>
      <c r="C40" s="156" t="s">
        <v>59</v>
      </c>
      <c r="D40" s="156"/>
      <c r="E40" s="156"/>
      <c r="F40" s="157"/>
      <c r="G40" s="158"/>
      <c r="H40" s="158">
        <f>(F40*SazbaDPH1/100)+(G40*SazbaDPH2/100)</f>
        <v>0</v>
      </c>
      <c r="I40" s="158"/>
      <c r="J40" s="159"/>
    </row>
    <row r="41" spans="1:10" ht="25.5" hidden="1" customHeight="1" x14ac:dyDescent="0.2">
      <c r="A41" s="139">
        <v>2</v>
      </c>
      <c r="B41" s="155" t="s">
        <v>45</v>
      </c>
      <c r="C41" s="156" t="s">
        <v>46</v>
      </c>
      <c r="D41" s="156"/>
      <c r="E41" s="156"/>
      <c r="F41" s="157">
        <f>'1 01 Pol'!AE44</f>
        <v>0</v>
      </c>
      <c r="G41" s="158">
        <f>'1 01 Pol'!AF44</f>
        <v>0</v>
      </c>
      <c r="H41" s="158">
        <f>(F41*SazbaDPH1/100)+(G41*SazbaDPH2/100)</f>
        <v>0</v>
      </c>
      <c r="I41" s="158">
        <f>F41+G41+H41</f>
        <v>0</v>
      </c>
      <c r="J41" s="159" t="str">
        <f>IF(CenaCelkemVypocet=0,"",I41/CenaCelkemVypocet*100)</f>
        <v/>
      </c>
    </row>
    <row r="42" spans="1:10" ht="25.5" hidden="1" customHeight="1" x14ac:dyDescent="0.2">
      <c r="A42" s="139">
        <v>3</v>
      </c>
      <c r="B42" s="160" t="s">
        <v>43</v>
      </c>
      <c r="C42" s="150" t="s">
        <v>44</v>
      </c>
      <c r="D42" s="150"/>
      <c r="E42" s="150"/>
      <c r="F42" s="161">
        <f>'1 01 Pol'!AE44</f>
        <v>0</v>
      </c>
      <c r="G42" s="153">
        <f>'1 01 Pol'!AF44</f>
        <v>0</v>
      </c>
      <c r="H42" s="153">
        <f>(F42*SazbaDPH1/100)+(G42*SazbaDPH2/100)</f>
        <v>0</v>
      </c>
      <c r="I42" s="153">
        <f>F42+G42+H42</f>
        <v>0</v>
      </c>
      <c r="J42" s="154" t="str">
        <f>IF(CenaCelkemVypocet=0,"",I42/CenaCelkemVypocet*100)</f>
        <v/>
      </c>
    </row>
    <row r="43" spans="1:10" ht="25.5" hidden="1" customHeight="1" x14ac:dyDescent="0.2">
      <c r="A43" s="139"/>
      <c r="B43" s="162" t="s">
        <v>60</v>
      </c>
      <c r="C43" s="163"/>
      <c r="D43" s="163"/>
      <c r="E43" s="164"/>
      <c r="F43" s="165">
        <f>SUMIF(A39:A42,"=1",F39:F42)</f>
        <v>0</v>
      </c>
      <c r="G43" s="166">
        <f>SUMIF(A39:A42,"=1",G39:G42)</f>
        <v>0</v>
      </c>
      <c r="H43" s="166">
        <f>SUMIF(A39:A42,"=1",H39:H42)</f>
        <v>0</v>
      </c>
      <c r="I43" s="166">
        <f>SUMIF(A39:A42,"=1",I39:I42)</f>
        <v>0</v>
      </c>
      <c r="J43" s="167">
        <f>SUMIF(A39:A42,"=1",J39:J42)</f>
        <v>0</v>
      </c>
    </row>
    <row r="45" spans="1:10" x14ac:dyDescent="0.2">
      <c r="A45" t="s">
        <v>62</v>
      </c>
      <c r="B45" t="s">
        <v>63</v>
      </c>
    </row>
    <row r="46" spans="1:10" x14ac:dyDescent="0.2">
      <c r="A46" t="s">
        <v>64</v>
      </c>
      <c r="B46" t="s">
        <v>65</v>
      </c>
    </row>
    <row r="47" spans="1:10" x14ac:dyDescent="0.2">
      <c r="A47" t="s">
        <v>66</v>
      </c>
      <c r="B47" t="s">
        <v>67</v>
      </c>
    </row>
    <row r="50" spans="1:10" ht="15.75" x14ac:dyDescent="0.25">
      <c r="B50" s="178" t="s">
        <v>68</v>
      </c>
    </row>
    <row r="52" spans="1:10" ht="25.5" customHeight="1" x14ac:dyDescent="0.2">
      <c r="A52" s="180"/>
      <c r="B52" s="183" t="s">
        <v>17</v>
      </c>
      <c r="C52" s="183" t="s">
        <v>5</v>
      </c>
      <c r="D52" s="184"/>
      <c r="E52" s="184"/>
      <c r="F52" s="185" t="s">
        <v>69</v>
      </c>
      <c r="G52" s="185"/>
      <c r="H52" s="185"/>
      <c r="I52" s="185" t="s">
        <v>29</v>
      </c>
      <c r="J52" s="185" t="s">
        <v>0</v>
      </c>
    </row>
    <row r="53" spans="1:10" ht="36.75" customHeight="1" x14ac:dyDescent="0.2">
      <c r="A53" s="181"/>
      <c r="B53" s="186" t="s">
        <v>70</v>
      </c>
      <c r="C53" s="187" t="s">
        <v>71</v>
      </c>
      <c r="D53" s="188"/>
      <c r="E53" s="188"/>
      <c r="F53" s="194" t="s">
        <v>24</v>
      </c>
      <c r="G53" s="195"/>
      <c r="H53" s="195"/>
      <c r="I53" s="195">
        <f>'1 01 Pol'!G8</f>
        <v>0</v>
      </c>
      <c r="J53" s="192" t="str">
        <f>IF(I64=0,"",I53/I64*100)</f>
        <v/>
      </c>
    </row>
    <row r="54" spans="1:10" ht="36.75" customHeight="1" x14ac:dyDescent="0.2">
      <c r="A54" s="181"/>
      <c r="B54" s="186" t="s">
        <v>72</v>
      </c>
      <c r="C54" s="187" t="s">
        <v>73</v>
      </c>
      <c r="D54" s="188"/>
      <c r="E54" s="188"/>
      <c r="F54" s="194" t="s">
        <v>24</v>
      </c>
      <c r="G54" s="195"/>
      <c r="H54" s="195"/>
      <c r="I54" s="195">
        <f>'1 01 Pol'!G11</f>
        <v>0</v>
      </c>
      <c r="J54" s="192" t="str">
        <f>IF(I64=0,"",I54/I64*100)</f>
        <v/>
      </c>
    </row>
    <row r="55" spans="1:10" ht="36.75" customHeight="1" x14ac:dyDescent="0.2">
      <c r="A55" s="181"/>
      <c r="B55" s="186" t="s">
        <v>74</v>
      </c>
      <c r="C55" s="187" t="s">
        <v>75</v>
      </c>
      <c r="D55" s="188"/>
      <c r="E55" s="188"/>
      <c r="F55" s="194" t="s">
        <v>24</v>
      </c>
      <c r="G55" s="195"/>
      <c r="H55" s="195"/>
      <c r="I55" s="195">
        <f>'1 01 Pol'!G14</f>
        <v>0</v>
      </c>
      <c r="J55" s="192" t="str">
        <f>IF(I64=0,"",I55/I64*100)</f>
        <v/>
      </c>
    </row>
    <row r="56" spans="1:10" ht="36.75" customHeight="1" x14ac:dyDescent="0.2">
      <c r="A56" s="181"/>
      <c r="B56" s="186" t="s">
        <v>76</v>
      </c>
      <c r="C56" s="187" t="s">
        <v>77</v>
      </c>
      <c r="D56" s="188"/>
      <c r="E56" s="188"/>
      <c r="F56" s="194" t="s">
        <v>24</v>
      </c>
      <c r="G56" s="195"/>
      <c r="H56" s="195"/>
      <c r="I56" s="195">
        <f>'1 01 Pol'!G16</f>
        <v>0</v>
      </c>
      <c r="J56" s="192" t="str">
        <f>IF(I64=0,"",I56/I64*100)</f>
        <v/>
      </c>
    </row>
    <row r="57" spans="1:10" ht="36.75" customHeight="1" x14ac:dyDescent="0.2">
      <c r="A57" s="181"/>
      <c r="B57" s="186" t="s">
        <v>78</v>
      </c>
      <c r="C57" s="187" t="s">
        <v>79</v>
      </c>
      <c r="D57" s="188"/>
      <c r="E57" s="188"/>
      <c r="F57" s="194" t="s">
        <v>24</v>
      </c>
      <c r="G57" s="195"/>
      <c r="H57" s="195"/>
      <c r="I57" s="195">
        <f>'1 01 Pol'!G18</f>
        <v>0</v>
      </c>
      <c r="J57" s="192" t="str">
        <f>IF(I64=0,"",I57/I64*100)</f>
        <v/>
      </c>
    </row>
    <row r="58" spans="1:10" ht="36.75" customHeight="1" x14ac:dyDescent="0.2">
      <c r="A58" s="181"/>
      <c r="B58" s="186" t="s">
        <v>80</v>
      </c>
      <c r="C58" s="187" t="s">
        <v>81</v>
      </c>
      <c r="D58" s="188"/>
      <c r="E58" s="188"/>
      <c r="F58" s="194" t="s">
        <v>24</v>
      </c>
      <c r="G58" s="195"/>
      <c r="H58" s="195"/>
      <c r="I58" s="195">
        <f>'1 01 Pol'!G20</f>
        <v>0</v>
      </c>
      <c r="J58" s="192" t="str">
        <f>IF(I64=0,"",I58/I64*100)</f>
        <v/>
      </c>
    </row>
    <row r="59" spans="1:10" ht="36.75" customHeight="1" x14ac:dyDescent="0.2">
      <c r="A59" s="181"/>
      <c r="B59" s="186" t="s">
        <v>82</v>
      </c>
      <c r="C59" s="187" t="s">
        <v>83</v>
      </c>
      <c r="D59" s="188"/>
      <c r="E59" s="188"/>
      <c r="F59" s="194" t="s">
        <v>25</v>
      </c>
      <c r="G59" s="195"/>
      <c r="H59" s="195"/>
      <c r="I59" s="195">
        <f>'1 01 Pol'!G27</f>
        <v>0</v>
      </c>
      <c r="J59" s="192" t="str">
        <f>IF(I64=0,"",I59/I64*100)</f>
        <v/>
      </c>
    </row>
    <row r="60" spans="1:10" ht="36.75" customHeight="1" x14ac:dyDescent="0.2">
      <c r="A60" s="181"/>
      <c r="B60" s="186" t="s">
        <v>84</v>
      </c>
      <c r="C60" s="187" t="s">
        <v>85</v>
      </c>
      <c r="D60" s="188"/>
      <c r="E60" s="188"/>
      <c r="F60" s="194" t="s">
        <v>26</v>
      </c>
      <c r="G60" s="195"/>
      <c r="H60" s="195"/>
      <c r="I60" s="195">
        <f>'1 01 Pol'!G31</f>
        <v>0</v>
      </c>
      <c r="J60" s="192" t="str">
        <f>IF(I64=0,"",I60/I64*100)</f>
        <v/>
      </c>
    </row>
    <row r="61" spans="1:10" ht="36.75" customHeight="1" x14ac:dyDescent="0.2">
      <c r="A61" s="181"/>
      <c r="B61" s="186" t="s">
        <v>86</v>
      </c>
      <c r="C61" s="187" t="s">
        <v>87</v>
      </c>
      <c r="D61" s="188"/>
      <c r="E61" s="188"/>
      <c r="F61" s="194" t="s">
        <v>26</v>
      </c>
      <c r="G61" s="195"/>
      <c r="H61" s="195"/>
      <c r="I61" s="195">
        <f>'1 01 Pol'!G37</f>
        <v>0</v>
      </c>
      <c r="J61" s="192" t="str">
        <f>IF(I64=0,"",I61/I64*100)</f>
        <v/>
      </c>
    </row>
    <row r="62" spans="1:10" ht="36.75" customHeight="1" x14ac:dyDescent="0.2">
      <c r="A62" s="181"/>
      <c r="B62" s="186" t="s">
        <v>88</v>
      </c>
      <c r="C62" s="187" t="s">
        <v>89</v>
      </c>
      <c r="D62" s="188"/>
      <c r="E62" s="188"/>
      <c r="F62" s="194" t="s">
        <v>26</v>
      </c>
      <c r="G62" s="195"/>
      <c r="H62" s="195"/>
      <c r="I62" s="195">
        <f>'1 01 Pol'!G35</f>
        <v>0</v>
      </c>
      <c r="J62" s="192" t="str">
        <f>IF(I64=0,"",I62/I64*100)</f>
        <v/>
      </c>
    </row>
    <row r="63" spans="1:10" ht="36.75" customHeight="1" x14ac:dyDescent="0.2">
      <c r="A63" s="181"/>
      <c r="B63" s="186" t="s">
        <v>90</v>
      </c>
      <c r="C63" s="187" t="s">
        <v>27</v>
      </c>
      <c r="D63" s="188"/>
      <c r="E63" s="188"/>
      <c r="F63" s="194" t="s">
        <v>90</v>
      </c>
      <c r="G63" s="195"/>
      <c r="H63" s="195"/>
      <c r="I63" s="195">
        <f>'1 01 Pol'!G39</f>
        <v>0</v>
      </c>
      <c r="J63" s="192" t="str">
        <f>IF(I64=0,"",I63/I64*100)</f>
        <v/>
      </c>
    </row>
    <row r="64" spans="1:10" ht="25.5" customHeight="1" x14ac:dyDescent="0.2">
      <c r="A64" s="182"/>
      <c r="B64" s="189" t="s">
        <v>1</v>
      </c>
      <c r="C64" s="190"/>
      <c r="D64" s="191"/>
      <c r="E64" s="191"/>
      <c r="F64" s="196"/>
      <c r="G64" s="197"/>
      <c r="H64" s="197"/>
      <c r="I64" s="197">
        <f>SUM(I53:I63)</f>
        <v>0</v>
      </c>
      <c r="J64" s="193">
        <f>SUM(J53:J63)</f>
        <v>0</v>
      </c>
    </row>
    <row r="65" spans="6:10" x14ac:dyDescent="0.2">
      <c r="F65" s="137"/>
      <c r="G65" s="137"/>
      <c r="H65" s="137"/>
      <c r="I65" s="137"/>
      <c r="J65" s="138"/>
    </row>
    <row r="66" spans="6:10" x14ac:dyDescent="0.2">
      <c r="F66" s="137"/>
      <c r="G66" s="137"/>
      <c r="H66" s="137"/>
      <c r="I66" s="137"/>
      <c r="J66" s="138"/>
    </row>
    <row r="67" spans="6:10" x14ac:dyDescent="0.2">
      <c r="F67" s="137"/>
      <c r="G67" s="137"/>
      <c r="H67" s="137"/>
      <c r="I67" s="137"/>
      <c r="J67" s="138"/>
    </row>
  </sheetData>
  <sheetProtection algorithmName="SHA-512" hashValue="deOdjeXdNKjOmtUQZvPgVV08ILOb2BO/Ya6JKLK6uE5kpApxW0DEc/6eCwyuKkhtng0BqbMIn3h+C9H9UJIheA==" saltValue="vf0jJgw9oLJGwinBFGOuVw==" spinCount="100000" sheet="1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7">
    <mergeCell ref="C63:E63"/>
    <mergeCell ref="C58:E58"/>
    <mergeCell ref="C59:E59"/>
    <mergeCell ref="C60:E60"/>
    <mergeCell ref="C61:E61"/>
    <mergeCell ref="C62:E62"/>
    <mergeCell ref="C53:E53"/>
    <mergeCell ref="C54:E54"/>
    <mergeCell ref="C55:E55"/>
    <mergeCell ref="C56:E56"/>
    <mergeCell ref="C57:E57"/>
    <mergeCell ref="C39:E39"/>
    <mergeCell ref="C40:E40"/>
    <mergeCell ref="C41:E41"/>
    <mergeCell ref="C42:E42"/>
    <mergeCell ref="B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5" t="s">
        <v>6</v>
      </c>
      <c r="B1" s="105"/>
      <c r="C1" s="106"/>
      <c r="D1" s="105"/>
      <c r="E1" s="105"/>
      <c r="F1" s="105"/>
      <c r="G1" s="105"/>
    </row>
    <row r="2" spans="1:7" ht="24.95" customHeight="1" x14ac:dyDescent="0.2">
      <c r="A2" s="50" t="s">
        <v>7</v>
      </c>
      <c r="B2" s="49"/>
      <c r="C2" s="107"/>
      <c r="D2" s="107"/>
      <c r="E2" s="107"/>
      <c r="F2" s="107"/>
      <c r="G2" s="108"/>
    </row>
    <row r="3" spans="1:7" ht="24.95" customHeight="1" x14ac:dyDescent="0.2">
      <c r="A3" s="50" t="s">
        <v>8</v>
      </c>
      <c r="B3" s="49"/>
      <c r="C3" s="107"/>
      <c r="D3" s="107"/>
      <c r="E3" s="107"/>
      <c r="F3" s="107"/>
      <c r="G3" s="108"/>
    </row>
    <row r="4" spans="1:7" ht="24.95" customHeight="1" x14ac:dyDescent="0.2">
      <c r="A4" s="50" t="s">
        <v>9</v>
      </c>
      <c r="B4" s="49"/>
      <c r="C4" s="107"/>
      <c r="D4" s="107"/>
      <c r="E4" s="107"/>
      <c r="F4" s="107"/>
      <c r="G4" s="108"/>
    </row>
    <row r="5" spans="1:7" x14ac:dyDescent="0.2">
      <c r="B5" s="4"/>
      <c r="C5" s="5"/>
      <c r="D5" s="6"/>
    </row>
  </sheetData>
  <sheetProtection algorithmName="SHA-512" hashValue="ONyGWOxG6CzBbh+EuWMmSbAuz0OkbDYLslSo7LSxmOLQIEM8NZdn/AdaGACQ961O+qISK+FvGXiiu7cKiHoM3w==" saltValue="2o0S9vwjf8feAP/DpjGJgg==" spinCount="100000" sheet="1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tabSelected="1" workbookViewId="0">
      <pane ySplit="7" topLeftCell="A8" activePane="bottomLeft" state="frozen"/>
      <selection pane="bottomLeft" activeCell="AA15" sqref="AA15"/>
    </sheetView>
  </sheetViews>
  <sheetFormatPr defaultRowHeight="12.75" outlineLevelRow="1" x14ac:dyDescent="0.2"/>
  <cols>
    <col min="1" max="1" width="3.42578125" customWidth="1"/>
    <col min="2" max="2" width="12.5703125" style="179" customWidth="1"/>
    <col min="3" max="3" width="63.28515625" style="179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1" width="0" hidden="1" customWidth="1"/>
    <col min="14" max="17" width="0" hidden="1" customWidth="1"/>
    <col min="18" max="18" width="6.85546875" customWidth="1"/>
    <col min="20" max="24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199" t="s">
        <v>92</v>
      </c>
      <c r="B1" s="199"/>
      <c r="C1" s="199"/>
      <c r="D1" s="199"/>
      <c r="E1" s="199"/>
      <c r="F1" s="199"/>
      <c r="G1" s="199"/>
      <c r="AG1" t="s">
        <v>93</v>
      </c>
    </row>
    <row r="2" spans="1:60" ht="24.95" customHeight="1" x14ac:dyDescent="0.2">
      <c r="A2" s="200" t="s">
        <v>7</v>
      </c>
      <c r="B2" s="49" t="s">
        <v>50</v>
      </c>
      <c r="C2" s="203" t="s">
        <v>51</v>
      </c>
      <c r="D2" s="201"/>
      <c r="E2" s="201"/>
      <c r="F2" s="201"/>
      <c r="G2" s="202"/>
      <c r="AG2" t="s">
        <v>94</v>
      </c>
    </row>
    <row r="3" spans="1:60" ht="24.95" customHeight="1" x14ac:dyDescent="0.2">
      <c r="A3" s="200" t="s">
        <v>8</v>
      </c>
      <c r="B3" s="49" t="s">
        <v>45</v>
      </c>
      <c r="C3" s="203" t="s">
        <v>46</v>
      </c>
      <c r="D3" s="201"/>
      <c r="E3" s="201"/>
      <c r="F3" s="201"/>
      <c r="G3" s="202"/>
      <c r="AC3" s="179" t="s">
        <v>94</v>
      </c>
      <c r="AG3" t="s">
        <v>95</v>
      </c>
    </row>
    <row r="4" spans="1:60" ht="24.95" customHeight="1" x14ac:dyDescent="0.2">
      <c r="A4" s="204" t="s">
        <v>9</v>
      </c>
      <c r="B4" s="205" t="s">
        <v>43</v>
      </c>
      <c r="C4" s="206" t="s">
        <v>44</v>
      </c>
      <c r="D4" s="207"/>
      <c r="E4" s="207"/>
      <c r="F4" s="207"/>
      <c r="G4" s="208"/>
      <c r="AG4" t="s">
        <v>96</v>
      </c>
    </row>
    <row r="5" spans="1:60" x14ac:dyDescent="0.2">
      <c r="D5" s="10"/>
    </row>
    <row r="6" spans="1:60" ht="38.25" x14ac:dyDescent="0.2">
      <c r="A6" s="210" t="s">
        <v>97</v>
      </c>
      <c r="B6" s="212" t="s">
        <v>98</v>
      </c>
      <c r="C6" s="212" t="s">
        <v>99</v>
      </c>
      <c r="D6" s="211" t="s">
        <v>100</v>
      </c>
      <c r="E6" s="210" t="s">
        <v>101</v>
      </c>
      <c r="F6" s="209" t="s">
        <v>102</v>
      </c>
      <c r="G6" s="210" t="s">
        <v>29</v>
      </c>
      <c r="H6" s="213" t="s">
        <v>30</v>
      </c>
      <c r="I6" s="213" t="s">
        <v>103</v>
      </c>
      <c r="J6" s="213" t="s">
        <v>31</v>
      </c>
      <c r="K6" s="213" t="s">
        <v>104</v>
      </c>
      <c r="L6" s="213" t="s">
        <v>105</v>
      </c>
      <c r="M6" s="213" t="s">
        <v>106</v>
      </c>
      <c r="N6" s="213" t="s">
        <v>107</v>
      </c>
      <c r="O6" s="213" t="s">
        <v>108</v>
      </c>
      <c r="P6" s="213" t="s">
        <v>109</v>
      </c>
      <c r="Q6" s="213" t="s">
        <v>110</v>
      </c>
      <c r="R6" s="213" t="s">
        <v>111</v>
      </c>
      <c r="S6" s="213" t="s">
        <v>112</v>
      </c>
      <c r="T6" s="213" t="s">
        <v>113</v>
      </c>
      <c r="U6" s="213" t="s">
        <v>114</v>
      </c>
      <c r="V6" s="213" t="s">
        <v>115</v>
      </c>
      <c r="W6" s="213" t="s">
        <v>116</v>
      </c>
      <c r="X6" s="213" t="s">
        <v>117</v>
      </c>
    </row>
    <row r="7" spans="1:60" hidden="1" x14ac:dyDescent="0.2">
      <c r="A7" s="3"/>
      <c r="B7" s="4"/>
      <c r="C7" s="4"/>
      <c r="D7" s="6"/>
      <c r="E7" s="215"/>
      <c r="F7" s="216"/>
      <c r="G7" s="216"/>
      <c r="H7" s="216"/>
      <c r="I7" s="216"/>
      <c r="J7" s="216"/>
      <c r="K7" s="216"/>
      <c r="L7" s="216"/>
      <c r="M7" s="216"/>
      <c r="N7" s="215"/>
      <c r="O7" s="215"/>
      <c r="P7" s="215"/>
      <c r="Q7" s="215"/>
      <c r="R7" s="216"/>
      <c r="S7" s="216"/>
      <c r="T7" s="216"/>
      <c r="U7" s="216"/>
      <c r="V7" s="216"/>
      <c r="W7" s="216"/>
      <c r="X7" s="216"/>
    </row>
    <row r="8" spans="1:60" x14ac:dyDescent="0.2">
      <c r="A8" s="226" t="s">
        <v>118</v>
      </c>
      <c r="B8" s="227" t="s">
        <v>70</v>
      </c>
      <c r="C8" s="248" t="s">
        <v>71</v>
      </c>
      <c r="D8" s="228"/>
      <c r="E8" s="229"/>
      <c r="F8" s="230"/>
      <c r="G8" s="230">
        <f>SUMIF(AG9:AG10,"&lt;&gt;NOR",G9:G10)</f>
        <v>0</v>
      </c>
      <c r="H8" s="230"/>
      <c r="I8" s="230">
        <f>SUM(I9:I10)</f>
        <v>0</v>
      </c>
      <c r="J8" s="230"/>
      <c r="K8" s="230">
        <f>SUM(K9:K10)</f>
        <v>0</v>
      </c>
      <c r="L8" s="230"/>
      <c r="M8" s="230">
        <f>SUM(M9:M10)</f>
        <v>0</v>
      </c>
      <c r="N8" s="229"/>
      <c r="O8" s="229">
        <f>SUM(O9:O10)</f>
        <v>2.4500000000000002</v>
      </c>
      <c r="P8" s="229"/>
      <c r="Q8" s="229">
        <f>SUM(Q9:Q10)</f>
        <v>0</v>
      </c>
      <c r="R8" s="230"/>
      <c r="S8" s="230"/>
      <c r="T8" s="231"/>
      <c r="U8" s="225"/>
      <c r="V8" s="225">
        <f>SUM(V9:V10)</f>
        <v>0</v>
      </c>
      <c r="W8" s="225"/>
      <c r="X8" s="225"/>
      <c r="AG8" t="s">
        <v>119</v>
      </c>
    </row>
    <row r="9" spans="1:60" outlineLevel="1" x14ac:dyDescent="0.2">
      <c r="A9" s="239">
        <v>1</v>
      </c>
      <c r="B9" s="240" t="s">
        <v>120</v>
      </c>
      <c r="C9" s="249" t="s">
        <v>121</v>
      </c>
      <c r="D9" s="241" t="s">
        <v>122</v>
      </c>
      <c r="E9" s="242">
        <v>1</v>
      </c>
      <c r="F9" s="243"/>
      <c r="G9" s="244">
        <f>ROUND(E9*F9,2)</f>
        <v>0</v>
      </c>
      <c r="H9" s="243"/>
      <c r="I9" s="244">
        <f>ROUND(E9*H9,2)</f>
        <v>0</v>
      </c>
      <c r="J9" s="243"/>
      <c r="K9" s="244">
        <f>ROUND(E9*J9,2)</f>
        <v>0</v>
      </c>
      <c r="L9" s="244">
        <v>21</v>
      </c>
      <c r="M9" s="244">
        <f>G9*(1+L9/100)</f>
        <v>0</v>
      </c>
      <c r="N9" s="242">
        <v>0</v>
      </c>
      <c r="O9" s="242">
        <f>ROUND(E9*N9,2)</f>
        <v>0</v>
      </c>
      <c r="P9" s="242">
        <v>0</v>
      </c>
      <c r="Q9" s="242">
        <f>ROUND(E9*P9,2)</f>
        <v>0</v>
      </c>
      <c r="R9" s="244"/>
      <c r="S9" s="244" t="s">
        <v>123</v>
      </c>
      <c r="T9" s="245" t="s">
        <v>124</v>
      </c>
      <c r="U9" s="224">
        <v>0</v>
      </c>
      <c r="V9" s="224">
        <f>ROUND(E9*U9,2)</f>
        <v>0</v>
      </c>
      <c r="W9" s="224"/>
      <c r="X9" s="224" t="s">
        <v>125</v>
      </c>
      <c r="Y9" s="214"/>
      <c r="Z9" s="214"/>
      <c r="AA9" s="214"/>
      <c r="AB9" s="214"/>
      <c r="AC9" s="214"/>
      <c r="AD9" s="214"/>
      <c r="AE9" s="214"/>
      <c r="AF9" s="214"/>
      <c r="AG9" s="214" t="s">
        <v>126</v>
      </c>
      <c r="AH9" s="214"/>
      <c r="AI9" s="214"/>
      <c r="AJ9" s="214"/>
      <c r="AK9" s="214"/>
      <c r="AL9" s="214"/>
      <c r="AM9" s="214"/>
      <c r="AN9" s="214"/>
      <c r="AO9" s="214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214"/>
      <c r="BD9" s="214"/>
      <c r="BE9" s="214"/>
      <c r="BF9" s="214"/>
      <c r="BG9" s="214"/>
      <c r="BH9" s="214"/>
    </row>
    <row r="10" spans="1:60" ht="22.5" outlineLevel="1" x14ac:dyDescent="0.2">
      <c r="A10" s="239">
        <v>2</v>
      </c>
      <c r="B10" s="240" t="s">
        <v>127</v>
      </c>
      <c r="C10" s="249" t="s">
        <v>128</v>
      </c>
      <c r="D10" s="241" t="s">
        <v>122</v>
      </c>
      <c r="E10" s="242">
        <v>1</v>
      </c>
      <c r="F10" s="243"/>
      <c r="G10" s="244">
        <f>ROUND(E10*F10,2)</f>
        <v>0</v>
      </c>
      <c r="H10" s="243"/>
      <c r="I10" s="244">
        <f>ROUND(E10*H10,2)</f>
        <v>0</v>
      </c>
      <c r="J10" s="243"/>
      <c r="K10" s="244">
        <f>ROUND(E10*J10,2)</f>
        <v>0</v>
      </c>
      <c r="L10" s="244">
        <v>21</v>
      </c>
      <c r="M10" s="244">
        <f>G10*(1+L10/100)</f>
        <v>0</v>
      </c>
      <c r="N10" s="242">
        <v>2.4500000000000002</v>
      </c>
      <c r="O10" s="242">
        <f>ROUND(E10*N10,2)</f>
        <v>2.4500000000000002</v>
      </c>
      <c r="P10" s="242">
        <v>0</v>
      </c>
      <c r="Q10" s="242">
        <f>ROUND(E10*P10,2)</f>
        <v>0</v>
      </c>
      <c r="R10" s="244"/>
      <c r="S10" s="244" t="s">
        <v>123</v>
      </c>
      <c r="T10" s="245" t="s">
        <v>124</v>
      </c>
      <c r="U10" s="224">
        <v>0</v>
      </c>
      <c r="V10" s="224">
        <f>ROUND(E10*U10,2)</f>
        <v>0</v>
      </c>
      <c r="W10" s="224"/>
      <c r="X10" s="224" t="s">
        <v>129</v>
      </c>
      <c r="Y10" s="214"/>
      <c r="Z10" s="214"/>
      <c r="AA10" s="214"/>
      <c r="AB10" s="214"/>
      <c r="AC10" s="214"/>
      <c r="AD10" s="214"/>
      <c r="AE10" s="214"/>
      <c r="AF10" s="214"/>
      <c r="AG10" s="214" t="s">
        <v>130</v>
      </c>
      <c r="AH10" s="214"/>
      <c r="AI10" s="214"/>
      <c r="AJ10" s="214"/>
      <c r="AK10" s="214"/>
      <c r="AL10" s="214"/>
      <c r="AM10" s="214"/>
      <c r="AN10" s="214"/>
      <c r="AO10" s="214"/>
      <c r="AP10" s="214"/>
      <c r="AQ10" s="214"/>
      <c r="AR10" s="214"/>
      <c r="AS10" s="214"/>
      <c r="AT10" s="214"/>
      <c r="AU10" s="214"/>
      <c r="AV10" s="214"/>
      <c r="AW10" s="214"/>
      <c r="AX10" s="214"/>
      <c r="AY10" s="214"/>
      <c r="AZ10" s="214"/>
      <c r="BA10" s="214"/>
      <c r="BB10" s="214"/>
      <c r="BC10" s="214"/>
      <c r="BD10" s="214"/>
      <c r="BE10" s="214"/>
      <c r="BF10" s="214"/>
      <c r="BG10" s="214"/>
      <c r="BH10" s="214"/>
    </row>
    <row r="11" spans="1:60" x14ac:dyDescent="0.2">
      <c r="A11" s="226" t="s">
        <v>118</v>
      </c>
      <c r="B11" s="227" t="s">
        <v>72</v>
      </c>
      <c r="C11" s="248" t="s">
        <v>73</v>
      </c>
      <c r="D11" s="228"/>
      <c r="E11" s="229"/>
      <c r="F11" s="230"/>
      <c r="G11" s="230">
        <f>SUMIF(AG12:AG13,"&lt;&gt;NOR",G12:G13)</f>
        <v>0</v>
      </c>
      <c r="H11" s="230"/>
      <c r="I11" s="230">
        <f>SUM(I12:I13)</f>
        <v>0</v>
      </c>
      <c r="J11" s="230"/>
      <c r="K11" s="230">
        <f>SUM(K12:K13)</f>
        <v>0</v>
      </c>
      <c r="L11" s="230"/>
      <c r="M11" s="230">
        <f>SUM(M12:M13)</f>
        <v>0</v>
      </c>
      <c r="N11" s="229"/>
      <c r="O11" s="229">
        <f>SUM(O12:O13)</f>
        <v>0.48</v>
      </c>
      <c r="P11" s="229"/>
      <c r="Q11" s="229">
        <f>SUM(Q12:Q13)</f>
        <v>0</v>
      </c>
      <c r="R11" s="230"/>
      <c r="S11" s="230"/>
      <c r="T11" s="231"/>
      <c r="U11" s="225"/>
      <c r="V11" s="225">
        <f>SUM(V12:V13)</f>
        <v>13.92</v>
      </c>
      <c r="W11" s="225"/>
      <c r="X11" s="225"/>
      <c r="AG11" t="s">
        <v>119</v>
      </c>
    </row>
    <row r="12" spans="1:60" outlineLevel="1" x14ac:dyDescent="0.2">
      <c r="A12" s="239">
        <v>3</v>
      </c>
      <c r="B12" s="240" t="s">
        <v>131</v>
      </c>
      <c r="C12" s="249" t="s">
        <v>132</v>
      </c>
      <c r="D12" s="241" t="s">
        <v>133</v>
      </c>
      <c r="E12" s="242">
        <v>26</v>
      </c>
      <c r="F12" s="243"/>
      <c r="G12" s="244">
        <f>ROUND(E12*F12,2)</f>
        <v>0</v>
      </c>
      <c r="H12" s="243"/>
      <c r="I12" s="244">
        <f>ROUND(E12*H12,2)</f>
        <v>0</v>
      </c>
      <c r="J12" s="243"/>
      <c r="K12" s="244">
        <f>ROUND(E12*J12,2)</f>
        <v>0</v>
      </c>
      <c r="L12" s="244">
        <v>21</v>
      </c>
      <c r="M12" s="244">
        <f>G12*(1+L12/100)</f>
        <v>0</v>
      </c>
      <c r="N12" s="242">
        <v>2.3800000000000002E-3</v>
      </c>
      <c r="O12" s="242">
        <f>ROUND(E12*N12,2)</f>
        <v>0.06</v>
      </c>
      <c r="P12" s="242">
        <v>0</v>
      </c>
      <c r="Q12" s="242">
        <f>ROUND(E12*P12,2)</f>
        <v>0</v>
      </c>
      <c r="R12" s="244"/>
      <c r="S12" s="244" t="s">
        <v>123</v>
      </c>
      <c r="T12" s="245" t="s">
        <v>124</v>
      </c>
      <c r="U12" s="224">
        <v>0.18232999999999999</v>
      </c>
      <c r="V12" s="224">
        <f>ROUND(E12*U12,2)</f>
        <v>4.74</v>
      </c>
      <c r="W12" s="224"/>
      <c r="X12" s="224" t="s">
        <v>125</v>
      </c>
      <c r="Y12" s="214"/>
      <c r="Z12" s="214"/>
      <c r="AA12" s="214"/>
      <c r="AB12" s="214"/>
      <c r="AC12" s="214"/>
      <c r="AD12" s="214"/>
      <c r="AE12" s="214"/>
      <c r="AF12" s="214"/>
      <c r="AG12" s="214" t="s">
        <v>126</v>
      </c>
      <c r="AH12" s="214"/>
      <c r="AI12" s="214"/>
      <c r="AJ12" s="214"/>
      <c r="AK12" s="214"/>
      <c r="AL12" s="214"/>
      <c r="AM12" s="214"/>
      <c r="AN12" s="214"/>
      <c r="AO12" s="214"/>
      <c r="AP12" s="214"/>
      <c r="AQ12" s="214"/>
      <c r="AR12" s="214"/>
      <c r="AS12" s="214"/>
      <c r="AT12" s="214"/>
      <c r="AU12" s="214"/>
      <c r="AV12" s="214"/>
      <c r="AW12" s="214"/>
      <c r="AX12" s="214"/>
      <c r="AY12" s="214"/>
      <c r="AZ12" s="214"/>
      <c r="BA12" s="214"/>
      <c r="BB12" s="214"/>
      <c r="BC12" s="214"/>
      <c r="BD12" s="214"/>
      <c r="BE12" s="214"/>
      <c r="BF12" s="214"/>
      <c r="BG12" s="214"/>
      <c r="BH12" s="214"/>
    </row>
    <row r="13" spans="1:60" outlineLevel="1" x14ac:dyDescent="0.2">
      <c r="A13" s="239">
        <v>4</v>
      </c>
      <c r="B13" s="240" t="s">
        <v>134</v>
      </c>
      <c r="C13" s="249" t="s">
        <v>135</v>
      </c>
      <c r="D13" s="241" t="s">
        <v>136</v>
      </c>
      <c r="E13" s="242">
        <v>7.8</v>
      </c>
      <c r="F13" s="243"/>
      <c r="G13" s="244">
        <f>ROUND(E13*F13,2)</f>
        <v>0</v>
      </c>
      <c r="H13" s="243"/>
      <c r="I13" s="244">
        <f>ROUND(E13*H13,2)</f>
        <v>0</v>
      </c>
      <c r="J13" s="243"/>
      <c r="K13" s="244">
        <f>ROUND(E13*J13,2)</f>
        <v>0</v>
      </c>
      <c r="L13" s="244">
        <v>21</v>
      </c>
      <c r="M13" s="244">
        <f>G13*(1+L13/100)</f>
        <v>0</v>
      </c>
      <c r="N13" s="242">
        <v>5.3690000000000002E-2</v>
      </c>
      <c r="O13" s="242">
        <f>ROUND(E13*N13,2)</f>
        <v>0.42</v>
      </c>
      <c r="P13" s="242">
        <v>0</v>
      </c>
      <c r="Q13" s="242">
        <f>ROUND(E13*P13,2)</f>
        <v>0</v>
      </c>
      <c r="R13" s="244"/>
      <c r="S13" s="244" t="s">
        <v>123</v>
      </c>
      <c r="T13" s="245" t="s">
        <v>124</v>
      </c>
      <c r="U13" s="224">
        <v>1.17717</v>
      </c>
      <c r="V13" s="224">
        <f>ROUND(E13*U13,2)</f>
        <v>9.18</v>
      </c>
      <c r="W13" s="224"/>
      <c r="X13" s="224" t="s">
        <v>125</v>
      </c>
      <c r="Y13" s="214"/>
      <c r="Z13" s="214"/>
      <c r="AA13" s="214"/>
      <c r="AB13" s="214"/>
      <c r="AC13" s="214"/>
      <c r="AD13" s="214"/>
      <c r="AE13" s="214"/>
      <c r="AF13" s="214"/>
      <c r="AG13" s="214" t="s">
        <v>126</v>
      </c>
      <c r="AH13" s="214"/>
      <c r="AI13" s="214"/>
      <c r="AJ13" s="214"/>
      <c r="AK13" s="214"/>
      <c r="AL13" s="214"/>
      <c r="AM13" s="214"/>
      <c r="AN13" s="214"/>
      <c r="AO13" s="214"/>
      <c r="AP13" s="214"/>
      <c r="AQ13" s="214"/>
      <c r="AR13" s="214"/>
      <c r="AS13" s="214"/>
      <c r="AT13" s="214"/>
      <c r="AU13" s="214"/>
      <c r="AV13" s="214"/>
      <c r="AW13" s="214"/>
      <c r="AX13" s="214"/>
      <c r="AY13" s="214"/>
      <c r="AZ13" s="214"/>
      <c r="BA13" s="214"/>
      <c r="BB13" s="214"/>
      <c r="BC13" s="214"/>
      <c r="BD13" s="214"/>
      <c r="BE13" s="214"/>
      <c r="BF13" s="214"/>
      <c r="BG13" s="214"/>
      <c r="BH13" s="214"/>
    </row>
    <row r="14" spans="1:60" x14ac:dyDescent="0.2">
      <c r="A14" s="226" t="s">
        <v>118</v>
      </c>
      <c r="B14" s="227" t="s">
        <v>74</v>
      </c>
      <c r="C14" s="248" t="s">
        <v>75</v>
      </c>
      <c r="D14" s="228"/>
      <c r="E14" s="229"/>
      <c r="F14" s="230"/>
      <c r="G14" s="230">
        <f>SUMIF(AG15:AG15,"&lt;&gt;NOR",G15:G15)</f>
        <v>0</v>
      </c>
      <c r="H14" s="230"/>
      <c r="I14" s="230">
        <f>SUM(I15:I15)</f>
        <v>0</v>
      </c>
      <c r="J14" s="230"/>
      <c r="K14" s="230">
        <f>SUM(K15:K15)</f>
        <v>0</v>
      </c>
      <c r="L14" s="230"/>
      <c r="M14" s="230">
        <f>SUM(M15:M15)</f>
        <v>0</v>
      </c>
      <c r="N14" s="229"/>
      <c r="O14" s="229">
        <f>SUM(O15:O15)</f>
        <v>0.24</v>
      </c>
      <c r="P14" s="229"/>
      <c r="Q14" s="229">
        <f>SUM(Q15:Q15)</f>
        <v>0</v>
      </c>
      <c r="R14" s="230"/>
      <c r="S14" s="230"/>
      <c r="T14" s="231"/>
      <c r="U14" s="225"/>
      <c r="V14" s="225">
        <f>SUM(V15:V15)</f>
        <v>34.520000000000003</v>
      </c>
      <c r="W14" s="225"/>
      <c r="X14" s="225"/>
      <c r="AG14" t="s">
        <v>119</v>
      </c>
    </row>
    <row r="15" spans="1:60" outlineLevel="1" x14ac:dyDescent="0.2">
      <c r="A15" s="239">
        <v>5</v>
      </c>
      <c r="B15" s="240" t="s">
        <v>137</v>
      </c>
      <c r="C15" s="249" t="s">
        <v>138</v>
      </c>
      <c r="D15" s="241" t="s">
        <v>136</v>
      </c>
      <c r="E15" s="242">
        <v>195</v>
      </c>
      <c r="F15" s="243"/>
      <c r="G15" s="244">
        <f>ROUND(E15*F15,2)</f>
        <v>0</v>
      </c>
      <c r="H15" s="243"/>
      <c r="I15" s="244">
        <f>ROUND(E15*H15,2)</f>
        <v>0</v>
      </c>
      <c r="J15" s="243"/>
      <c r="K15" s="244">
        <f>ROUND(E15*J15,2)</f>
        <v>0</v>
      </c>
      <c r="L15" s="244">
        <v>21</v>
      </c>
      <c r="M15" s="244">
        <f>G15*(1+L15/100)</f>
        <v>0</v>
      </c>
      <c r="N15" s="242">
        <v>1.2099999999999999E-3</v>
      </c>
      <c r="O15" s="242">
        <f>ROUND(E15*N15,2)</f>
        <v>0.24</v>
      </c>
      <c r="P15" s="242">
        <v>0</v>
      </c>
      <c r="Q15" s="242">
        <f>ROUND(E15*P15,2)</f>
        <v>0</v>
      </c>
      <c r="R15" s="244"/>
      <c r="S15" s="244" t="s">
        <v>123</v>
      </c>
      <c r="T15" s="245" t="s">
        <v>124</v>
      </c>
      <c r="U15" s="224">
        <v>0.17699999999999999</v>
      </c>
      <c r="V15" s="224">
        <f>ROUND(E15*U15,2)</f>
        <v>34.520000000000003</v>
      </c>
      <c r="W15" s="224"/>
      <c r="X15" s="224" t="s">
        <v>125</v>
      </c>
      <c r="Y15" s="214"/>
      <c r="Z15" s="214"/>
      <c r="AA15" s="214"/>
      <c r="AB15" s="214"/>
      <c r="AC15" s="214"/>
      <c r="AD15" s="214"/>
      <c r="AE15" s="214"/>
      <c r="AF15" s="214"/>
      <c r="AG15" s="214" t="s">
        <v>126</v>
      </c>
      <c r="AH15" s="214"/>
      <c r="AI15" s="214"/>
      <c r="AJ15" s="214"/>
      <c r="AK15" s="214"/>
      <c r="AL15" s="214"/>
      <c r="AM15" s="214"/>
      <c r="AN15" s="214"/>
      <c r="AO15" s="214"/>
      <c r="AP15" s="214"/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  <c r="BA15" s="214"/>
      <c r="BB15" s="214"/>
      <c r="BC15" s="214"/>
      <c r="BD15" s="214"/>
      <c r="BE15" s="214"/>
      <c r="BF15" s="214"/>
      <c r="BG15" s="214"/>
      <c r="BH15" s="214"/>
    </row>
    <row r="16" spans="1:60" x14ac:dyDescent="0.2">
      <c r="A16" s="226" t="s">
        <v>118</v>
      </c>
      <c r="B16" s="227" t="s">
        <v>76</v>
      </c>
      <c r="C16" s="248" t="s">
        <v>77</v>
      </c>
      <c r="D16" s="228"/>
      <c r="E16" s="229"/>
      <c r="F16" s="230"/>
      <c r="G16" s="230">
        <f>SUMIF(AG17:AG17,"&lt;&gt;NOR",G17:G17)</f>
        <v>0</v>
      </c>
      <c r="H16" s="230"/>
      <c r="I16" s="230">
        <f>SUM(I17:I17)</f>
        <v>0</v>
      </c>
      <c r="J16" s="230"/>
      <c r="K16" s="230">
        <f>SUM(K17:K17)</f>
        <v>0</v>
      </c>
      <c r="L16" s="230"/>
      <c r="M16" s="230">
        <f>SUM(M17:M17)</f>
        <v>0</v>
      </c>
      <c r="N16" s="229"/>
      <c r="O16" s="229">
        <f>SUM(O17:O17)</f>
        <v>0</v>
      </c>
      <c r="P16" s="229"/>
      <c r="Q16" s="229">
        <f>SUM(Q17:Q17)</f>
        <v>0</v>
      </c>
      <c r="R16" s="230"/>
      <c r="S16" s="230"/>
      <c r="T16" s="231"/>
      <c r="U16" s="225"/>
      <c r="V16" s="225">
        <f>SUM(V17:V17)</f>
        <v>42.48</v>
      </c>
      <c r="W16" s="225"/>
      <c r="X16" s="225"/>
      <c r="AG16" t="s">
        <v>119</v>
      </c>
    </row>
    <row r="17" spans="1:60" ht="56.25" outlineLevel="1" x14ac:dyDescent="0.2">
      <c r="A17" s="239">
        <v>6</v>
      </c>
      <c r="B17" s="240" t="s">
        <v>139</v>
      </c>
      <c r="C17" s="249" t="s">
        <v>140</v>
      </c>
      <c r="D17" s="241" t="s">
        <v>136</v>
      </c>
      <c r="E17" s="242">
        <v>120</v>
      </c>
      <c r="F17" s="243"/>
      <c r="G17" s="244">
        <f>ROUND(E17*F17,2)</f>
        <v>0</v>
      </c>
      <c r="H17" s="243"/>
      <c r="I17" s="244">
        <f>ROUND(E17*H17,2)</f>
        <v>0</v>
      </c>
      <c r="J17" s="243"/>
      <c r="K17" s="244">
        <f>ROUND(E17*J17,2)</f>
        <v>0</v>
      </c>
      <c r="L17" s="244">
        <v>21</v>
      </c>
      <c r="M17" s="244">
        <f>G17*(1+L17/100)</f>
        <v>0</v>
      </c>
      <c r="N17" s="242">
        <v>4.0000000000000003E-5</v>
      </c>
      <c r="O17" s="242">
        <f>ROUND(E17*N17,2)</f>
        <v>0</v>
      </c>
      <c r="P17" s="242">
        <v>0</v>
      </c>
      <c r="Q17" s="242">
        <f>ROUND(E17*P17,2)</f>
        <v>0</v>
      </c>
      <c r="R17" s="244" t="s">
        <v>141</v>
      </c>
      <c r="S17" s="244" t="s">
        <v>142</v>
      </c>
      <c r="T17" s="245" t="s">
        <v>142</v>
      </c>
      <c r="U17" s="224">
        <v>0.35399999999999998</v>
      </c>
      <c r="V17" s="224">
        <f>ROUND(E17*U17,2)</f>
        <v>42.48</v>
      </c>
      <c r="W17" s="224"/>
      <c r="X17" s="224" t="s">
        <v>125</v>
      </c>
      <c r="Y17" s="214"/>
      <c r="Z17" s="214"/>
      <c r="AA17" s="214"/>
      <c r="AB17" s="214"/>
      <c r="AC17" s="214"/>
      <c r="AD17" s="214"/>
      <c r="AE17" s="214"/>
      <c r="AF17" s="214"/>
      <c r="AG17" s="214" t="s">
        <v>126</v>
      </c>
      <c r="AH17" s="214"/>
      <c r="AI17" s="214"/>
      <c r="AJ17" s="214"/>
      <c r="AK17" s="214"/>
      <c r="AL17" s="214"/>
      <c r="AM17" s="214"/>
      <c r="AN17" s="214"/>
      <c r="AO17" s="214"/>
      <c r="AP17" s="214"/>
      <c r="AQ17" s="214"/>
      <c r="AR17" s="214"/>
      <c r="AS17" s="214"/>
      <c r="AT17" s="214"/>
      <c r="AU17" s="214"/>
      <c r="AV17" s="214"/>
      <c r="AW17" s="214"/>
      <c r="AX17" s="214"/>
      <c r="AY17" s="214"/>
      <c r="AZ17" s="214"/>
      <c r="BA17" s="214"/>
      <c r="BB17" s="214"/>
      <c r="BC17" s="214"/>
      <c r="BD17" s="214"/>
      <c r="BE17" s="214"/>
      <c r="BF17" s="214"/>
      <c r="BG17" s="214"/>
      <c r="BH17" s="214"/>
    </row>
    <row r="18" spans="1:60" x14ac:dyDescent="0.2">
      <c r="A18" s="226" t="s">
        <v>118</v>
      </c>
      <c r="B18" s="227" t="s">
        <v>78</v>
      </c>
      <c r="C18" s="248" t="s">
        <v>79</v>
      </c>
      <c r="D18" s="228"/>
      <c r="E18" s="229"/>
      <c r="F18" s="230"/>
      <c r="G18" s="230">
        <f>SUMIF(AG19:AG19,"&lt;&gt;NOR",G19:G19)</f>
        <v>0</v>
      </c>
      <c r="H18" s="230"/>
      <c r="I18" s="230">
        <f>SUM(I19:I19)</f>
        <v>0</v>
      </c>
      <c r="J18" s="230"/>
      <c r="K18" s="230">
        <f>SUM(K19:K19)</f>
        <v>0</v>
      </c>
      <c r="L18" s="230"/>
      <c r="M18" s="230">
        <f>SUM(M19:M19)</f>
        <v>0</v>
      </c>
      <c r="N18" s="229"/>
      <c r="O18" s="229">
        <f>SUM(O19:O19)</f>
        <v>0</v>
      </c>
      <c r="P18" s="229"/>
      <c r="Q18" s="229">
        <f>SUM(Q19:Q19)</f>
        <v>0.08</v>
      </c>
      <c r="R18" s="230"/>
      <c r="S18" s="230"/>
      <c r="T18" s="231"/>
      <c r="U18" s="225"/>
      <c r="V18" s="225">
        <f>SUM(V19:V19)</f>
        <v>0.94</v>
      </c>
      <c r="W18" s="225"/>
      <c r="X18" s="225"/>
      <c r="AG18" t="s">
        <v>119</v>
      </c>
    </row>
    <row r="19" spans="1:60" outlineLevel="1" x14ac:dyDescent="0.2">
      <c r="A19" s="239">
        <v>7</v>
      </c>
      <c r="B19" s="240" t="s">
        <v>143</v>
      </c>
      <c r="C19" s="249" t="s">
        <v>144</v>
      </c>
      <c r="D19" s="241" t="s">
        <v>145</v>
      </c>
      <c r="E19" s="242">
        <v>1</v>
      </c>
      <c r="F19" s="243"/>
      <c r="G19" s="244">
        <f>ROUND(E19*F19,2)</f>
        <v>0</v>
      </c>
      <c r="H19" s="243"/>
      <c r="I19" s="244">
        <f>ROUND(E19*H19,2)</f>
        <v>0</v>
      </c>
      <c r="J19" s="243"/>
      <c r="K19" s="244">
        <f>ROUND(E19*J19,2)</f>
        <v>0</v>
      </c>
      <c r="L19" s="244">
        <v>21</v>
      </c>
      <c r="M19" s="244">
        <f>G19*(1+L19/100)</f>
        <v>0</v>
      </c>
      <c r="N19" s="242">
        <v>1.17E-3</v>
      </c>
      <c r="O19" s="242">
        <f>ROUND(E19*N19,2)</f>
        <v>0</v>
      </c>
      <c r="P19" s="242">
        <v>7.5999999999999998E-2</v>
      </c>
      <c r="Q19" s="242">
        <f>ROUND(E19*P19,2)</f>
        <v>0.08</v>
      </c>
      <c r="R19" s="244"/>
      <c r="S19" s="244" t="s">
        <v>123</v>
      </c>
      <c r="T19" s="245" t="s">
        <v>124</v>
      </c>
      <c r="U19" s="224">
        <v>0.93899999999999995</v>
      </c>
      <c r="V19" s="224">
        <f>ROUND(E19*U19,2)</f>
        <v>0.94</v>
      </c>
      <c r="W19" s="224"/>
      <c r="X19" s="224" t="s">
        <v>125</v>
      </c>
      <c r="Y19" s="214"/>
      <c r="Z19" s="214"/>
      <c r="AA19" s="214"/>
      <c r="AB19" s="214"/>
      <c r="AC19" s="214"/>
      <c r="AD19" s="214"/>
      <c r="AE19" s="214"/>
      <c r="AF19" s="214"/>
      <c r="AG19" s="214" t="s">
        <v>126</v>
      </c>
      <c r="AH19" s="214"/>
      <c r="AI19" s="214"/>
      <c r="AJ19" s="214"/>
      <c r="AK19" s="214"/>
      <c r="AL19" s="214"/>
      <c r="AM19" s="214"/>
      <c r="AN19" s="214"/>
      <c r="AO19" s="214"/>
      <c r="AP19" s="214"/>
      <c r="AQ19" s="214"/>
      <c r="AR19" s="214"/>
      <c r="AS19" s="214"/>
      <c r="AT19" s="214"/>
      <c r="AU19" s="214"/>
      <c r="AV19" s="214"/>
      <c r="AW19" s="214"/>
      <c r="AX19" s="214"/>
      <c r="AY19" s="214"/>
      <c r="AZ19" s="214"/>
      <c r="BA19" s="214"/>
      <c r="BB19" s="214"/>
      <c r="BC19" s="214"/>
      <c r="BD19" s="214"/>
      <c r="BE19" s="214"/>
      <c r="BF19" s="214"/>
      <c r="BG19" s="214"/>
      <c r="BH19" s="214"/>
    </row>
    <row r="20" spans="1:60" x14ac:dyDescent="0.2">
      <c r="A20" s="226" t="s">
        <v>118</v>
      </c>
      <c r="B20" s="227" t="s">
        <v>80</v>
      </c>
      <c r="C20" s="248" t="s">
        <v>81</v>
      </c>
      <c r="D20" s="228"/>
      <c r="E20" s="229"/>
      <c r="F20" s="230"/>
      <c r="G20" s="230">
        <f>SUMIF(AG21:AG26,"&lt;&gt;NOR",G21:G26)</f>
        <v>0</v>
      </c>
      <c r="H20" s="230"/>
      <c r="I20" s="230">
        <f>SUM(I21:I26)</f>
        <v>0</v>
      </c>
      <c r="J20" s="230"/>
      <c r="K20" s="230">
        <f>SUM(K21:K26)</f>
        <v>0</v>
      </c>
      <c r="L20" s="230"/>
      <c r="M20" s="230">
        <f>SUM(M21:M26)</f>
        <v>0</v>
      </c>
      <c r="N20" s="229"/>
      <c r="O20" s="229">
        <f>SUM(O21:O26)</f>
        <v>0</v>
      </c>
      <c r="P20" s="229"/>
      <c r="Q20" s="229">
        <f>SUM(Q21:Q26)</f>
        <v>0</v>
      </c>
      <c r="R20" s="230"/>
      <c r="S20" s="230"/>
      <c r="T20" s="231"/>
      <c r="U20" s="225"/>
      <c r="V20" s="225">
        <f>SUM(V21:V26)</f>
        <v>0.09</v>
      </c>
      <c r="W20" s="225"/>
      <c r="X20" s="225"/>
      <c r="AG20" t="s">
        <v>119</v>
      </c>
    </row>
    <row r="21" spans="1:60" outlineLevel="1" x14ac:dyDescent="0.2">
      <c r="A21" s="232">
        <v>8</v>
      </c>
      <c r="B21" s="233" t="s">
        <v>146</v>
      </c>
      <c r="C21" s="250" t="s">
        <v>147</v>
      </c>
      <c r="D21" s="234" t="s">
        <v>148</v>
      </c>
      <c r="E21" s="235">
        <v>0.19</v>
      </c>
      <c r="F21" s="236"/>
      <c r="G21" s="237">
        <f>ROUND(E21*F21,2)</f>
        <v>0</v>
      </c>
      <c r="H21" s="236"/>
      <c r="I21" s="237">
        <f>ROUND(E21*H21,2)</f>
        <v>0</v>
      </c>
      <c r="J21" s="236"/>
      <c r="K21" s="237">
        <f>ROUND(E21*J21,2)</f>
        <v>0</v>
      </c>
      <c r="L21" s="237">
        <v>21</v>
      </c>
      <c r="M21" s="237">
        <f>G21*(1+L21/100)</f>
        <v>0</v>
      </c>
      <c r="N21" s="235">
        <v>0</v>
      </c>
      <c r="O21" s="235">
        <f>ROUND(E21*N21,2)</f>
        <v>0</v>
      </c>
      <c r="P21" s="235">
        <v>0</v>
      </c>
      <c r="Q21" s="235">
        <f>ROUND(E21*P21,2)</f>
        <v>0</v>
      </c>
      <c r="R21" s="237"/>
      <c r="S21" s="237" t="s">
        <v>123</v>
      </c>
      <c r="T21" s="238" t="s">
        <v>124</v>
      </c>
      <c r="U21" s="224">
        <v>0.49</v>
      </c>
      <c r="V21" s="224">
        <f>ROUND(E21*U21,2)</f>
        <v>0.09</v>
      </c>
      <c r="W21" s="224"/>
      <c r="X21" s="224" t="s">
        <v>125</v>
      </c>
      <c r="Y21" s="214"/>
      <c r="Z21" s="214"/>
      <c r="AA21" s="214"/>
      <c r="AB21" s="214"/>
      <c r="AC21" s="214"/>
      <c r="AD21" s="214"/>
      <c r="AE21" s="214"/>
      <c r="AF21" s="214"/>
      <c r="AG21" s="214" t="s">
        <v>126</v>
      </c>
      <c r="AH21" s="214"/>
      <c r="AI21" s="214"/>
      <c r="AJ21" s="214"/>
      <c r="AK21" s="214"/>
      <c r="AL21" s="214"/>
      <c r="AM21" s="214"/>
      <c r="AN21" s="214"/>
      <c r="AO21" s="214"/>
      <c r="AP21" s="214"/>
      <c r="AQ21" s="214"/>
      <c r="AR21" s="214"/>
      <c r="AS21" s="214"/>
      <c r="AT21" s="214"/>
      <c r="AU21" s="214"/>
      <c r="AV21" s="214"/>
      <c r="AW21" s="214"/>
      <c r="AX21" s="214"/>
      <c r="AY21" s="214"/>
      <c r="AZ21" s="214"/>
      <c r="BA21" s="214"/>
      <c r="BB21" s="214"/>
      <c r="BC21" s="214"/>
      <c r="BD21" s="214"/>
      <c r="BE21" s="214"/>
      <c r="BF21" s="214"/>
      <c r="BG21" s="214"/>
      <c r="BH21" s="214"/>
    </row>
    <row r="22" spans="1:60" outlineLevel="1" x14ac:dyDescent="0.2">
      <c r="A22" s="221"/>
      <c r="B22" s="222"/>
      <c r="C22" s="251" t="s">
        <v>149</v>
      </c>
      <c r="D22" s="246"/>
      <c r="E22" s="246"/>
      <c r="F22" s="246"/>
      <c r="G22" s="246"/>
      <c r="H22" s="224"/>
      <c r="I22" s="224"/>
      <c r="J22" s="224"/>
      <c r="K22" s="224"/>
      <c r="L22" s="224"/>
      <c r="M22" s="224"/>
      <c r="N22" s="223"/>
      <c r="O22" s="223"/>
      <c r="P22" s="223"/>
      <c r="Q22" s="223"/>
      <c r="R22" s="224"/>
      <c r="S22" s="224"/>
      <c r="T22" s="224"/>
      <c r="U22" s="224"/>
      <c r="V22" s="224"/>
      <c r="W22" s="224"/>
      <c r="X22" s="224"/>
      <c r="Y22" s="214"/>
      <c r="Z22" s="214"/>
      <c r="AA22" s="214"/>
      <c r="AB22" s="214"/>
      <c r="AC22" s="214"/>
      <c r="AD22" s="214"/>
      <c r="AE22" s="214"/>
      <c r="AF22" s="214"/>
      <c r="AG22" s="214" t="s">
        <v>150</v>
      </c>
      <c r="AH22" s="214"/>
      <c r="AI22" s="214"/>
      <c r="AJ22" s="214"/>
      <c r="AK22" s="214"/>
      <c r="AL22" s="214"/>
      <c r="AM22" s="214"/>
      <c r="AN22" s="214"/>
      <c r="AO22" s="214"/>
      <c r="AP22" s="214"/>
      <c r="AQ22" s="214"/>
      <c r="AR22" s="214"/>
      <c r="AS22" s="214"/>
      <c r="AT22" s="214"/>
      <c r="AU22" s="214"/>
      <c r="AV22" s="214"/>
      <c r="AW22" s="214"/>
      <c r="AX22" s="214"/>
      <c r="AY22" s="214"/>
      <c r="AZ22" s="214"/>
      <c r="BA22" s="214"/>
      <c r="BB22" s="214"/>
      <c r="BC22" s="214"/>
      <c r="BD22" s="214"/>
      <c r="BE22" s="214"/>
      <c r="BF22" s="214"/>
      <c r="BG22" s="214"/>
      <c r="BH22" s="214"/>
    </row>
    <row r="23" spans="1:60" outlineLevel="1" x14ac:dyDescent="0.2">
      <c r="A23" s="239">
        <v>9</v>
      </c>
      <c r="B23" s="240" t="s">
        <v>151</v>
      </c>
      <c r="C23" s="249" t="s">
        <v>152</v>
      </c>
      <c r="D23" s="241" t="s">
        <v>148</v>
      </c>
      <c r="E23" s="242">
        <v>2.2799999999999998</v>
      </c>
      <c r="F23" s="243"/>
      <c r="G23" s="244">
        <f>ROUND(E23*F23,2)</f>
        <v>0</v>
      </c>
      <c r="H23" s="243"/>
      <c r="I23" s="244">
        <f>ROUND(E23*H23,2)</f>
        <v>0</v>
      </c>
      <c r="J23" s="243"/>
      <c r="K23" s="244">
        <f>ROUND(E23*J23,2)</f>
        <v>0</v>
      </c>
      <c r="L23" s="244">
        <v>21</v>
      </c>
      <c r="M23" s="244">
        <f>G23*(1+L23/100)</f>
        <v>0</v>
      </c>
      <c r="N23" s="242">
        <v>0</v>
      </c>
      <c r="O23" s="242">
        <f>ROUND(E23*N23,2)</f>
        <v>0</v>
      </c>
      <c r="P23" s="242">
        <v>0</v>
      </c>
      <c r="Q23" s="242">
        <f>ROUND(E23*P23,2)</f>
        <v>0</v>
      </c>
      <c r="R23" s="244"/>
      <c r="S23" s="244" t="s">
        <v>123</v>
      </c>
      <c r="T23" s="245" t="s">
        <v>124</v>
      </c>
      <c r="U23" s="224">
        <v>0</v>
      </c>
      <c r="V23" s="224">
        <f>ROUND(E23*U23,2)</f>
        <v>0</v>
      </c>
      <c r="W23" s="224"/>
      <c r="X23" s="224" t="s">
        <v>125</v>
      </c>
      <c r="Y23" s="214"/>
      <c r="Z23" s="214"/>
      <c r="AA23" s="214"/>
      <c r="AB23" s="214"/>
      <c r="AC23" s="214"/>
      <c r="AD23" s="214"/>
      <c r="AE23" s="214"/>
      <c r="AF23" s="214"/>
      <c r="AG23" s="214" t="s">
        <v>126</v>
      </c>
      <c r="AH23" s="214"/>
      <c r="AI23" s="214"/>
      <c r="AJ23" s="214"/>
      <c r="AK23" s="214"/>
      <c r="AL23" s="214"/>
      <c r="AM23" s="214"/>
      <c r="AN23" s="214"/>
      <c r="AO23" s="214"/>
      <c r="AP23" s="214"/>
      <c r="AQ23" s="214"/>
      <c r="AR23" s="214"/>
      <c r="AS23" s="214"/>
      <c r="AT23" s="214"/>
      <c r="AU23" s="214"/>
      <c r="AV23" s="214"/>
      <c r="AW23" s="214"/>
      <c r="AX23" s="214"/>
      <c r="AY23" s="214"/>
      <c r="AZ23" s="214"/>
      <c r="BA23" s="214"/>
      <c r="BB23" s="214"/>
      <c r="BC23" s="214"/>
      <c r="BD23" s="214"/>
      <c r="BE23" s="214"/>
      <c r="BF23" s="214"/>
      <c r="BG23" s="214"/>
      <c r="BH23" s="214"/>
    </row>
    <row r="24" spans="1:60" outlineLevel="1" x14ac:dyDescent="0.2">
      <c r="A24" s="239">
        <v>10</v>
      </c>
      <c r="B24" s="240" t="s">
        <v>153</v>
      </c>
      <c r="C24" s="249" t="s">
        <v>154</v>
      </c>
      <c r="D24" s="241" t="s">
        <v>145</v>
      </c>
      <c r="E24" s="242">
        <v>1</v>
      </c>
      <c r="F24" s="243"/>
      <c r="G24" s="244">
        <f>ROUND(E24*F24,2)</f>
        <v>0</v>
      </c>
      <c r="H24" s="243"/>
      <c r="I24" s="244">
        <f>ROUND(E24*H24,2)</f>
        <v>0</v>
      </c>
      <c r="J24" s="243"/>
      <c r="K24" s="244">
        <f>ROUND(E24*J24,2)</f>
        <v>0</v>
      </c>
      <c r="L24" s="244">
        <v>21</v>
      </c>
      <c r="M24" s="244">
        <f>G24*(1+L24/100)</f>
        <v>0</v>
      </c>
      <c r="N24" s="242">
        <v>0</v>
      </c>
      <c r="O24" s="242">
        <f>ROUND(E24*N24,2)</f>
        <v>0</v>
      </c>
      <c r="P24" s="242">
        <v>0</v>
      </c>
      <c r="Q24" s="242">
        <f>ROUND(E24*P24,2)</f>
        <v>0</v>
      </c>
      <c r="R24" s="244"/>
      <c r="S24" s="244" t="s">
        <v>123</v>
      </c>
      <c r="T24" s="245" t="s">
        <v>124</v>
      </c>
      <c r="U24" s="224">
        <v>0</v>
      </c>
      <c r="V24" s="224">
        <f>ROUND(E24*U24,2)</f>
        <v>0</v>
      </c>
      <c r="W24" s="224"/>
      <c r="X24" s="224" t="s">
        <v>125</v>
      </c>
      <c r="Y24" s="214"/>
      <c r="Z24" s="214"/>
      <c r="AA24" s="214"/>
      <c r="AB24" s="214"/>
      <c r="AC24" s="214"/>
      <c r="AD24" s="214"/>
      <c r="AE24" s="214"/>
      <c r="AF24" s="214"/>
      <c r="AG24" s="214" t="s">
        <v>126</v>
      </c>
      <c r="AH24" s="214"/>
      <c r="AI24" s="214"/>
      <c r="AJ24" s="214"/>
      <c r="AK24" s="214"/>
      <c r="AL24" s="214"/>
      <c r="AM24" s="214"/>
      <c r="AN24" s="214"/>
      <c r="AO24" s="214"/>
      <c r="AP24" s="214"/>
      <c r="AQ24" s="214"/>
      <c r="AR24" s="214"/>
      <c r="AS24" s="214"/>
      <c r="AT24" s="214"/>
      <c r="AU24" s="214"/>
      <c r="AV24" s="214"/>
      <c r="AW24" s="214"/>
      <c r="AX24" s="214"/>
      <c r="AY24" s="214"/>
      <c r="AZ24" s="214"/>
      <c r="BA24" s="214"/>
      <c r="BB24" s="214"/>
      <c r="BC24" s="214"/>
      <c r="BD24" s="214"/>
      <c r="BE24" s="214"/>
      <c r="BF24" s="214"/>
      <c r="BG24" s="214"/>
      <c r="BH24" s="214"/>
    </row>
    <row r="25" spans="1:60" outlineLevel="1" x14ac:dyDescent="0.2">
      <c r="A25" s="239">
        <v>11</v>
      </c>
      <c r="B25" s="240" t="s">
        <v>155</v>
      </c>
      <c r="C25" s="249" t="s">
        <v>156</v>
      </c>
      <c r="D25" s="241" t="s">
        <v>148</v>
      </c>
      <c r="E25" s="242">
        <v>0.19</v>
      </c>
      <c r="F25" s="243"/>
      <c r="G25" s="244">
        <f>ROUND(E25*F25,2)</f>
        <v>0</v>
      </c>
      <c r="H25" s="243"/>
      <c r="I25" s="244">
        <f>ROUND(E25*H25,2)</f>
        <v>0</v>
      </c>
      <c r="J25" s="243"/>
      <c r="K25" s="244">
        <f>ROUND(E25*J25,2)</f>
        <v>0</v>
      </c>
      <c r="L25" s="244">
        <v>21</v>
      </c>
      <c r="M25" s="244">
        <f>G25*(1+L25/100)</f>
        <v>0</v>
      </c>
      <c r="N25" s="242">
        <v>0</v>
      </c>
      <c r="O25" s="242">
        <f>ROUND(E25*N25,2)</f>
        <v>0</v>
      </c>
      <c r="P25" s="242">
        <v>0</v>
      </c>
      <c r="Q25" s="242">
        <f>ROUND(E25*P25,2)</f>
        <v>0</v>
      </c>
      <c r="R25" s="244"/>
      <c r="S25" s="244" t="s">
        <v>123</v>
      </c>
      <c r="T25" s="245" t="s">
        <v>124</v>
      </c>
      <c r="U25" s="224">
        <v>0</v>
      </c>
      <c r="V25" s="224">
        <f>ROUND(E25*U25,2)</f>
        <v>0</v>
      </c>
      <c r="W25" s="224"/>
      <c r="X25" s="224" t="s">
        <v>125</v>
      </c>
      <c r="Y25" s="214"/>
      <c r="Z25" s="214"/>
      <c r="AA25" s="214"/>
      <c r="AB25" s="214"/>
      <c r="AC25" s="214"/>
      <c r="AD25" s="214"/>
      <c r="AE25" s="214"/>
      <c r="AF25" s="214"/>
      <c r="AG25" s="214" t="s">
        <v>126</v>
      </c>
      <c r="AH25" s="214"/>
      <c r="AI25" s="214"/>
      <c r="AJ25" s="214"/>
      <c r="AK25" s="214"/>
      <c r="AL25" s="214"/>
      <c r="AM25" s="214"/>
      <c r="AN25" s="214"/>
      <c r="AO25" s="214"/>
      <c r="AP25" s="214"/>
      <c r="AQ25" s="214"/>
      <c r="AR25" s="214"/>
      <c r="AS25" s="214"/>
      <c r="AT25" s="214"/>
      <c r="AU25" s="214"/>
      <c r="AV25" s="214"/>
      <c r="AW25" s="214"/>
      <c r="AX25" s="214"/>
      <c r="AY25" s="214"/>
      <c r="AZ25" s="214"/>
      <c r="BA25" s="214"/>
      <c r="BB25" s="214"/>
      <c r="BC25" s="214"/>
      <c r="BD25" s="214"/>
      <c r="BE25" s="214"/>
      <c r="BF25" s="214"/>
      <c r="BG25" s="214"/>
      <c r="BH25" s="214"/>
    </row>
    <row r="26" spans="1:60" outlineLevel="1" x14ac:dyDescent="0.2">
      <c r="A26" s="239">
        <v>12</v>
      </c>
      <c r="B26" s="240" t="s">
        <v>157</v>
      </c>
      <c r="C26" s="249" t="s">
        <v>158</v>
      </c>
      <c r="D26" s="241" t="s">
        <v>159</v>
      </c>
      <c r="E26" s="242">
        <v>180</v>
      </c>
      <c r="F26" s="243"/>
      <c r="G26" s="244">
        <f>ROUND(E26*F26,2)</f>
        <v>0</v>
      </c>
      <c r="H26" s="243"/>
      <c r="I26" s="244">
        <f>ROUND(E26*H26,2)</f>
        <v>0</v>
      </c>
      <c r="J26" s="243"/>
      <c r="K26" s="244">
        <f>ROUND(E26*J26,2)</f>
        <v>0</v>
      </c>
      <c r="L26" s="244">
        <v>21</v>
      </c>
      <c r="M26" s="244">
        <f>G26*(1+L26/100)</f>
        <v>0</v>
      </c>
      <c r="N26" s="242">
        <v>0</v>
      </c>
      <c r="O26" s="242">
        <f>ROUND(E26*N26,2)</f>
        <v>0</v>
      </c>
      <c r="P26" s="242">
        <v>0</v>
      </c>
      <c r="Q26" s="242">
        <f>ROUND(E26*P26,2)</f>
        <v>0</v>
      </c>
      <c r="R26" s="244"/>
      <c r="S26" s="244" t="s">
        <v>123</v>
      </c>
      <c r="T26" s="245" t="s">
        <v>124</v>
      </c>
      <c r="U26" s="224">
        <v>0</v>
      </c>
      <c r="V26" s="224">
        <f>ROUND(E26*U26,2)</f>
        <v>0</v>
      </c>
      <c r="W26" s="224"/>
      <c r="X26" s="224" t="s">
        <v>125</v>
      </c>
      <c r="Y26" s="214"/>
      <c r="Z26" s="214"/>
      <c r="AA26" s="214"/>
      <c r="AB26" s="214"/>
      <c r="AC26" s="214"/>
      <c r="AD26" s="214"/>
      <c r="AE26" s="214"/>
      <c r="AF26" s="214"/>
      <c r="AG26" s="214" t="s">
        <v>126</v>
      </c>
      <c r="AH26" s="214"/>
      <c r="AI26" s="214"/>
      <c r="AJ26" s="214"/>
      <c r="AK26" s="214"/>
      <c r="AL26" s="214"/>
      <c r="AM26" s="214"/>
      <c r="AN26" s="214"/>
      <c r="AO26" s="214"/>
      <c r="AP26" s="214"/>
      <c r="AQ26" s="214"/>
      <c r="AR26" s="214"/>
      <c r="AS26" s="214"/>
      <c r="AT26" s="214"/>
      <c r="AU26" s="214"/>
      <c r="AV26" s="214"/>
      <c r="AW26" s="214"/>
      <c r="AX26" s="214"/>
      <c r="AY26" s="214"/>
      <c r="AZ26" s="214"/>
      <c r="BA26" s="214"/>
      <c r="BB26" s="214"/>
      <c r="BC26" s="214"/>
      <c r="BD26" s="214"/>
      <c r="BE26" s="214"/>
      <c r="BF26" s="214"/>
      <c r="BG26" s="214"/>
      <c r="BH26" s="214"/>
    </row>
    <row r="27" spans="1:60" x14ac:dyDescent="0.2">
      <c r="A27" s="226" t="s">
        <v>118</v>
      </c>
      <c r="B27" s="227" t="s">
        <v>82</v>
      </c>
      <c r="C27" s="248" t="s">
        <v>83</v>
      </c>
      <c r="D27" s="228"/>
      <c r="E27" s="229"/>
      <c r="F27" s="230"/>
      <c r="G27" s="230">
        <f>SUMIF(AG28:AG30,"&lt;&gt;NOR",G28:G30)</f>
        <v>0</v>
      </c>
      <c r="H27" s="230"/>
      <c r="I27" s="230">
        <f>SUM(I28:I30)</f>
        <v>0</v>
      </c>
      <c r="J27" s="230"/>
      <c r="K27" s="230">
        <f>SUM(K28:K30)</f>
        <v>0</v>
      </c>
      <c r="L27" s="230"/>
      <c r="M27" s="230">
        <f>SUM(M28:M30)</f>
        <v>0</v>
      </c>
      <c r="N27" s="229"/>
      <c r="O27" s="229">
        <f>SUM(O28:O30)</f>
        <v>0.08</v>
      </c>
      <c r="P27" s="229"/>
      <c r="Q27" s="229">
        <f>SUM(Q28:Q30)</f>
        <v>0</v>
      </c>
      <c r="R27" s="230"/>
      <c r="S27" s="230"/>
      <c r="T27" s="231"/>
      <c r="U27" s="225"/>
      <c r="V27" s="225">
        <f>SUM(V28:V30)</f>
        <v>26.970000000000002</v>
      </c>
      <c r="W27" s="225"/>
      <c r="X27" s="225"/>
      <c r="AG27" t="s">
        <v>119</v>
      </c>
    </row>
    <row r="28" spans="1:60" outlineLevel="1" x14ac:dyDescent="0.2">
      <c r="A28" s="239">
        <v>13</v>
      </c>
      <c r="B28" s="240" t="s">
        <v>160</v>
      </c>
      <c r="C28" s="249" t="s">
        <v>161</v>
      </c>
      <c r="D28" s="241" t="s">
        <v>136</v>
      </c>
      <c r="E28" s="242">
        <v>195</v>
      </c>
      <c r="F28" s="243"/>
      <c r="G28" s="244">
        <f>ROUND(E28*F28,2)</f>
        <v>0</v>
      </c>
      <c r="H28" s="243"/>
      <c r="I28" s="244">
        <f>ROUND(E28*H28,2)</f>
        <v>0</v>
      </c>
      <c r="J28" s="243"/>
      <c r="K28" s="244">
        <f>ROUND(E28*J28,2)</f>
        <v>0</v>
      </c>
      <c r="L28" s="244">
        <v>21</v>
      </c>
      <c r="M28" s="244">
        <f>G28*(1+L28/100)</f>
        <v>0</v>
      </c>
      <c r="N28" s="242">
        <v>6.9999999999999994E-5</v>
      </c>
      <c r="O28" s="242">
        <f>ROUND(E28*N28,2)</f>
        <v>0.01</v>
      </c>
      <c r="P28" s="242">
        <v>0</v>
      </c>
      <c r="Q28" s="242">
        <f>ROUND(E28*P28,2)</f>
        <v>0</v>
      </c>
      <c r="R28" s="244"/>
      <c r="S28" s="244" t="s">
        <v>123</v>
      </c>
      <c r="T28" s="245" t="s">
        <v>124</v>
      </c>
      <c r="U28" s="224">
        <v>0.03</v>
      </c>
      <c r="V28" s="224">
        <f>ROUND(E28*U28,2)</f>
        <v>5.85</v>
      </c>
      <c r="W28" s="224"/>
      <c r="X28" s="224" t="s">
        <v>125</v>
      </c>
      <c r="Y28" s="214"/>
      <c r="Z28" s="214"/>
      <c r="AA28" s="214"/>
      <c r="AB28" s="214"/>
      <c r="AC28" s="214"/>
      <c r="AD28" s="214"/>
      <c r="AE28" s="214"/>
      <c r="AF28" s="214"/>
      <c r="AG28" s="214" t="s">
        <v>126</v>
      </c>
      <c r="AH28" s="214"/>
      <c r="AI28" s="214"/>
      <c r="AJ28" s="214"/>
      <c r="AK28" s="214"/>
      <c r="AL28" s="214"/>
      <c r="AM28" s="214"/>
      <c r="AN28" s="214"/>
      <c r="AO28" s="214"/>
      <c r="AP28" s="214"/>
      <c r="AQ28" s="214"/>
      <c r="AR28" s="214"/>
      <c r="AS28" s="214"/>
      <c r="AT28" s="214"/>
      <c r="AU28" s="214"/>
      <c r="AV28" s="214"/>
      <c r="AW28" s="214"/>
      <c r="AX28" s="214"/>
      <c r="AY28" s="214"/>
      <c r="AZ28" s="214"/>
      <c r="BA28" s="214"/>
      <c r="BB28" s="214"/>
      <c r="BC28" s="214"/>
      <c r="BD28" s="214"/>
      <c r="BE28" s="214"/>
      <c r="BF28" s="214"/>
      <c r="BG28" s="214"/>
      <c r="BH28" s="214"/>
    </row>
    <row r="29" spans="1:60" outlineLevel="1" x14ac:dyDescent="0.2">
      <c r="A29" s="239">
        <v>14</v>
      </c>
      <c r="B29" s="240" t="s">
        <v>162</v>
      </c>
      <c r="C29" s="249" t="s">
        <v>163</v>
      </c>
      <c r="D29" s="241" t="s">
        <v>136</v>
      </c>
      <c r="E29" s="242">
        <v>195</v>
      </c>
      <c r="F29" s="243"/>
      <c r="G29" s="244">
        <f>ROUND(E29*F29,2)</f>
        <v>0</v>
      </c>
      <c r="H29" s="243"/>
      <c r="I29" s="244">
        <f>ROUND(E29*H29,2)</f>
        <v>0</v>
      </c>
      <c r="J29" s="243"/>
      <c r="K29" s="244">
        <f>ROUND(E29*J29,2)</f>
        <v>0</v>
      </c>
      <c r="L29" s="244">
        <v>21</v>
      </c>
      <c r="M29" s="244">
        <f>G29*(1+L29/100)</f>
        <v>0</v>
      </c>
      <c r="N29" s="242">
        <v>1.4999999999999999E-4</v>
      </c>
      <c r="O29" s="242">
        <f>ROUND(E29*N29,2)</f>
        <v>0.03</v>
      </c>
      <c r="P29" s="242">
        <v>0</v>
      </c>
      <c r="Q29" s="242">
        <f>ROUND(E29*P29,2)</f>
        <v>0</v>
      </c>
      <c r="R29" s="244"/>
      <c r="S29" s="244" t="s">
        <v>123</v>
      </c>
      <c r="T29" s="245" t="s">
        <v>124</v>
      </c>
      <c r="U29" s="224">
        <v>0.1</v>
      </c>
      <c r="V29" s="224">
        <f>ROUND(E29*U29,2)</f>
        <v>19.5</v>
      </c>
      <c r="W29" s="224"/>
      <c r="X29" s="224" t="s">
        <v>125</v>
      </c>
      <c r="Y29" s="214"/>
      <c r="Z29" s="214"/>
      <c r="AA29" s="214"/>
      <c r="AB29" s="214"/>
      <c r="AC29" s="214"/>
      <c r="AD29" s="214"/>
      <c r="AE29" s="214"/>
      <c r="AF29" s="214"/>
      <c r="AG29" s="214" t="s">
        <v>126</v>
      </c>
      <c r="AH29" s="214"/>
      <c r="AI29" s="214"/>
      <c r="AJ29" s="214"/>
      <c r="AK29" s="214"/>
      <c r="AL29" s="214"/>
      <c r="AM29" s="214"/>
      <c r="AN29" s="214"/>
      <c r="AO29" s="214"/>
      <c r="AP29" s="214"/>
      <c r="AQ29" s="214"/>
      <c r="AR29" s="214"/>
      <c r="AS29" s="214"/>
      <c r="AT29" s="214"/>
      <c r="AU29" s="214"/>
      <c r="AV29" s="214"/>
      <c r="AW29" s="214"/>
      <c r="AX29" s="214"/>
      <c r="AY29" s="214"/>
      <c r="AZ29" s="214"/>
      <c r="BA29" s="214"/>
      <c r="BB29" s="214"/>
      <c r="BC29" s="214"/>
      <c r="BD29" s="214"/>
      <c r="BE29" s="214"/>
      <c r="BF29" s="214"/>
      <c r="BG29" s="214"/>
      <c r="BH29" s="214"/>
    </row>
    <row r="30" spans="1:60" outlineLevel="1" x14ac:dyDescent="0.2">
      <c r="A30" s="239">
        <v>15</v>
      </c>
      <c r="B30" s="240" t="s">
        <v>164</v>
      </c>
      <c r="C30" s="249" t="s">
        <v>165</v>
      </c>
      <c r="D30" s="241" t="s">
        <v>136</v>
      </c>
      <c r="E30" s="242">
        <v>120</v>
      </c>
      <c r="F30" s="243"/>
      <c r="G30" s="244">
        <f>ROUND(E30*F30,2)</f>
        <v>0</v>
      </c>
      <c r="H30" s="243"/>
      <c r="I30" s="244">
        <f>ROUND(E30*H30,2)</f>
        <v>0</v>
      </c>
      <c r="J30" s="243"/>
      <c r="K30" s="244">
        <f>ROUND(E30*J30,2)</f>
        <v>0</v>
      </c>
      <c r="L30" s="244">
        <v>21</v>
      </c>
      <c r="M30" s="244">
        <f>G30*(1+L30/100)</f>
        <v>0</v>
      </c>
      <c r="N30" s="242">
        <v>3.5E-4</v>
      </c>
      <c r="O30" s="242">
        <f>ROUND(E30*N30,2)</f>
        <v>0.04</v>
      </c>
      <c r="P30" s="242">
        <v>0</v>
      </c>
      <c r="Q30" s="242">
        <f>ROUND(E30*P30,2)</f>
        <v>0</v>
      </c>
      <c r="R30" s="244"/>
      <c r="S30" s="244" t="s">
        <v>123</v>
      </c>
      <c r="T30" s="245" t="s">
        <v>124</v>
      </c>
      <c r="U30" s="224">
        <v>1.35E-2</v>
      </c>
      <c r="V30" s="224">
        <f>ROUND(E30*U30,2)</f>
        <v>1.62</v>
      </c>
      <c r="W30" s="224"/>
      <c r="X30" s="224" t="s">
        <v>125</v>
      </c>
      <c r="Y30" s="214"/>
      <c r="Z30" s="214"/>
      <c r="AA30" s="214"/>
      <c r="AB30" s="214"/>
      <c r="AC30" s="214"/>
      <c r="AD30" s="214"/>
      <c r="AE30" s="214"/>
      <c r="AF30" s="214"/>
      <c r="AG30" s="214" t="s">
        <v>126</v>
      </c>
      <c r="AH30" s="214"/>
      <c r="AI30" s="214"/>
      <c r="AJ30" s="214"/>
      <c r="AK30" s="214"/>
      <c r="AL30" s="214"/>
      <c r="AM30" s="214"/>
      <c r="AN30" s="214"/>
      <c r="AO30" s="214"/>
      <c r="AP30" s="214"/>
      <c r="AQ30" s="214"/>
      <c r="AR30" s="214"/>
      <c r="AS30" s="214"/>
      <c r="AT30" s="214"/>
      <c r="AU30" s="214"/>
      <c r="AV30" s="214"/>
      <c r="AW30" s="214"/>
      <c r="AX30" s="214"/>
      <c r="AY30" s="214"/>
      <c r="AZ30" s="214"/>
      <c r="BA30" s="214"/>
      <c r="BB30" s="214"/>
      <c r="BC30" s="214"/>
      <c r="BD30" s="214"/>
      <c r="BE30" s="214"/>
      <c r="BF30" s="214"/>
      <c r="BG30" s="214"/>
      <c r="BH30" s="214"/>
    </row>
    <row r="31" spans="1:60" x14ac:dyDescent="0.2">
      <c r="A31" s="226" t="s">
        <v>118</v>
      </c>
      <c r="B31" s="227" t="s">
        <v>84</v>
      </c>
      <c r="C31" s="248" t="s">
        <v>85</v>
      </c>
      <c r="D31" s="228"/>
      <c r="E31" s="229"/>
      <c r="F31" s="230"/>
      <c r="G31" s="230">
        <f>SUMIF(AG32:AG34,"&lt;&gt;NOR",G32:G34)</f>
        <v>0</v>
      </c>
      <c r="H31" s="230"/>
      <c r="I31" s="230">
        <f>SUM(I32:I34)</f>
        <v>0</v>
      </c>
      <c r="J31" s="230"/>
      <c r="K31" s="230">
        <f>SUM(K32:K34)</f>
        <v>0</v>
      </c>
      <c r="L31" s="230"/>
      <c r="M31" s="230">
        <f>SUM(M32:M34)</f>
        <v>0</v>
      </c>
      <c r="N31" s="229"/>
      <c r="O31" s="229">
        <f>SUM(O32:O34)</f>
        <v>0</v>
      </c>
      <c r="P31" s="229"/>
      <c r="Q31" s="229">
        <f>SUM(Q32:Q34)</f>
        <v>0</v>
      </c>
      <c r="R31" s="230"/>
      <c r="S31" s="230"/>
      <c r="T31" s="231"/>
      <c r="U31" s="225"/>
      <c r="V31" s="225">
        <f>SUM(V32:V34)</f>
        <v>1.73</v>
      </c>
      <c r="W31" s="225"/>
      <c r="X31" s="225"/>
      <c r="AG31" t="s">
        <v>119</v>
      </c>
    </row>
    <row r="32" spans="1:60" outlineLevel="1" x14ac:dyDescent="0.2">
      <c r="A32" s="239">
        <v>16</v>
      </c>
      <c r="B32" s="240" t="s">
        <v>166</v>
      </c>
      <c r="C32" s="249" t="s">
        <v>167</v>
      </c>
      <c r="D32" s="241" t="s">
        <v>122</v>
      </c>
      <c r="E32" s="242">
        <v>1</v>
      </c>
      <c r="F32" s="243"/>
      <c r="G32" s="244">
        <f>ROUND(E32*F32,2)</f>
        <v>0</v>
      </c>
      <c r="H32" s="243"/>
      <c r="I32" s="244">
        <f>ROUND(E32*H32,2)</f>
        <v>0</v>
      </c>
      <c r="J32" s="243"/>
      <c r="K32" s="244">
        <f>ROUND(E32*J32,2)</f>
        <v>0</v>
      </c>
      <c r="L32" s="244">
        <v>21</v>
      </c>
      <c r="M32" s="244">
        <f>G32*(1+L32/100)</f>
        <v>0</v>
      </c>
      <c r="N32" s="242">
        <v>0</v>
      </c>
      <c r="O32" s="242">
        <f>ROUND(E32*N32,2)</f>
        <v>0</v>
      </c>
      <c r="P32" s="242">
        <v>0</v>
      </c>
      <c r="Q32" s="242">
        <f>ROUND(E32*P32,2)</f>
        <v>0</v>
      </c>
      <c r="R32" s="244"/>
      <c r="S32" s="244" t="s">
        <v>123</v>
      </c>
      <c r="T32" s="245" t="s">
        <v>124</v>
      </c>
      <c r="U32" s="224">
        <v>0.2</v>
      </c>
      <c r="V32" s="224">
        <f>ROUND(E32*U32,2)</f>
        <v>0.2</v>
      </c>
      <c r="W32" s="224"/>
      <c r="X32" s="224" t="s">
        <v>125</v>
      </c>
      <c r="Y32" s="214"/>
      <c r="Z32" s="214"/>
      <c r="AA32" s="214"/>
      <c r="AB32" s="214"/>
      <c r="AC32" s="214"/>
      <c r="AD32" s="214"/>
      <c r="AE32" s="214"/>
      <c r="AF32" s="214"/>
      <c r="AG32" s="214" t="s">
        <v>126</v>
      </c>
      <c r="AH32" s="214"/>
      <c r="AI32" s="214"/>
      <c r="AJ32" s="214"/>
      <c r="AK32" s="214"/>
      <c r="AL32" s="214"/>
      <c r="AM32" s="214"/>
      <c r="AN32" s="214"/>
      <c r="AO32" s="214"/>
      <c r="AP32" s="214"/>
      <c r="AQ32" s="214"/>
      <c r="AR32" s="214"/>
      <c r="AS32" s="214"/>
      <c r="AT32" s="214"/>
      <c r="AU32" s="214"/>
      <c r="AV32" s="214"/>
      <c r="AW32" s="214"/>
      <c r="AX32" s="214"/>
      <c r="AY32" s="214"/>
      <c r="AZ32" s="214"/>
      <c r="BA32" s="214"/>
      <c r="BB32" s="214"/>
      <c r="BC32" s="214"/>
      <c r="BD32" s="214"/>
      <c r="BE32" s="214"/>
      <c r="BF32" s="214"/>
      <c r="BG32" s="214"/>
      <c r="BH32" s="214"/>
    </row>
    <row r="33" spans="1:60" outlineLevel="1" x14ac:dyDescent="0.2">
      <c r="A33" s="239">
        <v>17</v>
      </c>
      <c r="B33" s="240" t="s">
        <v>168</v>
      </c>
      <c r="C33" s="249" t="s">
        <v>169</v>
      </c>
      <c r="D33" s="241" t="s">
        <v>122</v>
      </c>
      <c r="E33" s="242">
        <v>1</v>
      </c>
      <c r="F33" s="243"/>
      <c r="G33" s="244">
        <f>ROUND(E33*F33,2)</f>
        <v>0</v>
      </c>
      <c r="H33" s="243"/>
      <c r="I33" s="244">
        <f>ROUND(E33*H33,2)</f>
        <v>0</v>
      </c>
      <c r="J33" s="243"/>
      <c r="K33" s="244">
        <f>ROUND(E33*J33,2)</f>
        <v>0</v>
      </c>
      <c r="L33" s="244">
        <v>21</v>
      </c>
      <c r="M33" s="244">
        <f>G33*(1+L33/100)</f>
        <v>0</v>
      </c>
      <c r="N33" s="242">
        <v>0</v>
      </c>
      <c r="O33" s="242">
        <f>ROUND(E33*N33,2)</f>
        <v>0</v>
      </c>
      <c r="P33" s="242">
        <v>0</v>
      </c>
      <c r="Q33" s="242">
        <f>ROUND(E33*P33,2)</f>
        <v>0</v>
      </c>
      <c r="R33" s="244"/>
      <c r="S33" s="244" t="s">
        <v>123</v>
      </c>
      <c r="T33" s="245" t="s">
        <v>124</v>
      </c>
      <c r="U33" s="224">
        <v>0.53</v>
      </c>
      <c r="V33" s="224">
        <f>ROUND(E33*U33,2)</f>
        <v>0.53</v>
      </c>
      <c r="W33" s="224"/>
      <c r="X33" s="224" t="s">
        <v>125</v>
      </c>
      <c r="Y33" s="214"/>
      <c r="Z33" s="214"/>
      <c r="AA33" s="214"/>
      <c r="AB33" s="214"/>
      <c r="AC33" s="214"/>
      <c r="AD33" s="214"/>
      <c r="AE33" s="214"/>
      <c r="AF33" s="214"/>
      <c r="AG33" s="214" t="s">
        <v>126</v>
      </c>
      <c r="AH33" s="214"/>
      <c r="AI33" s="214"/>
      <c r="AJ33" s="214"/>
      <c r="AK33" s="214"/>
      <c r="AL33" s="214"/>
      <c r="AM33" s="214"/>
      <c r="AN33" s="214"/>
      <c r="AO33" s="214"/>
      <c r="AP33" s="214"/>
      <c r="AQ33" s="214"/>
      <c r="AR33" s="214"/>
      <c r="AS33" s="214"/>
      <c r="AT33" s="214"/>
      <c r="AU33" s="214"/>
      <c r="AV33" s="214"/>
      <c r="AW33" s="214"/>
      <c r="AX33" s="214"/>
      <c r="AY33" s="214"/>
      <c r="AZ33" s="214"/>
      <c r="BA33" s="214"/>
      <c r="BB33" s="214"/>
      <c r="BC33" s="214"/>
      <c r="BD33" s="214"/>
      <c r="BE33" s="214"/>
      <c r="BF33" s="214"/>
      <c r="BG33" s="214"/>
      <c r="BH33" s="214"/>
    </row>
    <row r="34" spans="1:60" outlineLevel="1" x14ac:dyDescent="0.2">
      <c r="A34" s="239">
        <v>18</v>
      </c>
      <c r="B34" s="240" t="s">
        <v>170</v>
      </c>
      <c r="C34" s="249" t="s">
        <v>171</v>
      </c>
      <c r="D34" s="241" t="s">
        <v>122</v>
      </c>
      <c r="E34" s="242">
        <v>1</v>
      </c>
      <c r="F34" s="243"/>
      <c r="G34" s="244">
        <f>ROUND(E34*F34,2)</f>
        <v>0</v>
      </c>
      <c r="H34" s="243"/>
      <c r="I34" s="244">
        <f>ROUND(E34*H34,2)</f>
        <v>0</v>
      </c>
      <c r="J34" s="243"/>
      <c r="K34" s="244">
        <f>ROUND(E34*J34,2)</f>
        <v>0</v>
      </c>
      <c r="L34" s="244">
        <v>21</v>
      </c>
      <c r="M34" s="244">
        <f>G34*(1+L34/100)</f>
        <v>0</v>
      </c>
      <c r="N34" s="242">
        <v>0</v>
      </c>
      <c r="O34" s="242">
        <f>ROUND(E34*N34,2)</f>
        <v>0</v>
      </c>
      <c r="P34" s="242">
        <v>0</v>
      </c>
      <c r="Q34" s="242">
        <f>ROUND(E34*P34,2)</f>
        <v>0</v>
      </c>
      <c r="R34" s="244"/>
      <c r="S34" s="244" t="s">
        <v>123</v>
      </c>
      <c r="T34" s="245" t="s">
        <v>124</v>
      </c>
      <c r="U34" s="224">
        <v>1</v>
      </c>
      <c r="V34" s="224">
        <f>ROUND(E34*U34,2)</f>
        <v>1</v>
      </c>
      <c r="W34" s="224"/>
      <c r="X34" s="224" t="s">
        <v>125</v>
      </c>
      <c r="Y34" s="214"/>
      <c r="Z34" s="214"/>
      <c r="AA34" s="214"/>
      <c r="AB34" s="214"/>
      <c r="AC34" s="214"/>
      <c r="AD34" s="214"/>
      <c r="AE34" s="214"/>
      <c r="AF34" s="214"/>
      <c r="AG34" s="214" t="s">
        <v>126</v>
      </c>
      <c r="AH34" s="214"/>
      <c r="AI34" s="214"/>
      <c r="AJ34" s="214"/>
      <c r="AK34" s="214"/>
      <c r="AL34" s="214"/>
      <c r="AM34" s="214"/>
      <c r="AN34" s="214"/>
      <c r="AO34" s="214"/>
      <c r="AP34" s="214"/>
      <c r="AQ34" s="214"/>
      <c r="AR34" s="214"/>
      <c r="AS34" s="214"/>
      <c r="AT34" s="214"/>
      <c r="AU34" s="214"/>
      <c r="AV34" s="214"/>
      <c r="AW34" s="214"/>
      <c r="AX34" s="214"/>
      <c r="AY34" s="214"/>
      <c r="AZ34" s="214"/>
      <c r="BA34" s="214"/>
      <c r="BB34" s="214"/>
      <c r="BC34" s="214"/>
      <c r="BD34" s="214"/>
      <c r="BE34" s="214"/>
      <c r="BF34" s="214"/>
      <c r="BG34" s="214"/>
      <c r="BH34" s="214"/>
    </row>
    <row r="35" spans="1:60" x14ac:dyDescent="0.2">
      <c r="A35" s="226" t="s">
        <v>118</v>
      </c>
      <c r="B35" s="227" t="s">
        <v>88</v>
      </c>
      <c r="C35" s="248" t="s">
        <v>89</v>
      </c>
      <c r="D35" s="228"/>
      <c r="E35" s="229"/>
      <c r="F35" s="230"/>
      <c r="G35" s="230">
        <f>SUMIF(AG36:AG36,"&lt;&gt;NOR",G36:G36)</f>
        <v>0</v>
      </c>
      <c r="H35" s="230"/>
      <c r="I35" s="230">
        <f>SUM(I36:I36)</f>
        <v>0</v>
      </c>
      <c r="J35" s="230"/>
      <c r="K35" s="230">
        <f>SUM(K36:K36)</f>
        <v>0</v>
      </c>
      <c r="L35" s="230"/>
      <c r="M35" s="230">
        <f>SUM(M36:M36)</f>
        <v>0</v>
      </c>
      <c r="N35" s="229"/>
      <c r="O35" s="229">
        <f>SUM(O36:O36)</f>
        <v>0</v>
      </c>
      <c r="P35" s="229"/>
      <c r="Q35" s="229">
        <f>SUM(Q36:Q36)</f>
        <v>0</v>
      </c>
      <c r="R35" s="230"/>
      <c r="S35" s="230"/>
      <c r="T35" s="231"/>
      <c r="U35" s="225"/>
      <c r="V35" s="225">
        <f>SUM(V36:V36)</f>
        <v>20</v>
      </c>
      <c r="W35" s="225"/>
      <c r="X35" s="225"/>
      <c r="AG35" t="s">
        <v>119</v>
      </c>
    </row>
    <row r="36" spans="1:60" outlineLevel="1" x14ac:dyDescent="0.2">
      <c r="A36" s="239">
        <v>19</v>
      </c>
      <c r="B36" s="240" t="s">
        <v>172</v>
      </c>
      <c r="C36" s="249" t="s">
        <v>173</v>
      </c>
      <c r="D36" s="241" t="s">
        <v>174</v>
      </c>
      <c r="E36" s="242">
        <v>20</v>
      </c>
      <c r="F36" s="243"/>
      <c r="G36" s="244">
        <f>ROUND(E36*F36,2)</f>
        <v>0</v>
      </c>
      <c r="H36" s="243"/>
      <c r="I36" s="244">
        <f>ROUND(E36*H36,2)</f>
        <v>0</v>
      </c>
      <c r="J36" s="243"/>
      <c r="K36" s="244">
        <f>ROUND(E36*J36,2)</f>
        <v>0</v>
      </c>
      <c r="L36" s="244">
        <v>21</v>
      </c>
      <c r="M36" s="244">
        <f>G36*(1+L36/100)</f>
        <v>0</v>
      </c>
      <c r="N36" s="242">
        <v>0</v>
      </c>
      <c r="O36" s="242">
        <f>ROUND(E36*N36,2)</f>
        <v>0</v>
      </c>
      <c r="P36" s="242">
        <v>0</v>
      </c>
      <c r="Q36" s="242">
        <f>ROUND(E36*P36,2)</f>
        <v>0</v>
      </c>
      <c r="R36" s="244"/>
      <c r="S36" s="244" t="s">
        <v>123</v>
      </c>
      <c r="T36" s="245" t="s">
        <v>124</v>
      </c>
      <c r="U36" s="224">
        <v>1</v>
      </c>
      <c r="V36" s="224">
        <f>ROUND(E36*U36,2)</f>
        <v>20</v>
      </c>
      <c r="W36" s="224"/>
      <c r="X36" s="224" t="s">
        <v>175</v>
      </c>
      <c r="Y36" s="214"/>
      <c r="Z36" s="214"/>
      <c r="AA36" s="214"/>
      <c r="AB36" s="214"/>
      <c r="AC36" s="214"/>
      <c r="AD36" s="214"/>
      <c r="AE36" s="214"/>
      <c r="AF36" s="214"/>
      <c r="AG36" s="214" t="s">
        <v>176</v>
      </c>
      <c r="AH36" s="214"/>
      <c r="AI36" s="214"/>
      <c r="AJ36" s="214"/>
      <c r="AK36" s="214"/>
      <c r="AL36" s="214"/>
      <c r="AM36" s="214"/>
      <c r="AN36" s="214"/>
      <c r="AO36" s="214"/>
      <c r="AP36" s="214"/>
      <c r="AQ36" s="214"/>
      <c r="AR36" s="214"/>
      <c r="AS36" s="214"/>
      <c r="AT36" s="214"/>
      <c r="AU36" s="214"/>
      <c r="AV36" s="214"/>
      <c r="AW36" s="214"/>
      <c r="AX36" s="214"/>
      <c r="AY36" s="214"/>
      <c r="AZ36" s="214"/>
      <c r="BA36" s="214"/>
      <c r="BB36" s="214"/>
      <c r="BC36" s="214"/>
      <c r="BD36" s="214"/>
      <c r="BE36" s="214"/>
      <c r="BF36" s="214"/>
      <c r="BG36" s="214"/>
      <c r="BH36" s="214"/>
    </row>
    <row r="37" spans="1:60" x14ac:dyDescent="0.2">
      <c r="A37" s="226" t="s">
        <v>118</v>
      </c>
      <c r="B37" s="227" t="s">
        <v>86</v>
      </c>
      <c r="C37" s="248" t="s">
        <v>87</v>
      </c>
      <c r="D37" s="228"/>
      <c r="E37" s="229"/>
      <c r="F37" s="230"/>
      <c r="G37" s="230">
        <f>SUMIF(AG38:AG38,"&lt;&gt;NOR",G38:G38)</f>
        <v>0</v>
      </c>
      <c r="H37" s="230"/>
      <c r="I37" s="230">
        <f>SUM(I38:I38)</f>
        <v>0</v>
      </c>
      <c r="J37" s="230"/>
      <c r="K37" s="230">
        <f>SUM(K38:K38)</f>
        <v>0</v>
      </c>
      <c r="L37" s="230"/>
      <c r="M37" s="230">
        <f>SUM(M38:M38)</f>
        <v>0</v>
      </c>
      <c r="N37" s="229"/>
      <c r="O37" s="229">
        <f>SUM(O38:O38)</f>
        <v>2.4500000000000002</v>
      </c>
      <c r="P37" s="229"/>
      <c r="Q37" s="229">
        <f>SUM(Q38:Q38)</f>
        <v>0</v>
      </c>
      <c r="R37" s="230"/>
      <c r="S37" s="230"/>
      <c r="T37" s="231"/>
      <c r="U37" s="225"/>
      <c r="V37" s="225">
        <f>SUM(V38:V38)</f>
        <v>0</v>
      </c>
      <c r="W37" s="225"/>
      <c r="X37" s="225"/>
      <c r="AG37" t="s">
        <v>119</v>
      </c>
    </row>
    <row r="38" spans="1:60" outlineLevel="1" x14ac:dyDescent="0.2">
      <c r="A38" s="239">
        <v>20</v>
      </c>
      <c r="B38" s="240" t="s">
        <v>177</v>
      </c>
      <c r="C38" s="249" t="s">
        <v>178</v>
      </c>
      <c r="D38" s="241" t="s">
        <v>122</v>
      </c>
      <c r="E38" s="242">
        <v>1</v>
      </c>
      <c r="F38" s="243"/>
      <c r="G38" s="244">
        <f>ROUND(E38*F38,2)</f>
        <v>0</v>
      </c>
      <c r="H38" s="243"/>
      <c r="I38" s="244">
        <f>ROUND(E38*H38,2)</f>
        <v>0</v>
      </c>
      <c r="J38" s="243"/>
      <c r="K38" s="244">
        <f>ROUND(E38*J38,2)</f>
        <v>0</v>
      </c>
      <c r="L38" s="244">
        <v>21</v>
      </c>
      <c r="M38" s="244">
        <f>G38*(1+L38/100)</f>
        <v>0</v>
      </c>
      <c r="N38" s="242">
        <v>2.4500000000000002</v>
      </c>
      <c r="O38" s="242">
        <f>ROUND(E38*N38,2)</f>
        <v>2.4500000000000002</v>
      </c>
      <c r="P38" s="242">
        <v>0</v>
      </c>
      <c r="Q38" s="242">
        <f>ROUND(E38*P38,2)</f>
        <v>0</v>
      </c>
      <c r="R38" s="244"/>
      <c r="S38" s="244" t="s">
        <v>123</v>
      </c>
      <c r="T38" s="245" t="s">
        <v>124</v>
      </c>
      <c r="U38" s="224">
        <v>0</v>
      </c>
      <c r="V38" s="224">
        <f>ROUND(E38*U38,2)</f>
        <v>0</v>
      </c>
      <c r="W38" s="224"/>
      <c r="X38" s="224" t="s">
        <v>179</v>
      </c>
      <c r="Y38" s="214"/>
      <c r="Z38" s="214"/>
      <c r="AA38" s="214"/>
      <c r="AB38" s="214"/>
      <c r="AC38" s="214"/>
      <c r="AD38" s="214"/>
      <c r="AE38" s="214"/>
      <c r="AF38" s="214"/>
      <c r="AG38" s="214" t="s">
        <v>180</v>
      </c>
      <c r="AH38" s="214"/>
      <c r="AI38" s="214"/>
      <c r="AJ38" s="214"/>
      <c r="AK38" s="214"/>
      <c r="AL38" s="214"/>
      <c r="AM38" s="214"/>
      <c r="AN38" s="214"/>
      <c r="AO38" s="214"/>
      <c r="AP38" s="214"/>
      <c r="AQ38" s="214"/>
      <c r="AR38" s="214"/>
      <c r="AS38" s="214"/>
      <c r="AT38" s="214"/>
      <c r="AU38" s="214"/>
      <c r="AV38" s="214"/>
      <c r="AW38" s="214"/>
      <c r="AX38" s="214"/>
      <c r="AY38" s="214"/>
      <c r="AZ38" s="214"/>
      <c r="BA38" s="214"/>
      <c r="BB38" s="214"/>
      <c r="BC38" s="214"/>
      <c r="BD38" s="214"/>
      <c r="BE38" s="214"/>
      <c r="BF38" s="214"/>
      <c r="BG38" s="214"/>
      <c r="BH38" s="214"/>
    </row>
    <row r="39" spans="1:60" x14ac:dyDescent="0.2">
      <c r="A39" s="226" t="s">
        <v>118</v>
      </c>
      <c r="B39" s="227" t="s">
        <v>90</v>
      </c>
      <c r="C39" s="248" t="s">
        <v>27</v>
      </c>
      <c r="D39" s="228"/>
      <c r="E39" s="229"/>
      <c r="F39" s="230"/>
      <c r="G39" s="230">
        <f>SUMIF(AG40:AG42,"&lt;&gt;NOR",G40:G42)</f>
        <v>0</v>
      </c>
      <c r="H39" s="230"/>
      <c r="I39" s="230">
        <f>SUM(I40:I42)</f>
        <v>0</v>
      </c>
      <c r="J39" s="230"/>
      <c r="K39" s="230">
        <f>SUM(K40:K42)</f>
        <v>0</v>
      </c>
      <c r="L39" s="230"/>
      <c r="M39" s="230">
        <f>SUM(M40:M42)</f>
        <v>0</v>
      </c>
      <c r="N39" s="229"/>
      <c r="O39" s="229">
        <f>SUM(O40:O42)</f>
        <v>0</v>
      </c>
      <c r="P39" s="229"/>
      <c r="Q39" s="229">
        <f>SUM(Q40:Q42)</f>
        <v>0</v>
      </c>
      <c r="R39" s="230"/>
      <c r="S39" s="230"/>
      <c r="T39" s="231"/>
      <c r="U39" s="225"/>
      <c r="V39" s="225">
        <f>SUM(V40:V42)</f>
        <v>0</v>
      </c>
      <c r="W39" s="225"/>
      <c r="X39" s="225"/>
      <c r="AG39" t="s">
        <v>119</v>
      </c>
    </row>
    <row r="40" spans="1:60" outlineLevel="1" x14ac:dyDescent="0.2">
      <c r="A40" s="239">
        <v>21</v>
      </c>
      <c r="B40" s="240" t="s">
        <v>181</v>
      </c>
      <c r="C40" s="249" t="s">
        <v>182</v>
      </c>
      <c r="D40" s="241" t="s">
        <v>145</v>
      </c>
      <c r="E40" s="242">
        <v>1</v>
      </c>
      <c r="F40" s="243"/>
      <c r="G40" s="244">
        <f>ROUND(E40*F40,2)</f>
        <v>0</v>
      </c>
      <c r="H40" s="243"/>
      <c r="I40" s="244">
        <f>ROUND(E40*H40,2)</f>
        <v>0</v>
      </c>
      <c r="J40" s="243"/>
      <c r="K40" s="244">
        <f>ROUND(E40*J40,2)</f>
        <v>0</v>
      </c>
      <c r="L40" s="244">
        <v>21</v>
      </c>
      <c r="M40" s="244">
        <f>G40*(1+L40/100)</f>
        <v>0</v>
      </c>
      <c r="N40" s="242">
        <v>0</v>
      </c>
      <c r="O40" s="242">
        <f>ROUND(E40*N40,2)</f>
        <v>0</v>
      </c>
      <c r="P40" s="242">
        <v>0</v>
      </c>
      <c r="Q40" s="242">
        <f>ROUND(E40*P40,2)</f>
        <v>0</v>
      </c>
      <c r="R40" s="244"/>
      <c r="S40" s="244" t="s">
        <v>123</v>
      </c>
      <c r="T40" s="245" t="s">
        <v>124</v>
      </c>
      <c r="U40" s="224">
        <v>0</v>
      </c>
      <c r="V40" s="224">
        <f>ROUND(E40*U40,2)</f>
        <v>0</v>
      </c>
      <c r="W40" s="224"/>
      <c r="X40" s="224" t="s">
        <v>125</v>
      </c>
      <c r="Y40" s="214"/>
      <c r="Z40" s="214"/>
      <c r="AA40" s="214"/>
      <c r="AB40" s="214"/>
      <c r="AC40" s="214"/>
      <c r="AD40" s="214"/>
      <c r="AE40" s="214"/>
      <c r="AF40" s="214"/>
      <c r="AG40" s="214" t="s">
        <v>126</v>
      </c>
      <c r="AH40" s="214"/>
      <c r="AI40" s="214"/>
      <c r="AJ40" s="214"/>
      <c r="AK40" s="214"/>
      <c r="AL40" s="214"/>
      <c r="AM40" s="214"/>
      <c r="AN40" s="214"/>
      <c r="AO40" s="214"/>
      <c r="AP40" s="214"/>
      <c r="AQ40" s="214"/>
      <c r="AR40" s="214"/>
      <c r="AS40" s="214"/>
      <c r="AT40" s="214"/>
      <c r="AU40" s="214"/>
      <c r="AV40" s="214"/>
      <c r="AW40" s="214"/>
      <c r="AX40" s="214"/>
      <c r="AY40" s="214"/>
      <c r="AZ40" s="214"/>
      <c r="BA40" s="214"/>
      <c r="BB40" s="214"/>
      <c r="BC40" s="214"/>
      <c r="BD40" s="214"/>
      <c r="BE40" s="214"/>
      <c r="BF40" s="214"/>
      <c r="BG40" s="214"/>
      <c r="BH40" s="214"/>
    </row>
    <row r="41" spans="1:60" outlineLevel="1" x14ac:dyDescent="0.2">
      <c r="A41" s="239">
        <v>22</v>
      </c>
      <c r="B41" s="240" t="s">
        <v>183</v>
      </c>
      <c r="C41" s="249" t="s">
        <v>184</v>
      </c>
      <c r="D41" s="241" t="s">
        <v>145</v>
      </c>
      <c r="E41" s="242">
        <v>1</v>
      </c>
      <c r="F41" s="243"/>
      <c r="G41" s="244">
        <f>ROUND(E41*F41,2)</f>
        <v>0</v>
      </c>
      <c r="H41" s="243"/>
      <c r="I41" s="244">
        <f>ROUND(E41*H41,2)</f>
        <v>0</v>
      </c>
      <c r="J41" s="243"/>
      <c r="K41" s="244">
        <f>ROUND(E41*J41,2)</f>
        <v>0</v>
      </c>
      <c r="L41" s="244">
        <v>21</v>
      </c>
      <c r="M41" s="244">
        <f>G41*(1+L41/100)</f>
        <v>0</v>
      </c>
      <c r="N41" s="242">
        <v>0</v>
      </c>
      <c r="O41" s="242">
        <f>ROUND(E41*N41,2)</f>
        <v>0</v>
      </c>
      <c r="P41" s="242">
        <v>0</v>
      </c>
      <c r="Q41" s="242">
        <f>ROUND(E41*P41,2)</f>
        <v>0</v>
      </c>
      <c r="R41" s="244"/>
      <c r="S41" s="244" t="s">
        <v>123</v>
      </c>
      <c r="T41" s="245" t="s">
        <v>124</v>
      </c>
      <c r="U41" s="224">
        <v>0</v>
      </c>
      <c r="V41" s="224">
        <f>ROUND(E41*U41,2)</f>
        <v>0</v>
      </c>
      <c r="W41" s="224"/>
      <c r="X41" s="224" t="s">
        <v>125</v>
      </c>
      <c r="Y41" s="214"/>
      <c r="Z41" s="214"/>
      <c r="AA41" s="214"/>
      <c r="AB41" s="214"/>
      <c r="AC41" s="214"/>
      <c r="AD41" s="214"/>
      <c r="AE41" s="214"/>
      <c r="AF41" s="214"/>
      <c r="AG41" s="214" t="s">
        <v>126</v>
      </c>
      <c r="AH41" s="214"/>
      <c r="AI41" s="214"/>
      <c r="AJ41" s="214"/>
      <c r="AK41" s="214"/>
      <c r="AL41" s="214"/>
      <c r="AM41" s="214"/>
      <c r="AN41" s="214"/>
      <c r="AO41" s="214"/>
      <c r="AP41" s="214"/>
      <c r="AQ41" s="214"/>
      <c r="AR41" s="214"/>
      <c r="AS41" s="214"/>
      <c r="AT41" s="214"/>
      <c r="AU41" s="214"/>
      <c r="AV41" s="214"/>
      <c r="AW41" s="214"/>
      <c r="AX41" s="214"/>
      <c r="AY41" s="214"/>
      <c r="AZ41" s="214"/>
      <c r="BA41" s="214"/>
      <c r="BB41" s="214"/>
      <c r="BC41" s="214"/>
      <c r="BD41" s="214"/>
      <c r="BE41" s="214"/>
      <c r="BF41" s="214"/>
      <c r="BG41" s="214"/>
      <c r="BH41" s="214"/>
    </row>
    <row r="42" spans="1:60" outlineLevel="1" x14ac:dyDescent="0.2">
      <c r="A42" s="232">
        <v>23</v>
      </c>
      <c r="B42" s="233" t="s">
        <v>185</v>
      </c>
      <c r="C42" s="250" t="s">
        <v>186</v>
      </c>
      <c r="D42" s="234" t="s">
        <v>145</v>
      </c>
      <c r="E42" s="235">
        <v>1</v>
      </c>
      <c r="F42" s="236"/>
      <c r="G42" s="237">
        <f>ROUND(E42*F42,2)</f>
        <v>0</v>
      </c>
      <c r="H42" s="236"/>
      <c r="I42" s="237">
        <f>ROUND(E42*H42,2)</f>
        <v>0</v>
      </c>
      <c r="J42" s="236"/>
      <c r="K42" s="237">
        <f>ROUND(E42*J42,2)</f>
        <v>0</v>
      </c>
      <c r="L42" s="237">
        <v>21</v>
      </c>
      <c r="M42" s="237">
        <f>G42*(1+L42/100)</f>
        <v>0</v>
      </c>
      <c r="N42" s="235">
        <v>0</v>
      </c>
      <c r="O42" s="235">
        <f>ROUND(E42*N42,2)</f>
        <v>0</v>
      </c>
      <c r="P42" s="235">
        <v>0</v>
      </c>
      <c r="Q42" s="235">
        <f>ROUND(E42*P42,2)</f>
        <v>0</v>
      </c>
      <c r="R42" s="237"/>
      <c r="S42" s="237" t="s">
        <v>123</v>
      </c>
      <c r="T42" s="238" t="s">
        <v>124</v>
      </c>
      <c r="U42" s="224">
        <v>0</v>
      </c>
      <c r="V42" s="224">
        <f>ROUND(E42*U42,2)</f>
        <v>0</v>
      </c>
      <c r="W42" s="224"/>
      <c r="X42" s="224" t="s">
        <v>125</v>
      </c>
      <c r="Y42" s="214"/>
      <c r="Z42" s="214"/>
      <c r="AA42" s="214"/>
      <c r="AB42" s="214"/>
      <c r="AC42" s="214"/>
      <c r="AD42" s="214"/>
      <c r="AE42" s="214"/>
      <c r="AF42" s="214"/>
      <c r="AG42" s="214" t="s">
        <v>126</v>
      </c>
      <c r="AH42" s="214"/>
      <c r="AI42" s="214"/>
      <c r="AJ42" s="214"/>
      <c r="AK42" s="214"/>
      <c r="AL42" s="214"/>
      <c r="AM42" s="214"/>
      <c r="AN42" s="214"/>
      <c r="AO42" s="214"/>
      <c r="AP42" s="214"/>
      <c r="AQ42" s="214"/>
      <c r="AR42" s="214"/>
      <c r="AS42" s="214"/>
      <c r="AT42" s="214"/>
      <c r="AU42" s="214"/>
      <c r="AV42" s="214"/>
      <c r="AW42" s="214"/>
      <c r="AX42" s="214"/>
      <c r="AY42" s="214"/>
      <c r="AZ42" s="214"/>
      <c r="BA42" s="214"/>
      <c r="BB42" s="214"/>
      <c r="BC42" s="214"/>
      <c r="BD42" s="214"/>
      <c r="BE42" s="214"/>
      <c r="BF42" s="214"/>
      <c r="BG42" s="214"/>
      <c r="BH42" s="214"/>
    </row>
    <row r="43" spans="1:60" x14ac:dyDescent="0.2">
      <c r="A43" s="3"/>
      <c r="B43" s="4"/>
      <c r="C43" s="252"/>
      <c r="D43" s="6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AE43">
        <v>15</v>
      </c>
      <c r="AF43">
        <v>21</v>
      </c>
      <c r="AG43" t="s">
        <v>105</v>
      </c>
    </row>
    <row r="44" spans="1:60" x14ac:dyDescent="0.2">
      <c r="A44" s="217"/>
      <c r="B44" s="218" t="s">
        <v>29</v>
      </c>
      <c r="C44" s="253"/>
      <c r="D44" s="219"/>
      <c r="E44" s="220"/>
      <c r="F44" s="220"/>
      <c r="G44" s="247">
        <f>G8+G11+G14+G16+G18+G20+G27+G31+G35+G37+G39</f>
        <v>0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AE44">
        <f>SUMIF(L7:L42,AE43,G7:G42)</f>
        <v>0</v>
      </c>
      <c r="AF44">
        <f>SUMIF(L7:L42,AF43,G7:G42)</f>
        <v>0</v>
      </c>
      <c r="AG44" t="s">
        <v>187</v>
      </c>
    </row>
    <row r="45" spans="1:60" x14ac:dyDescent="0.2">
      <c r="C45" s="254"/>
      <c r="D45" s="10"/>
      <c r="AG45" t="s">
        <v>188</v>
      </c>
    </row>
    <row r="46" spans="1:60" x14ac:dyDescent="0.2">
      <c r="D46" s="10"/>
    </row>
    <row r="47" spans="1:60" x14ac:dyDescent="0.2">
      <c r="D47" s="10"/>
    </row>
    <row r="48" spans="1:60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k1+geWZj+4TW+WX7oWB2dsyPwSEDxVFd48gaGdArWwgMRFN9s+s3DwEZDsdhCRdTEMFwCrtdnRZ7esxFfmB7Kw==" saltValue="/N2D0uZ7r3JNMoPnWz4c1w==" spinCount="100000" sheet="1"/>
  <mergeCells count="5">
    <mergeCell ref="A1:G1"/>
    <mergeCell ref="C2:G2"/>
    <mergeCell ref="C3:G3"/>
    <mergeCell ref="C4:G4"/>
    <mergeCell ref="C22:G22"/>
  </mergeCells>
  <pageMargins left="0.59055118110236204" right="0.196850393700787" top="0.78740157499999996" bottom="0.78740157499999996" header="0.3" footer="0.3"/>
  <pageSetup paperSize="9" orientation="landscape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1 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'1 01 Pol'!Názvy_tisku</vt:lpstr>
      <vt:lpstr>oadresa</vt:lpstr>
      <vt:lpstr>Stavba!Objednatel</vt:lpstr>
      <vt:lpstr>Stavba!Objekt</vt:lpstr>
      <vt:lpstr>'1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prost</dc:creator>
  <cp:lastModifiedBy>prost</cp:lastModifiedBy>
  <cp:lastPrinted>2019-03-19T12:27:02Z</cp:lastPrinted>
  <dcterms:created xsi:type="dcterms:W3CDTF">2009-04-08T07:15:50Z</dcterms:created>
  <dcterms:modified xsi:type="dcterms:W3CDTF">2022-02-07T23:40:14Z</dcterms:modified>
</cp:coreProperties>
</file>