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CENTRÁLNÍ EVIDENCE VZ\ORM_2022\VZMR_OPRAVA STŘECHY_GASTRONOM\01_VÝZVA\"/>
    </mc:Choice>
  </mc:AlternateContent>
  <bookViews>
    <workbookView xWindow="-105" yWindow="-105" windowWidth="23250" windowHeight="12570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Pol'!$A$1:$U$82</definedName>
    <definedName name="_xlnm.Print_Area" localSheetId="1">Stavba!$A$1:$J$54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72" i="12" l="1"/>
  <c r="F39" i="1" s="1"/>
  <c r="AD72" i="12"/>
  <c r="G39" i="1" s="1"/>
  <c r="G40" i="1" s="1"/>
  <c r="G25" i="1" s="1"/>
  <c r="G26" i="1" s="1"/>
  <c r="BA64" i="12"/>
  <c r="G9" i="12"/>
  <c r="I9" i="12"/>
  <c r="K9" i="12"/>
  <c r="O9" i="12"/>
  <c r="Q9" i="12"/>
  <c r="U9" i="12"/>
  <c r="G10" i="12"/>
  <c r="M10" i="12" s="1"/>
  <c r="I10" i="12"/>
  <c r="K10" i="12"/>
  <c r="O10" i="12"/>
  <c r="Q10" i="12"/>
  <c r="U10" i="12"/>
  <c r="G11" i="12"/>
  <c r="M11" i="12" s="1"/>
  <c r="I11" i="12"/>
  <c r="K11" i="12"/>
  <c r="O11" i="12"/>
  <c r="Q11" i="12"/>
  <c r="U11" i="12"/>
  <c r="G12" i="12"/>
  <c r="I12" i="12"/>
  <c r="K12" i="12"/>
  <c r="M12" i="12"/>
  <c r="O12" i="12"/>
  <c r="Q12" i="12"/>
  <c r="U12" i="12"/>
  <c r="G13" i="12"/>
  <c r="M13" i="12" s="1"/>
  <c r="I13" i="12"/>
  <c r="K13" i="12"/>
  <c r="O13" i="12"/>
  <c r="Q13" i="12"/>
  <c r="U13" i="12"/>
  <c r="G14" i="12"/>
  <c r="M14" i="12" s="1"/>
  <c r="I14" i="12"/>
  <c r="K14" i="12"/>
  <c r="O14" i="12"/>
  <c r="Q14" i="12"/>
  <c r="U14" i="12"/>
  <c r="G15" i="12"/>
  <c r="M15" i="12" s="1"/>
  <c r="I15" i="12"/>
  <c r="K15" i="12"/>
  <c r="O15" i="12"/>
  <c r="Q15" i="12"/>
  <c r="U15" i="12"/>
  <c r="G16" i="12"/>
  <c r="I16" i="12"/>
  <c r="K16" i="12"/>
  <c r="M16" i="12"/>
  <c r="O16" i="12"/>
  <c r="Q16" i="12"/>
  <c r="U16" i="12"/>
  <c r="G17" i="12"/>
  <c r="M17" i="12" s="1"/>
  <c r="I17" i="12"/>
  <c r="K17" i="12"/>
  <c r="O17" i="12"/>
  <c r="Q17" i="12"/>
  <c r="U17" i="12"/>
  <c r="G18" i="12"/>
  <c r="M18" i="12" s="1"/>
  <c r="I18" i="12"/>
  <c r="K18" i="12"/>
  <c r="O18" i="12"/>
  <c r="Q18" i="12"/>
  <c r="U18" i="12"/>
  <c r="G19" i="12"/>
  <c r="M19" i="12" s="1"/>
  <c r="I19" i="12"/>
  <c r="K19" i="12"/>
  <c r="O19" i="12"/>
  <c r="Q19" i="12"/>
  <c r="U19" i="12"/>
  <c r="G20" i="12"/>
  <c r="I20" i="12"/>
  <c r="K20" i="12"/>
  <c r="M20" i="12"/>
  <c r="O20" i="12"/>
  <c r="Q20" i="12"/>
  <c r="U20" i="12"/>
  <c r="G21" i="12"/>
  <c r="M21" i="12" s="1"/>
  <c r="I21" i="12"/>
  <c r="K21" i="12"/>
  <c r="O21" i="12"/>
  <c r="Q21" i="12"/>
  <c r="U21" i="12"/>
  <c r="G22" i="12"/>
  <c r="M22" i="12" s="1"/>
  <c r="I22" i="12"/>
  <c r="K22" i="12"/>
  <c r="O22" i="12"/>
  <c r="Q22" i="12"/>
  <c r="U22" i="12"/>
  <c r="G23" i="12"/>
  <c r="M23" i="12" s="1"/>
  <c r="I23" i="12"/>
  <c r="K23" i="12"/>
  <c r="O23" i="12"/>
  <c r="Q23" i="12"/>
  <c r="U23" i="12"/>
  <c r="G25" i="12"/>
  <c r="I25" i="12"/>
  <c r="K25" i="12"/>
  <c r="O25" i="12"/>
  <c r="Q25" i="12"/>
  <c r="U25" i="12"/>
  <c r="G26" i="12"/>
  <c r="M26" i="12" s="1"/>
  <c r="I26" i="12"/>
  <c r="K26" i="12"/>
  <c r="O26" i="12"/>
  <c r="Q26" i="12"/>
  <c r="U26" i="12"/>
  <c r="G27" i="12"/>
  <c r="I27" i="12"/>
  <c r="K27" i="12"/>
  <c r="M27" i="12"/>
  <c r="O27" i="12"/>
  <c r="Q27" i="12"/>
  <c r="U27" i="12"/>
  <c r="G28" i="12"/>
  <c r="M28" i="12" s="1"/>
  <c r="I28" i="12"/>
  <c r="K28" i="12"/>
  <c r="O28" i="12"/>
  <c r="Q28" i="12"/>
  <c r="U28" i="12"/>
  <c r="G29" i="12"/>
  <c r="M29" i="12" s="1"/>
  <c r="I29" i="12"/>
  <c r="K29" i="12"/>
  <c r="O29" i="12"/>
  <c r="Q29" i="12"/>
  <c r="U29" i="12"/>
  <c r="G30" i="12"/>
  <c r="M30" i="12" s="1"/>
  <c r="I30" i="12"/>
  <c r="K30" i="12"/>
  <c r="O30" i="12"/>
  <c r="Q30" i="12"/>
  <c r="U30" i="12"/>
  <c r="G31" i="12"/>
  <c r="I31" i="12"/>
  <c r="K31" i="12"/>
  <c r="M31" i="12"/>
  <c r="O31" i="12"/>
  <c r="Q31" i="12"/>
  <c r="U31" i="12"/>
  <c r="G32" i="12"/>
  <c r="M32" i="12" s="1"/>
  <c r="I32" i="12"/>
  <c r="K32" i="12"/>
  <c r="O32" i="12"/>
  <c r="Q32" i="12"/>
  <c r="U32" i="12"/>
  <c r="G33" i="12"/>
  <c r="M33" i="12" s="1"/>
  <c r="I33" i="12"/>
  <c r="K33" i="12"/>
  <c r="O33" i="12"/>
  <c r="Q33" i="12"/>
  <c r="U33" i="12"/>
  <c r="G34" i="12"/>
  <c r="M34" i="12" s="1"/>
  <c r="I34" i="12"/>
  <c r="K34" i="12"/>
  <c r="O34" i="12"/>
  <c r="Q34" i="12"/>
  <c r="U34" i="12"/>
  <c r="G35" i="12"/>
  <c r="I35" i="12"/>
  <c r="K35" i="12"/>
  <c r="M35" i="12"/>
  <c r="O35" i="12"/>
  <c r="Q35" i="12"/>
  <c r="U35" i="12"/>
  <c r="G36" i="12"/>
  <c r="M36" i="12" s="1"/>
  <c r="I36" i="12"/>
  <c r="K36" i="12"/>
  <c r="O36" i="12"/>
  <c r="Q36" i="12"/>
  <c r="U36" i="12"/>
  <c r="G37" i="12"/>
  <c r="M37" i="12" s="1"/>
  <c r="I37" i="12"/>
  <c r="K37" i="12"/>
  <c r="O37" i="12"/>
  <c r="Q37" i="12"/>
  <c r="U37" i="12"/>
  <c r="G39" i="12"/>
  <c r="I39" i="12"/>
  <c r="K39" i="12"/>
  <c r="M39" i="12"/>
  <c r="O39" i="12"/>
  <c r="Q39" i="12"/>
  <c r="U39" i="12"/>
  <c r="G40" i="12"/>
  <c r="M40" i="12" s="1"/>
  <c r="I40" i="12"/>
  <c r="K40" i="12"/>
  <c r="O40" i="12"/>
  <c r="Q40" i="12"/>
  <c r="U40" i="12"/>
  <c r="G41" i="12"/>
  <c r="M41" i="12" s="1"/>
  <c r="I41" i="12"/>
  <c r="K41" i="12"/>
  <c r="O41" i="12"/>
  <c r="Q41" i="12"/>
  <c r="U41" i="12"/>
  <c r="G42" i="12"/>
  <c r="M42" i="12" s="1"/>
  <c r="I42" i="12"/>
  <c r="K42" i="12"/>
  <c r="O42" i="12"/>
  <c r="Q42" i="12"/>
  <c r="U42" i="12"/>
  <c r="G43" i="12"/>
  <c r="I43" i="12"/>
  <c r="K43" i="12"/>
  <c r="M43" i="12"/>
  <c r="O43" i="12"/>
  <c r="Q43" i="12"/>
  <c r="U43" i="12"/>
  <c r="G44" i="12"/>
  <c r="M44" i="12" s="1"/>
  <c r="I44" i="12"/>
  <c r="K44" i="12"/>
  <c r="O44" i="12"/>
  <c r="Q44" i="12"/>
  <c r="U44" i="12"/>
  <c r="G45" i="12"/>
  <c r="M45" i="12" s="1"/>
  <c r="I45" i="12"/>
  <c r="K45" i="12"/>
  <c r="O45" i="12"/>
  <c r="Q45" i="12"/>
  <c r="U45" i="12"/>
  <c r="G46" i="12"/>
  <c r="M46" i="12" s="1"/>
  <c r="I46" i="12"/>
  <c r="K46" i="12"/>
  <c r="O46" i="12"/>
  <c r="Q46" i="12"/>
  <c r="U46" i="12"/>
  <c r="G47" i="12"/>
  <c r="I47" i="12"/>
  <c r="K47" i="12"/>
  <c r="M47" i="12"/>
  <c r="O47" i="12"/>
  <c r="Q47" i="12"/>
  <c r="U47" i="12"/>
  <c r="G48" i="12"/>
  <c r="M48" i="12" s="1"/>
  <c r="I48" i="12"/>
  <c r="K48" i="12"/>
  <c r="O48" i="12"/>
  <c r="Q48" i="12"/>
  <c r="U48" i="12"/>
  <c r="G49" i="12"/>
  <c r="M49" i="12" s="1"/>
  <c r="I49" i="12"/>
  <c r="K49" i="12"/>
  <c r="O49" i="12"/>
  <c r="Q49" i="12"/>
  <c r="U49" i="12"/>
  <c r="G50" i="12"/>
  <c r="M50" i="12" s="1"/>
  <c r="I50" i="12"/>
  <c r="K50" i="12"/>
  <c r="O50" i="12"/>
  <c r="Q50" i="12"/>
  <c r="U50" i="12"/>
  <c r="G51" i="12"/>
  <c r="I51" i="12"/>
  <c r="K51" i="12"/>
  <c r="M51" i="12"/>
  <c r="O51" i="12"/>
  <c r="Q51" i="12"/>
  <c r="U51" i="12"/>
  <c r="G52" i="12"/>
  <c r="M52" i="12" s="1"/>
  <c r="I52" i="12"/>
  <c r="K52" i="12"/>
  <c r="O52" i="12"/>
  <c r="Q52" i="12"/>
  <c r="U52" i="12"/>
  <c r="G54" i="12"/>
  <c r="M54" i="12" s="1"/>
  <c r="I54" i="12"/>
  <c r="K54" i="12"/>
  <c r="O54" i="12"/>
  <c r="Q54" i="12"/>
  <c r="U54" i="12"/>
  <c r="G55" i="12"/>
  <c r="M55" i="12" s="1"/>
  <c r="I55" i="12"/>
  <c r="K55" i="12"/>
  <c r="O55" i="12"/>
  <c r="Q55" i="12"/>
  <c r="U55" i="12"/>
  <c r="G56" i="12"/>
  <c r="I56" i="12"/>
  <c r="K56" i="12"/>
  <c r="M56" i="12"/>
  <c r="O56" i="12"/>
  <c r="Q56" i="12"/>
  <c r="U56" i="12"/>
  <c r="G57" i="12"/>
  <c r="M57" i="12" s="1"/>
  <c r="I57" i="12"/>
  <c r="K57" i="12"/>
  <c r="O57" i="12"/>
  <c r="Q57" i="12"/>
  <c r="U57" i="12"/>
  <c r="G59" i="12"/>
  <c r="M59" i="12" s="1"/>
  <c r="I59" i="12"/>
  <c r="K59" i="12"/>
  <c r="O59" i="12"/>
  <c r="Q59" i="12"/>
  <c r="U59" i="12"/>
  <c r="U58" i="12" s="1"/>
  <c r="G60" i="12"/>
  <c r="I60" i="12"/>
  <c r="K60" i="12"/>
  <c r="M60" i="12"/>
  <c r="O60" i="12"/>
  <c r="Q60" i="12"/>
  <c r="U60" i="12"/>
  <c r="G61" i="12"/>
  <c r="G58" i="12" s="1"/>
  <c r="I51" i="1" s="1"/>
  <c r="I61" i="12"/>
  <c r="K61" i="12"/>
  <c r="O61" i="12"/>
  <c r="Q61" i="12"/>
  <c r="U61" i="12"/>
  <c r="G62" i="12"/>
  <c r="M62" i="12" s="1"/>
  <c r="I62" i="12"/>
  <c r="K62" i="12"/>
  <c r="O62" i="12"/>
  <c r="Q62" i="12"/>
  <c r="U62" i="12"/>
  <c r="G63" i="12"/>
  <c r="M63" i="12" s="1"/>
  <c r="I63" i="12"/>
  <c r="K63" i="12"/>
  <c r="O63" i="12"/>
  <c r="Q63" i="12"/>
  <c r="U63" i="12"/>
  <c r="G65" i="12"/>
  <c r="M65" i="12" s="1"/>
  <c r="I65" i="12"/>
  <c r="K65" i="12"/>
  <c r="O65" i="12"/>
  <c r="Q65" i="12"/>
  <c r="U65" i="12"/>
  <c r="G66" i="12"/>
  <c r="M66" i="12" s="1"/>
  <c r="I66" i="12"/>
  <c r="K66" i="12"/>
  <c r="O66" i="12"/>
  <c r="Q66" i="12"/>
  <c r="U66" i="12"/>
  <c r="G67" i="12"/>
  <c r="I52" i="1" s="1"/>
  <c r="I19" i="1" s="1"/>
  <c r="Q67" i="12"/>
  <c r="G68" i="12"/>
  <c r="M68" i="12" s="1"/>
  <c r="M67" i="12" s="1"/>
  <c r="I68" i="12"/>
  <c r="I67" i="12" s="1"/>
  <c r="K68" i="12"/>
  <c r="K67" i="12" s="1"/>
  <c r="O68" i="12"/>
  <c r="O67" i="12" s="1"/>
  <c r="Q68" i="12"/>
  <c r="U68" i="12"/>
  <c r="U67" i="12" s="1"/>
  <c r="U69" i="12"/>
  <c r="G70" i="12"/>
  <c r="G69" i="12" s="1"/>
  <c r="I53" i="1" s="1"/>
  <c r="I70" i="12"/>
  <c r="I69" i="12" s="1"/>
  <c r="K70" i="12"/>
  <c r="K69" i="12" s="1"/>
  <c r="O70" i="12"/>
  <c r="O69" i="12" s="1"/>
  <c r="Q70" i="12"/>
  <c r="Q69" i="12" s="1"/>
  <c r="U70" i="12"/>
  <c r="I20" i="1"/>
  <c r="I18" i="1"/>
  <c r="G27" i="1"/>
  <c r="J28" i="1"/>
  <c r="J26" i="1"/>
  <c r="G38" i="1"/>
  <c r="F38" i="1"/>
  <c r="H32" i="1"/>
  <c r="J23" i="1"/>
  <c r="J24" i="1"/>
  <c r="J25" i="1"/>
  <c r="J27" i="1"/>
  <c r="E24" i="1"/>
  <c r="E26" i="1"/>
  <c r="K53" i="12" l="1"/>
  <c r="Q8" i="12"/>
  <c r="G8" i="12"/>
  <c r="I47" i="1" s="1"/>
  <c r="I16" i="1" s="1"/>
  <c r="I38" i="12"/>
  <c r="I24" i="12"/>
  <c r="K8" i="12"/>
  <c r="U53" i="12"/>
  <c r="I53" i="12"/>
  <c r="O8" i="12"/>
  <c r="Q53" i="12"/>
  <c r="U8" i="12"/>
  <c r="O53" i="12"/>
  <c r="G53" i="12"/>
  <c r="I50" i="1" s="1"/>
  <c r="Q38" i="12"/>
  <c r="Q24" i="12"/>
  <c r="G24" i="12"/>
  <c r="I48" i="1" s="1"/>
  <c r="I8" i="12"/>
  <c r="K58" i="12"/>
  <c r="I58" i="12"/>
  <c r="O58" i="12"/>
  <c r="Q58" i="12"/>
  <c r="O38" i="12"/>
  <c r="U38" i="12"/>
  <c r="K38" i="12"/>
  <c r="F40" i="1"/>
  <c r="G23" i="1" s="1"/>
  <c r="H39" i="1"/>
  <c r="I39" i="1" s="1"/>
  <c r="I40" i="1" s="1"/>
  <c r="O24" i="12"/>
  <c r="U24" i="12"/>
  <c r="K24" i="12"/>
  <c r="M53" i="12"/>
  <c r="M38" i="12"/>
  <c r="G38" i="12"/>
  <c r="I49" i="1" s="1"/>
  <c r="I17" i="1" s="1"/>
  <c r="I21" i="1" s="1"/>
  <c r="M25" i="12"/>
  <c r="M24" i="12" s="1"/>
  <c r="M9" i="12"/>
  <c r="M8" i="12" s="1"/>
  <c r="M70" i="12"/>
  <c r="M69" i="12" s="1"/>
  <c r="M61" i="12"/>
  <c r="M58" i="12" s="1"/>
  <c r="J39" i="1"/>
  <c r="J40" i="1" l="1"/>
  <c r="G28" i="1"/>
  <c r="G72" i="12"/>
  <c r="I54" i="1"/>
  <c r="H40" i="1"/>
  <c r="G24" i="1"/>
  <c r="G29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<sst xmlns="http://schemas.openxmlformats.org/spreadsheetml/2006/main" count="391" uniqueCount="221">
  <si>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</si>
  <si>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</si>
  <si>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</si>
  <si>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</si>
  <si>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</si>
  <si>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</si>
  <si>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</si>
  <si>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</si>
  <si>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</si>
  <si>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</si>
  <si>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</si>
  <si>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</si>
  <si>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</si>
  <si>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</si>
  <si>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</si>
  <si>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</si>
  <si>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</si>
  <si>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</si>
  <si>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</si>
  <si>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</si>
  <si>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</si>
  <si>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</si>
  <si>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</si>
  <si>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</si>
  <si>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</si>
  <si>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</si>
  <si>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</si>
  <si>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</si>
  <si>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</si>
  <si>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</si>
  <si>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</si>
  <si>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</si>
  <si>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</si>
  <si>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</si>
  <si>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</si>
  <si>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</si>
  <si>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</si>
  <si>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</si>
  <si>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</si>
  <si>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</si>
  <si>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</si>
  <si>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</si>
  <si>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</si>
  <si>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Kyjov</t>
  </si>
  <si>
    <t>Rozpočet:</t>
  </si>
  <si>
    <t>Misto</t>
  </si>
  <si>
    <t>KD - rekonstrucke střechy</t>
  </si>
  <si>
    <t>Město Kyjov</t>
  </si>
  <si>
    <t>Masarykovo náměstí 30/1</t>
  </si>
  <si>
    <t>69701</t>
  </si>
  <si>
    <t>00285030</t>
  </si>
  <si>
    <t>CZ00285030</t>
  </si>
  <si>
    <t>Rozpočet</t>
  </si>
  <si>
    <t>Celkem za stavbu</t>
  </si>
  <si>
    <t>CZK</t>
  </si>
  <si>
    <t>Rekapitulace dílů</t>
  </si>
  <si>
    <t>Typ dílu</t>
  </si>
  <si>
    <t>99</t>
  </si>
  <si>
    <t>Staveništní přesun hmot + demontáže</t>
  </si>
  <si>
    <t>712</t>
  </si>
  <si>
    <t>Živičné krytiny</t>
  </si>
  <si>
    <t>713</t>
  </si>
  <si>
    <t>Izolace tepelné</t>
  </si>
  <si>
    <t>762</t>
  </si>
  <si>
    <t>Konstrukce tesařské</t>
  </si>
  <si>
    <t>764</t>
  </si>
  <si>
    <t>Konstrukce klempířské</t>
  </si>
  <si>
    <t>VN</t>
  </si>
  <si>
    <t>00</t>
  </si>
  <si>
    <t>Kanalizace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</si>
  <si>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</si>
  <si>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</si>
  <si>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</si>
  <si>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</si>
  <si>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</si>
  <si>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</si>
  <si>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</si>
  <si>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</si>
  <si>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</si>
  <si>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</si>
  <si>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</si>
  <si>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</si>
  <si>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</si>
  <si>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</si>
  <si>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</si>
  <si>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</si>
  <si>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</si>
  <si>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</si>
  <si>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</si>
  <si>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</si>
  <si>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</si>
  <si>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</si>
  <si>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</si>
  <si>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</si>
  <si>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</si>
  <si>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</si>
  <si>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</si>
  <si>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</si>
  <si>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711170101R00</t>
  </si>
  <si>
    <t>Odstr.izolace proti vlhkosti vodorovná fólie,volně</t>
  </si>
  <si>
    <t>m2</t>
  </si>
  <si>
    <t>POL1_0</t>
  </si>
  <si>
    <t>711170201R00</t>
  </si>
  <si>
    <t>Odstr.izolace proti vlhkosti svislá fólie,volně</t>
  </si>
  <si>
    <t>712300831R00</t>
  </si>
  <si>
    <t>Odstranění povlakové krytiny střech do 10° 1vrstvé, 3x</t>
  </si>
  <si>
    <t>713104112R00</t>
  </si>
  <si>
    <t>Odstr.tep.izolace střech pl,volně,EPS tl.100-200mm</t>
  </si>
  <si>
    <t>965082933R00</t>
  </si>
  <si>
    <t>Odstranění násypu tl. do 20 cm, plocha nad 2 m2</t>
  </si>
  <si>
    <t>m3</t>
  </si>
  <si>
    <t>712990813R00</t>
  </si>
  <si>
    <t>Odstranění násypu nebo nánosu tl. 5 - 10 cm</t>
  </si>
  <si>
    <t>979990143R00</t>
  </si>
  <si>
    <t>Poplatek za skládku suti - polystyren</t>
  </si>
  <si>
    <t>t</t>
  </si>
  <si>
    <t>979990121R00</t>
  </si>
  <si>
    <t>Poplatek za skládku suti - asfaltové pásy</t>
  </si>
  <si>
    <t>979999999R00</t>
  </si>
  <si>
    <t>Poplatek za skládku 10 % příměsí - EKOR</t>
  </si>
  <si>
    <t>979990122R00</t>
  </si>
  <si>
    <t>Poplatek za skládku suti - PVC střešní krytina</t>
  </si>
  <si>
    <t>979011311RT1</t>
  </si>
  <si>
    <t>Svislá doprava suti a vybouraných hmot shozem, s naložením do shozu</t>
  </si>
  <si>
    <t>979081111R00</t>
  </si>
  <si>
    <t>Odvoz suti a vybour. hmot na skládku do 1 km</t>
  </si>
  <si>
    <t>979081121R00</t>
  </si>
  <si>
    <t>Příplatek k odvozu za každý další 1 km</t>
  </si>
  <si>
    <t>979011331R00</t>
  </si>
  <si>
    <t>Pronájem shozu  (za metr)</t>
  </si>
  <si>
    <t>den</t>
  </si>
  <si>
    <t>979097012R00</t>
  </si>
  <si>
    <t>Pronájem kontejneru 7 t</t>
  </si>
  <si>
    <t xml:space="preserve">den   </t>
  </si>
  <si>
    <t>712311101RZ1</t>
  </si>
  <si>
    <t>Povlaková krytina střech do 10°, za studena ALP, 1 x nátěr - včetně dodávky ALP</t>
  </si>
  <si>
    <t>712341559R00</t>
  </si>
  <si>
    <t>Povlaková krytina střech do 10°, NAIP přitavením</t>
  </si>
  <si>
    <t>712841559RT1</t>
  </si>
  <si>
    <t>Samostatné vytažení izolace, pásy přitavením, 1 vrstva - asf.pás ve specifikaci</t>
  </si>
  <si>
    <t>62852265R</t>
  </si>
  <si>
    <t>Pás modifikovaný asfalt Bauder Flex DNA minerál</t>
  </si>
  <si>
    <t>POL3_0</t>
  </si>
  <si>
    <t>712351111RT1</t>
  </si>
  <si>
    <t>Povlaková krytina střech do 10°,samolepicím pásem, 1 vrstva - materiál ve specifikaci</t>
  </si>
  <si>
    <t>712851559RT1</t>
  </si>
  <si>
    <t>Samostatné vytažení izolace, samolepicími pásy, 1 vrstva - asf.pás ve specifikaci</t>
  </si>
  <si>
    <t>PC - dodávka</t>
  </si>
  <si>
    <t>Bauder TEC KSA DUO samolepící</t>
  </si>
  <si>
    <t>712341559RT1</t>
  </si>
  <si>
    <t>Povlaková krytina střech do 10°, NAIP přitavením, 1 vrstva - materiál ve specifikaci</t>
  </si>
  <si>
    <t>Bauder Flex PV 4E - Broof t3</t>
  </si>
  <si>
    <t>712997001RT1</t>
  </si>
  <si>
    <t>Přilepení polystyrénových klínů do asfaltu, polystyren ve specifikaci</t>
  </si>
  <si>
    <t>m</t>
  </si>
  <si>
    <t>28375982R</t>
  </si>
  <si>
    <t>Klín atikový EPS 100 x 100 x 1000 mm</t>
  </si>
  <si>
    <t>998712202R00</t>
  </si>
  <si>
    <t>Přesun hmot pro povlakové krytiny, výšky do 12 m</t>
  </si>
  <si>
    <t>713141124R00</t>
  </si>
  <si>
    <t>Izolace tepelná střech na pruhy lepidla, 1vrstvá</t>
  </si>
  <si>
    <t>Izolace tepelná střech na pruhy lepidla, 1vrstvá,  - spádovaná</t>
  </si>
  <si>
    <t>713131131R00</t>
  </si>
  <si>
    <t>Izolace tepelná stěn lepením</t>
  </si>
  <si>
    <t>28375766.AR</t>
  </si>
  <si>
    <t>Deska izolační polystyrén samozhášivý EPS 100, atika - bok+vrch</t>
  </si>
  <si>
    <t>28375973R</t>
  </si>
  <si>
    <t>Deska spádová EPS 200 BACHL</t>
  </si>
  <si>
    <t>28375768.AR</t>
  </si>
  <si>
    <t>Deska izolační polystyrén samozhášivý EPS 150,  tl.140 mm</t>
  </si>
  <si>
    <t>28348254R</t>
  </si>
  <si>
    <t>Prostup parozábranou s asf. manžetou TWOD 125 BIT</t>
  </si>
  <si>
    <t>kus</t>
  </si>
  <si>
    <t>28348238R</t>
  </si>
  <si>
    <t>Odvětrání kanalizace s asf. manžetou TWOP 125 BIT</t>
  </si>
  <si>
    <t>28348245R</t>
  </si>
  <si>
    <t>Prostup pro kabely s asfalt. manžetou TWP 125 BIT</t>
  </si>
  <si>
    <t>283482052R</t>
  </si>
  <si>
    <t>Vpust střešní svislá s asf. manžetou TWE 110 BIT S, s vyhříváním</t>
  </si>
  <si>
    <t>28348262R</t>
  </si>
  <si>
    <t>Nástavec pro střešní vpust s asf manž. TWN v300BIT, pro izolaci 40-300 mm, DN 125</t>
  </si>
  <si>
    <t>montáž</t>
  </si>
  <si>
    <t>Montáž a osazení vpusti</t>
  </si>
  <si>
    <t>ks</t>
  </si>
  <si>
    <t>Montáž a osazení prostupu,komínku</t>
  </si>
  <si>
    <t>998713202R00</t>
  </si>
  <si>
    <t>Přesun hmot pro izolace tepelné, výšky do 12 m</t>
  </si>
  <si>
    <t>762441112R00</t>
  </si>
  <si>
    <t>Montáž obložení atiky,OSB desky,1vrst.,šroubováním</t>
  </si>
  <si>
    <t>60623314R</t>
  </si>
  <si>
    <t>Překližka vodovzdorná Bříza tl. 21 mm jak. C/C, 9 vrstev, 2500x1250 mm</t>
  </si>
  <si>
    <t>762395000R00</t>
  </si>
  <si>
    <t>Spojovací a ochranné prostředky pro střechy</t>
  </si>
  <si>
    <t>998762202R00</t>
  </si>
  <si>
    <t>Přesun hmot pro tesařské konstrukce, výšky do 12 m</t>
  </si>
  <si>
    <t>764430850R00</t>
  </si>
  <si>
    <t>Demontáž oplechování zdí,rš 600 mm</t>
  </si>
  <si>
    <t>764817175RT2</t>
  </si>
  <si>
    <t>Oplechování zdí (atik) z lak.Pz plechu, rš 750 mm, nalepení Enkolitem</t>
  </si>
  <si>
    <t>764813125R00</t>
  </si>
  <si>
    <t>Lemování zdí z lakovaného Pz plechu, rš 250 mm,  krycí maska</t>
  </si>
  <si>
    <t>764396230R00</t>
  </si>
  <si>
    <t>Připojovací lišta z Pz plechu dilatační, rš 120 mm</t>
  </si>
  <si>
    <t>764811201R00</t>
  </si>
  <si>
    <t>Krytina hladká z lak. Pz tabulí 2 x 1 m, do 30°</t>
  </si>
  <si>
    <t>oplechování čepice komínů - 3 ks</t>
  </si>
  <si>
    <t>POP</t>
  </si>
  <si>
    <t>1</t>
  </si>
  <si>
    <t>Demontáž a zpětná montáž hromosvodu</t>
  </si>
  <si>
    <t>kpl</t>
  </si>
  <si>
    <t>998764201R00</t>
  </si>
  <si>
    <t>Přesun hmot pro klempířské konstr., výšky do 6 m</t>
  </si>
  <si>
    <t>3</t>
  </si>
  <si>
    <t xml:space="preserve">Zařízení staveniště </t>
  </si>
  <si>
    <t>POL99_0</t>
  </si>
  <si>
    <t>2</t>
  </si>
  <si>
    <t>Oprava vedení odpadního potrubí - odhad</t>
  </si>
  <si>
    <t/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</si>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</sst>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49" fontId="3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3" fillId="5" borderId="10" xfId="0" applyFont="1" applyFill="1" applyBorder="1"/>
    <xf numFmtId="0" fontId="3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0" borderId="39" xfId="0" applyNumberFormat="1" applyFont="1" applyBorder="1" applyAlignment="1">
      <alignment horizontal="center" vertical="center"/>
    </xf>
    <xf numFmtId="4" fontId="3" fillId="0" borderId="39" xfId="0" applyNumberFormat="1" applyFont="1" applyBorder="1" applyAlignment="1">
      <alignment vertical="center"/>
    </xf>
    <xf numFmtId="4" fontId="3" fillId="5" borderId="39" xfId="0" applyNumberFormat="1" applyFont="1" applyFill="1" applyBorder="1" applyAlignment="1">
      <alignment horizontal="center"/>
    </xf>
    <xf numFmtId="4" fontId="3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8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9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vertical="top"/>
    </xf>
    <xf numFmtId="4" fontId="5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3" fillId="0" borderId="33" xfId="0" applyNumberFormat="1" applyFont="1" applyBorder="1" applyAlignment="1">
      <alignment vertical="center"/>
    </xf>
    <xf numFmtId="49" fontId="3" fillId="0" borderId="26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4" fontId="3" fillId="0" borderId="39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" fontId="3" fillId="5" borderId="39" xfId="0" applyNumberFormat="1" applyFont="1" applyFill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3" fillId="0" borderId="35" xfId="0" applyNumberFormat="1" applyFont="1" applyBorder="1" applyAlignment="1">
      <alignment vertical="center"/>
    </xf>
    <xf numFmtId="49" fontId="3" fillId="0" borderId="36" xfId="0" applyNumberFormat="1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17" fillId="0" borderId="26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17" fillId="0" borderId="0" xfId="0" applyNumberFormat="1" applyFont="1" applyBorder="1" applyAlignment="1">
      <alignment vertical="top" wrapText="1" shrinkToFit="1"/>
    </xf>
    <xf numFmtId="4" fontId="17" fillId="0" borderId="34" xfId="0" applyNumberFormat="1" applyFont="1" applyBorder="1" applyAlignment="1">
      <alignment vertical="top" wrapText="1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196" t="s">
        <v>39</v>
      </c>
      <c r="B2" s="196"/>
      <c r="C2" s="196"/>
      <c r="D2" s="196"/>
      <c r="E2" s="196"/>
      <c r="F2" s="196"/>
      <c r="G2" s="19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7"/>
  <sheetViews>
    <sheetView showGridLines="0" topLeftCell="B5" zoomScaleNormal="100" zoomScaleSheetLayoutView="75" workbookViewId="0">
      <selection activeCell="I11" sqref="I11:I1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228" t="s">
        <v>42</v>
      </c>
      <c r="C1" s="229"/>
      <c r="D1" s="229"/>
      <c r="E1" s="229"/>
      <c r="F1" s="229"/>
      <c r="G1" s="229"/>
      <c r="H1" s="229"/>
      <c r="I1" s="229"/>
      <c r="J1" s="230"/>
    </row>
    <row r="2" spans="1:15" ht="23.25" customHeight="1" x14ac:dyDescent="0.2">
      <c r="A2" s="4"/>
      <c r="B2" s="81" t="s">
        <v>40</v>
      </c>
      <c r="C2" s="82"/>
      <c r="D2" s="213" t="s">
        <v>46</v>
      </c>
      <c r="E2" s="214"/>
      <c r="F2" s="214"/>
      <c r="G2" s="214"/>
      <c r="H2" s="214"/>
      <c r="I2" s="214"/>
      <c r="J2" s="215"/>
      <c r="O2" s="2"/>
    </row>
    <row r="3" spans="1:15" ht="23.25" customHeight="1" x14ac:dyDescent="0.2">
      <c r="A3" s="4"/>
      <c r="B3" s="83" t="s">
        <v>45</v>
      </c>
      <c r="C3" s="84"/>
      <c r="D3" s="241" t="s">
        <v>43</v>
      </c>
      <c r="E3" s="242"/>
      <c r="F3" s="242"/>
      <c r="G3" s="242"/>
      <c r="H3" s="242"/>
      <c r="I3" s="242"/>
      <c r="J3" s="243"/>
    </row>
    <row r="4" spans="1:15" ht="23.25" hidden="1" customHeight="1" x14ac:dyDescent="0.2">
      <c r="A4" s="4"/>
      <c r="B4" s="85" t="s">
        <v>44</v>
      </c>
      <c r="C4" s="86"/>
      <c r="D4" s="87"/>
      <c r="E4" s="87"/>
      <c r="F4" s="88"/>
      <c r="G4" s="89"/>
      <c r="H4" s="88"/>
      <c r="I4" s="89"/>
      <c r="J4" s="90"/>
    </row>
    <row r="5" spans="1:15" ht="24" customHeight="1" x14ac:dyDescent="0.2">
      <c r="A5" s="4"/>
      <c r="B5" s="47" t="s">
        <v>21</v>
      </c>
      <c r="C5" s="5"/>
      <c r="D5" s="91" t="s">
        <v>47</v>
      </c>
      <c r="E5" s="26"/>
      <c r="F5" s="26"/>
      <c r="G5" s="26"/>
      <c r="H5" s="28" t="s">
        <v>33</v>
      </c>
      <c r="I5" s="91" t="s">
        <v>50</v>
      </c>
      <c r="J5" s="11"/>
    </row>
    <row r="6" spans="1:15" ht="15.75" customHeight="1" x14ac:dyDescent="0.2">
      <c r="A6" s="4"/>
      <c r="B6" s="41"/>
      <c r="C6" s="26"/>
      <c r="D6" s="91" t="s">
        <v>48</v>
      </c>
      <c r="E6" s="26"/>
      <c r="F6" s="26"/>
      <c r="G6" s="26"/>
      <c r="H6" s="28" t="s">
        <v>34</v>
      </c>
      <c r="I6" s="91" t="s">
        <v>51</v>
      </c>
      <c r="J6" s="11"/>
    </row>
    <row r="7" spans="1:15" ht="15.75" customHeight="1" x14ac:dyDescent="0.2">
      <c r="A7" s="4"/>
      <c r="B7" s="42"/>
      <c r="C7" s="92" t="s">
        <v>49</v>
      </c>
      <c r="D7" s="80" t="s">
        <v>43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20"/>
      <c r="E11" s="220"/>
      <c r="F11" s="220"/>
      <c r="G11" s="220"/>
      <c r="H11" s="28" t="s">
        <v>33</v>
      </c>
      <c r="I11" s="94"/>
      <c r="J11" s="11"/>
    </row>
    <row r="12" spans="1:15" ht="15.75" customHeight="1" x14ac:dyDescent="0.2">
      <c r="A12" s="4"/>
      <c r="B12" s="41"/>
      <c r="C12" s="26"/>
      <c r="D12" s="239"/>
      <c r="E12" s="239"/>
      <c r="F12" s="239"/>
      <c r="G12" s="239"/>
      <c r="H12" s="28" t="s">
        <v>34</v>
      </c>
      <c r="I12" s="94"/>
      <c r="J12" s="11"/>
    </row>
    <row r="13" spans="1:15" ht="15.75" customHeight="1" x14ac:dyDescent="0.2">
      <c r="A13" s="4"/>
      <c r="B13" s="42"/>
      <c r="C13" s="93"/>
      <c r="D13" s="240"/>
      <c r="E13" s="240"/>
      <c r="F13" s="240"/>
      <c r="G13" s="240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19"/>
      <c r="F15" s="219"/>
      <c r="G15" s="237"/>
      <c r="H15" s="237"/>
      <c r="I15" s="237" t="s">
        <v>28</v>
      </c>
      <c r="J15" s="238"/>
    </row>
    <row r="16" spans="1:15" ht="23.25" customHeight="1" x14ac:dyDescent="0.2">
      <c r="A16" s="141" t="s">
        <v>23</v>
      </c>
      <c r="B16" s="142" t="s">
        <v>23</v>
      </c>
      <c r="C16" s="58"/>
      <c r="D16" s="59"/>
      <c r="E16" s="216"/>
      <c r="F16" s="217"/>
      <c r="G16" s="216"/>
      <c r="H16" s="217"/>
      <c r="I16" s="216">
        <f>SUMIF(F47:F53,A16,I47:I53)+SUMIF(F47:F53,"PSU",I47:I53)</f>
        <v>0</v>
      </c>
      <c r="J16" s="218"/>
    </row>
    <row r="17" spans="1:10" ht="23.25" customHeight="1" x14ac:dyDescent="0.2">
      <c r="A17" s="141" t="s">
        <v>24</v>
      </c>
      <c r="B17" s="142" t="s">
        <v>24</v>
      </c>
      <c r="C17" s="58"/>
      <c r="D17" s="59"/>
      <c r="E17" s="216"/>
      <c r="F17" s="217"/>
      <c r="G17" s="216"/>
      <c r="H17" s="217"/>
      <c r="I17" s="216">
        <f>SUMIF(F47:F53,A17,I47:I53)</f>
        <v>0</v>
      </c>
      <c r="J17" s="218"/>
    </row>
    <row r="18" spans="1:10" ht="23.25" customHeight="1" x14ac:dyDescent="0.2">
      <c r="A18" s="141" t="s">
        <v>25</v>
      </c>
      <c r="B18" s="142" t="s">
        <v>25</v>
      </c>
      <c r="C18" s="58"/>
      <c r="D18" s="59"/>
      <c r="E18" s="216"/>
      <c r="F18" s="217"/>
      <c r="G18" s="216"/>
      <c r="H18" s="217"/>
      <c r="I18" s="216">
        <f>SUMIF(F47:F53,A18,I47:I53)</f>
        <v>0</v>
      </c>
      <c r="J18" s="218"/>
    </row>
    <row r="19" spans="1:10" ht="23.25" customHeight="1" x14ac:dyDescent="0.2">
      <c r="A19" s="141" t="s">
        <v>67</v>
      </c>
      <c r="B19" s="142" t="s">
        <v>26</v>
      </c>
      <c r="C19" s="58"/>
      <c r="D19" s="59"/>
      <c r="E19" s="216"/>
      <c r="F19" s="217"/>
      <c r="G19" s="216"/>
      <c r="H19" s="217"/>
      <c r="I19" s="216">
        <f>SUMIF(F47:F53,A19,I47:I53)</f>
        <v>0</v>
      </c>
      <c r="J19" s="218"/>
    </row>
    <row r="20" spans="1:10" ht="23.25" customHeight="1" x14ac:dyDescent="0.2">
      <c r="A20" s="141" t="s">
        <v>70</v>
      </c>
      <c r="B20" s="142" t="s">
        <v>27</v>
      </c>
      <c r="C20" s="58"/>
      <c r="D20" s="59"/>
      <c r="E20" s="216"/>
      <c r="F20" s="217"/>
      <c r="G20" s="216"/>
      <c r="H20" s="217"/>
      <c r="I20" s="216">
        <f>SUMIF(F47:F53,A20,I47:I53)</f>
        <v>0</v>
      </c>
      <c r="J20" s="218"/>
    </row>
    <row r="21" spans="1:10" ht="23.25" customHeight="1" x14ac:dyDescent="0.2">
      <c r="A21" s="4"/>
      <c r="B21" s="74" t="s">
        <v>28</v>
      </c>
      <c r="C21" s="75"/>
      <c r="D21" s="76"/>
      <c r="E21" s="226"/>
      <c r="F21" s="235"/>
      <c r="G21" s="226"/>
      <c r="H21" s="235"/>
      <c r="I21" s="226">
        <f>SUM(I16:J20)</f>
        <v>0</v>
      </c>
      <c r="J21" s="227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24">
        <f>ZakladDPHSniVypocet</f>
        <v>0</v>
      </c>
      <c r="H23" s="225"/>
      <c r="I23" s="225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22">
        <f>ZakladDPHSni*SazbaDPH1/100</f>
        <v>0</v>
      </c>
      <c r="H24" s="223"/>
      <c r="I24" s="223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224">
        <f>ZakladDPHZaklVypocet</f>
        <v>0</v>
      </c>
      <c r="H25" s="225"/>
      <c r="I25" s="225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31">
        <f>ZakladDPHZakl*SazbaDPH2/100</f>
        <v>0</v>
      </c>
      <c r="H26" s="232"/>
      <c r="I26" s="232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233">
        <f>0</f>
        <v>0</v>
      </c>
      <c r="H27" s="233"/>
      <c r="I27" s="233"/>
      <c r="J27" s="63" t="str">
        <f t="shared" si="0"/>
        <v>CZK</v>
      </c>
    </row>
    <row r="28" spans="1:10" ht="27.75" hidden="1" customHeight="1" thickBot="1" x14ac:dyDescent="0.25">
      <c r="A28" s="4"/>
      <c r="B28" s="113" t="s">
        <v>22</v>
      </c>
      <c r="C28" s="114"/>
      <c r="D28" s="114"/>
      <c r="E28" s="115"/>
      <c r="F28" s="116"/>
      <c r="G28" s="236">
        <f>ZakladDPHSniVypocet+ZakladDPHZaklVypocet</f>
        <v>0</v>
      </c>
      <c r="H28" s="236"/>
      <c r="I28" s="236"/>
      <c r="J28" s="117" t="str">
        <f t="shared" si="0"/>
        <v>CZK</v>
      </c>
    </row>
    <row r="29" spans="1:10" ht="27.75" customHeight="1" thickBot="1" x14ac:dyDescent="0.25">
      <c r="A29" s="4"/>
      <c r="B29" s="113" t="s">
        <v>35</v>
      </c>
      <c r="C29" s="118"/>
      <c r="D29" s="118"/>
      <c r="E29" s="118"/>
      <c r="F29" s="118"/>
      <c r="G29" s="234">
        <f>ZakladDPHSni+DPHSni+ZakladDPHZakl+DPHZakl+Zaokrouhleni</f>
        <v>0</v>
      </c>
      <c r="H29" s="234"/>
      <c r="I29" s="234"/>
      <c r="J29" s="119" t="s">
        <v>54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44700</v>
      </c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21" t="s">
        <v>2</v>
      </c>
      <c r="E35" s="221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05"/>
      <c r="G37" s="105"/>
      <c r="H37" s="105"/>
      <c r="I37" s="105"/>
      <c r="J37" s="3"/>
    </row>
    <row r="38" spans="1:10" ht="25.5" hidden="1" customHeight="1" x14ac:dyDescent="0.2">
      <c r="A38" s="97" t="s">
        <v>37</v>
      </c>
      <c r="B38" s="99" t="s">
        <v>16</v>
      </c>
      <c r="C38" s="100" t="s">
        <v>5</v>
      </c>
      <c r="D38" s="101"/>
      <c r="E38" s="101"/>
      <c r="F38" s="106" t="str">
        <f>B23</f>
        <v>Základ pro sníženou DPH</v>
      </c>
      <c r="G38" s="106" t="str">
        <f>B25</f>
        <v>Základ pro základní DPH</v>
      </c>
      <c r="H38" s="107" t="s">
        <v>17</v>
      </c>
      <c r="I38" s="107" t="s">
        <v>1</v>
      </c>
      <c r="J38" s="102" t="s">
        <v>0</v>
      </c>
    </row>
    <row r="39" spans="1:10" ht="25.5" hidden="1" customHeight="1" x14ac:dyDescent="0.2">
      <c r="A39" s="97">
        <v>1</v>
      </c>
      <c r="B39" s="103" t="s">
        <v>52</v>
      </c>
      <c r="C39" s="204" t="s">
        <v>46</v>
      </c>
      <c r="D39" s="205"/>
      <c r="E39" s="205"/>
      <c r="F39" s="108">
        <f>'Rozpočet Pol'!AC72</f>
        <v>0</v>
      </c>
      <c r="G39" s="109">
        <f>'Rozpočet Pol'!AD72</f>
        <v>0</v>
      </c>
      <c r="H39" s="110">
        <f>(F39*SazbaDPH1/100)+(G39*SazbaDPH2/100)</f>
        <v>0</v>
      </c>
      <c r="I39" s="110">
        <f>F39+G39+H39</f>
        <v>0</v>
      </c>
      <c r="J39" s="104" t="e">
        <f ca="1">IF(_xlfn.SINGLE(CenaCelkemVypocet)=0,"",I39/_xlfn.SINGLE(CenaCelkemVypocet)*100)</f>
        <v>#NAME?</v>
      </c>
    </row>
    <row r="40" spans="1:10" ht="25.5" hidden="1" customHeight="1" x14ac:dyDescent="0.2">
      <c r="A40" s="97"/>
      <c r="B40" s="206" t="s">
        <v>53</v>
      </c>
      <c r="C40" s="207"/>
      <c r="D40" s="207"/>
      <c r="E40" s="208"/>
      <c r="F40" s="111">
        <f>SUMIF(A39:A39,"=1",F39:F39)</f>
        <v>0</v>
      </c>
      <c r="G40" s="112">
        <f>SUMIF(A39:A39,"=1",G39:G39)</f>
        <v>0</v>
      </c>
      <c r="H40" s="112">
        <f>SUMIF(A39:A39,"=1",H39:H39)</f>
        <v>0</v>
      </c>
      <c r="I40" s="112">
        <f>SUMIF(A39:A39,"=1",I39:I39)</f>
        <v>0</v>
      </c>
      <c r="J40" s="98" t="e">
        <f ca="1">SUMIF(A39:A39,"=1",J39:J39)</f>
        <v>#NAME?</v>
      </c>
    </row>
    <row r="44" spans="1:10" ht="15.75" x14ac:dyDescent="0.25">
      <c r="B44" s="120" t="s">
        <v>55</v>
      </c>
    </row>
    <row r="46" spans="1:10" ht="25.5" customHeight="1" x14ac:dyDescent="0.2">
      <c r="A46" s="121"/>
      <c r="B46" s="125" t="s">
        <v>16</v>
      </c>
      <c r="C46" s="125" t="s">
        <v>5</v>
      </c>
      <c r="D46" s="126"/>
      <c r="E46" s="126"/>
      <c r="F46" s="129" t="s">
        <v>56</v>
      </c>
      <c r="G46" s="129"/>
      <c r="H46" s="129"/>
      <c r="I46" s="209" t="s">
        <v>28</v>
      </c>
      <c r="J46" s="209"/>
    </row>
    <row r="47" spans="1:10" ht="25.5" customHeight="1" x14ac:dyDescent="0.2">
      <c r="A47" s="122"/>
      <c r="B47" s="130" t="s">
        <v>57</v>
      </c>
      <c r="C47" s="211" t="s">
        <v>58</v>
      </c>
      <c r="D47" s="212"/>
      <c r="E47" s="212"/>
      <c r="F47" s="132" t="s">
        <v>23</v>
      </c>
      <c r="G47" s="133"/>
      <c r="H47" s="133"/>
      <c r="I47" s="210">
        <f>'Rozpočet Pol'!G8</f>
        <v>0</v>
      </c>
      <c r="J47" s="210"/>
    </row>
    <row r="48" spans="1:10" ht="25.5" customHeight="1" x14ac:dyDescent="0.2">
      <c r="A48" s="122"/>
      <c r="B48" s="124" t="s">
        <v>59</v>
      </c>
      <c r="C48" s="198" t="s">
        <v>60</v>
      </c>
      <c r="D48" s="199"/>
      <c r="E48" s="199"/>
      <c r="F48" s="134" t="s">
        <v>24</v>
      </c>
      <c r="G48" s="135"/>
      <c r="H48" s="135"/>
      <c r="I48" s="197">
        <f>'Rozpočet Pol'!G24</f>
        <v>0</v>
      </c>
      <c r="J48" s="197"/>
    </row>
    <row r="49" spans="1:10" ht="25.5" customHeight="1" x14ac:dyDescent="0.2">
      <c r="A49" s="122"/>
      <c r="B49" s="124" t="s">
        <v>61</v>
      </c>
      <c r="C49" s="198" t="s">
        <v>62</v>
      </c>
      <c r="D49" s="199"/>
      <c r="E49" s="199"/>
      <c r="F49" s="134" t="s">
        <v>24</v>
      </c>
      <c r="G49" s="135"/>
      <c r="H49" s="135"/>
      <c r="I49" s="197">
        <f>'Rozpočet Pol'!G38</f>
        <v>0</v>
      </c>
      <c r="J49" s="197"/>
    </row>
    <row r="50" spans="1:10" ht="25.5" customHeight="1" x14ac:dyDescent="0.2">
      <c r="A50" s="122"/>
      <c r="B50" s="124" t="s">
        <v>63</v>
      </c>
      <c r="C50" s="198" t="s">
        <v>64</v>
      </c>
      <c r="D50" s="199"/>
      <c r="E50" s="199"/>
      <c r="F50" s="134" t="s">
        <v>24</v>
      </c>
      <c r="G50" s="135"/>
      <c r="H50" s="135"/>
      <c r="I50" s="197">
        <f>'Rozpočet Pol'!G53</f>
        <v>0</v>
      </c>
      <c r="J50" s="197"/>
    </row>
    <row r="51" spans="1:10" ht="25.5" customHeight="1" x14ac:dyDescent="0.2">
      <c r="A51" s="122"/>
      <c r="B51" s="124" t="s">
        <v>65</v>
      </c>
      <c r="C51" s="198" t="s">
        <v>66</v>
      </c>
      <c r="D51" s="199"/>
      <c r="E51" s="199"/>
      <c r="F51" s="134" t="s">
        <v>24</v>
      </c>
      <c r="G51" s="135"/>
      <c r="H51" s="135"/>
      <c r="I51" s="197">
        <f>'Rozpočet Pol'!G58</f>
        <v>0</v>
      </c>
      <c r="J51" s="197"/>
    </row>
    <row r="52" spans="1:10" ht="25.5" customHeight="1" x14ac:dyDescent="0.2">
      <c r="A52" s="122"/>
      <c r="B52" s="124" t="s">
        <v>67</v>
      </c>
      <c r="C52" s="198" t="s">
        <v>26</v>
      </c>
      <c r="D52" s="199"/>
      <c r="E52" s="199"/>
      <c r="F52" s="134" t="s">
        <v>67</v>
      </c>
      <c r="G52" s="135"/>
      <c r="H52" s="135"/>
      <c r="I52" s="197">
        <f>'Rozpočet Pol'!G67</f>
        <v>0</v>
      </c>
      <c r="J52" s="197"/>
    </row>
    <row r="53" spans="1:10" ht="25.5" customHeight="1" x14ac:dyDescent="0.2">
      <c r="A53" s="122"/>
      <c r="B53" s="131" t="s">
        <v>68</v>
      </c>
      <c r="C53" s="201" t="s">
        <v>69</v>
      </c>
      <c r="D53" s="202"/>
      <c r="E53" s="202"/>
      <c r="F53" s="136" t="s">
        <v>23</v>
      </c>
      <c r="G53" s="137"/>
      <c r="H53" s="137"/>
      <c r="I53" s="200">
        <f>'Rozpočet Pol'!G69</f>
        <v>0</v>
      </c>
      <c r="J53" s="200"/>
    </row>
    <row r="54" spans="1:10" ht="25.5" customHeight="1" x14ac:dyDescent="0.2">
      <c r="A54" s="123"/>
      <c r="B54" s="127" t="s">
        <v>1</v>
      </c>
      <c r="C54" s="127"/>
      <c r="D54" s="128"/>
      <c r="E54" s="128"/>
      <c r="F54" s="138"/>
      <c r="G54" s="139"/>
      <c r="H54" s="139"/>
      <c r="I54" s="203">
        <f>SUM(I47:I53)</f>
        <v>0</v>
      </c>
      <c r="J54" s="203"/>
    </row>
    <row r="55" spans="1:10" x14ac:dyDescent="0.2">
      <c r="F55" s="140"/>
      <c r="G55" s="96"/>
      <c r="H55" s="140"/>
      <c r="I55" s="96"/>
      <c r="J55" s="96"/>
    </row>
    <row r="56" spans="1:10" x14ac:dyDescent="0.2">
      <c r="F56" s="140"/>
      <c r="G56" s="96"/>
      <c r="H56" s="140"/>
      <c r="I56" s="96"/>
      <c r="J56" s="96"/>
    </row>
    <row r="57" spans="1:10" x14ac:dyDescent="0.2">
      <c r="F57" s="140"/>
      <c r="G57" s="96"/>
      <c r="H57" s="140"/>
      <c r="I57" s="96"/>
      <c r="J57" s="9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  <mergeCell ref="E20:F20"/>
    <mergeCell ref="I20:J20"/>
    <mergeCell ref="I21:J21"/>
    <mergeCell ref="G19:H19"/>
    <mergeCell ref="G20:H20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C39:E39"/>
    <mergeCell ref="B40:E40"/>
    <mergeCell ref="I46:J46"/>
    <mergeCell ref="I47:J47"/>
    <mergeCell ref="C47:E47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44" t="s">
        <v>6</v>
      </c>
      <c r="B1" s="244"/>
      <c r="C1" s="245"/>
      <c r="D1" s="244"/>
      <c r="E1" s="244"/>
      <c r="F1" s="244"/>
      <c r="G1" s="244"/>
    </row>
    <row r="2" spans="1:7" ht="24.95" customHeight="1" x14ac:dyDescent="0.2">
      <c r="A2" s="79" t="s">
        <v>41</v>
      </c>
      <c r="B2" s="78"/>
      <c r="C2" s="246"/>
      <c r="D2" s="246"/>
      <c r="E2" s="246"/>
      <c r="F2" s="246"/>
      <c r="G2" s="247"/>
    </row>
    <row r="3" spans="1:7" ht="24.95" hidden="1" customHeight="1" x14ac:dyDescent="0.2">
      <c r="A3" s="79" t="s">
        <v>7</v>
      </c>
      <c r="B3" s="78"/>
      <c r="C3" s="246"/>
      <c r="D3" s="246"/>
      <c r="E3" s="246"/>
      <c r="F3" s="246"/>
      <c r="G3" s="247"/>
    </row>
    <row r="4" spans="1:7" ht="24.95" hidden="1" customHeight="1" x14ac:dyDescent="0.2">
      <c r="A4" s="79" t="s">
        <v>8</v>
      </c>
      <c r="B4" s="78"/>
      <c r="C4" s="246"/>
      <c r="D4" s="246"/>
      <c r="E4" s="246"/>
      <c r="F4" s="246"/>
      <c r="G4" s="247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82"/>
  <sheetViews>
    <sheetView topLeftCell="A37" workbookViewId="0">
      <selection activeCell="E73" sqref="E73"/>
    </sheetView>
  </sheetViews>
  <sheetFormatPr defaultRowHeight="12.75" outlineLevelRow="1" x14ac:dyDescent="0.2"/>
  <cols>
    <col min="1" max="1" width="4.28515625" customWidth="1"/>
    <col min="2" max="2" width="14.42578125" style="95" customWidth="1"/>
    <col min="3" max="3" width="38.28515625" style="95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60" t="s">
        <v>6</v>
      </c>
      <c r="B1" s="260"/>
      <c r="C1" s="260"/>
      <c r="D1" s="260"/>
      <c r="E1" s="260"/>
      <c r="F1" s="260"/>
      <c r="G1" s="260"/>
      <c r="AE1" t="s">
        <v>72</v>
      </c>
    </row>
    <row r="2" spans="1:60" ht="25.15" customHeight="1" x14ac:dyDescent="0.2">
      <c r="A2" s="145" t="s">
        <v>71</v>
      </c>
      <c r="B2" s="143"/>
      <c r="C2" s="261" t="s">
        <v>46</v>
      </c>
      <c r="D2" s="262"/>
      <c r="E2" s="262"/>
      <c r="F2" s="262"/>
      <c r="G2" s="263"/>
      <c r="AE2" t="s">
        <v>73</v>
      </c>
    </row>
    <row r="3" spans="1:60" ht="25.15" customHeight="1" x14ac:dyDescent="0.2">
      <c r="A3" s="146" t="s">
        <v>7</v>
      </c>
      <c r="B3" s="144"/>
      <c r="C3" s="264" t="s">
        <v>43</v>
      </c>
      <c r="D3" s="265"/>
      <c r="E3" s="265"/>
      <c r="F3" s="265"/>
      <c r="G3" s="266"/>
      <c r="AE3" t="s">
        <v>74</v>
      </c>
    </row>
    <row r="4" spans="1:60" ht="25.15" hidden="1" customHeight="1" x14ac:dyDescent="0.2">
      <c r="A4" s="146" t="s">
        <v>8</v>
      </c>
      <c r="B4" s="144"/>
      <c r="C4" s="264"/>
      <c r="D4" s="265"/>
      <c r="E4" s="265"/>
      <c r="F4" s="265"/>
      <c r="G4" s="266"/>
      <c r="AE4" t="s">
        <v>75</v>
      </c>
    </row>
    <row r="5" spans="1:60" hidden="1" x14ac:dyDescent="0.2">
      <c r="A5" s="147" t="s">
        <v>76</v>
      </c>
      <c r="B5" s="148"/>
      <c r="C5" s="149"/>
      <c r="D5" s="150"/>
      <c r="E5" s="150"/>
      <c r="F5" s="150"/>
      <c r="G5" s="151"/>
      <c r="AE5" t="s">
        <v>77</v>
      </c>
    </row>
    <row r="7" spans="1:60" ht="38.25" x14ac:dyDescent="0.2">
      <c r="A7" s="157" t="s">
        <v>78</v>
      </c>
      <c r="B7" s="158" t="s">
        <v>79</v>
      </c>
      <c r="C7" s="158" t="s">
        <v>80</v>
      </c>
      <c r="D7" s="157" t="s">
        <v>81</v>
      </c>
      <c r="E7" s="157" t="s">
        <v>82</v>
      </c>
      <c r="F7" s="152" t="s">
        <v>83</v>
      </c>
      <c r="G7" s="172" t="s">
        <v>28</v>
      </c>
      <c r="H7" s="173" t="s">
        <v>29</v>
      </c>
      <c r="I7" s="173" t="s">
        <v>84</v>
      </c>
      <c r="J7" s="173" t="s">
        <v>30</v>
      </c>
      <c r="K7" s="173" t="s">
        <v>85</v>
      </c>
      <c r="L7" s="173" t="s">
        <v>86</v>
      </c>
      <c r="M7" s="173" t="s">
        <v>87</v>
      </c>
      <c r="N7" s="173" t="s">
        <v>88</v>
      </c>
      <c r="O7" s="173" t="s">
        <v>89</v>
      </c>
      <c r="P7" s="173" t="s">
        <v>90</v>
      </c>
      <c r="Q7" s="173" t="s">
        <v>91</v>
      </c>
      <c r="R7" s="173" t="s">
        <v>92</v>
      </c>
      <c r="S7" s="173" t="s">
        <v>93</v>
      </c>
      <c r="T7" s="173" t="s">
        <v>94</v>
      </c>
      <c r="U7" s="160" t="s">
        <v>95</v>
      </c>
    </row>
    <row r="8" spans="1:60" x14ac:dyDescent="0.2">
      <c r="A8" s="174" t="s">
        <v>96</v>
      </c>
      <c r="B8" s="175" t="s">
        <v>57</v>
      </c>
      <c r="C8" s="176" t="s">
        <v>58</v>
      </c>
      <c r="D8" s="159"/>
      <c r="E8" s="177"/>
      <c r="F8" s="178"/>
      <c r="G8" s="178">
        <f>SUMIF(AE9:AE23,"&lt;&gt;NOR",G9:G23)</f>
        <v>0</v>
      </c>
      <c r="H8" s="178"/>
      <c r="I8" s="178">
        <f>SUM(I9:I23)</f>
        <v>0</v>
      </c>
      <c r="J8" s="178"/>
      <c r="K8" s="178">
        <f>SUM(K9:K23)</f>
        <v>0</v>
      </c>
      <c r="L8" s="178"/>
      <c r="M8" s="178">
        <f>SUM(M9:M23)</f>
        <v>0</v>
      </c>
      <c r="N8" s="159"/>
      <c r="O8" s="159">
        <f>SUM(O9:O23)</f>
        <v>0</v>
      </c>
      <c r="P8" s="159"/>
      <c r="Q8" s="159">
        <f>SUM(Q9:Q23)</f>
        <v>130.73471999999998</v>
      </c>
      <c r="R8" s="159"/>
      <c r="S8" s="159"/>
      <c r="T8" s="174"/>
      <c r="U8" s="159">
        <f>SUM(U9:U23)</f>
        <v>273.71000000000004</v>
      </c>
      <c r="AE8" t="s">
        <v>97</v>
      </c>
    </row>
    <row r="9" spans="1:60" outlineLevel="1" x14ac:dyDescent="0.2">
      <c r="A9" s="154">
        <v>1</v>
      </c>
      <c r="B9" s="161" t="s">
        <v>98</v>
      </c>
      <c r="C9" s="190" t="s">
        <v>99</v>
      </c>
      <c r="D9" s="163" t="s">
        <v>100</v>
      </c>
      <c r="E9" s="167">
        <v>260</v>
      </c>
      <c r="F9" s="169"/>
      <c r="G9" s="170">
        <f t="shared" ref="G9:G23" si="0">ROUND(E9*F9,2)</f>
        <v>0</v>
      </c>
      <c r="H9" s="169"/>
      <c r="I9" s="170">
        <f t="shared" ref="I9:I23" si="1">ROUND(E9*H9,2)</f>
        <v>0</v>
      </c>
      <c r="J9" s="169"/>
      <c r="K9" s="170">
        <f t="shared" ref="K9:K23" si="2">ROUND(E9*J9,2)</f>
        <v>0</v>
      </c>
      <c r="L9" s="170">
        <v>0</v>
      </c>
      <c r="M9" s="170">
        <f t="shared" ref="M9:M23" si="3">G9*(1+L9/100)</f>
        <v>0</v>
      </c>
      <c r="N9" s="163">
        <v>0</v>
      </c>
      <c r="O9" s="163">
        <f t="shared" ref="O9:O23" si="4">ROUND(E9*N9,5)</f>
        <v>0</v>
      </c>
      <c r="P9" s="163">
        <v>1.4300000000000001E-3</v>
      </c>
      <c r="Q9" s="163">
        <f t="shared" ref="Q9:Q23" si="5">ROUND(E9*P9,5)</f>
        <v>0.37180000000000002</v>
      </c>
      <c r="R9" s="163"/>
      <c r="S9" s="163"/>
      <c r="T9" s="164">
        <v>3.5000000000000003E-2</v>
      </c>
      <c r="U9" s="163">
        <f t="shared" ref="U9:U23" si="6">ROUND(E9*T9,2)</f>
        <v>9.1</v>
      </c>
      <c r="V9" s="153"/>
      <c r="W9" s="153"/>
      <c r="X9" s="153"/>
      <c r="Y9" s="153"/>
      <c r="Z9" s="153"/>
      <c r="AA9" s="153"/>
      <c r="AB9" s="153"/>
      <c r="AC9" s="153"/>
      <c r="AD9" s="153"/>
      <c r="AE9" s="153" t="s">
        <v>101</v>
      </c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</row>
    <row r="10" spans="1:60" outlineLevel="1" x14ac:dyDescent="0.2">
      <c r="A10" s="154">
        <v>2</v>
      </c>
      <c r="B10" s="161" t="s">
        <v>102</v>
      </c>
      <c r="C10" s="190" t="s">
        <v>103</v>
      </c>
      <c r="D10" s="163" t="s">
        <v>100</v>
      </c>
      <c r="E10" s="167">
        <v>62</v>
      </c>
      <c r="F10" s="169"/>
      <c r="G10" s="170">
        <f t="shared" si="0"/>
        <v>0</v>
      </c>
      <c r="H10" s="169"/>
      <c r="I10" s="170">
        <f t="shared" si="1"/>
        <v>0</v>
      </c>
      <c r="J10" s="169"/>
      <c r="K10" s="170">
        <f t="shared" si="2"/>
        <v>0</v>
      </c>
      <c r="L10" s="170">
        <v>0</v>
      </c>
      <c r="M10" s="170">
        <f t="shared" si="3"/>
        <v>0</v>
      </c>
      <c r="N10" s="163">
        <v>0</v>
      </c>
      <c r="O10" s="163">
        <f t="shared" si="4"/>
        <v>0</v>
      </c>
      <c r="P10" s="163">
        <v>1.66E-3</v>
      </c>
      <c r="Q10" s="163">
        <f t="shared" si="5"/>
        <v>0.10292</v>
      </c>
      <c r="R10" s="163"/>
      <c r="S10" s="163"/>
      <c r="T10" s="164">
        <v>3.5999999999999997E-2</v>
      </c>
      <c r="U10" s="163">
        <f t="shared" si="6"/>
        <v>2.23</v>
      </c>
      <c r="V10" s="153"/>
      <c r="W10" s="153"/>
      <c r="X10" s="153"/>
      <c r="Y10" s="153"/>
      <c r="Z10" s="153"/>
      <c r="AA10" s="153"/>
      <c r="AB10" s="153"/>
      <c r="AC10" s="153"/>
      <c r="AD10" s="153"/>
      <c r="AE10" s="153" t="s">
        <v>101</v>
      </c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</row>
    <row r="11" spans="1:60" ht="22.5" outlineLevel="1" x14ac:dyDescent="0.2">
      <c r="A11" s="154">
        <v>3</v>
      </c>
      <c r="B11" s="161" t="s">
        <v>104</v>
      </c>
      <c r="C11" s="190" t="s">
        <v>105</v>
      </c>
      <c r="D11" s="163" t="s">
        <v>100</v>
      </c>
      <c r="E11" s="167">
        <v>300</v>
      </c>
      <c r="F11" s="169"/>
      <c r="G11" s="170">
        <f t="shared" si="0"/>
        <v>0</v>
      </c>
      <c r="H11" s="169"/>
      <c r="I11" s="170">
        <f t="shared" si="1"/>
        <v>0</v>
      </c>
      <c r="J11" s="169"/>
      <c r="K11" s="170">
        <f t="shared" si="2"/>
        <v>0</v>
      </c>
      <c r="L11" s="170">
        <v>0</v>
      </c>
      <c r="M11" s="170">
        <f t="shared" si="3"/>
        <v>0</v>
      </c>
      <c r="N11" s="163">
        <v>0</v>
      </c>
      <c r="O11" s="163">
        <f t="shared" si="4"/>
        <v>0</v>
      </c>
      <c r="P11" s="163">
        <v>6.0000000000000001E-3</v>
      </c>
      <c r="Q11" s="163">
        <f t="shared" si="5"/>
        <v>1.8</v>
      </c>
      <c r="R11" s="163"/>
      <c r="S11" s="163"/>
      <c r="T11" s="164">
        <v>5.1999999999999998E-2</v>
      </c>
      <c r="U11" s="163">
        <f t="shared" si="6"/>
        <v>15.6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 t="s">
        <v>101</v>
      </c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</row>
    <row r="12" spans="1:60" outlineLevel="1" x14ac:dyDescent="0.2">
      <c r="A12" s="154">
        <v>4</v>
      </c>
      <c r="B12" s="161" t="s">
        <v>106</v>
      </c>
      <c r="C12" s="190" t="s">
        <v>107</v>
      </c>
      <c r="D12" s="163" t="s">
        <v>100</v>
      </c>
      <c r="E12" s="167">
        <v>260</v>
      </c>
      <c r="F12" s="169"/>
      <c r="G12" s="170">
        <f t="shared" si="0"/>
        <v>0</v>
      </c>
      <c r="H12" s="169"/>
      <c r="I12" s="170">
        <f t="shared" si="1"/>
        <v>0</v>
      </c>
      <c r="J12" s="169"/>
      <c r="K12" s="170">
        <f t="shared" si="2"/>
        <v>0</v>
      </c>
      <c r="L12" s="170">
        <v>0</v>
      </c>
      <c r="M12" s="170">
        <f t="shared" si="3"/>
        <v>0</v>
      </c>
      <c r="N12" s="163">
        <v>0</v>
      </c>
      <c r="O12" s="163">
        <f t="shared" si="4"/>
        <v>0</v>
      </c>
      <c r="P12" s="163">
        <v>4.0000000000000001E-3</v>
      </c>
      <c r="Q12" s="163">
        <f t="shared" si="5"/>
        <v>1.04</v>
      </c>
      <c r="R12" s="163"/>
      <c r="S12" s="163"/>
      <c r="T12" s="164">
        <v>4.2999999999999997E-2</v>
      </c>
      <c r="U12" s="163">
        <f t="shared" si="6"/>
        <v>11.18</v>
      </c>
      <c r="V12" s="153"/>
      <c r="W12" s="153"/>
      <c r="X12" s="153"/>
      <c r="Y12" s="153"/>
      <c r="Z12" s="153"/>
      <c r="AA12" s="153"/>
      <c r="AB12" s="153"/>
      <c r="AC12" s="153"/>
      <c r="AD12" s="153"/>
      <c r="AE12" s="153" t="s">
        <v>101</v>
      </c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</row>
    <row r="13" spans="1:60" outlineLevel="1" x14ac:dyDescent="0.2">
      <c r="A13" s="154">
        <v>5</v>
      </c>
      <c r="B13" s="161" t="s">
        <v>108</v>
      </c>
      <c r="C13" s="190" t="s">
        <v>109</v>
      </c>
      <c r="D13" s="163" t="s">
        <v>110</v>
      </c>
      <c r="E13" s="167">
        <v>60</v>
      </c>
      <c r="F13" s="169"/>
      <c r="G13" s="170">
        <f t="shared" si="0"/>
        <v>0</v>
      </c>
      <c r="H13" s="169"/>
      <c r="I13" s="170">
        <f t="shared" si="1"/>
        <v>0</v>
      </c>
      <c r="J13" s="169"/>
      <c r="K13" s="170">
        <f t="shared" si="2"/>
        <v>0</v>
      </c>
      <c r="L13" s="170">
        <v>0</v>
      </c>
      <c r="M13" s="170">
        <f t="shared" si="3"/>
        <v>0</v>
      </c>
      <c r="N13" s="163">
        <v>0</v>
      </c>
      <c r="O13" s="163">
        <f t="shared" si="4"/>
        <v>0</v>
      </c>
      <c r="P13" s="163">
        <v>1.4</v>
      </c>
      <c r="Q13" s="163">
        <f t="shared" si="5"/>
        <v>84</v>
      </c>
      <c r="R13" s="163"/>
      <c r="S13" s="163"/>
      <c r="T13" s="164">
        <v>1.0509999999999999</v>
      </c>
      <c r="U13" s="163">
        <f t="shared" si="6"/>
        <v>63.06</v>
      </c>
      <c r="V13" s="153"/>
      <c r="W13" s="153"/>
      <c r="X13" s="153"/>
      <c r="Y13" s="153"/>
      <c r="Z13" s="153"/>
      <c r="AA13" s="153"/>
      <c r="AB13" s="153"/>
      <c r="AC13" s="153"/>
      <c r="AD13" s="153"/>
      <c r="AE13" s="153" t="s">
        <v>101</v>
      </c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</row>
    <row r="14" spans="1:60" outlineLevel="1" x14ac:dyDescent="0.2">
      <c r="A14" s="154">
        <v>6</v>
      </c>
      <c r="B14" s="161" t="s">
        <v>111</v>
      </c>
      <c r="C14" s="190" t="s">
        <v>112</v>
      </c>
      <c r="D14" s="163" t="s">
        <v>100</v>
      </c>
      <c r="E14" s="167">
        <v>260</v>
      </c>
      <c r="F14" s="169"/>
      <c r="G14" s="170">
        <f t="shared" si="0"/>
        <v>0</v>
      </c>
      <c r="H14" s="169"/>
      <c r="I14" s="170">
        <f t="shared" si="1"/>
        <v>0</v>
      </c>
      <c r="J14" s="169"/>
      <c r="K14" s="170">
        <f t="shared" si="2"/>
        <v>0</v>
      </c>
      <c r="L14" s="170">
        <v>0</v>
      </c>
      <c r="M14" s="170">
        <f t="shared" si="3"/>
        <v>0</v>
      </c>
      <c r="N14" s="163">
        <v>0</v>
      </c>
      <c r="O14" s="163">
        <f t="shared" si="4"/>
        <v>0</v>
      </c>
      <c r="P14" s="163">
        <v>0.16700000000000001</v>
      </c>
      <c r="Q14" s="163">
        <f t="shared" si="5"/>
        <v>43.42</v>
      </c>
      <c r="R14" s="163"/>
      <c r="S14" s="163"/>
      <c r="T14" s="164">
        <v>0.126</v>
      </c>
      <c r="U14" s="163">
        <f t="shared" si="6"/>
        <v>32.76</v>
      </c>
      <c r="V14" s="153"/>
      <c r="W14" s="153"/>
      <c r="X14" s="153"/>
      <c r="Y14" s="153"/>
      <c r="Z14" s="153"/>
      <c r="AA14" s="153"/>
      <c r="AB14" s="153"/>
      <c r="AC14" s="153"/>
      <c r="AD14" s="153"/>
      <c r="AE14" s="153" t="s">
        <v>101</v>
      </c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</row>
    <row r="15" spans="1:60" outlineLevel="1" x14ac:dyDescent="0.2">
      <c r="A15" s="154">
        <v>7</v>
      </c>
      <c r="B15" s="161" t="s">
        <v>113</v>
      </c>
      <c r="C15" s="190" t="s">
        <v>114</v>
      </c>
      <c r="D15" s="163" t="s">
        <v>115</v>
      </c>
      <c r="E15" s="167">
        <v>1.4</v>
      </c>
      <c r="F15" s="169"/>
      <c r="G15" s="170">
        <f t="shared" si="0"/>
        <v>0</v>
      </c>
      <c r="H15" s="169"/>
      <c r="I15" s="170">
        <f t="shared" si="1"/>
        <v>0</v>
      </c>
      <c r="J15" s="169"/>
      <c r="K15" s="170">
        <f t="shared" si="2"/>
        <v>0</v>
      </c>
      <c r="L15" s="170">
        <v>0</v>
      </c>
      <c r="M15" s="170">
        <f t="shared" si="3"/>
        <v>0</v>
      </c>
      <c r="N15" s="163">
        <v>0</v>
      </c>
      <c r="O15" s="163">
        <f t="shared" si="4"/>
        <v>0</v>
      </c>
      <c r="P15" s="163">
        <v>0</v>
      </c>
      <c r="Q15" s="163">
        <f t="shared" si="5"/>
        <v>0</v>
      </c>
      <c r="R15" s="163"/>
      <c r="S15" s="163"/>
      <c r="T15" s="164">
        <v>0</v>
      </c>
      <c r="U15" s="163">
        <f t="shared" si="6"/>
        <v>0</v>
      </c>
      <c r="V15" s="153"/>
      <c r="W15" s="153"/>
      <c r="X15" s="153"/>
      <c r="Y15" s="153"/>
      <c r="Z15" s="153"/>
      <c r="AA15" s="153"/>
      <c r="AB15" s="153"/>
      <c r="AC15" s="153"/>
      <c r="AD15" s="153"/>
      <c r="AE15" s="153" t="s">
        <v>101</v>
      </c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</row>
    <row r="16" spans="1:60" outlineLevel="1" x14ac:dyDescent="0.2">
      <c r="A16" s="154">
        <v>8</v>
      </c>
      <c r="B16" s="161" t="s">
        <v>116</v>
      </c>
      <c r="C16" s="190" t="s">
        <v>117</v>
      </c>
      <c r="D16" s="163" t="s">
        <v>115</v>
      </c>
      <c r="E16" s="167">
        <v>5.4</v>
      </c>
      <c r="F16" s="169"/>
      <c r="G16" s="170">
        <f t="shared" si="0"/>
        <v>0</v>
      </c>
      <c r="H16" s="169"/>
      <c r="I16" s="170">
        <f t="shared" si="1"/>
        <v>0</v>
      </c>
      <c r="J16" s="169"/>
      <c r="K16" s="170">
        <f t="shared" si="2"/>
        <v>0</v>
      </c>
      <c r="L16" s="170">
        <v>0</v>
      </c>
      <c r="M16" s="170">
        <f t="shared" si="3"/>
        <v>0</v>
      </c>
      <c r="N16" s="163">
        <v>0</v>
      </c>
      <c r="O16" s="163">
        <f t="shared" si="4"/>
        <v>0</v>
      </c>
      <c r="P16" s="163">
        <v>0</v>
      </c>
      <c r="Q16" s="163">
        <f t="shared" si="5"/>
        <v>0</v>
      </c>
      <c r="R16" s="163"/>
      <c r="S16" s="163"/>
      <c r="T16" s="164">
        <v>0</v>
      </c>
      <c r="U16" s="163">
        <f t="shared" si="6"/>
        <v>0</v>
      </c>
      <c r="V16" s="153"/>
      <c r="W16" s="153"/>
      <c r="X16" s="153"/>
      <c r="Y16" s="153"/>
      <c r="Z16" s="153"/>
      <c r="AA16" s="153"/>
      <c r="AB16" s="153"/>
      <c r="AC16" s="153"/>
      <c r="AD16" s="153"/>
      <c r="AE16" s="153" t="s">
        <v>101</v>
      </c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</row>
    <row r="17" spans="1:60" outlineLevel="1" x14ac:dyDescent="0.2">
      <c r="A17" s="154">
        <v>9</v>
      </c>
      <c r="B17" s="161" t="s">
        <v>118</v>
      </c>
      <c r="C17" s="190" t="s">
        <v>119</v>
      </c>
      <c r="D17" s="163" t="s">
        <v>115</v>
      </c>
      <c r="E17" s="167">
        <v>127</v>
      </c>
      <c r="F17" s="169"/>
      <c r="G17" s="170">
        <f t="shared" si="0"/>
        <v>0</v>
      </c>
      <c r="H17" s="169"/>
      <c r="I17" s="170">
        <f t="shared" si="1"/>
        <v>0</v>
      </c>
      <c r="J17" s="169"/>
      <c r="K17" s="170">
        <f t="shared" si="2"/>
        <v>0</v>
      </c>
      <c r="L17" s="170">
        <v>0</v>
      </c>
      <c r="M17" s="170">
        <f t="shared" si="3"/>
        <v>0</v>
      </c>
      <c r="N17" s="163">
        <v>0</v>
      </c>
      <c r="O17" s="163">
        <f t="shared" si="4"/>
        <v>0</v>
      </c>
      <c r="P17" s="163">
        <v>0</v>
      </c>
      <c r="Q17" s="163">
        <f t="shared" si="5"/>
        <v>0</v>
      </c>
      <c r="R17" s="163"/>
      <c r="S17" s="163"/>
      <c r="T17" s="164">
        <v>0</v>
      </c>
      <c r="U17" s="163">
        <f t="shared" si="6"/>
        <v>0</v>
      </c>
      <c r="V17" s="153"/>
      <c r="W17" s="153"/>
      <c r="X17" s="153"/>
      <c r="Y17" s="153"/>
      <c r="Z17" s="153"/>
      <c r="AA17" s="153"/>
      <c r="AB17" s="153"/>
      <c r="AC17" s="153"/>
      <c r="AD17" s="153"/>
      <c r="AE17" s="153" t="s">
        <v>101</v>
      </c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</row>
    <row r="18" spans="1:60" outlineLevel="1" x14ac:dyDescent="0.2">
      <c r="A18" s="154">
        <v>10</v>
      </c>
      <c r="B18" s="161" t="s">
        <v>120</v>
      </c>
      <c r="C18" s="190" t="s">
        <v>121</v>
      </c>
      <c r="D18" s="163" t="s">
        <v>115</v>
      </c>
      <c r="E18" s="167">
        <v>0.6</v>
      </c>
      <c r="F18" s="169"/>
      <c r="G18" s="170">
        <f t="shared" si="0"/>
        <v>0</v>
      </c>
      <c r="H18" s="169"/>
      <c r="I18" s="170">
        <f t="shared" si="1"/>
        <v>0</v>
      </c>
      <c r="J18" s="169"/>
      <c r="K18" s="170">
        <f t="shared" si="2"/>
        <v>0</v>
      </c>
      <c r="L18" s="170">
        <v>0</v>
      </c>
      <c r="M18" s="170">
        <f t="shared" si="3"/>
        <v>0</v>
      </c>
      <c r="N18" s="163">
        <v>0</v>
      </c>
      <c r="O18" s="163">
        <f t="shared" si="4"/>
        <v>0</v>
      </c>
      <c r="P18" s="163">
        <v>0</v>
      </c>
      <c r="Q18" s="163">
        <f t="shared" si="5"/>
        <v>0</v>
      </c>
      <c r="R18" s="163"/>
      <c r="S18" s="163"/>
      <c r="T18" s="164">
        <v>0</v>
      </c>
      <c r="U18" s="163">
        <f t="shared" si="6"/>
        <v>0</v>
      </c>
      <c r="V18" s="153"/>
      <c r="W18" s="153"/>
      <c r="X18" s="153"/>
      <c r="Y18" s="153"/>
      <c r="Z18" s="153"/>
      <c r="AA18" s="153"/>
      <c r="AB18" s="153"/>
      <c r="AC18" s="153"/>
      <c r="AD18" s="153"/>
      <c r="AE18" s="153" t="s">
        <v>101</v>
      </c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</row>
    <row r="19" spans="1:60" ht="22.5" outlineLevel="1" x14ac:dyDescent="0.2">
      <c r="A19" s="154">
        <v>11</v>
      </c>
      <c r="B19" s="161" t="s">
        <v>122</v>
      </c>
      <c r="C19" s="190" t="s">
        <v>123</v>
      </c>
      <c r="D19" s="163" t="s">
        <v>115</v>
      </c>
      <c r="E19" s="167">
        <v>134.4</v>
      </c>
      <c r="F19" s="169"/>
      <c r="G19" s="170">
        <f t="shared" si="0"/>
        <v>0</v>
      </c>
      <c r="H19" s="169"/>
      <c r="I19" s="170">
        <f t="shared" si="1"/>
        <v>0</v>
      </c>
      <c r="J19" s="169"/>
      <c r="K19" s="170">
        <f t="shared" si="2"/>
        <v>0</v>
      </c>
      <c r="L19" s="170">
        <v>0</v>
      </c>
      <c r="M19" s="170">
        <f t="shared" si="3"/>
        <v>0</v>
      </c>
      <c r="N19" s="163">
        <v>0</v>
      </c>
      <c r="O19" s="163">
        <f t="shared" si="4"/>
        <v>0</v>
      </c>
      <c r="P19" s="163">
        <v>0</v>
      </c>
      <c r="Q19" s="163">
        <f t="shared" si="5"/>
        <v>0</v>
      </c>
      <c r="R19" s="163"/>
      <c r="S19" s="163"/>
      <c r="T19" s="164">
        <v>0.55000000000000004</v>
      </c>
      <c r="U19" s="163">
        <f t="shared" si="6"/>
        <v>73.92</v>
      </c>
      <c r="V19" s="153"/>
      <c r="W19" s="153"/>
      <c r="X19" s="153"/>
      <c r="Y19" s="153"/>
      <c r="Z19" s="153"/>
      <c r="AA19" s="153"/>
      <c r="AB19" s="153"/>
      <c r="AC19" s="153"/>
      <c r="AD19" s="153"/>
      <c r="AE19" s="153" t="s">
        <v>101</v>
      </c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</row>
    <row r="20" spans="1:60" outlineLevel="1" x14ac:dyDescent="0.2">
      <c r="A20" s="154">
        <v>12</v>
      </c>
      <c r="B20" s="161" t="s">
        <v>124</v>
      </c>
      <c r="C20" s="190" t="s">
        <v>125</v>
      </c>
      <c r="D20" s="163" t="s">
        <v>115</v>
      </c>
      <c r="E20" s="167">
        <v>134.4</v>
      </c>
      <c r="F20" s="169"/>
      <c r="G20" s="170">
        <f t="shared" si="0"/>
        <v>0</v>
      </c>
      <c r="H20" s="169"/>
      <c r="I20" s="170">
        <f t="shared" si="1"/>
        <v>0</v>
      </c>
      <c r="J20" s="169"/>
      <c r="K20" s="170">
        <f t="shared" si="2"/>
        <v>0</v>
      </c>
      <c r="L20" s="170">
        <v>0</v>
      </c>
      <c r="M20" s="170">
        <f t="shared" si="3"/>
        <v>0</v>
      </c>
      <c r="N20" s="163">
        <v>0</v>
      </c>
      <c r="O20" s="163">
        <f t="shared" si="4"/>
        <v>0</v>
      </c>
      <c r="P20" s="163">
        <v>0</v>
      </c>
      <c r="Q20" s="163">
        <f t="shared" si="5"/>
        <v>0</v>
      </c>
      <c r="R20" s="163"/>
      <c r="S20" s="163"/>
      <c r="T20" s="164">
        <v>0.49</v>
      </c>
      <c r="U20" s="163">
        <f t="shared" si="6"/>
        <v>65.86</v>
      </c>
      <c r="V20" s="153"/>
      <c r="W20" s="153"/>
      <c r="X20" s="153"/>
      <c r="Y20" s="153"/>
      <c r="Z20" s="153"/>
      <c r="AA20" s="153"/>
      <c r="AB20" s="153"/>
      <c r="AC20" s="153"/>
      <c r="AD20" s="153"/>
      <c r="AE20" s="153" t="s">
        <v>101</v>
      </c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</row>
    <row r="21" spans="1:60" outlineLevel="1" x14ac:dyDescent="0.2">
      <c r="A21" s="154">
        <v>13</v>
      </c>
      <c r="B21" s="161" t="s">
        <v>126</v>
      </c>
      <c r="C21" s="190" t="s">
        <v>127</v>
      </c>
      <c r="D21" s="163" t="s">
        <v>115</v>
      </c>
      <c r="E21" s="167">
        <v>2150</v>
      </c>
      <c r="F21" s="169"/>
      <c r="G21" s="170">
        <f t="shared" si="0"/>
        <v>0</v>
      </c>
      <c r="H21" s="169"/>
      <c r="I21" s="170">
        <f t="shared" si="1"/>
        <v>0</v>
      </c>
      <c r="J21" s="169"/>
      <c r="K21" s="170">
        <f t="shared" si="2"/>
        <v>0</v>
      </c>
      <c r="L21" s="170">
        <v>0</v>
      </c>
      <c r="M21" s="170">
        <f t="shared" si="3"/>
        <v>0</v>
      </c>
      <c r="N21" s="163">
        <v>0</v>
      </c>
      <c r="O21" s="163">
        <f t="shared" si="4"/>
        <v>0</v>
      </c>
      <c r="P21" s="163">
        <v>0</v>
      </c>
      <c r="Q21" s="163">
        <f t="shared" si="5"/>
        <v>0</v>
      </c>
      <c r="R21" s="163"/>
      <c r="S21" s="163"/>
      <c r="T21" s="164">
        <v>0</v>
      </c>
      <c r="U21" s="163">
        <f t="shared" si="6"/>
        <v>0</v>
      </c>
      <c r="V21" s="153"/>
      <c r="W21" s="153"/>
      <c r="X21" s="153"/>
      <c r="Y21" s="153"/>
      <c r="Z21" s="153"/>
      <c r="AA21" s="153"/>
      <c r="AB21" s="153"/>
      <c r="AC21" s="153"/>
      <c r="AD21" s="153"/>
      <c r="AE21" s="153" t="s">
        <v>101</v>
      </c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</row>
    <row r="22" spans="1:60" outlineLevel="1" x14ac:dyDescent="0.2">
      <c r="A22" s="154">
        <v>14</v>
      </c>
      <c r="B22" s="161" t="s">
        <v>128</v>
      </c>
      <c r="C22" s="190" t="s">
        <v>129</v>
      </c>
      <c r="D22" s="163" t="s">
        <v>130</v>
      </c>
      <c r="E22" s="167">
        <v>84</v>
      </c>
      <c r="F22" s="169"/>
      <c r="G22" s="170">
        <f t="shared" si="0"/>
        <v>0</v>
      </c>
      <c r="H22" s="169"/>
      <c r="I22" s="170">
        <f t="shared" si="1"/>
        <v>0</v>
      </c>
      <c r="J22" s="169"/>
      <c r="K22" s="170">
        <f t="shared" si="2"/>
        <v>0</v>
      </c>
      <c r="L22" s="170">
        <v>0</v>
      </c>
      <c r="M22" s="170">
        <f t="shared" si="3"/>
        <v>0</v>
      </c>
      <c r="N22" s="163">
        <v>0</v>
      </c>
      <c r="O22" s="163">
        <f t="shared" si="4"/>
        <v>0</v>
      </c>
      <c r="P22" s="163">
        <v>0</v>
      </c>
      <c r="Q22" s="163">
        <f t="shared" si="5"/>
        <v>0</v>
      </c>
      <c r="R22" s="163"/>
      <c r="S22" s="163"/>
      <c r="T22" s="164">
        <v>0</v>
      </c>
      <c r="U22" s="163">
        <f t="shared" si="6"/>
        <v>0</v>
      </c>
      <c r="V22" s="153"/>
      <c r="W22" s="153"/>
      <c r="X22" s="153"/>
      <c r="Y22" s="153"/>
      <c r="Z22" s="153"/>
      <c r="AA22" s="153"/>
      <c r="AB22" s="153"/>
      <c r="AC22" s="153"/>
      <c r="AD22" s="153"/>
      <c r="AE22" s="153" t="s">
        <v>101</v>
      </c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</row>
    <row r="23" spans="1:60" outlineLevel="1" x14ac:dyDescent="0.2">
      <c r="A23" s="154">
        <v>15</v>
      </c>
      <c r="B23" s="161" t="s">
        <v>131</v>
      </c>
      <c r="C23" s="190" t="s">
        <v>132</v>
      </c>
      <c r="D23" s="163" t="s">
        <v>133</v>
      </c>
      <c r="E23" s="167">
        <v>14</v>
      </c>
      <c r="F23" s="169"/>
      <c r="G23" s="170">
        <f t="shared" si="0"/>
        <v>0</v>
      </c>
      <c r="H23" s="169"/>
      <c r="I23" s="170">
        <f t="shared" si="1"/>
        <v>0</v>
      </c>
      <c r="J23" s="169"/>
      <c r="K23" s="170">
        <f t="shared" si="2"/>
        <v>0</v>
      </c>
      <c r="L23" s="170">
        <v>0</v>
      </c>
      <c r="M23" s="170">
        <f t="shared" si="3"/>
        <v>0</v>
      </c>
      <c r="N23" s="163">
        <v>0</v>
      </c>
      <c r="O23" s="163">
        <f t="shared" si="4"/>
        <v>0</v>
      </c>
      <c r="P23" s="163">
        <v>0</v>
      </c>
      <c r="Q23" s="163">
        <f t="shared" si="5"/>
        <v>0</v>
      </c>
      <c r="R23" s="163"/>
      <c r="S23" s="163"/>
      <c r="T23" s="164">
        <v>0</v>
      </c>
      <c r="U23" s="163">
        <f t="shared" si="6"/>
        <v>0</v>
      </c>
      <c r="V23" s="153"/>
      <c r="W23" s="153"/>
      <c r="X23" s="153"/>
      <c r="Y23" s="153"/>
      <c r="Z23" s="153"/>
      <c r="AA23" s="153"/>
      <c r="AB23" s="153"/>
      <c r="AC23" s="153"/>
      <c r="AD23" s="153"/>
      <c r="AE23" s="153" t="s">
        <v>101</v>
      </c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</row>
    <row r="24" spans="1:60" x14ac:dyDescent="0.2">
      <c r="A24" s="155" t="s">
        <v>96</v>
      </c>
      <c r="B24" s="162" t="s">
        <v>59</v>
      </c>
      <c r="C24" s="191" t="s">
        <v>60</v>
      </c>
      <c r="D24" s="165"/>
      <c r="E24" s="168"/>
      <c r="F24" s="171"/>
      <c r="G24" s="171">
        <f>SUMIF(AE25:AE37,"&lt;&gt;NOR",G25:G37)</f>
        <v>0</v>
      </c>
      <c r="H24" s="171"/>
      <c r="I24" s="171">
        <f>SUM(I25:I37)</f>
        <v>0</v>
      </c>
      <c r="J24" s="171"/>
      <c r="K24" s="171">
        <f>SUM(K25:K37)</f>
        <v>0</v>
      </c>
      <c r="L24" s="171"/>
      <c r="M24" s="171">
        <f>SUM(M25:M37)</f>
        <v>0</v>
      </c>
      <c r="N24" s="165"/>
      <c r="O24" s="165">
        <f>SUM(O25:O37)</f>
        <v>2.2004800000000002</v>
      </c>
      <c r="P24" s="165"/>
      <c r="Q24" s="165">
        <f>SUM(Q25:Q37)</f>
        <v>0</v>
      </c>
      <c r="R24" s="165"/>
      <c r="S24" s="165"/>
      <c r="T24" s="166"/>
      <c r="U24" s="165">
        <f>SUM(U25:U37)</f>
        <v>234.39000000000001</v>
      </c>
      <c r="AE24" t="s">
        <v>97</v>
      </c>
    </row>
    <row r="25" spans="1:60" ht="22.5" outlineLevel="1" x14ac:dyDescent="0.2">
      <c r="A25" s="154">
        <v>16</v>
      </c>
      <c r="B25" s="161" t="s">
        <v>134</v>
      </c>
      <c r="C25" s="190" t="s">
        <v>135</v>
      </c>
      <c r="D25" s="163" t="s">
        <v>100</v>
      </c>
      <c r="E25" s="167">
        <v>348.82</v>
      </c>
      <c r="F25" s="169"/>
      <c r="G25" s="170">
        <f t="shared" ref="G25:G37" si="7">ROUND(E25*F25,2)</f>
        <v>0</v>
      </c>
      <c r="H25" s="169"/>
      <c r="I25" s="170">
        <f t="shared" ref="I25:I37" si="8">ROUND(E25*H25,2)</f>
        <v>0</v>
      </c>
      <c r="J25" s="169"/>
      <c r="K25" s="170">
        <f t="shared" ref="K25:K37" si="9">ROUND(E25*J25,2)</f>
        <v>0</v>
      </c>
      <c r="L25" s="170">
        <v>0</v>
      </c>
      <c r="M25" s="170">
        <f t="shared" ref="M25:M37" si="10">G25*(1+L25/100)</f>
        <v>0</v>
      </c>
      <c r="N25" s="163">
        <v>3.3E-4</v>
      </c>
      <c r="O25" s="163">
        <f t="shared" ref="O25:O37" si="11">ROUND(E25*N25,5)</f>
        <v>0.11511</v>
      </c>
      <c r="P25" s="163">
        <v>0</v>
      </c>
      <c r="Q25" s="163">
        <f t="shared" ref="Q25:Q37" si="12">ROUND(E25*P25,5)</f>
        <v>0</v>
      </c>
      <c r="R25" s="163"/>
      <c r="S25" s="163"/>
      <c r="T25" s="164">
        <v>2.75E-2</v>
      </c>
      <c r="U25" s="163">
        <f t="shared" ref="U25:U37" si="13">ROUND(E25*T25,2)</f>
        <v>9.59</v>
      </c>
      <c r="V25" s="153"/>
      <c r="W25" s="153"/>
      <c r="X25" s="153"/>
      <c r="Y25" s="153"/>
      <c r="Z25" s="153"/>
      <c r="AA25" s="153"/>
      <c r="AB25" s="153"/>
      <c r="AC25" s="153"/>
      <c r="AD25" s="153"/>
      <c r="AE25" s="153" t="s">
        <v>101</v>
      </c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</row>
    <row r="26" spans="1:60" outlineLevel="1" x14ac:dyDescent="0.2">
      <c r="A26" s="154">
        <v>17</v>
      </c>
      <c r="B26" s="161" t="s">
        <v>136</v>
      </c>
      <c r="C26" s="190" t="s">
        <v>137</v>
      </c>
      <c r="D26" s="163" t="s">
        <v>100</v>
      </c>
      <c r="E26" s="167">
        <v>260</v>
      </c>
      <c r="F26" s="169"/>
      <c r="G26" s="170">
        <f t="shared" si="7"/>
        <v>0</v>
      </c>
      <c r="H26" s="169"/>
      <c r="I26" s="170">
        <f t="shared" si="8"/>
        <v>0</v>
      </c>
      <c r="J26" s="169"/>
      <c r="K26" s="170">
        <f t="shared" si="9"/>
        <v>0</v>
      </c>
      <c r="L26" s="170">
        <v>0</v>
      </c>
      <c r="M26" s="170">
        <f t="shared" si="10"/>
        <v>0</v>
      </c>
      <c r="N26" s="163">
        <v>3.5E-4</v>
      </c>
      <c r="O26" s="163">
        <f t="shared" si="11"/>
        <v>9.0999999999999998E-2</v>
      </c>
      <c r="P26" s="163">
        <v>0</v>
      </c>
      <c r="Q26" s="163">
        <f t="shared" si="12"/>
        <v>0</v>
      </c>
      <c r="R26" s="163"/>
      <c r="S26" s="163"/>
      <c r="T26" s="164">
        <v>0.2</v>
      </c>
      <c r="U26" s="163">
        <f t="shared" si="13"/>
        <v>52</v>
      </c>
      <c r="V26" s="153"/>
      <c r="W26" s="153"/>
      <c r="X26" s="153"/>
      <c r="Y26" s="153"/>
      <c r="Z26" s="153"/>
      <c r="AA26" s="153"/>
      <c r="AB26" s="153"/>
      <c r="AC26" s="153"/>
      <c r="AD26" s="153"/>
      <c r="AE26" s="153" t="s">
        <v>101</v>
      </c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</row>
    <row r="27" spans="1:60" ht="22.5" outlineLevel="1" x14ac:dyDescent="0.2">
      <c r="A27" s="154">
        <v>18</v>
      </c>
      <c r="B27" s="161" t="s">
        <v>138</v>
      </c>
      <c r="C27" s="190" t="s">
        <v>139</v>
      </c>
      <c r="D27" s="163" t="s">
        <v>100</v>
      </c>
      <c r="E27" s="167">
        <v>88.82</v>
      </c>
      <c r="F27" s="169"/>
      <c r="G27" s="170">
        <f t="shared" si="7"/>
        <v>0</v>
      </c>
      <c r="H27" s="169"/>
      <c r="I27" s="170">
        <f t="shared" si="8"/>
        <v>0</v>
      </c>
      <c r="J27" s="169"/>
      <c r="K27" s="170">
        <f t="shared" si="9"/>
        <v>0</v>
      </c>
      <c r="L27" s="170">
        <v>0</v>
      </c>
      <c r="M27" s="170">
        <f t="shared" si="10"/>
        <v>0</v>
      </c>
      <c r="N27" s="163">
        <v>4.2000000000000002E-4</v>
      </c>
      <c r="O27" s="163">
        <f t="shared" si="11"/>
        <v>3.73E-2</v>
      </c>
      <c r="P27" s="163">
        <v>0</v>
      </c>
      <c r="Q27" s="163">
        <f t="shared" si="12"/>
        <v>0</v>
      </c>
      <c r="R27" s="163"/>
      <c r="S27" s="163"/>
      <c r="T27" s="164">
        <v>0.28999999999999998</v>
      </c>
      <c r="U27" s="163">
        <f t="shared" si="13"/>
        <v>25.76</v>
      </c>
      <c r="V27" s="153"/>
      <c r="W27" s="153"/>
      <c r="X27" s="153"/>
      <c r="Y27" s="153"/>
      <c r="Z27" s="153"/>
      <c r="AA27" s="153"/>
      <c r="AB27" s="153"/>
      <c r="AC27" s="153"/>
      <c r="AD27" s="153"/>
      <c r="AE27" s="153" t="s">
        <v>101</v>
      </c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</row>
    <row r="28" spans="1:60" outlineLevel="1" x14ac:dyDescent="0.2">
      <c r="A28" s="154">
        <v>19</v>
      </c>
      <c r="B28" s="161" t="s">
        <v>140</v>
      </c>
      <c r="C28" s="190" t="s">
        <v>141</v>
      </c>
      <c r="D28" s="163" t="s">
        <v>100</v>
      </c>
      <c r="E28" s="167">
        <v>401.14</v>
      </c>
      <c r="F28" s="169"/>
      <c r="G28" s="170">
        <f t="shared" si="7"/>
        <v>0</v>
      </c>
      <c r="H28" s="169"/>
      <c r="I28" s="170">
        <f t="shared" si="8"/>
        <v>0</v>
      </c>
      <c r="J28" s="169"/>
      <c r="K28" s="170">
        <f t="shared" si="9"/>
        <v>0</v>
      </c>
      <c r="L28" s="170">
        <v>0</v>
      </c>
      <c r="M28" s="170">
        <f t="shared" si="10"/>
        <v>0</v>
      </c>
      <c r="N28" s="163">
        <v>4.4999999999999997E-3</v>
      </c>
      <c r="O28" s="163">
        <f t="shared" si="11"/>
        <v>1.8051299999999999</v>
      </c>
      <c r="P28" s="163">
        <v>0</v>
      </c>
      <c r="Q28" s="163">
        <f t="shared" si="12"/>
        <v>0</v>
      </c>
      <c r="R28" s="163"/>
      <c r="S28" s="163"/>
      <c r="T28" s="164">
        <v>0</v>
      </c>
      <c r="U28" s="163">
        <f t="shared" si="13"/>
        <v>0</v>
      </c>
      <c r="V28" s="153"/>
      <c r="W28" s="153"/>
      <c r="X28" s="153"/>
      <c r="Y28" s="153"/>
      <c r="Z28" s="153"/>
      <c r="AA28" s="153"/>
      <c r="AB28" s="153"/>
      <c r="AC28" s="153"/>
      <c r="AD28" s="153"/>
      <c r="AE28" s="153" t="s">
        <v>142</v>
      </c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</row>
    <row r="29" spans="1:60" ht="22.5" outlineLevel="1" x14ac:dyDescent="0.2">
      <c r="A29" s="154">
        <v>20</v>
      </c>
      <c r="B29" s="161" t="s">
        <v>143</v>
      </c>
      <c r="C29" s="190" t="s">
        <v>144</v>
      </c>
      <c r="D29" s="163" t="s">
        <v>100</v>
      </c>
      <c r="E29" s="167">
        <v>260</v>
      </c>
      <c r="F29" s="169"/>
      <c r="G29" s="170">
        <f t="shared" si="7"/>
        <v>0</v>
      </c>
      <c r="H29" s="169"/>
      <c r="I29" s="170">
        <f t="shared" si="8"/>
        <v>0</v>
      </c>
      <c r="J29" s="169"/>
      <c r="K29" s="170">
        <f t="shared" si="9"/>
        <v>0</v>
      </c>
      <c r="L29" s="170">
        <v>0</v>
      </c>
      <c r="M29" s="170">
        <f t="shared" si="10"/>
        <v>0</v>
      </c>
      <c r="N29" s="163">
        <v>0</v>
      </c>
      <c r="O29" s="163">
        <f t="shared" si="11"/>
        <v>0</v>
      </c>
      <c r="P29" s="163">
        <v>0</v>
      </c>
      <c r="Q29" s="163">
        <f t="shared" si="12"/>
        <v>0</v>
      </c>
      <c r="R29" s="163"/>
      <c r="S29" s="163"/>
      <c r="T29" s="164">
        <v>0.20699999999999999</v>
      </c>
      <c r="U29" s="163">
        <f t="shared" si="13"/>
        <v>53.82</v>
      </c>
      <c r="V29" s="153"/>
      <c r="W29" s="153"/>
      <c r="X29" s="153"/>
      <c r="Y29" s="153"/>
      <c r="Z29" s="153"/>
      <c r="AA29" s="153"/>
      <c r="AB29" s="153"/>
      <c r="AC29" s="153"/>
      <c r="AD29" s="153"/>
      <c r="AE29" s="153" t="s">
        <v>101</v>
      </c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</row>
    <row r="30" spans="1:60" ht="22.5" outlineLevel="1" x14ac:dyDescent="0.2">
      <c r="A30" s="154">
        <v>21</v>
      </c>
      <c r="B30" s="161" t="s">
        <v>145</v>
      </c>
      <c r="C30" s="190" t="s">
        <v>146</v>
      </c>
      <c r="D30" s="163" t="s">
        <v>100</v>
      </c>
      <c r="E30" s="167">
        <v>62.17</v>
      </c>
      <c r="F30" s="169"/>
      <c r="G30" s="170">
        <f t="shared" si="7"/>
        <v>0</v>
      </c>
      <c r="H30" s="169"/>
      <c r="I30" s="170">
        <f t="shared" si="8"/>
        <v>0</v>
      </c>
      <c r="J30" s="169"/>
      <c r="K30" s="170">
        <f t="shared" si="9"/>
        <v>0</v>
      </c>
      <c r="L30" s="170">
        <v>0</v>
      </c>
      <c r="M30" s="170">
        <f t="shared" si="10"/>
        <v>0</v>
      </c>
      <c r="N30" s="163">
        <v>0</v>
      </c>
      <c r="O30" s="163">
        <f t="shared" si="11"/>
        <v>0</v>
      </c>
      <c r="P30" s="163">
        <v>0</v>
      </c>
      <c r="Q30" s="163">
        <f t="shared" si="12"/>
        <v>0</v>
      </c>
      <c r="R30" s="163"/>
      <c r="S30" s="163"/>
      <c r="T30" s="164">
        <v>0.28999999999999998</v>
      </c>
      <c r="U30" s="163">
        <f t="shared" si="13"/>
        <v>18.03</v>
      </c>
      <c r="V30" s="153"/>
      <c r="W30" s="153"/>
      <c r="X30" s="153"/>
      <c r="Y30" s="153"/>
      <c r="Z30" s="153"/>
      <c r="AA30" s="153"/>
      <c r="AB30" s="153"/>
      <c r="AC30" s="153"/>
      <c r="AD30" s="153"/>
      <c r="AE30" s="153" t="s">
        <v>101</v>
      </c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</row>
    <row r="31" spans="1:60" outlineLevel="1" x14ac:dyDescent="0.2">
      <c r="A31" s="154">
        <v>22</v>
      </c>
      <c r="B31" s="161" t="s">
        <v>147</v>
      </c>
      <c r="C31" s="190" t="s">
        <v>148</v>
      </c>
      <c r="D31" s="163" t="s">
        <v>100</v>
      </c>
      <c r="E31" s="167">
        <v>370.49</v>
      </c>
      <c r="F31" s="169"/>
      <c r="G31" s="170">
        <f t="shared" si="7"/>
        <v>0</v>
      </c>
      <c r="H31" s="169"/>
      <c r="I31" s="170">
        <f t="shared" si="8"/>
        <v>0</v>
      </c>
      <c r="J31" s="169"/>
      <c r="K31" s="170">
        <f t="shared" si="9"/>
        <v>0</v>
      </c>
      <c r="L31" s="170">
        <v>0</v>
      </c>
      <c r="M31" s="170">
        <f t="shared" si="10"/>
        <v>0</v>
      </c>
      <c r="N31" s="163">
        <v>0</v>
      </c>
      <c r="O31" s="163">
        <f t="shared" si="11"/>
        <v>0</v>
      </c>
      <c r="P31" s="163">
        <v>0</v>
      </c>
      <c r="Q31" s="163">
        <f t="shared" si="12"/>
        <v>0</v>
      </c>
      <c r="R31" s="163"/>
      <c r="S31" s="163"/>
      <c r="T31" s="164">
        <v>0</v>
      </c>
      <c r="U31" s="163">
        <f t="shared" si="13"/>
        <v>0</v>
      </c>
      <c r="V31" s="153"/>
      <c r="W31" s="153"/>
      <c r="X31" s="153"/>
      <c r="Y31" s="153"/>
      <c r="Z31" s="153"/>
      <c r="AA31" s="153"/>
      <c r="AB31" s="153"/>
      <c r="AC31" s="153"/>
      <c r="AD31" s="153"/>
      <c r="AE31" s="153" t="s">
        <v>101</v>
      </c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</row>
    <row r="32" spans="1:60" ht="22.5" outlineLevel="1" x14ac:dyDescent="0.2">
      <c r="A32" s="154">
        <v>23</v>
      </c>
      <c r="B32" s="161" t="s">
        <v>149</v>
      </c>
      <c r="C32" s="190" t="s">
        <v>150</v>
      </c>
      <c r="D32" s="163" t="s">
        <v>100</v>
      </c>
      <c r="E32" s="167">
        <v>260</v>
      </c>
      <c r="F32" s="169"/>
      <c r="G32" s="170">
        <f t="shared" si="7"/>
        <v>0</v>
      </c>
      <c r="H32" s="169"/>
      <c r="I32" s="170">
        <f t="shared" si="8"/>
        <v>0</v>
      </c>
      <c r="J32" s="169"/>
      <c r="K32" s="170">
        <f t="shared" si="9"/>
        <v>0</v>
      </c>
      <c r="L32" s="170">
        <v>0</v>
      </c>
      <c r="M32" s="170">
        <f t="shared" si="10"/>
        <v>0</v>
      </c>
      <c r="N32" s="163">
        <v>3.5E-4</v>
      </c>
      <c r="O32" s="163">
        <f t="shared" si="11"/>
        <v>9.0999999999999998E-2</v>
      </c>
      <c r="P32" s="163">
        <v>0</v>
      </c>
      <c r="Q32" s="163">
        <f t="shared" si="12"/>
        <v>0</v>
      </c>
      <c r="R32" s="163"/>
      <c r="S32" s="163"/>
      <c r="T32" s="164">
        <v>0.2</v>
      </c>
      <c r="U32" s="163">
        <f t="shared" si="13"/>
        <v>52</v>
      </c>
      <c r="V32" s="153"/>
      <c r="W32" s="153"/>
      <c r="X32" s="153"/>
      <c r="Y32" s="153"/>
      <c r="Z32" s="153"/>
      <c r="AA32" s="153"/>
      <c r="AB32" s="153"/>
      <c r="AC32" s="153"/>
      <c r="AD32" s="153"/>
      <c r="AE32" s="153" t="s">
        <v>101</v>
      </c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</row>
    <row r="33" spans="1:60" ht="22.5" outlineLevel="1" x14ac:dyDescent="0.2">
      <c r="A33" s="154">
        <v>24</v>
      </c>
      <c r="B33" s="161" t="s">
        <v>138</v>
      </c>
      <c r="C33" s="190" t="s">
        <v>139</v>
      </c>
      <c r="D33" s="163" t="s">
        <v>100</v>
      </c>
      <c r="E33" s="167">
        <v>62.17</v>
      </c>
      <c r="F33" s="169"/>
      <c r="G33" s="170">
        <f t="shared" si="7"/>
        <v>0</v>
      </c>
      <c r="H33" s="169"/>
      <c r="I33" s="170">
        <f t="shared" si="8"/>
        <v>0</v>
      </c>
      <c r="J33" s="169"/>
      <c r="K33" s="170">
        <f t="shared" si="9"/>
        <v>0</v>
      </c>
      <c r="L33" s="170">
        <v>0</v>
      </c>
      <c r="M33" s="170">
        <f t="shared" si="10"/>
        <v>0</v>
      </c>
      <c r="N33" s="163">
        <v>4.2000000000000002E-4</v>
      </c>
      <c r="O33" s="163">
        <f t="shared" si="11"/>
        <v>2.6110000000000001E-2</v>
      </c>
      <c r="P33" s="163">
        <v>0</v>
      </c>
      <c r="Q33" s="163">
        <f t="shared" si="12"/>
        <v>0</v>
      </c>
      <c r="R33" s="163"/>
      <c r="S33" s="163"/>
      <c r="T33" s="164">
        <v>0.28999999999999998</v>
      </c>
      <c r="U33" s="163">
        <f t="shared" si="13"/>
        <v>18.03</v>
      </c>
      <c r="V33" s="153"/>
      <c r="W33" s="153"/>
      <c r="X33" s="153"/>
      <c r="Y33" s="153"/>
      <c r="Z33" s="153"/>
      <c r="AA33" s="153"/>
      <c r="AB33" s="153"/>
      <c r="AC33" s="153"/>
      <c r="AD33" s="153"/>
      <c r="AE33" s="153" t="s">
        <v>101</v>
      </c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</row>
    <row r="34" spans="1:60" outlineLevel="1" x14ac:dyDescent="0.2">
      <c r="A34" s="154">
        <v>25</v>
      </c>
      <c r="B34" s="161" t="s">
        <v>147</v>
      </c>
      <c r="C34" s="190" t="s">
        <v>151</v>
      </c>
      <c r="D34" s="163" t="s">
        <v>100</v>
      </c>
      <c r="E34" s="167">
        <v>370.49</v>
      </c>
      <c r="F34" s="169"/>
      <c r="G34" s="170">
        <f t="shared" si="7"/>
        <v>0</v>
      </c>
      <c r="H34" s="169"/>
      <c r="I34" s="170">
        <f t="shared" si="8"/>
        <v>0</v>
      </c>
      <c r="J34" s="169"/>
      <c r="K34" s="170">
        <f t="shared" si="9"/>
        <v>0</v>
      </c>
      <c r="L34" s="170">
        <v>0</v>
      </c>
      <c r="M34" s="170">
        <f t="shared" si="10"/>
        <v>0</v>
      </c>
      <c r="N34" s="163">
        <v>0</v>
      </c>
      <c r="O34" s="163">
        <f t="shared" si="11"/>
        <v>0</v>
      </c>
      <c r="P34" s="163">
        <v>0</v>
      </c>
      <c r="Q34" s="163">
        <f t="shared" si="12"/>
        <v>0</v>
      </c>
      <c r="R34" s="163"/>
      <c r="S34" s="163"/>
      <c r="T34" s="164">
        <v>0</v>
      </c>
      <c r="U34" s="163">
        <f t="shared" si="13"/>
        <v>0</v>
      </c>
      <c r="V34" s="153"/>
      <c r="W34" s="153"/>
      <c r="X34" s="153"/>
      <c r="Y34" s="153"/>
      <c r="Z34" s="153"/>
      <c r="AA34" s="153"/>
      <c r="AB34" s="153"/>
      <c r="AC34" s="153"/>
      <c r="AD34" s="153"/>
      <c r="AE34" s="153" t="s">
        <v>101</v>
      </c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</row>
    <row r="35" spans="1:60" ht="22.5" outlineLevel="1" x14ac:dyDescent="0.2">
      <c r="A35" s="154">
        <v>26</v>
      </c>
      <c r="B35" s="161" t="s">
        <v>152</v>
      </c>
      <c r="C35" s="190" t="s">
        <v>153</v>
      </c>
      <c r="D35" s="163" t="s">
        <v>154</v>
      </c>
      <c r="E35" s="167">
        <v>64.5</v>
      </c>
      <c r="F35" s="169"/>
      <c r="G35" s="170">
        <f t="shared" si="7"/>
        <v>0</v>
      </c>
      <c r="H35" s="169"/>
      <c r="I35" s="170">
        <f t="shared" si="8"/>
        <v>0</v>
      </c>
      <c r="J35" s="169"/>
      <c r="K35" s="170">
        <f t="shared" si="9"/>
        <v>0</v>
      </c>
      <c r="L35" s="170">
        <v>0</v>
      </c>
      <c r="M35" s="170">
        <f t="shared" si="10"/>
        <v>0</v>
      </c>
      <c r="N35" s="163">
        <v>3.4000000000000002E-4</v>
      </c>
      <c r="O35" s="163">
        <f t="shared" si="11"/>
        <v>2.1930000000000002E-2</v>
      </c>
      <c r="P35" s="163">
        <v>0</v>
      </c>
      <c r="Q35" s="163">
        <f t="shared" si="12"/>
        <v>0</v>
      </c>
      <c r="R35" s="163"/>
      <c r="S35" s="163"/>
      <c r="T35" s="164">
        <v>0.08</v>
      </c>
      <c r="U35" s="163">
        <f t="shared" si="13"/>
        <v>5.16</v>
      </c>
      <c r="V35" s="153"/>
      <c r="W35" s="153"/>
      <c r="X35" s="153"/>
      <c r="Y35" s="153"/>
      <c r="Z35" s="153"/>
      <c r="AA35" s="153"/>
      <c r="AB35" s="153"/>
      <c r="AC35" s="153"/>
      <c r="AD35" s="153"/>
      <c r="AE35" s="153" t="s">
        <v>101</v>
      </c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</row>
    <row r="36" spans="1:60" outlineLevel="1" x14ac:dyDescent="0.2">
      <c r="A36" s="154">
        <v>27</v>
      </c>
      <c r="B36" s="161" t="s">
        <v>155</v>
      </c>
      <c r="C36" s="190" t="s">
        <v>156</v>
      </c>
      <c r="D36" s="163" t="s">
        <v>154</v>
      </c>
      <c r="E36" s="167">
        <v>64.5</v>
      </c>
      <c r="F36" s="169"/>
      <c r="G36" s="170">
        <f t="shared" si="7"/>
        <v>0</v>
      </c>
      <c r="H36" s="169"/>
      <c r="I36" s="170">
        <f t="shared" si="8"/>
        <v>0</v>
      </c>
      <c r="J36" s="169"/>
      <c r="K36" s="170">
        <f t="shared" si="9"/>
        <v>0</v>
      </c>
      <c r="L36" s="170">
        <v>0</v>
      </c>
      <c r="M36" s="170">
        <f t="shared" si="10"/>
        <v>0</v>
      </c>
      <c r="N36" s="163">
        <v>2.0000000000000001E-4</v>
      </c>
      <c r="O36" s="163">
        <f t="shared" si="11"/>
        <v>1.29E-2</v>
      </c>
      <c r="P36" s="163">
        <v>0</v>
      </c>
      <c r="Q36" s="163">
        <f t="shared" si="12"/>
        <v>0</v>
      </c>
      <c r="R36" s="163"/>
      <c r="S36" s="163"/>
      <c r="T36" s="164">
        <v>0</v>
      </c>
      <c r="U36" s="163">
        <f t="shared" si="13"/>
        <v>0</v>
      </c>
      <c r="V36" s="153"/>
      <c r="W36" s="153"/>
      <c r="X36" s="153"/>
      <c r="Y36" s="153"/>
      <c r="Z36" s="153"/>
      <c r="AA36" s="153"/>
      <c r="AB36" s="153"/>
      <c r="AC36" s="153"/>
      <c r="AD36" s="153"/>
      <c r="AE36" s="153" t="s">
        <v>142</v>
      </c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</row>
    <row r="37" spans="1:60" outlineLevel="1" x14ac:dyDescent="0.2">
      <c r="A37" s="154">
        <v>28</v>
      </c>
      <c r="B37" s="161" t="s">
        <v>157</v>
      </c>
      <c r="C37" s="190" t="s">
        <v>158</v>
      </c>
      <c r="D37" s="163" t="s">
        <v>0</v>
      </c>
      <c r="E37" s="167"/>
      <c r="F37" s="169"/>
      <c r="G37" s="170">
        <f t="shared" si="7"/>
        <v>0</v>
      </c>
      <c r="H37" s="169"/>
      <c r="I37" s="170">
        <f t="shared" si="8"/>
        <v>0</v>
      </c>
      <c r="J37" s="169"/>
      <c r="K37" s="170">
        <f t="shared" si="9"/>
        <v>0</v>
      </c>
      <c r="L37" s="170">
        <v>0</v>
      </c>
      <c r="M37" s="170">
        <f t="shared" si="10"/>
        <v>0</v>
      </c>
      <c r="N37" s="163">
        <v>0</v>
      </c>
      <c r="O37" s="163">
        <f t="shared" si="11"/>
        <v>0</v>
      </c>
      <c r="P37" s="163">
        <v>0</v>
      </c>
      <c r="Q37" s="163">
        <f t="shared" si="12"/>
        <v>0</v>
      </c>
      <c r="R37" s="163"/>
      <c r="S37" s="163"/>
      <c r="T37" s="164">
        <v>0</v>
      </c>
      <c r="U37" s="163">
        <f t="shared" si="13"/>
        <v>0</v>
      </c>
      <c r="V37" s="153"/>
      <c r="W37" s="153"/>
      <c r="X37" s="153"/>
      <c r="Y37" s="153"/>
      <c r="Z37" s="153"/>
      <c r="AA37" s="153"/>
      <c r="AB37" s="153"/>
      <c r="AC37" s="153"/>
      <c r="AD37" s="153"/>
      <c r="AE37" s="153" t="s">
        <v>101</v>
      </c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</row>
    <row r="38" spans="1:60" x14ac:dyDescent="0.2">
      <c r="A38" s="155" t="s">
        <v>96</v>
      </c>
      <c r="B38" s="162" t="s">
        <v>61</v>
      </c>
      <c r="C38" s="191" t="s">
        <v>62</v>
      </c>
      <c r="D38" s="165"/>
      <c r="E38" s="168"/>
      <c r="F38" s="171"/>
      <c r="G38" s="171">
        <f>SUMIF(AE39:AE52,"&lt;&gt;NOR",G39:G52)</f>
        <v>0</v>
      </c>
      <c r="H38" s="171"/>
      <c r="I38" s="171">
        <f>SUM(I39:I52)</f>
        <v>0</v>
      </c>
      <c r="J38" s="171"/>
      <c r="K38" s="171">
        <f>SUM(K39:K52)</f>
        <v>0</v>
      </c>
      <c r="L38" s="171"/>
      <c r="M38" s="171">
        <f>SUM(M39:M52)</f>
        <v>0</v>
      </c>
      <c r="N38" s="165"/>
      <c r="O38" s="165">
        <f>SUM(O39:O52)</f>
        <v>3.1598700000000006</v>
      </c>
      <c r="P38" s="165"/>
      <c r="Q38" s="165">
        <f>SUM(Q39:Q52)</f>
        <v>0</v>
      </c>
      <c r="R38" s="165"/>
      <c r="S38" s="165"/>
      <c r="T38" s="166"/>
      <c r="U38" s="165">
        <f>SUM(U39:U52)</f>
        <v>125.22999999999999</v>
      </c>
      <c r="AE38" t="s">
        <v>97</v>
      </c>
    </row>
    <row r="39" spans="1:60" outlineLevel="1" x14ac:dyDescent="0.2">
      <c r="A39" s="154">
        <v>29</v>
      </c>
      <c r="B39" s="161" t="s">
        <v>159</v>
      </c>
      <c r="C39" s="190" t="s">
        <v>160</v>
      </c>
      <c r="D39" s="163" t="s">
        <v>100</v>
      </c>
      <c r="E39" s="167">
        <v>520</v>
      </c>
      <c r="F39" s="169"/>
      <c r="G39" s="170">
        <f t="shared" ref="G39:G52" si="14">ROUND(E39*F39,2)</f>
        <v>0</v>
      </c>
      <c r="H39" s="169"/>
      <c r="I39" s="170">
        <f t="shared" ref="I39:I52" si="15">ROUND(E39*H39,2)</f>
        <v>0</v>
      </c>
      <c r="J39" s="169"/>
      <c r="K39" s="170">
        <f t="shared" ref="K39:K52" si="16">ROUND(E39*J39,2)</f>
        <v>0</v>
      </c>
      <c r="L39" s="170">
        <v>0</v>
      </c>
      <c r="M39" s="170">
        <f t="shared" ref="M39:M52" si="17">G39*(1+L39/100)</f>
        <v>0</v>
      </c>
      <c r="N39" s="163">
        <v>1.4999999999999999E-4</v>
      </c>
      <c r="O39" s="163">
        <f t="shared" ref="O39:O52" si="18">ROUND(E39*N39,5)</f>
        <v>7.8E-2</v>
      </c>
      <c r="P39" s="163">
        <v>0</v>
      </c>
      <c r="Q39" s="163">
        <f t="shared" ref="Q39:Q52" si="19">ROUND(E39*P39,5)</f>
        <v>0</v>
      </c>
      <c r="R39" s="163"/>
      <c r="S39" s="163"/>
      <c r="T39" s="164">
        <v>0.12</v>
      </c>
      <c r="U39" s="163">
        <f t="shared" ref="U39:U52" si="20">ROUND(E39*T39,2)</f>
        <v>62.4</v>
      </c>
      <c r="V39" s="153"/>
      <c r="W39" s="153"/>
      <c r="X39" s="153"/>
      <c r="Y39" s="153"/>
      <c r="Z39" s="153"/>
      <c r="AA39" s="153"/>
      <c r="AB39" s="153"/>
      <c r="AC39" s="153"/>
      <c r="AD39" s="153"/>
      <c r="AE39" s="153" t="s">
        <v>101</v>
      </c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</row>
    <row r="40" spans="1:60" ht="22.5" outlineLevel="1" x14ac:dyDescent="0.2">
      <c r="A40" s="154">
        <v>30</v>
      </c>
      <c r="B40" s="161" t="s">
        <v>159</v>
      </c>
      <c r="C40" s="190" t="s">
        <v>161</v>
      </c>
      <c r="D40" s="163" t="s">
        <v>100</v>
      </c>
      <c r="E40" s="167">
        <v>260</v>
      </c>
      <c r="F40" s="169"/>
      <c r="G40" s="170">
        <f t="shared" si="14"/>
        <v>0</v>
      </c>
      <c r="H40" s="169"/>
      <c r="I40" s="170">
        <f t="shared" si="15"/>
        <v>0</v>
      </c>
      <c r="J40" s="169"/>
      <c r="K40" s="170">
        <f t="shared" si="16"/>
        <v>0</v>
      </c>
      <c r="L40" s="170">
        <v>0</v>
      </c>
      <c r="M40" s="170">
        <f t="shared" si="17"/>
        <v>0</v>
      </c>
      <c r="N40" s="163">
        <v>1.4999999999999999E-4</v>
      </c>
      <c r="O40" s="163">
        <f t="shared" si="18"/>
        <v>3.9E-2</v>
      </c>
      <c r="P40" s="163">
        <v>0</v>
      </c>
      <c r="Q40" s="163">
        <f t="shared" si="19"/>
        <v>0</v>
      </c>
      <c r="R40" s="163"/>
      <c r="S40" s="163"/>
      <c r="T40" s="164">
        <v>0.12</v>
      </c>
      <c r="U40" s="163">
        <f t="shared" si="20"/>
        <v>31.2</v>
      </c>
      <c r="V40" s="153"/>
      <c r="W40" s="153"/>
      <c r="X40" s="153"/>
      <c r="Y40" s="153"/>
      <c r="Z40" s="153"/>
      <c r="AA40" s="153"/>
      <c r="AB40" s="153"/>
      <c r="AC40" s="153"/>
      <c r="AD40" s="153"/>
      <c r="AE40" s="153" t="s">
        <v>101</v>
      </c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</row>
    <row r="41" spans="1:60" outlineLevel="1" x14ac:dyDescent="0.2">
      <c r="A41" s="154">
        <v>31</v>
      </c>
      <c r="B41" s="161" t="s">
        <v>162</v>
      </c>
      <c r="C41" s="190" t="s">
        <v>163</v>
      </c>
      <c r="D41" s="163" t="s">
        <v>100</v>
      </c>
      <c r="E41" s="167">
        <v>112.95</v>
      </c>
      <c r="F41" s="169"/>
      <c r="G41" s="170">
        <f t="shared" si="14"/>
        <v>0</v>
      </c>
      <c r="H41" s="169"/>
      <c r="I41" s="170">
        <f t="shared" si="15"/>
        <v>0</v>
      </c>
      <c r="J41" s="169"/>
      <c r="K41" s="170">
        <f t="shared" si="16"/>
        <v>0</v>
      </c>
      <c r="L41" s="170">
        <v>0</v>
      </c>
      <c r="M41" s="170">
        <f t="shared" si="17"/>
        <v>0</v>
      </c>
      <c r="N41" s="163">
        <v>3.0000000000000001E-3</v>
      </c>
      <c r="O41" s="163">
        <f t="shared" si="18"/>
        <v>0.33884999999999998</v>
      </c>
      <c r="P41" s="163">
        <v>0</v>
      </c>
      <c r="Q41" s="163">
        <f t="shared" si="19"/>
        <v>0</v>
      </c>
      <c r="R41" s="163"/>
      <c r="S41" s="163"/>
      <c r="T41" s="164">
        <v>0.28000000000000003</v>
      </c>
      <c r="U41" s="163">
        <f t="shared" si="20"/>
        <v>31.63</v>
      </c>
      <c r="V41" s="153"/>
      <c r="W41" s="153"/>
      <c r="X41" s="153"/>
      <c r="Y41" s="153"/>
      <c r="Z41" s="153"/>
      <c r="AA41" s="153"/>
      <c r="AB41" s="153"/>
      <c r="AC41" s="153"/>
      <c r="AD41" s="153"/>
      <c r="AE41" s="153" t="s">
        <v>101</v>
      </c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</row>
    <row r="42" spans="1:60" ht="22.5" outlineLevel="1" x14ac:dyDescent="0.2">
      <c r="A42" s="154">
        <v>32</v>
      </c>
      <c r="B42" s="161" t="s">
        <v>164</v>
      </c>
      <c r="C42" s="190" t="s">
        <v>165</v>
      </c>
      <c r="D42" s="163" t="s">
        <v>110</v>
      </c>
      <c r="E42" s="167">
        <v>5.35</v>
      </c>
      <c r="F42" s="169"/>
      <c r="G42" s="170">
        <f t="shared" si="14"/>
        <v>0</v>
      </c>
      <c r="H42" s="169"/>
      <c r="I42" s="170">
        <f t="shared" si="15"/>
        <v>0</v>
      </c>
      <c r="J42" s="169"/>
      <c r="K42" s="170">
        <f t="shared" si="16"/>
        <v>0</v>
      </c>
      <c r="L42" s="170">
        <v>0</v>
      </c>
      <c r="M42" s="170">
        <f t="shared" si="17"/>
        <v>0</v>
      </c>
      <c r="N42" s="163">
        <v>0.02</v>
      </c>
      <c r="O42" s="163">
        <f t="shared" si="18"/>
        <v>0.107</v>
      </c>
      <c r="P42" s="163">
        <v>0</v>
      </c>
      <c r="Q42" s="163">
        <f t="shared" si="19"/>
        <v>0</v>
      </c>
      <c r="R42" s="163"/>
      <c r="S42" s="163"/>
      <c r="T42" s="164">
        <v>0</v>
      </c>
      <c r="U42" s="163">
        <f t="shared" si="20"/>
        <v>0</v>
      </c>
      <c r="V42" s="153"/>
      <c r="W42" s="153"/>
      <c r="X42" s="153"/>
      <c r="Y42" s="153"/>
      <c r="Z42" s="153"/>
      <c r="AA42" s="153"/>
      <c r="AB42" s="153"/>
      <c r="AC42" s="153"/>
      <c r="AD42" s="153"/>
      <c r="AE42" s="153" t="s">
        <v>142</v>
      </c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</row>
    <row r="43" spans="1:60" outlineLevel="1" x14ac:dyDescent="0.2">
      <c r="A43" s="154">
        <v>33</v>
      </c>
      <c r="B43" s="161" t="s">
        <v>166</v>
      </c>
      <c r="C43" s="190" t="s">
        <v>167</v>
      </c>
      <c r="D43" s="163" t="s">
        <v>110</v>
      </c>
      <c r="E43" s="167">
        <v>53.13</v>
      </c>
      <c r="F43" s="169"/>
      <c r="G43" s="170">
        <f t="shared" si="14"/>
        <v>0</v>
      </c>
      <c r="H43" s="169"/>
      <c r="I43" s="170">
        <f t="shared" si="15"/>
        <v>0</v>
      </c>
      <c r="J43" s="169"/>
      <c r="K43" s="170">
        <f t="shared" si="16"/>
        <v>0</v>
      </c>
      <c r="L43" s="170">
        <v>0</v>
      </c>
      <c r="M43" s="170">
        <f t="shared" si="17"/>
        <v>0</v>
      </c>
      <c r="N43" s="163">
        <v>0.03</v>
      </c>
      <c r="O43" s="163">
        <f t="shared" si="18"/>
        <v>1.5939000000000001</v>
      </c>
      <c r="P43" s="163">
        <v>0</v>
      </c>
      <c r="Q43" s="163">
        <f t="shared" si="19"/>
        <v>0</v>
      </c>
      <c r="R43" s="163"/>
      <c r="S43" s="163"/>
      <c r="T43" s="164">
        <v>0</v>
      </c>
      <c r="U43" s="163">
        <f t="shared" si="20"/>
        <v>0</v>
      </c>
      <c r="V43" s="153"/>
      <c r="W43" s="153"/>
      <c r="X43" s="153"/>
      <c r="Y43" s="153"/>
      <c r="Z43" s="153"/>
      <c r="AA43" s="153"/>
      <c r="AB43" s="153"/>
      <c r="AC43" s="153"/>
      <c r="AD43" s="153"/>
      <c r="AE43" s="153" t="s">
        <v>142</v>
      </c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</row>
    <row r="44" spans="1:60" ht="22.5" outlineLevel="1" x14ac:dyDescent="0.2">
      <c r="A44" s="154">
        <v>34</v>
      </c>
      <c r="B44" s="161" t="s">
        <v>168</v>
      </c>
      <c r="C44" s="190" t="s">
        <v>169</v>
      </c>
      <c r="D44" s="163" t="s">
        <v>110</v>
      </c>
      <c r="E44" s="167">
        <v>39.1</v>
      </c>
      <c r="F44" s="169"/>
      <c r="G44" s="170">
        <f t="shared" si="14"/>
        <v>0</v>
      </c>
      <c r="H44" s="169"/>
      <c r="I44" s="170">
        <f t="shared" si="15"/>
        <v>0</v>
      </c>
      <c r="J44" s="169"/>
      <c r="K44" s="170">
        <f t="shared" si="16"/>
        <v>0</v>
      </c>
      <c r="L44" s="170">
        <v>0</v>
      </c>
      <c r="M44" s="170">
        <f t="shared" si="17"/>
        <v>0</v>
      </c>
      <c r="N44" s="163">
        <v>2.5000000000000001E-2</v>
      </c>
      <c r="O44" s="163">
        <f t="shared" si="18"/>
        <v>0.97750000000000004</v>
      </c>
      <c r="P44" s="163">
        <v>0</v>
      </c>
      <c r="Q44" s="163">
        <f t="shared" si="19"/>
        <v>0</v>
      </c>
      <c r="R44" s="163"/>
      <c r="S44" s="163"/>
      <c r="T44" s="164">
        <v>0</v>
      </c>
      <c r="U44" s="163">
        <f t="shared" si="20"/>
        <v>0</v>
      </c>
      <c r="V44" s="153"/>
      <c r="W44" s="153"/>
      <c r="X44" s="153"/>
      <c r="Y44" s="153"/>
      <c r="Z44" s="153"/>
      <c r="AA44" s="153"/>
      <c r="AB44" s="153"/>
      <c r="AC44" s="153"/>
      <c r="AD44" s="153"/>
      <c r="AE44" s="153" t="s">
        <v>142</v>
      </c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</row>
    <row r="45" spans="1:60" ht="22.5" outlineLevel="1" x14ac:dyDescent="0.2">
      <c r="A45" s="154">
        <v>35</v>
      </c>
      <c r="B45" s="161" t="s">
        <v>170</v>
      </c>
      <c r="C45" s="190" t="s">
        <v>171</v>
      </c>
      <c r="D45" s="163" t="s">
        <v>172</v>
      </c>
      <c r="E45" s="167">
        <v>5</v>
      </c>
      <c r="F45" s="169"/>
      <c r="G45" s="170">
        <f t="shared" si="14"/>
        <v>0</v>
      </c>
      <c r="H45" s="169"/>
      <c r="I45" s="170">
        <f t="shared" si="15"/>
        <v>0</v>
      </c>
      <c r="J45" s="169"/>
      <c r="K45" s="170">
        <f t="shared" si="16"/>
        <v>0</v>
      </c>
      <c r="L45" s="170">
        <v>0</v>
      </c>
      <c r="M45" s="170">
        <f t="shared" si="17"/>
        <v>0</v>
      </c>
      <c r="N45" s="163">
        <v>1.6000000000000001E-3</v>
      </c>
      <c r="O45" s="163">
        <f t="shared" si="18"/>
        <v>8.0000000000000002E-3</v>
      </c>
      <c r="P45" s="163">
        <v>0</v>
      </c>
      <c r="Q45" s="163">
        <f t="shared" si="19"/>
        <v>0</v>
      </c>
      <c r="R45" s="163"/>
      <c r="S45" s="163"/>
      <c r="T45" s="164">
        <v>0</v>
      </c>
      <c r="U45" s="163">
        <f t="shared" si="20"/>
        <v>0</v>
      </c>
      <c r="V45" s="153"/>
      <c r="W45" s="153"/>
      <c r="X45" s="153"/>
      <c r="Y45" s="153"/>
      <c r="Z45" s="153"/>
      <c r="AA45" s="153"/>
      <c r="AB45" s="153"/>
      <c r="AC45" s="153"/>
      <c r="AD45" s="153"/>
      <c r="AE45" s="153" t="s">
        <v>142</v>
      </c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</row>
    <row r="46" spans="1:60" outlineLevel="1" x14ac:dyDescent="0.2">
      <c r="A46" s="154">
        <v>36</v>
      </c>
      <c r="B46" s="161" t="s">
        <v>173</v>
      </c>
      <c r="C46" s="190" t="s">
        <v>174</v>
      </c>
      <c r="D46" s="163" t="s">
        <v>172</v>
      </c>
      <c r="E46" s="167">
        <v>4</v>
      </c>
      <c r="F46" s="169"/>
      <c r="G46" s="170">
        <f t="shared" si="14"/>
        <v>0</v>
      </c>
      <c r="H46" s="169"/>
      <c r="I46" s="170">
        <f t="shared" si="15"/>
        <v>0</v>
      </c>
      <c r="J46" s="169"/>
      <c r="K46" s="170">
        <f t="shared" si="16"/>
        <v>0</v>
      </c>
      <c r="L46" s="170">
        <v>0</v>
      </c>
      <c r="M46" s="170">
        <f t="shared" si="17"/>
        <v>0</v>
      </c>
      <c r="N46" s="163">
        <v>1.8E-3</v>
      </c>
      <c r="O46" s="163">
        <f t="shared" si="18"/>
        <v>7.1999999999999998E-3</v>
      </c>
      <c r="P46" s="163">
        <v>0</v>
      </c>
      <c r="Q46" s="163">
        <f t="shared" si="19"/>
        <v>0</v>
      </c>
      <c r="R46" s="163"/>
      <c r="S46" s="163"/>
      <c r="T46" s="164">
        <v>0</v>
      </c>
      <c r="U46" s="163">
        <f t="shared" si="20"/>
        <v>0</v>
      </c>
      <c r="V46" s="153"/>
      <c r="W46" s="153"/>
      <c r="X46" s="153"/>
      <c r="Y46" s="153"/>
      <c r="Z46" s="153"/>
      <c r="AA46" s="153"/>
      <c r="AB46" s="153"/>
      <c r="AC46" s="153"/>
      <c r="AD46" s="153"/>
      <c r="AE46" s="153" t="s">
        <v>142</v>
      </c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</row>
    <row r="47" spans="1:60" outlineLevel="1" x14ac:dyDescent="0.2">
      <c r="A47" s="154">
        <v>37</v>
      </c>
      <c r="B47" s="161" t="s">
        <v>175</v>
      </c>
      <c r="C47" s="190" t="s">
        <v>176</v>
      </c>
      <c r="D47" s="163" t="s">
        <v>172</v>
      </c>
      <c r="E47" s="167">
        <v>1</v>
      </c>
      <c r="F47" s="169"/>
      <c r="G47" s="170">
        <f t="shared" si="14"/>
        <v>0</v>
      </c>
      <c r="H47" s="169"/>
      <c r="I47" s="170">
        <f t="shared" si="15"/>
        <v>0</v>
      </c>
      <c r="J47" s="169"/>
      <c r="K47" s="170">
        <f t="shared" si="16"/>
        <v>0</v>
      </c>
      <c r="L47" s="170">
        <v>0</v>
      </c>
      <c r="M47" s="170">
        <f t="shared" si="17"/>
        <v>0</v>
      </c>
      <c r="N47" s="163">
        <v>2.5999999999999999E-3</v>
      </c>
      <c r="O47" s="163">
        <f t="shared" si="18"/>
        <v>2.5999999999999999E-3</v>
      </c>
      <c r="P47" s="163">
        <v>0</v>
      </c>
      <c r="Q47" s="163">
        <f t="shared" si="19"/>
        <v>0</v>
      </c>
      <c r="R47" s="163"/>
      <c r="S47" s="163"/>
      <c r="T47" s="164">
        <v>0</v>
      </c>
      <c r="U47" s="163">
        <f t="shared" si="20"/>
        <v>0</v>
      </c>
      <c r="V47" s="153"/>
      <c r="W47" s="153"/>
      <c r="X47" s="153"/>
      <c r="Y47" s="153"/>
      <c r="Z47" s="153"/>
      <c r="AA47" s="153"/>
      <c r="AB47" s="153"/>
      <c r="AC47" s="153"/>
      <c r="AD47" s="153"/>
      <c r="AE47" s="153" t="s">
        <v>142</v>
      </c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</row>
    <row r="48" spans="1:60" ht="22.5" outlineLevel="1" x14ac:dyDescent="0.2">
      <c r="A48" s="154">
        <v>38</v>
      </c>
      <c r="B48" s="161" t="s">
        <v>177</v>
      </c>
      <c r="C48" s="190" t="s">
        <v>178</v>
      </c>
      <c r="D48" s="163" t="s">
        <v>172</v>
      </c>
      <c r="E48" s="167">
        <v>2</v>
      </c>
      <c r="F48" s="169"/>
      <c r="G48" s="170">
        <f t="shared" si="14"/>
        <v>0</v>
      </c>
      <c r="H48" s="169"/>
      <c r="I48" s="170">
        <f t="shared" si="15"/>
        <v>0</v>
      </c>
      <c r="J48" s="169"/>
      <c r="K48" s="170">
        <f t="shared" si="16"/>
        <v>0</v>
      </c>
      <c r="L48" s="170">
        <v>0</v>
      </c>
      <c r="M48" s="170">
        <f t="shared" si="17"/>
        <v>0</v>
      </c>
      <c r="N48" s="163">
        <v>2.7100000000000002E-3</v>
      </c>
      <c r="O48" s="163">
        <f t="shared" si="18"/>
        <v>5.4200000000000003E-3</v>
      </c>
      <c r="P48" s="163">
        <v>0</v>
      </c>
      <c r="Q48" s="163">
        <f t="shared" si="19"/>
        <v>0</v>
      </c>
      <c r="R48" s="163"/>
      <c r="S48" s="163"/>
      <c r="T48" s="164">
        <v>0</v>
      </c>
      <c r="U48" s="163">
        <f t="shared" si="20"/>
        <v>0</v>
      </c>
      <c r="V48" s="153"/>
      <c r="W48" s="153"/>
      <c r="X48" s="153"/>
      <c r="Y48" s="153"/>
      <c r="Z48" s="153"/>
      <c r="AA48" s="153"/>
      <c r="AB48" s="153"/>
      <c r="AC48" s="153"/>
      <c r="AD48" s="153"/>
      <c r="AE48" s="153" t="s">
        <v>142</v>
      </c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</row>
    <row r="49" spans="1:60" ht="22.5" outlineLevel="1" x14ac:dyDescent="0.2">
      <c r="A49" s="154">
        <v>39</v>
      </c>
      <c r="B49" s="161" t="s">
        <v>179</v>
      </c>
      <c r="C49" s="190" t="s">
        <v>180</v>
      </c>
      <c r="D49" s="163" t="s">
        <v>172</v>
      </c>
      <c r="E49" s="167">
        <v>2</v>
      </c>
      <c r="F49" s="169"/>
      <c r="G49" s="170">
        <f t="shared" si="14"/>
        <v>0</v>
      </c>
      <c r="H49" s="169"/>
      <c r="I49" s="170">
        <f t="shared" si="15"/>
        <v>0</v>
      </c>
      <c r="J49" s="169"/>
      <c r="K49" s="170">
        <f t="shared" si="16"/>
        <v>0</v>
      </c>
      <c r="L49" s="170">
        <v>0</v>
      </c>
      <c r="M49" s="170">
        <f t="shared" si="17"/>
        <v>0</v>
      </c>
      <c r="N49" s="163">
        <v>1.1999999999999999E-3</v>
      </c>
      <c r="O49" s="163">
        <f t="shared" si="18"/>
        <v>2.3999999999999998E-3</v>
      </c>
      <c r="P49" s="163">
        <v>0</v>
      </c>
      <c r="Q49" s="163">
        <f t="shared" si="19"/>
        <v>0</v>
      </c>
      <c r="R49" s="163"/>
      <c r="S49" s="163"/>
      <c r="T49" s="164">
        <v>0</v>
      </c>
      <c r="U49" s="163">
        <f t="shared" si="20"/>
        <v>0</v>
      </c>
      <c r="V49" s="153"/>
      <c r="W49" s="153"/>
      <c r="X49" s="153"/>
      <c r="Y49" s="153"/>
      <c r="Z49" s="153"/>
      <c r="AA49" s="153"/>
      <c r="AB49" s="153"/>
      <c r="AC49" s="153"/>
      <c r="AD49" s="153"/>
      <c r="AE49" s="153" t="s">
        <v>142</v>
      </c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</row>
    <row r="50" spans="1:60" outlineLevel="1" x14ac:dyDescent="0.2">
      <c r="A50" s="154">
        <v>40</v>
      </c>
      <c r="B50" s="161" t="s">
        <v>181</v>
      </c>
      <c r="C50" s="190" t="s">
        <v>182</v>
      </c>
      <c r="D50" s="163" t="s">
        <v>183</v>
      </c>
      <c r="E50" s="167">
        <v>4</v>
      </c>
      <c r="F50" s="169"/>
      <c r="G50" s="170">
        <f t="shared" si="14"/>
        <v>0</v>
      </c>
      <c r="H50" s="169"/>
      <c r="I50" s="170">
        <f t="shared" si="15"/>
        <v>0</v>
      </c>
      <c r="J50" s="169"/>
      <c r="K50" s="170">
        <f t="shared" si="16"/>
        <v>0</v>
      </c>
      <c r="L50" s="170">
        <v>0</v>
      </c>
      <c r="M50" s="170">
        <f t="shared" si="17"/>
        <v>0</v>
      </c>
      <c r="N50" s="163">
        <v>0</v>
      </c>
      <c r="O50" s="163">
        <f t="shared" si="18"/>
        <v>0</v>
      </c>
      <c r="P50" s="163">
        <v>0</v>
      </c>
      <c r="Q50" s="163">
        <f t="shared" si="19"/>
        <v>0</v>
      </c>
      <c r="R50" s="163"/>
      <c r="S50" s="163"/>
      <c r="T50" s="164">
        <v>0</v>
      </c>
      <c r="U50" s="163">
        <f t="shared" si="20"/>
        <v>0</v>
      </c>
      <c r="V50" s="153"/>
      <c r="W50" s="153"/>
      <c r="X50" s="153"/>
      <c r="Y50" s="153"/>
      <c r="Z50" s="153"/>
      <c r="AA50" s="153"/>
      <c r="AB50" s="153"/>
      <c r="AC50" s="153"/>
      <c r="AD50" s="153"/>
      <c r="AE50" s="153" t="s">
        <v>101</v>
      </c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</row>
    <row r="51" spans="1:60" outlineLevel="1" x14ac:dyDescent="0.2">
      <c r="A51" s="154">
        <v>41</v>
      </c>
      <c r="B51" s="161" t="s">
        <v>181</v>
      </c>
      <c r="C51" s="190" t="s">
        <v>184</v>
      </c>
      <c r="D51" s="163" t="s">
        <v>183</v>
      </c>
      <c r="E51" s="167">
        <v>10</v>
      </c>
      <c r="F51" s="169"/>
      <c r="G51" s="170">
        <f t="shared" si="14"/>
        <v>0</v>
      </c>
      <c r="H51" s="169"/>
      <c r="I51" s="170">
        <f t="shared" si="15"/>
        <v>0</v>
      </c>
      <c r="J51" s="169"/>
      <c r="K51" s="170">
        <f t="shared" si="16"/>
        <v>0</v>
      </c>
      <c r="L51" s="170">
        <v>0</v>
      </c>
      <c r="M51" s="170">
        <f t="shared" si="17"/>
        <v>0</v>
      </c>
      <c r="N51" s="163">
        <v>0</v>
      </c>
      <c r="O51" s="163">
        <f t="shared" si="18"/>
        <v>0</v>
      </c>
      <c r="P51" s="163">
        <v>0</v>
      </c>
      <c r="Q51" s="163">
        <f t="shared" si="19"/>
        <v>0</v>
      </c>
      <c r="R51" s="163"/>
      <c r="S51" s="163"/>
      <c r="T51" s="164">
        <v>0</v>
      </c>
      <c r="U51" s="163">
        <f t="shared" si="20"/>
        <v>0</v>
      </c>
      <c r="V51" s="153"/>
      <c r="W51" s="153"/>
      <c r="X51" s="153"/>
      <c r="Y51" s="153"/>
      <c r="Z51" s="153"/>
      <c r="AA51" s="153"/>
      <c r="AB51" s="153"/>
      <c r="AC51" s="153"/>
      <c r="AD51" s="153"/>
      <c r="AE51" s="153" t="s">
        <v>101</v>
      </c>
      <c r="AF51" s="153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</row>
    <row r="52" spans="1:60" outlineLevel="1" x14ac:dyDescent="0.2">
      <c r="A52" s="154">
        <v>42</v>
      </c>
      <c r="B52" s="161" t="s">
        <v>185</v>
      </c>
      <c r="C52" s="190" t="s">
        <v>186</v>
      </c>
      <c r="D52" s="163" t="s">
        <v>0</v>
      </c>
      <c r="E52" s="167"/>
      <c r="F52" s="169"/>
      <c r="G52" s="170">
        <f t="shared" si="14"/>
        <v>0</v>
      </c>
      <c r="H52" s="169"/>
      <c r="I52" s="170">
        <f t="shared" si="15"/>
        <v>0</v>
      </c>
      <c r="J52" s="169"/>
      <c r="K52" s="170">
        <f t="shared" si="16"/>
        <v>0</v>
      </c>
      <c r="L52" s="170">
        <v>0</v>
      </c>
      <c r="M52" s="170">
        <f t="shared" si="17"/>
        <v>0</v>
      </c>
      <c r="N52" s="163">
        <v>0</v>
      </c>
      <c r="O52" s="163">
        <f t="shared" si="18"/>
        <v>0</v>
      </c>
      <c r="P52" s="163">
        <v>0</v>
      </c>
      <c r="Q52" s="163">
        <f t="shared" si="19"/>
        <v>0</v>
      </c>
      <c r="R52" s="163"/>
      <c r="S52" s="163"/>
      <c r="T52" s="164">
        <v>0</v>
      </c>
      <c r="U52" s="163">
        <f t="shared" si="20"/>
        <v>0</v>
      </c>
      <c r="V52" s="153"/>
      <c r="W52" s="153"/>
      <c r="X52" s="153"/>
      <c r="Y52" s="153"/>
      <c r="Z52" s="153"/>
      <c r="AA52" s="153"/>
      <c r="AB52" s="153"/>
      <c r="AC52" s="153"/>
      <c r="AD52" s="153"/>
      <c r="AE52" s="153" t="s">
        <v>101</v>
      </c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</row>
    <row r="53" spans="1:60" x14ac:dyDescent="0.2">
      <c r="A53" s="155" t="s">
        <v>96</v>
      </c>
      <c r="B53" s="162" t="s">
        <v>63</v>
      </c>
      <c r="C53" s="191" t="s">
        <v>64</v>
      </c>
      <c r="D53" s="165"/>
      <c r="E53" s="168"/>
      <c r="F53" s="171"/>
      <c r="G53" s="171">
        <f>SUMIF(AE54:AE57,"&lt;&gt;NOR",G54:G57)</f>
        <v>0</v>
      </c>
      <c r="H53" s="171"/>
      <c r="I53" s="171">
        <f>SUM(I54:I57)</f>
        <v>0</v>
      </c>
      <c r="J53" s="171"/>
      <c r="K53" s="171">
        <f>SUM(K54:K57)</f>
        <v>0</v>
      </c>
      <c r="L53" s="171"/>
      <c r="M53" s="171">
        <f>SUM(M54:M57)</f>
        <v>0</v>
      </c>
      <c r="N53" s="165"/>
      <c r="O53" s="165">
        <f>SUM(O54:O57)</f>
        <v>0.45236999999999999</v>
      </c>
      <c r="P53" s="165"/>
      <c r="Q53" s="165">
        <f>SUM(Q54:Q57)</f>
        <v>0</v>
      </c>
      <c r="R53" s="165"/>
      <c r="S53" s="165"/>
      <c r="T53" s="166"/>
      <c r="U53" s="165">
        <f>SUM(U54:U57)</f>
        <v>9.74</v>
      </c>
      <c r="AE53" t="s">
        <v>97</v>
      </c>
    </row>
    <row r="54" spans="1:60" ht="22.5" outlineLevel="1" x14ac:dyDescent="0.2">
      <c r="A54" s="154">
        <v>43</v>
      </c>
      <c r="B54" s="161" t="s">
        <v>187</v>
      </c>
      <c r="C54" s="190" t="s">
        <v>188</v>
      </c>
      <c r="D54" s="163" t="s">
        <v>100</v>
      </c>
      <c r="E54" s="167">
        <v>29.07</v>
      </c>
      <c r="F54" s="169"/>
      <c r="G54" s="170">
        <f>ROUND(E54*F54,2)</f>
        <v>0</v>
      </c>
      <c r="H54" s="169"/>
      <c r="I54" s="170">
        <f>ROUND(E54*H54,2)</f>
        <v>0</v>
      </c>
      <c r="J54" s="169"/>
      <c r="K54" s="170">
        <f>ROUND(E54*J54,2)</f>
        <v>0</v>
      </c>
      <c r="L54" s="170">
        <v>0</v>
      </c>
      <c r="M54" s="170">
        <f>G54*(1+L54/100)</f>
        <v>0</v>
      </c>
      <c r="N54" s="163">
        <v>0</v>
      </c>
      <c r="O54" s="163">
        <f>ROUND(E54*N54,5)</f>
        <v>0</v>
      </c>
      <c r="P54" s="163">
        <v>0</v>
      </c>
      <c r="Q54" s="163">
        <f>ROUND(E54*P54,5)</f>
        <v>0</v>
      </c>
      <c r="R54" s="163"/>
      <c r="S54" s="163"/>
      <c r="T54" s="164">
        <v>0.33500000000000002</v>
      </c>
      <c r="U54" s="163">
        <f>ROUND(E54*T54,2)</f>
        <v>9.74</v>
      </c>
      <c r="V54" s="153"/>
      <c r="W54" s="153"/>
      <c r="X54" s="153"/>
      <c r="Y54" s="153"/>
      <c r="Z54" s="153"/>
      <c r="AA54" s="153"/>
      <c r="AB54" s="153"/>
      <c r="AC54" s="153"/>
      <c r="AD54" s="153"/>
      <c r="AE54" s="153" t="s">
        <v>101</v>
      </c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</row>
    <row r="55" spans="1:60" ht="22.5" outlineLevel="1" x14ac:dyDescent="0.2">
      <c r="A55" s="154">
        <v>44</v>
      </c>
      <c r="B55" s="161" t="s">
        <v>189</v>
      </c>
      <c r="C55" s="190" t="s">
        <v>190</v>
      </c>
      <c r="D55" s="163" t="s">
        <v>100</v>
      </c>
      <c r="E55" s="167">
        <v>31.97</v>
      </c>
      <c r="F55" s="169"/>
      <c r="G55" s="170">
        <f>ROUND(E55*F55,2)</f>
        <v>0</v>
      </c>
      <c r="H55" s="169"/>
      <c r="I55" s="170">
        <f>ROUND(E55*H55,2)</f>
        <v>0</v>
      </c>
      <c r="J55" s="169"/>
      <c r="K55" s="170">
        <f>ROUND(E55*J55,2)</f>
        <v>0</v>
      </c>
      <c r="L55" s="170">
        <v>0</v>
      </c>
      <c r="M55" s="170">
        <f>G55*(1+L55/100)</f>
        <v>0</v>
      </c>
      <c r="N55" s="163">
        <v>1.37E-2</v>
      </c>
      <c r="O55" s="163">
        <f>ROUND(E55*N55,5)</f>
        <v>0.43798999999999999</v>
      </c>
      <c r="P55" s="163">
        <v>0</v>
      </c>
      <c r="Q55" s="163">
        <f>ROUND(E55*P55,5)</f>
        <v>0</v>
      </c>
      <c r="R55" s="163"/>
      <c r="S55" s="163"/>
      <c r="T55" s="164">
        <v>0</v>
      </c>
      <c r="U55" s="163">
        <f>ROUND(E55*T55,2)</f>
        <v>0</v>
      </c>
      <c r="V55" s="153"/>
      <c r="W55" s="153"/>
      <c r="X55" s="153"/>
      <c r="Y55" s="153"/>
      <c r="Z55" s="153"/>
      <c r="AA55" s="153"/>
      <c r="AB55" s="153"/>
      <c r="AC55" s="153"/>
      <c r="AD55" s="153"/>
      <c r="AE55" s="153" t="s">
        <v>142</v>
      </c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</row>
    <row r="56" spans="1:60" outlineLevel="1" x14ac:dyDescent="0.2">
      <c r="A56" s="154">
        <v>45</v>
      </c>
      <c r="B56" s="161" t="s">
        <v>191</v>
      </c>
      <c r="C56" s="190" t="s">
        <v>192</v>
      </c>
      <c r="D56" s="163" t="s">
        <v>110</v>
      </c>
      <c r="E56" s="167">
        <v>0.61</v>
      </c>
      <c r="F56" s="169"/>
      <c r="G56" s="170">
        <f>ROUND(E56*F56,2)</f>
        <v>0</v>
      </c>
      <c r="H56" s="169"/>
      <c r="I56" s="170">
        <f>ROUND(E56*H56,2)</f>
        <v>0</v>
      </c>
      <c r="J56" s="169"/>
      <c r="K56" s="170">
        <f>ROUND(E56*J56,2)</f>
        <v>0</v>
      </c>
      <c r="L56" s="170">
        <v>0</v>
      </c>
      <c r="M56" s="170">
        <f>G56*(1+L56/100)</f>
        <v>0</v>
      </c>
      <c r="N56" s="163">
        <v>2.3570000000000001E-2</v>
      </c>
      <c r="O56" s="163">
        <f>ROUND(E56*N56,5)</f>
        <v>1.438E-2</v>
      </c>
      <c r="P56" s="163">
        <v>0</v>
      </c>
      <c r="Q56" s="163">
        <f>ROUND(E56*P56,5)</f>
        <v>0</v>
      </c>
      <c r="R56" s="163"/>
      <c r="S56" s="163"/>
      <c r="T56" s="164">
        <v>0</v>
      </c>
      <c r="U56" s="163">
        <f>ROUND(E56*T56,2)</f>
        <v>0</v>
      </c>
      <c r="V56" s="153"/>
      <c r="W56" s="153"/>
      <c r="X56" s="153"/>
      <c r="Y56" s="153"/>
      <c r="Z56" s="153"/>
      <c r="AA56" s="153"/>
      <c r="AB56" s="153"/>
      <c r="AC56" s="153"/>
      <c r="AD56" s="153"/>
      <c r="AE56" s="153" t="s">
        <v>101</v>
      </c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153"/>
    </row>
    <row r="57" spans="1:60" ht="22.5" outlineLevel="1" x14ac:dyDescent="0.2">
      <c r="A57" s="154">
        <v>46</v>
      </c>
      <c r="B57" s="161" t="s">
        <v>193</v>
      </c>
      <c r="C57" s="190" t="s">
        <v>194</v>
      </c>
      <c r="D57" s="163" t="s">
        <v>0</v>
      </c>
      <c r="E57" s="167">
        <v>494.32</v>
      </c>
      <c r="F57" s="169"/>
      <c r="G57" s="170">
        <f>ROUND(E57*F57,2)</f>
        <v>0</v>
      </c>
      <c r="H57" s="169"/>
      <c r="I57" s="170">
        <f>ROUND(E57*H57,2)</f>
        <v>0</v>
      </c>
      <c r="J57" s="169"/>
      <c r="K57" s="170">
        <f>ROUND(E57*J57,2)</f>
        <v>0</v>
      </c>
      <c r="L57" s="170">
        <v>0</v>
      </c>
      <c r="M57" s="170">
        <f>G57*(1+L57/100)</f>
        <v>0</v>
      </c>
      <c r="N57" s="163">
        <v>0</v>
      </c>
      <c r="O57" s="163">
        <f>ROUND(E57*N57,5)</f>
        <v>0</v>
      </c>
      <c r="P57" s="163">
        <v>0</v>
      </c>
      <c r="Q57" s="163">
        <f>ROUND(E57*P57,5)</f>
        <v>0</v>
      </c>
      <c r="R57" s="163"/>
      <c r="S57" s="163"/>
      <c r="T57" s="164">
        <v>0</v>
      </c>
      <c r="U57" s="163">
        <f>ROUND(E57*T57,2)</f>
        <v>0</v>
      </c>
      <c r="V57" s="153"/>
      <c r="W57" s="153"/>
      <c r="X57" s="153"/>
      <c r="Y57" s="153"/>
      <c r="Z57" s="153"/>
      <c r="AA57" s="153"/>
      <c r="AB57" s="153"/>
      <c r="AC57" s="153"/>
      <c r="AD57" s="153"/>
      <c r="AE57" s="153" t="s">
        <v>101</v>
      </c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</row>
    <row r="58" spans="1:60" x14ac:dyDescent="0.2">
      <c r="A58" s="155" t="s">
        <v>96</v>
      </c>
      <c r="B58" s="162" t="s">
        <v>65</v>
      </c>
      <c r="C58" s="191" t="s">
        <v>66</v>
      </c>
      <c r="D58" s="165"/>
      <c r="E58" s="168"/>
      <c r="F58" s="171"/>
      <c r="G58" s="171">
        <f>SUMIF(AE59:AE66,"&lt;&gt;NOR",G59:G66)</f>
        <v>0</v>
      </c>
      <c r="H58" s="171"/>
      <c r="I58" s="171">
        <f>SUM(I59:I66)</f>
        <v>0</v>
      </c>
      <c r="J58" s="171"/>
      <c r="K58" s="171">
        <f>SUM(K59:K66)</f>
        <v>0</v>
      </c>
      <c r="L58" s="171"/>
      <c r="M58" s="171">
        <f>SUM(M59:M66)</f>
        <v>0</v>
      </c>
      <c r="N58" s="165"/>
      <c r="O58" s="165">
        <f>SUM(O59:O66)</f>
        <v>0.40810000000000002</v>
      </c>
      <c r="P58" s="165"/>
      <c r="Q58" s="165">
        <f>SUM(Q59:Q66)</f>
        <v>0.16328000000000001</v>
      </c>
      <c r="R58" s="165"/>
      <c r="S58" s="165"/>
      <c r="T58" s="166"/>
      <c r="U58" s="165">
        <f>SUM(U59:U66)</f>
        <v>51.309999999999995</v>
      </c>
      <c r="AE58" t="s">
        <v>97</v>
      </c>
    </row>
    <row r="59" spans="1:60" outlineLevel="1" x14ac:dyDescent="0.2">
      <c r="A59" s="154">
        <v>47</v>
      </c>
      <c r="B59" s="161" t="s">
        <v>195</v>
      </c>
      <c r="C59" s="190" t="s">
        <v>196</v>
      </c>
      <c r="D59" s="163" t="s">
        <v>154</v>
      </c>
      <c r="E59" s="167">
        <v>48.45</v>
      </c>
      <c r="F59" s="169"/>
      <c r="G59" s="170">
        <f>ROUND(E59*F59,2)</f>
        <v>0</v>
      </c>
      <c r="H59" s="169"/>
      <c r="I59" s="170">
        <f>ROUND(E59*H59,2)</f>
        <v>0</v>
      </c>
      <c r="J59" s="169"/>
      <c r="K59" s="170">
        <f>ROUND(E59*J59,2)</f>
        <v>0</v>
      </c>
      <c r="L59" s="170">
        <v>0</v>
      </c>
      <c r="M59" s="170">
        <f>G59*(1+L59/100)</f>
        <v>0</v>
      </c>
      <c r="N59" s="163">
        <v>0</v>
      </c>
      <c r="O59" s="163">
        <f>ROUND(E59*N59,5)</f>
        <v>0</v>
      </c>
      <c r="P59" s="163">
        <v>3.3700000000000002E-3</v>
      </c>
      <c r="Q59" s="163">
        <f>ROUND(E59*P59,5)</f>
        <v>0.16328000000000001</v>
      </c>
      <c r="R59" s="163"/>
      <c r="S59" s="163"/>
      <c r="T59" s="164">
        <v>0.115</v>
      </c>
      <c r="U59" s="163">
        <f>ROUND(E59*T59,2)</f>
        <v>5.57</v>
      </c>
      <c r="V59" s="153"/>
      <c r="W59" s="153"/>
      <c r="X59" s="153"/>
      <c r="Y59" s="153"/>
      <c r="Z59" s="153"/>
      <c r="AA59" s="153"/>
      <c r="AB59" s="153"/>
      <c r="AC59" s="153"/>
      <c r="AD59" s="153"/>
      <c r="AE59" s="153" t="s">
        <v>101</v>
      </c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</row>
    <row r="60" spans="1:60" ht="22.5" outlineLevel="1" x14ac:dyDescent="0.2">
      <c r="A60" s="154">
        <v>48</v>
      </c>
      <c r="B60" s="161" t="s">
        <v>197</v>
      </c>
      <c r="C60" s="190" t="s">
        <v>198</v>
      </c>
      <c r="D60" s="163" t="s">
        <v>154</v>
      </c>
      <c r="E60" s="167">
        <v>48.45</v>
      </c>
      <c r="F60" s="169"/>
      <c r="G60" s="170">
        <f>ROUND(E60*F60,2)</f>
        <v>0</v>
      </c>
      <c r="H60" s="169"/>
      <c r="I60" s="170">
        <f>ROUND(E60*H60,2)</f>
        <v>0</v>
      </c>
      <c r="J60" s="169"/>
      <c r="K60" s="170">
        <f>ROUND(E60*J60,2)</f>
        <v>0</v>
      </c>
      <c r="L60" s="170">
        <v>0</v>
      </c>
      <c r="M60" s="170">
        <f>G60*(1+L60/100)</f>
        <v>0</v>
      </c>
      <c r="N60" s="163">
        <v>6.3899999999999998E-3</v>
      </c>
      <c r="O60" s="163">
        <f>ROUND(E60*N60,5)</f>
        <v>0.30959999999999999</v>
      </c>
      <c r="P60" s="163">
        <v>0</v>
      </c>
      <c r="Q60" s="163">
        <f>ROUND(E60*P60,5)</f>
        <v>0</v>
      </c>
      <c r="R60" s="163"/>
      <c r="S60" s="163"/>
      <c r="T60" s="164">
        <v>0.59875</v>
      </c>
      <c r="U60" s="163">
        <f>ROUND(E60*T60,2)</f>
        <v>29.01</v>
      </c>
      <c r="V60" s="153"/>
      <c r="W60" s="153"/>
      <c r="X60" s="153"/>
      <c r="Y60" s="153"/>
      <c r="Z60" s="153"/>
      <c r="AA60" s="153"/>
      <c r="AB60" s="153"/>
      <c r="AC60" s="153"/>
      <c r="AD60" s="153"/>
      <c r="AE60" s="153" t="s">
        <v>101</v>
      </c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</row>
    <row r="61" spans="1:60" ht="22.5" outlineLevel="1" x14ac:dyDescent="0.2">
      <c r="A61" s="154">
        <v>49</v>
      </c>
      <c r="B61" s="161" t="s">
        <v>199</v>
      </c>
      <c r="C61" s="190" t="s">
        <v>200</v>
      </c>
      <c r="D61" s="163" t="s">
        <v>154</v>
      </c>
      <c r="E61" s="167">
        <v>48.45</v>
      </c>
      <c r="F61" s="169"/>
      <c r="G61" s="170">
        <f>ROUND(E61*F61,2)</f>
        <v>0</v>
      </c>
      <c r="H61" s="169"/>
      <c r="I61" s="170">
        <f>ROUND(E61*H61,2)</f>
        <v>0</v>
      </c>
      <c r="J61" s="169"/>
      <c r="K61" s="170">
        <f>ROUND(E61*J61,2)</f>
        <v>0</v>
      </c>
      <c r="L61" s="170">
        <v>0</v>
      </c>
      <c r="M61" s="170">
        <f>G61*(1+L61/100)</f>
        <v>0</v>
      </c>
      <c r="N61" s="163">
        <v>1.3699999999999999E-3</v>
      </c>
      <c r="O61" s="163">
        <f>ROUND(E61*N61,5)</f>
        <v>6.6379999999999995E-2</v>
      </c>
      <c r="P61" s="163">
        <v>0</v>
      </c>
      <c r="Q61" s="163">
        <f>ROUND(E61*P61,5)</f>
        <v>0</v>
      </c>
      <c r="R61" s="163"/>
      <c r="S61" s="163"/>
      <c r="T61" s="164">
        <v>0.23</v>
      </c>
      <c r="U61" s="163">
        <f>ROUND(E61*T61,2)</f>
        <v>11.14</v>
      </c>
      <c r="V61" s="153"/>
      <c r="W61" s="153"/>
      <c r="X61" s="153"/>
      <c r="Y61" s="153"/>
      <c r="Z61" s="153"/>
      <c r="AA61" s="153"/>
      <c r="AB61" s="153"/>
      <c r="AC61" s="153"/>
      <c r="AD61" s="153"/>
      <c r="AE61" s="153" t="s">
        <v>101</v>
      </c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</row>
    <row r="62" spans="1:60" outlineLevel="1" x14ac:dyDescent="0.2">
      <c r="A62" s="154">
        <v>50</v>
      </c>
      <c r="B62" s="161" t="s">
        <v>201</v>
      </c>
      <c r="C62" s="190" t="s">
        <v>202</v>
      </c>
      <c r="D62" s="163" t="s">
        <v>154</v>
      </c>
      <c r="E62" s="167">
        <v>27</v>
      </c>
      <c r="F62" s="169"/>
      <c r="G62" s="170">
        <f>ROUND(E62*F62,2)</f>
        <v>0</v>
      </c>
      <c r="H62" s="169"/>
      <c r="I62" s="170">
        <f>ROUND(E62*H62,2)</f>
        <v>0</v>
      </c>
      <c r="J62" s="169"/>
      <c r="K62" s="170">
        <f>ROUND(E62*J62,2)</f>
        <v>0</v>
      </c>
      <c r="L62" s="170">
        <v>0</v>
      </c>
      <c r="M62" s="170">
        <f>G62*(1+L62/100)</f>
        <v>0</v>
      </c>
      <c r="N62" s="163">
        <v>7.2000000000000005E-4</v>
      </c>
      <c r="O62" s="163">
        <f>ROUND(E62*N62,5)</f>
        <v>1.9439999999999999E-2</v>
      </c>
      <c r="P62" s="163">
        <v>0</v>
      </c>
      <c r="Q62" s="163">
        <f>ROUND(E62*P62,5)</f>
        <v>0</v>
      </c>
      <c r="R62" s="163"/>
      <c r="S62" s="163"/>
      <c r="T62" s="164">
        <v>9.4299999999999995E-2</v>
      </c>
      <c r="U62" s="163">
        <f>ROUND(E62*T62,2)</f>
        <v>2.5499999999999998</v>
      </c>
      <c r="V62" s="153"/>
      <c r="W62" s="153"/>
      <c r="X62" s="153"/>
      <c r="Y62" s="153"/>
      <c r="Z62" s="153"/>
      <c r="AA62" s="153"/>
      <c r="AB62" s="153"/>
      <c r="AC62" s="153"/>
      <c r="AD62" s="153"/>
      <c r="AE62" s="153" t="s">
        <v>101</v>
      </c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</row>
    <row r="63" spans="1:60" outlineLevel="1" x14ac:dyDescent="0.2">
      <c r="A63" s="154">
        <v>51</v>
      </c>
      <c r="B63" s="161" t="s">
        <v>203</v>
      </c>
      <c r="C63" s="190" t="s">
        <v>204</v>
      </c>
      <c r="D63" s="163" t="s">
        <v>100</v>
      </c>
      <c r="E63" s="167">
        <v>2.4300000000000002</v>
      </c>
      <c r="F63" s="169"/>
      <c r="G63" s="170">
        <f>ROUND(E63*F63,2)</f>
        <v>0</v>
      </c>
      <c r="H63" s="169"/>
      <c r="I63" s="170">
        <f>ROUND(E63*H63,2)</f>
        <v>0</v>
      </c>
      <c r="J63" s="169"/>
      <c r="K63" s="170">
        <f>ROUND(E63*J63,2)</f>
        <v>0</v>
      </c>
      <c r="L63" s="170">
        <v>0</v>
      </c>
      <c r="M63" s="170">
        <f>G63*(1+L63/100)</f>
        <v>0</v>
      </c>
      <c r="N63" s="163">
        <v>5.2199999999999998E-3</v>
      </c>
      <c r="O63" s="163">
        <f>ROUND(E63*N63,5)</f>
        <v>1.268E-2</v>
      </c>
      <c r="P63" s="163">
        <v>0</v>
      </c>
      <c r="Q63" s="163">
        <f>ROUND(E63*P63,5)</f>
        <v>0</v>
      </c>
      <c r="R63" s="163"/>
      <c r="S63" s="163"/>
      <c r="T63" s="164">
        <v>1.2524999999999999</v>
      </c>
      <c r="U63" s="163">
        <f>ROUND(E63*T63,2)</f>
        <v>3.04</v>
      </c>
      <c r="V63" s="153"/>
      <c r="W63" s="153"/>
      <c r="X63" s="153"/>
      <c r="Y63" s="153"/>
      <c r="Z63" s="153"/>
      <c r="AA63" s="153"/>
      <c r="AB63" s="153"/>
      <c r="AC63" s="153"/>
      <c r="AD63" s="153"/>
      <c r="AE63" s="153" t="s">
        <v>101</v>
      </c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</row>
    <row r="64" spans="1:60" outlineLevel="1" x14ac:dyDescent="0.2">
      <c r="A64" s="154"/>
      <c r="B64" s="161"/>
      <c r="C64" s="267" t="s">
        <v>205</v>
      </c>
      <c r="D64" s="268"/>
      <c r="E64" s="269"/>
      <c r="F64" s="270"/>
      <c r="G64" s="271"/>
      <c r="H64" s="170"/>
      <c r="I64" s="170"/>
      <c r="J64" s="170"/>
      <c r="K64" s="170"/>
      <c r="L64" s="170"/>
      <c r="M64" s="170"/>
      <c r="N64" s="163"/>
      <c r="O64" s="163"/>
      <c r="P64" s="163"/>
      <c r="Q64" s="163"/>
      <c r="R64" s="163"/>
      <c r="S64" s="163"/>
      <c r="T64" s="164"/>
      <c r="U64" s="163"/>
      <c r="V64" s="153"/>
      <c r="W64" s="153"/>
      <c r="X64" s="153"/>
      <c r="Y64" s="153"/>
      <c r="Z64" s="153"/>
      <c r="AA64" s="153"/>
      <c r="AB64" s="153"/>
      <c r="AC64" s="153"/>
      <c r="AD64" s="153"/>
      <c r="AE64" s="153" t="s">
        <v>206</v>
      </c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6" t="str">
        <f>C64</f>
        <v>oplechování čepice komínů - 3 ks</v>
      </c>
      <c r="BB64" s="153"/>
      <c r="BC64" s="153"/>
      <c r="BD64" s="153"/>
      <c r="BE64" s="153"/>
      <c r="BF64" s="153"/>
      <c r="BG64" s="153"/>
      <c r="BH64" s="153"/>
    </row>
    <row r="65" spans="1:60" outlineLevel="1" x14ac:dyDescent="0.2">
      <c r="A65" s="154">
        <v>52</v>
      </c>
      <c r="B65" s="161" t="s">
        <v>207</v>
      </c>
      <c r="C65" s="190" t="s">
        <v>208</v>
      </c>
      <c r="D65" s="163" t="s">
        <v>209</v>
      </c>
      <c r="E65" s="167">
        <v>1</v>
      </c>
      <c r="F65" s="169"/>
      <c r="G65" s="170">
        <f>ROUND(E65*F65,2)</f>
        <v>0</v>
      </c>
      <c r="H65" s="169"/>
      <c r="I65" s="170">
        <f>ROUND(E65*H65,2)</f>
        <v>0</v>
      </c>
      <c r="J65" s="169"/>
      <c r="K65" s="170">
        <f>ROUND(E65*J65,2)</f>
        <v>0</v>
      </c>
      <c r="L65" s="170">
        <v>0</v>
      </c>
      <c r="M65" s="170">
        <f>G65*(1+L65/100)</f>
        <v>0</v>
      </c>
      <c r="N65" s="163">
        <v>0</v>
      </c>
      <c r="O65" s="163">
        <f>ROUND(E65*N65,5)</f>
        <v>0</v>
      </c>
      <c r="P65" s="163">
        <v>0</v>
      </c>
      <c r="Q65" s="163">
        <f>ROUND(E65*P65,5)</f>
        <v>0</v>
      </c>
      <c r="R65" s="163"/>
      <c r="S65" s="163"/>
      <c r="T65" s="164">
        <v>0</v>
      </c>
      <c r="U65" s="163">
        <f>ROUND(E65*T65,2)</f>
        <v>0</v>
      </c>
      <c r="V65" s="153"/>
      <c r="W65" s="153"/>
      <c r="X65" s="153"/>
      <c r="Y65" s="153"/>
      <c r="Z65" s="153"/>
      <c r="AA65" s="153"/>
      <c r="AB65" s="153"/>
      <c r="AC65" s="153"/>
      <c r="AD65" s="153"/>
      <c r="AE65" s="153" t="s">
        <v>101</v>
      </c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</row>
    <row r="66" spans="1:60" outlineLevel="1" x14ac:dyDescent="0.2">
      <c r="A66" s="154">
        <v>53</v>
      </c>
      <c r="B66" s="161" t="s">
        <v>210</v>
      </c>
      <c r="C66" s="190" t="s">
        <v>211</v>
      </c>
      <c r="D66" s="163" t="s">
        <v>0</v>
      </c>
      <c r="E66" s="167"/>
      <c r="F66" s="169"/>
      <c r="G66" s="170">
        <f>ROUND(E66*F66,2)</f>
        <v>0</v>
      </c>
      <c r="H66" s="169"/>
      <c r="I66" s="170">
        <f>ROUND(E66*H66,2)</f>
        <v>0</v>
      </c>
      <c r="J66" s="169"/>
      <c r="K66" s="170">
        <f>ROUND(E66*J66,2)</f>
        <v>0</v>
      </c>
      <c r="L66" s="170">
        <v>0</v>
      </c>
      <c r="M66" s="170">
        <f>G66*(1+L66/100)</f>
        <v>0</v>
      </c>
      <c r="N66" s="163">
        <v>0</v>
      </c>
      <c r="O66" s="163">
        <f>ROUND(E66*N66,5)</f>
        <v>0</v>
      </c>
      <c r="P66" s="163">
        <v>0</v>
      </c>
      <c r="Q66" s="163">
        <f>ROUND(E66*P66,5)</f>
        <v>0</v>
      </c>
      <c r="R66" s="163"/>
      <c r="S66" s="163"/>
      <c r="T66" s="164">
        <v>0</v>
      </c>
      <c r="U66" s="163">
        <f>ROUND(E66*T66,2)</f>
        <v>0</v>
      </c>
      <c r="V66" s="153"/>
      <c r="W66" s="153"/>
      <c r="X66" s="153"/>
      <c r="Y66" s="153"/>
      <c r="Z66" s="153"/>
      <c r="AA66" s="153"/>
      <c r="AB66" s="153"/>
      <c r="AC66" s="153"/>
      <c r="AD66" s="153"/>
      <c r="AE66" s="153" t="s">
        <v>101</v>
      </c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</row>
    <row r="67" spans="1:60" x14ac:dyDescent="0.2">
      <c r="A67" s="155" t="s">
        <v>96</v>
      </c>
      <c r="B67" s="162" t="s">
        <v>67</v>
      </c>
      <c r="C67" s="191" t="s">
        <v>26</v>
      </c>
      <c r="D67" s="165"/>
      <c r="E67" s="168"/>
      <c r="F67" s="171"/>
      <c r="G67" s="171">
        <f>SUMIF(AE68:AE68,"&lt;&gt;NOR",G68:G68)</f>
        <v>0</v>
      </c>
      <c r="H67" s="171"/>
      <c r="I67" s="171">
        <f>SUM(I68:I68)</f>
        <v>0</v>
      </c>
      <c r="J67" s="171"/>
      <c r="K67" s="171">
        <f>SUM(K68:K68)</f>
        <v>0</v>
      </c>
      <c r="L67" s="171"/>
      <c r="M67" s="171">
        <f>SUM(M68:M68)</f>
        <v>0</v>
      </c>
      <c r="N67" s="165"/>
      <c r="O67" s="165">
        <f>SUM(O68:O68)</f>
        <v>0</v>
      </c>
      <c r="P67" s="165"/>
      <c r="Q67" s="165">
        <f>SUM(Q68:Q68)</f>
        <v>0</v>
      </c>
      <c r="R67" s="165"/>
      <c r="S67" s="165"/>
      <c r="T67" s="166"/>
      <c r="U67" s="165">
        <f>SUM(U68:U68)</f>
        <v>0</v>
      </c>
      <c r="AE67" t="s">
        <v>97</v>
      </c>
    </row>
    <row r="68" spans="1:60" outlineLevel="1" x14ac:dyDescent="0.2">
      <c r="A68" s="154">
        <v>54</v>
      </c>
      <c r="B68" s="161" t="s">
        <v>212</v>
      </c>
      <c r="C68" s="190" t="s">
        <v>213</v>
      </c>
      <c r="D68" s="163" t="s">
        <v>0</v>
      </c>
      <c r="E68" s="167">
        <v>3</v>
      </c>
      <c r="F68" s="169"/>
      <c r="G68" s="170">
        <f>ROUND(E68*F68,2)</f>
        <v>0</v>
      </c>
      <c r="H68" s="169"/>
      <c r="I68" s="170">
        <f>ROUND(E68*H68,2)</f>
        <v>0</v>
      </c>
      <c r="J68" s="169"/>
      <c r="K68" s="170">
        <f>ROUND(E68*J68,2)</f>
        <v>0</v>
      </c>
      <c r="L68" s="170">
        <v>0</v>
      </c>
      <c r="M68" s="170">
        <f>G68*(1+L68/100)</f>
        <v>0</v>
      </c>
      <c r="N68" s="163">
        <v>0</v>
      </c>
      <c r="O68" s="163">
        <f>ROUND(E68*N68,5)</f>
        <v>0</v>
      </c>
      <c r="P68" s="163">
        <v>0</v>
      </c>
      <c r="Q68" s="163">
        <f>ROUND(E68*P68,5)</f>
        <v>0</v>
      </c>
      <c r="R68" s="163"/>
      <c r="S68" s="163"/>
      <c r="T68" s="164">
        <v>0</v>
      </c>
      <c r="U68" s="163">
        <f>ROUND(E68*T68,2)</f>
        <v>0</v>
      </c>
      <c r="V68" s="153"/>
      <c r="W68" s="153"/>
      <c r="X68" s="153"/>
      <c r="Y68" s="153"/>
      <c r="Z68" s="153"/>
      <c r="AA68" s="153"/>
      <c r="AB68" s="153"/>
      <c r="AC68" s="153"/>
      <c r="AD68" s="153"/>
      <c r="AE68" s="153" t="s">
        <v>214</v>
      </c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</row>
    <row r="69" spans="1:60" x14ac:dyDescent="0.2">
      <c r="A69" s="155" t="s">
        <v>96</v>
      </c>
      <c r="B69" s="162" t="s">
        <v>68</v>
      </c>
      <c r="C69" s="191" t="s">
        <v>69</v>
      </c>
      <c r="D69" s="165"/>
      <c r="E69" s="168"/>
      <c r="F69" s="171"/>
      <c r="G69" s="171">
        <f>SUMIF(AE70:AE70,"&lt;&gt;NOR",G70:G70)</f>
        <v>0</v>
      </c>
      <c r="H69" s="171"/>
      <c r="I69" s="171">
        <f>SUM(I70:I70)</f>
        <v>0</v>
      </c>
      <c r="J69" s="171"/>
      <c r="K69" s="171">
        <f>SUM(K70:K70)</f>
        <v>0</v>
      </c>
      <c r="L69" s="171"/>
      <c r="M69" s="171">
        <f>SUM(M70:M70)</f>
        <v>0</v>
      </c>
      <c r="N69" s="165"/>
      <c r="O69" s="165">
        <f>SUM(O70:O70)</f>
        <v>0</v>
      </c>
      <c r="P69" s="165"/>
      <c r="Q69" s="165">
        <f>SUM(Q70:Q70)</f>
        <v>0</v>
      </c>
      <c r="R69" s="165"/>
      <c r="S69" s="165"/>
      <c r="T69" s="166"/>
      <c r="U69" s="165">
        <f>SUM(U70:U70)</f>
        <v>0</v>
      </c>
      <c r="AE69" t="s">
        <v>97</v>
      </c>
    </row>
    <row r="70" spans="1:60" outlineLevel="1" x14ac:dyDescent="0.2">
      <c r="A70" s="179">
        <v>55</v>
      </c>
      <c r="B70" s="180" t="s">
        <v>215</v>
      </c>
      <c r="C70" s="192" t="s">
        <v>216</v>
      </c>
      <c r="D70" s="181" t="s">
        <v>154</v>
      </c>
      <c r="E70" s="182">
        <v>10</v>
      </c>
      <c r="F70" s="183"/>
      <c r="G70" s="184">
        <f>ROUND(E70*F70,2)</f>
        <v>0</v>
      </c>
      <c r="H70" s="183"/>
      <c r="I70" s="184">
        <f>ROUND(E70*H70,2)</f>
        <v>0</v>
      </c>
      <c r="J70" s="183"/>
      <c r="K70" s="184">
        <f>ROUND(E70*J70,2)</f>
        <v>0</v>
      </c>
      <c r="L70" s="184">
        <v>0</v>
      </c>
      <c r="M70" s="184">
        <f>G70*(1+L70/100)</f>
        <v>0</v>
      </c>
      <c r="N70" s="181">
        <v>0</v>
      </c>
      <c r="O70" s="181">
        <f>ROUND(E70*N70,5)</f>
        <v>0</v>
      </c>
      <c r="P70" s="181">
        <v>0</v>
      </c>
      <c r="Q70" s="181">
        <f>ROUND(E70*P70,5)</f>
        <v>0</v>
      </c>
      <c r="R70" s="181"/>
      <c r="S70" s="181"/>
      <c r="T70" s="185">
        <v>0</v>
      </c>
      <c r="U70" s="181">
        <f>ROUND(E70*T70,2)</f>
        <v>0</v>
      </c>
      <c r="V70" s="153"/>
      <c r="W70" s="153"/>
      <c r="X70" s="153"/>
      <c r="Y70" s="153"/>
      <c r="Z70" s="153"/>
      <c r="AA70" s="153"/>
      <c r="AB70" s="153"/>
      <c r="AC70" s="153"/>
      <c r="AD70" s="153"/>
      <c r="AE70" s="153" t="s">
        <v>101</v>
      </c>
      <c r="AF70" s="153"/>
      <c r="AG70" s="153"/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</row>
    <row r="71" spans="1:60" x14ac:dyDescent="0.2">
      <c r="A71" s="6"/>
      <c r="B71" s="7" t="s">
        <v>217</v>
      </c>
      <c r="C71" s="193" t="s">
        <v>217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AC71">
        <v>15</v>
      </c>
      <c r="AD71">
        <v>21</v>
      </c>
    </row>
    <row r="72" spans="1:60" x14ac:dyDescent="0.2">
      <c r="A72" s="186"/>
      <c r="B72" s="187">
        <v>26</v>
      </c>
      <c r="C72" s="194" t="s">
        <v>217</v>
      </c>
      <c r="D72" s="188"/>
      <c r="E72" s="188"/>
      <c r="F72" s="188"/>
      <c r="G72" s="189">
        <f>G8+G24+G38+G53+G58+G67+G69</f>
        <v>0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AC72">
        <f>SUMIF(L7:L70,AC71,G7:G70)</f>
        <v>0</v>
      </c>
      <c r="AD72">
        <f>SUMIF(L7:L70,AD71,G7:G70)</f>
        <v>0</v>
      </c>
      <c r="AE72" t="s">
        <v>218</v>
      </c>
    </row>
    <row r="73" spans="1:60" x14ac:dyDescent="0.2">
      <c r="A73" s="6"/>
      <c r="B73" s="7" t="s">
        <v>217</v>
      </c>
      <c r="C73" s="193" t="s">
        <v>217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60" x14ac:dyDescent="0.2">
      <c r="A74" s="6"/>
      <c r="B74" s="7" t="s">
        <v>217</v>
      </c>
      <c r="C74" s="193" t="s">
        <v>217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60" x14ac:dyDescent="0.2">
      <c r="A75" s="272">
        <v>33</v>
      </c>
      <c r="B75" s="272"/>
      <c r="C75" s="273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60" x14ac:dyDescent="0.2">
      <c r="A76" s="248"/>
      <c r="B76" s="249"/>
      <c r="C76" s="250"/>
      <c r="D76" s="249"/>
      <c r="E76" s="249"/>
      <c r="F76" s="249"/>
      <c r="G76" s="251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AE76" t="s">
        <v>219</v>
      </c>
    </row>
    <row r="77" spans="1:60" x14ac:dyDescent="0.2">
      <c r="A77" s="252"/>
      <c r="B77" s="253"/>
      <c r="C77" s="254"/>
      <c r="D77" s="253"/>
      <c r="E77" s="253"/>
      <c r="F77" s="253"/>
      <c r="G77" s="255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60" x14ac:dyDescent="0.2">
      <c r="A78" s="252"/>
      <c r="B78" s="253"/>
      <c r="C78" s="254"/>
      <c r="D78" s="253"/>
      <c r="E78" s="253"/>
      <c r="F78" s="253"/>
      <c r="G78" s="255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60" x14ac:dyDescent="0.2">
      <c r="A79" s="252"/>
      <c r="B79" s="253"/>
      <c r="C79" s="254"/>
      <c r="D79" s="253"/>
      <c r="E79" s="253"/>
      <c r="F79" s="253"/>
      <c r="G79" s="255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60" x14ac:dyDescent="0.2">
      <c r="A80" s="256"/>
      <c r="B80" s="257"/>
      <c r="C80" s="258"/>
      <c r="D80" s="257"/>
      <c r="E80" s="257"/>
      <c r="F80" s="257"/>
      <c r="G80" s="259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31" x14ac:dyDescent="0.2">
      <c r="A81" s="6"/>
      <c r="B81" s="7" t="s">
        <v>217</v>
      </c>
      <c r="C81" s="193" t="s">
        <v>217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31" x14ac:dyDescent="0.2">
      <c r="C82" s="195"/>
      <c r="AE82" t="s">
        <v>220</v>
      </c>
    </row>
  </sheetData>
  <mergeCells count="7">
    <mergeCell ref="A76:G80"/>
    <mergeCell ref="A1:G1"/>
    <mergeCell ref="C2:G2"/>
    <mergeCell ref="C3:G3"/>
    <mergeCell ref="C4:G4"/>
    <mergeCell ref="C64:G64"/>
    <mergeCell ref="A75:C75"/>
  </mergeCells>
  <pageMargins left="0.59055118110236204" right="0.39370078740157499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Eva Julínková</cp:lastModifiedBy>
  <cp:lastPrinted>2014-02-28T09:52:57Z</cp:lastPrinted>
  <dcterms:created xsi:type="dcterms:W3CDTF">2009-04-08T07:15:50Z</dcterms:created>
  <dcterms:modified xsi:type="dcterms:W3CDTF">2022-05-19T10:25:05Z</dcterms:modified>
</cp:coreProperties>
</file>