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ENTRÁLNÍ EVIDENCE VZ\ORM_2022\VZMR_Dodávka automatických dveří a pohonu automatických dveří v CSS\02_DODATEČNÁ INFORMACE\DODATEČNÁ INFORMACE č. 2\"/>
    </mc:Choice>
  </mc:AlternateContent>
  <bookViews>
    <workbookView xWindow="-12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Pol'!$A$1:$X$107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A66" i="12" l="1"/>
  <c r="BA12" i="12"/>
  <c r="G9" i="12"/>
  <c r="M9" i="12" s="1"/>
  <c r="I9" i="12"/>
  <c r="K9" i="12"/>
  <c r="K8" i="12" s="1"/>
  <c r="O9" i="12"/>
  <c r="Q9" i="12"/>
  <c r="V9" i="12"/>
  <c r="G11" i="12"/>
  <c r="M11" i="12" s="1"/>
  <c r="I11" i="12"/>
  <c r="K11" i="12"/>
  <c r="O11" i="12"/>
  <c r="Q11" i="12"/>
  <c r="V11" i="12"/>
  <c r="V8" i="12" s="1"/>
  <c r="G15" i="12"/>
  <c r="I15" i="12"/>
  <c r="I14" i="12" s="1"/>
  <c r="K15" i="12"/>
  <c r="O15" i="12"/>
  <c r="Q15" i="12"/>
  <c r="Q14" i="12" s="1"/>
  <c r="V15" i="12"/>
  <c r="V14" i="12" s="1"/>
  <c r="G19" i="12"/>
  <c r="I19" i="12"/>
  <c r="K19" i="12"/>
  <c r="M19" i="12"/>
  <c r="O19" i="12"/>
  <c r="Q19" i="12"/>
  <c r="V19" i="12"/>
  <c r="G23" i="12"/>
  <c r="M23" i="12" s="1"/>
  <c r="I23" i="12"/>
  <c r="K23" i="12"/>
  <c r="O23" i="12"/>
  <c r="Q23" i="12"/>
  <c r="V23" i="12"/>
  <c r="G27" i="12"/>
  <c r="I27" i="12"/>
  <c r="K27" i="12"/>
  <c r="K26" i="12" s="1"/>
  <c r="O27" i="12"/>
  <c r="Q27" i="12"/>
  <c r="V27" i="12"/>
  <c r="G31" i="12"/>
  <c r="M31" i="12" s="1"/>
  <c r="I31" i="12"/>
  <c r="K31" i="12"/>
  <c r="O31" i="12"/>
  <c r="Q31" i="12"/>
  <c r="V31" i="12"/>
  <c r="G37" i="12"/>
  <c r="M37" i="12" s="1"/>
  <c r="I37" i="12"/>
  <c r="K37" i="12"/>
  <c r="O37" i="12"/>
  <c r="Q37" i="12"/>
  <c r="V37" i="12"/>
  <c r="G43" i="12"/>
  <c r="I43" i="12"/>
  <c r="K43" i="12"/>
  <c r="M43" i="12"/>
  <c r="O43" i="12"/>
  <c r="Q43" i="12"/>
  <c r="V43" i="12"/>
  <c r="G55" i="12"/>
  <c r="M55" i="12" s="1"/>
  <c r="I55" i="12"/>
  <c r="K55" i="12"/>
  <c r="O55" i="12"/>
  <c r="Q55" i="12"/>
  <c r="V55" i="12"/>
  <c r="G69" i="12"/>
  <c r="M69" i="12" s="1"/>
  <c r="I69" i="12"/>
  <c r="K69" i="12"/>
  <c r="K68" i="12" s="1"/>
  <c r="O69" i="12"/>
  <c r="Q69" i="12"/>
  <c r="V69" i="12"/>
  <c r="G71" i="12"/>
  <c r="M71" i="12" s="1"/>
  <c r="I71" i="12"/>
  <c r="K71" i="12"/>
  <c r="O71" i="12"/>
  <c r="Q71" i="12"/>
  <c r="V71" i="12"/>
  <c r="G74" i="12"/>
  <c r="M74" i="12" s="1"/>
  <c r="I74" i="12"/>
  <c r="K74" i="12"/>
  <c r="O74" i="12"/>
  <c r="Q74" i="12"/>
  <c r="V74" i="12"/>
  <c r="G78" i="12"/>
  <c r="M78" i="12" s="1"/>
  <c r="I78" i="12"/>
  <c r="K78" i="12"/>
  <c r="K77" i="12" s="1"/>
  <c r="O78" i="12"/>
  <c r="O77" i="12" s="1"/>
  <c r="Q78" i="12"/>
  <c r="V78" i="12"/>
  <c r="V77" i="12" s="1"/>
  <c r="G80" i="12"/>
  <c r="M80" i="12" s="1"/>
  <c r="I80" i="12"/>
  <c r="I77" i="12" s="1"/>
  <c r="K80" i="12"/>
  <c r="O80" i="12"/>
  <c r="Q80" i="12"/>
  <c r="Q77" i="12" s="1"/>
  <c r="V80" i="12"/>
  <c r="O82" i="12"/>
  <c r="G83" i="12"/>
  <c r="M83" i="12" s="1"/>
  <c r="M82" i="12" s="1"/>
  <c r="I83" i="12"/>
  <c r="I82" i="12" s="1"/>
  <c r="K83" i="12"/>
  <c r="K82" i="12" s="1"/>
  <c r="O83" i="12"/>
  <c r="Q83" i="12"/>
  <c r="Q82" i="12" s="1"/>
  <c r="V83" i="12"/>
  <c r="V82" i="12" s="1"/>
  <c r="G86" i="12"/>
  <c r="G85" i="12" s="1"/>
  <c r="I59" i="1" s="1"/>
  <c r="I18" i="1" s="1"/>
  <c r="I86" i="12"/>
  <c r="K86" i="12"/>
  <c r="O86" i="12"/>
  <c r="Q86" i="12"/>
  <c r="V86" i="12"/>
  <c r="G88" i="12"/>
  <c r="M88" i="12" s="1"/>
  <c r="I88" i="12"/>
  <c r="K88" i="12"/>
  <c r="O88" i="12"/>
  <c r="Q88" i="12"/>
  <c r="V88" i="12"/>
  <c r="G90" i="12"/>
  <c r="M90" i="12" s="1"/>
  <c r="I90" i="12"/>
  <c r="K90" i="12"/>
  <c r="O90" i="12"/>
  <c r="Q90" i="12"/>
  <c r="V90" i="12"/>
  <c r="G92" i="12"/>
  <c r="M92" i="12" s="1"/>
  <c r="I92" i="12"/>
  <c r="K92" i="12"/>
  <c r="O92" i="12"/>
  <c r="Q92" i="12"/>
  <c r="V92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I98" i="12"/>
  <c r="K98" i="12"/>
  <c r="M98" i="12"/>
  <c r="O98" i="12"/>
  <c r="Q98" i="12"/>
  <c r="V98" i="12"/>
  <c r="G100" i="12"/>
  <c r="M100" i="12" s="1"/>
  <c r="I100" i="12"/>
  <c r="K100" i="12"/>
  <c r="O100" i="12"/>
  <c r="Q100" i="12"/>
  <c r="V100" i="12"/>
  <c r="G103" i="12"/>
  <c r="M103" i="12" s="1"/>
  <c r="I103" i="12"/>
  <c r="K103" i="12"/>
  <c r="O103" i="12"/>
  <c r="Q103" i="12"/>
  <c r="V103" i="12"/>
  <c r="AE106" i="12"/>
  <c r="F42" i="1" s="1"/>
  <c r="I20" i="1"/>
  <c r="I19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F41" i="1" l="1"/>
  <c r="K85" i="12"/>
  <c r="Q85" i="12"/>
  <c r="I85" i="12"/>
  <c r="V68" i="12"/>
  <c r="V26" i="12"/>
  <c r="G14" i="12"/>
  <c r="I54" i="1" s="1"/>
  <c r="V85" i="12"/>
  <c r="G82" i="12"/>
  <c r="I58" i="1" s="1"/>
  <c r="Q26" i="12"/>
  <c r="I26" i="12"/>
  <c r="G26" i="12"/>
  <c r="I55" i="1" s="1"/>
  <c r="I17" i="1" s="1"/>
  <c r="O14" i="12"/>
  <c r="O8" i="12"/>
  <c r="O85" i="12"/>
  <c r="M86" i="12"/>
  <c r="M77" i="12"/>
  <c r="Q68" i="12"/>
  <c r="I68" i="12"/>
  <c r="O68" i="12"/>
  <c r="O26" i="12"/>
  <c r="K14" i="12"/>
  <c r="Q8" i="12"/>
  <c r="I8" i="12"/>
  <c r="F39" i="1"/>
  <c r="F43" i="1" s="1"/>
  <c r="G23" i="1" s="1"/>
  <c r="M68" i="12"/>
  <c r="M85" i="12"/>
  <c r="M8" i="12"/>
  <c r="G8" i="12"/>
  <c r="I53" i="1" s="1"/>
  <c r="G77" i="12"/>
  <c r="I57" i="1" s="1"/>
  <c r="G68" i="12"/>
  <c r="I56" i="1" s="1"/>
  <c r="M27" i="12"/>
  <c r="M26" i="12" s="1"/>
  <c r="M15" i="12"/>
  <c r="M14" i="12" s="1"/>
  <c r="AF106" i="12"/>
  <c r="I60" i="1" l="1"/>
  <c r="I16" i="1"/>
  <c r="I21" i="1" s="1"/>
  <c r="G106" i="12"/>
  <c r="G41" i="1"/>
  <c r="I41" i="1" s="1"/>
  <c r="G42" i="1"/>
  <c r="I42" i="1" s="1"/>
  <c r="G39" i="1"/>
  <c r="J59" i="1" l="1"/>
  <c r="J56" i="1"/>
  <c r="J55" i="1"/>
  <c r="J57" i="1"/>
  <c r="J54" i="1"/>
  <c r="J58" i="1"/>
  <c r="J53" i="1"/>
  <c r="I39" i="1"/>
  <c r="I43" i="1" s="1"/>
  <c r="G43" i="1"/>
  <c r="G25" i="1" s="1"/>
  <c r="A27" i="1" s="1"/>
  <c r="J60" i="1" l="1"/>
  <c r="J39" i="1"/>
  <c r="J43" i="1" s="1"/>
  <c r="J42" i="1"/>
  <c r="J41" i="1"/>
  <c r="G28" i="1"/>
  <c r="G27" i="1" s="1"/>
  <c r="G29" i="1" s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uzivatel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<sst xmlns="http://schemas.openxmlformats.org/spreadsheetml/2006/main" count="475" uniqueCount="218">
  <si>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</si>
  <si>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</si>
  <si>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</si>
  <si>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</si>
  <si>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</si>
  <si>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</si>
  <si>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</si>
  <si>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</si>
  <si>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</si>
  <si>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</si>
  <si>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</si>
  <si>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</si>
  <si>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</si>
  <si>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</si>
  <si>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</si>
  <si>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</si>
  <si>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</si>
  <si>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</si>
  <si>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</si>
  <si>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</si>
  <si>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</si>
  <si>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</si>
  <si>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</si>
  <si>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</si>
  <si>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</si>
  <si>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</si>
  <si>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</si>
  <si>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</si>
  <si>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</si>
  <si>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</si>
  <si>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</si>
  <si>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</si>
  <si>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</si>
  <si>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</si>
  <si>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</si>
  <si>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</si>
  <si>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</si>
  <si>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</si>
  <si>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</si>
  <si>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</si>
  <si>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</si>
  <si>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</si>
  <si>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</si>
  <si>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</si>
  <si>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Výměna automatických dveří</t>
  </si>
  <si>
    <t>CSS Kyjov</t>
  </si>
  <si>
    <t>Objekt:</t>
  </si>
  <si>
    <t>Rozpočet:</t>
  </si>
  <si>
    <t>2022/02</t>
  </si>
  <si>
    <t>Centrum sociálních služeb Kyjov</t>
  </si>
  <si>
    <t>Stavba</t>
  </si>
  <si>
    <t>Stavební objekt</t>
  </si>
  <si>
    <t>Celkem za stavbu</t>
  </si>
  <si>
    <t>CZK</t>
  </si>
  <si>
    <t>#POPS</t>
  </si>
  <si>
    <t>Popis stavby: 2022/02 - Centrum sociálních služeb Kyjov</t>
  </si>
  <si>
    <t>#POPO</t>
  </si>
  <si>
    <t>Popis objektu: 01 - CSS Kyjov</t>
  </si>
  <si>
    <t>#POPR</t>
  </si>
  <si>
    <t>Popis rozpočtu: 01 - Výměna automatických dveří</t>
  </si>
  <si>
    <t>Rekapitulace dílů</t>
  </si>
  <si>
    <t>Typ dílu</t>
  </si>
  <si>
    <t>61</t>
  </si>
  <si>
    <t>Úpravy povrchů vnitřní</t>
  </si>
  <si>
    <t>96</t>
  </si>
  <si>
    <t>Bourání konstrukcí</t>
  </si>
  <si>
    <t>766</t>
  </si>
  <si>
    <t>Konstrukce truhlářské</t>
  </si>
  <si>
    <t>771</t>
  </si>
  <si>
    <t>Podlahy z dlaždic a obklady</t>
  </si>
  <si>
    <t>784</t>
  </si>
  <si>
    <t>Malby</t>
  </si>
  <si>
    <t>799</t>
  </si>
  <si>
    <t>Ostatní</t>
  </si>
  <si>
    <t>M21</t>
  </si>
  <si>
    <t>Elektromontáže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</si>
  <si>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</si>
  <si>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</si>
  <si>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</si>
  <si>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</si>
  <si>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</si>
  <si>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</si>
  <si>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</si>
  <si>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</si>
  <si>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</si>
  <si>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</si>
  <si>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</si>
  <si>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</si>
  <si>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</si>
  <si>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</si>
  <si>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</si>
  <si>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</si>
  <si>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</si>
  <si>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</si>
  <si>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</si>
  <si>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</si>
  <si>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</si>
  <si>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</si>
  <si>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</si>
  <si>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</si>
  <si>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</si>
  <si>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</si>
  <si>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</si>
  <si>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</si>
  <si>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</si>
  <si>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</si>
  <si>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612409991RT2</t>
  </si>
  <si>
    <t>Začištění omítek kolem oken, dveří a obkladů apod. s použitím suché maltové směsi</t>
  </si>
  <si>
    <t>m</t>
  </si>
  <si>
    <t>801-4</t>
  </si>
  <si>
    <t>RTS 21/ II</t>
  </si>
  <si>
    <t>Práce</t>
  </si>
  <si>
    <t>POL1_</t>
  </si>
  <si>
    <t>SPU</t>
  </si>
  <si>
    <t>612425931R00</t>
  </si>
  <si>
    <t>Omítka vápenná vnitřního ostění omítkou štukovou</t>
  </si>
  <si>
    <t>m2</t>
  </si>
  <si>
    <t>okenního nebo dveřního, z pomocného pracovního lešení o výšce podlahy do 1900 mm a pro zatížení do 1,5 kPa,</t>
  </si>
  <si>
    <t>SPI</t>
  </si>
  <si>
    <t>965081713RT2</t>
  </si>
  <si>
    <t>Bourání podlah z keramických dlaždic, tloušťky do 10 mm, plochy přes 1 m2</t>
  </si>
  <si>
    <t>801-3</t>
  </si>
  <si>
    <t>bez podkladního lože, s jakoukoliv výplní spár</t>
  </si>
  <si>
    <t>(1,7+3,58)*0,6</t>
  </si>
  <si>
    <t>VV</t>
  </si>
  <si>
    <t>968072456R00</t>
  </si>
  <si>
    <t>Vybourání a vyjmutí kovových rámů a rolet rámů, včetně pomocného lešení o výšce podlahy do 1900 mm a pro zatížení do 1,5 kPa  (150 kg/m2) dveřních zárubní, plochy přes 2 m2</t>
  </si>
  <si>
    <t>3,58*2,18</t>
  </si>
  <si>
    <t>1,7*2,39</t>
  </si>
  <si>
    <t>970051030R00</t>
  </si>
  <si>
    <t>Jádrové vrtání, kruhové prostupy v železobetonu jádrové vrtání , d 30 mm</t>
  </si>
  <si>
    <t>Trasa od dveří č.11 ,,začátek atria,,</t>
  </si>
  <si>
    <t>POP</t>
  </si>
  <si>
    <t>766711021RT1</t>
  </si>
  <si>
    <t>Montáž otvorových prvků plastových nebo z dřevěných europrofilů oken, na turbošrouby</t>
  </si>
  <si>
    <t>800-766</t>
  </si>
  <si>
    <t>(3,58+2,18)*2</t>
  </si>
  <si>
    <t>(1,7+2,39)*2</t>
  </si>
  <si>
    <t>766T1</t>
  </si>
  <si>
    <t>Automatické dveře posuvné teleskopické s hliníkovou konstrukcí, Dveře č.2</t>
  </si>
  <si>
    <t xml:space="preserve">ks    </t>
  </si>
  <si>
    <t>Vlastní</t>
  </si>
  <si>
    <t>Indiv</t>
  </si>
  <si>
    <t>Šířka konstrukce 1,7 m</t>
  </si>
  <si>
    <t>Výška konstrukce 2,39 m</t>
  </si>
  <si>
    <t>Průchozí šířka 1,2 m</t>
  </si>
  <si>
    <t>Průchozí výška 2,18 m</t>
  </si>
  <si>
    <t>766T2</t>
  </si>
  <si>
    <t>Automatické dveře posuvné dvoukřídlé s hliníkovou konstrukcí, Dveře č.1</t>
  </si>
  <si>
    <t>Šířka konstrukce 3,58 m</t>
  </si>
  <si>
    <t>Výška konstrukce 2,18 m</t>
  </si>
  <si>
    <t>Průchozí šířka 1,64 m</t>
  </si>
  <si>
    <t>Průchozí výška 2,04 m</t>
  </si>
  <si>
    <t>766T3</t>
  </si>
  <si>
    <t>Pohon automatických dveří posuvných, (dodávka vč. montáže) Dveře č.4</t>
  </si>
  <si>
    <t>Typ:   otočný tlačný, elektromechanický</t>
  </si>
  <si>
    <t>Provedení dveří:  dvoukřídlové</t>
  </si>
  <si>
    <t>snímače pohybu,</t>
  </si>
  <si>
    <t>programový přepínač  pro provoz pohonu,</t>
  </si>
  <si>
    <t>ochrana před nárazem dveřního křídla</t>
  </si>
  <si>
    <t>Bezpečnostní senzorová lišta</t>
  </si>
  <si>
    <t>766T4</t>
  </si>
  <si>
    <t>Pohon automatických dveří posuvných protipožárních, (dodávka vč. montáže) Dveře č.3 a č.5</t>
  </si>
  <si>
    <t>kus</t>
  </si>
  <si>
    <t>771101210RT1</t>
  </si>
  <si>
    <t>Příprava podkladu pod dlažby penetrace podkladu pod dlažby</t>
  </si>
  <si>
    <t>800-771</t>
  </si>
  <si>
    <t>771212113R00</t>
  </si>
  <si>
    <t>Kladení dlažby keramické do tmele velikosti do 400 x 400 m</t>
  </si>
  <si>
    <t>do tmele, rovnoběžně se stěnou, bez skládání složitých vzorů a tvarů.</t>
  </si>
  <si>
    <t>597642030R</t>
  </si>
  <si>
    <t>dlažba keramická š = 300 mm; l = 300 mm; h = 9,0 mm; povrch matný; pro interiér i exteriér</t>
  </si>
  <si>
    <t>SPCM</t>
  </si>
  <si>
    <t>Specifikace</t>
  </si>
  <si>
    <t>POL3_</t>
  </si>
  <si>
    <t>3,168*1,2</t>
  </si>
  <si>
    <t>784191101R00</t>
  </si>
  <si>
    <t>Příprava povrchu Penetrace (napouštění) podkladu disperzní, jednonásobná</t>
  </si>
  <si>
    <t>800-784</t>
  </si>
  <si>
    <t>784195212R00</t>
  </si>
  <si>
    <t>Malby z malířských směsí otěruvzdorných,  , bělost 82 %, dvojnásobné</t>
  </si>
  <si>
    <t>79901</t>
  </si>
  <si>
    <t>Odvoz a likvidace vybouravých dveří, vč.suti</t>
  </si>
  <si>
    <t>soubor</t>
  </si>
  <si>
    <t>210040512R00</t>
  </si>
  <si>
    <t>Ukončení vodičů svorkováním</t>
  </si>
  <si>
    <t>220260066R00</t>
  </si>
  <si>
    <t>Krabice panelová - lištový rozvod</t>
  </si>
  <si>
    <t>220301022R00</t>
  </si>
  <si>
    <t>Lišta elektroinstalační L 40</t>
  </si>
  <si>
    <t>222619111R00</t>
  </si>
  <si>
    <t>Koordinace činností souvisejících s MaR</t>
  </si>
  <si>
    <t xml:space="preserve">hod   </t>
  </si>
  <si>
    <t>650061612R00</t>
  </si>
  <si>
    <t>modulárního, jednopólového, do 80 A</t>
  </si>
  <si>
    <t>650125643RT2</t>
  </si>
  <si>
    <t>Uložení Cu kabelu 3 x 2,5 mm2, volně, včetně dodávky kabelu CYKY</t>
  </si>
  <si>
    <t>M65</t>
  </si>
  <si>
    <t>M21Rev</t>
  </si>
  <si>
    <t>Revize elektroinstalací</t>
  </si>
  <si>
    <t>909      R00</t>
  </si>
  <si>
    <t>Hzs-nezmeritelne stavebni prace</t>
  </si>
  <si>
    <t>h</t>
  </si>
  <si>
    <t>Prav.M</t>
  </si>
  <si>
    <t>HZS</t>
  </si>
  <si>
    <t>POL10_</t>
  </si>
  <si>
    <t>Úprava a zapojení rozdělovačů</t>
  </si>
  <si>
    <t>35822001013R</t>
  </si>
  <si>
    <t>jistič modulární jmen.proud 10,00 A; charakt. B; počet pólů 1; jmenovitá zkratová schopnost/230 V a.c. 10 kA; tepl.okolí -25 do + 55 °C; IP 20</t>
  </si>
  <si>
    <t>SUM</t>
  </si>
  <si>
    <t>Min. požadavky:</t>
  </si>
  <si>
    <t>Synchronizační kabel k dvoukřídlým dveřím</t>
  </si>
  <si>
    <t>Koordinační jednotka k dvoukřídlým dveřím</t>
  </si>
  <si>
    <t>Kryt spojovací dvoukřídlých pohonů</t>
  </si>
  <si>
    <t>END</t>
  </si>
  <si>
    <t>V případě výpadku el. proudu budou motoricky ovládané dveře umožňovat jejich snadné ruční otevření.</t>
  </si>
  <si>
    <t>Dveřní křídlo, osazené elektromechanickým pohonem, bude mít funkci udržení otevřeného stavu. V případě požáru bude plnit funkci dle PBŘ.</t>
  </si>
  <si>
    <t>V případě výpadku el. proudu budou  dveře umožňovat snadné ruční otevření.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</si>
</sst>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49" fontId="17" fillId="4" borderId="18" xfId="0" applyNumberFormat="1" applyFont="1" applyFill="1" applyBorder="1" applyAlignment="1" applyProtection="1">
      <alignment horizontal="left" vertical="top" wrapText="1"/>
      <protection locked="0"/>
    </xf>
    <xf numFmtId="49" fontId="17" fillId="4" borderId="18" xfId="0" applyNumberFormat="1" applyFont="1" applyFill="1" applyBorder="1" applyAlignment="1" applyProtection="1">
      <alignment vertical="top"/>
      <protection locked="0"/>
    </xf>
    <xf numFmtId="49" fontId="17" fillId="4" borderId="0" xfId="0" applyNumberFormat="1" applyFont="1" applyFill="1" applyBorder="1" applyAlignment="1" applyProtection="1">
      <alignment horizontal="left" vertical="top" wrapText="1"/>
      <protection locked="0"/>
    </xf>
    <xf numFmtId="49" fontId="17" fillId="4" borderId="0" xfId="0" applyNumberFormat="1" applyFont="1" applyFill="1" applyBorder="1" applyAlignment="1" applyProtection="1">
      <alignment vertical="top"/>
      <protection locked="0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87" t="s">
        <v>39</v>
      </c>
      <c r="B2" s="187"/>
      <c r="C2" s="187"/>
      <c r="D2" s="187"/>
      <c r="E2" s="187"/>
      <c r="F2" s="187"/>
      <c r="G2" s="187"/>
    </row>
  </sheetData>
  <sheetProtection algorithmName="SHA-512" hashValue="mfnXS4SZZ2E/xbtiA2/IsG/KNesagfF3ejQ7OIQuOL4JLzlRTjvddLWo8t6kAd/zTZjkKqwh1j4Uk2dWs9kUGg==" saltValue="0sTwp5RWeGm1OlN35GOmrg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3"/>
  <sheetViews>
    <sheetView showGridLines="0" tabSelected="1" topLeftCell="B1" zoomScaleNormal="100" zoomScaleSheetLayoutView="75" workbookViewId="0">
      <selection activeCell="Q19" sqref="Q1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188" t="s">
        <v>41</v>
      </c>
      <c r="C1" s="189"/>
      <c r="D1" s="189"/>
      <c r="E1" s="189"/>
      <c r="F1" s="189"/>
      <c r="G1" s="189"/>
      <c r="H1" s="189"/>
      <c r="I1" s="189"/>
      <c r="J1" s="190"/>
    </row>
    <row r="2" spans="1:15" ht="36" customHeight="1" x14ac:dyDescent="0.2">
      <c r="A2" s="2"/>
      <c r="B2" s="77" t="s">
        <v>22</v>
      </c>
      <c r="C2" s="78"/>
      <c r="D2" s="79" t="s">
        <v>48</v>
      </c>
      <c r="E2" s="197" t="s">
        <v>49</v>
      </c>
      <c r="F2" s="198"/>
      <c r="G2" s="198"/>
      <c r="H2" s="198"/>
      <c r="I2" s="198"/>
      <c r="J2" s="199"/>
      <c r="O2" s="1"/>
    </row>
    <row r="3" spans="1:15" ht="27" customHeight="1" x14ac:dyDescent="0.2">
      <c r="A3" s="2"/>
      <c r="B3" s="80" t="s">
        <v>46</v>
      </c>
      <c r="C3" s="78"/>
      <c r="D3" s="81" t="s">
        <v>43</v>
      </c>
      <c r="E3" s="200" t="s">
        <v>45</v>
      </c>
      <c r="F3" s="201"/>
      <c r="G3" s="201"/>
      <c r="H3" s="201"/>
      <c r="I3" s="201"/>
      <c r="J3" s="202"/>
    </row>
    <row r="4" spans="1:15" ht="23.25" customHeight="1" x14ac:dyDescent="0.2">
      <c r="A4" s="76">
        <v>740</v>
      </c>
      <c r="B4" s="82" t="s">
        <v>47</v>
      </c>
      <c r="C4" s="83"/>
      <c r="D4" s="84" t="s">
        <v>43</v>
      </c>
      <c r="E4" s="210" t="s">
        <v>44</v>
      </c>
      <c r="F4" s="211"/>
      <c r="G4" s="211"/>
      <c r="H4" s="211"/>
      <c r="I4" s="211"/>
      <c r="J4" s="212"/>
    </row>
    <row r="5" spans="1:15" ht="24" customHeight="1" x14ac:dyDescent="0.2">
      <c r="A5" s="2"/>
      <c r="B5" s="31" t="s">
        <v>42</v>
      </c>
      <c r="D5" s="215"/>
      <c r="E5" s="216"/>
      <c r="F5" s="216"/>
      <c r="G5" s="216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17"/>
      <c r="E6" s="218"/>
      <c r="F6" s="218"/>
      <c r="G6" s="218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19"/>
      <c r="F7" s="220"/>
      <c r="G7" s="220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04"/>
      <c r="E11" s="204"/>
      <c r="F11" s="204"/>
      <c r="G11" s="204"/>
      <c r="H11" s="18" t="s">
        <v>40</v>
      </c>
      <c r="I11" s="86"/>
      <c r="J11" s="8"/>
    </row>
    <row r="12" spans="1:15" ht="15.75" customHeight="1" x14ac:dyDescent="0.2">
      <c r="A12" s="2"/>
      <c r="B12" s="28"/>
      <c r="C12" s="55"/>
      <c r="D12" s="209"/>
      <c r="E12" s="209"/>
      <c r="F12" s="209"/>
      <c r="G12" s="209"/>
      <c r="H12" s="18" t="s">
        <v>34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213"/>
      <c r="F13" s="214"/>
      <c r="G13" s="21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03"/>
      <c r="F15" s="203"/>
      <c r="G15" s="205"/>
      <c r="H15" s="205"/>
      <c r="I15" s="205" t="s">
        <v>29</v>
      </c>
      <c r="J15" s="206"/>
    </row>
    <row r="16" spans="1:15" ht="23.25" customHeight="1" x14ac:dyDescent="0.2">
      <c r="A16" s="143" t="s">
        <v>24</v>
      </c>
      <c r="B16" s="38" t="s">
        <v>24</v>
      </c>
      <c r="C16" s="62"/>
      <c r="D16" s="63"/>
      <c r="E16" s="194"/>
      <c r="F16" s="195"/>
      <c r="G16" s="194"/>
      <c r="H16" s="195"/>
      <c r="I16" s="194">
        <f>SUMIF(F53:F59,A16,I53:I59)+SUMIF(F53:F59,"PSU",I53:I59)</f>
        <v>0</v>
      </c>
      <c r="J16" s="196"/>
    </row>
    <row r="17" spans="1:10" ht="23.25" customHeight="1" x14ac:dyDescent="0.2">
      <c r="A17" s="143" t="s">
        <v>25</v>
      </c>
      <c r="B17" s="38" t="s">
        <v>25</v>
      </c>
      <c r="C17" s="62"/>
      <c r="D17" s="63"/>
      <c r="E17" s="194"/>
      <c r="F17" s="195"/>
      <c r="G17" s="194"/>
      <c r="H17" s="195"/>
      <c r="I17" s="194">
        <f>SUMIF(F53:F59,A17,I53:I59)</f>
        <v>0</v>
      </c>
      <c r="J17" s="196"/>
    </row>
    <row r="18" spans="1:10" ht="23.25" customHeight="1" x14ac:dyDescent="0.2">
      <c r="A18" s="143" t="s">
        <v>26</v>
      </c>
      <c r="B18" s="38" t="s">
        <v>26</v>
      </c>
      <c r="C18" s="62"/>
      <c r="D18" s="63"/>
      <c r="E18" s="194"/>
      <c r="F18" s="195"/>
      <c r="G18" s="194"/>
      <c r="H18" s="195"/>
      <c r="I18" s="194">
        <f>SUMIF(F53:F59,A18,I53:I59)</f>
        <v>0</v>
      </c>
      <c r="J18" s="196"/>
    </row>
    <row r="19" spans="1:10" ht="23.25" customHeight="1" x14ac:dyDescent="0.2">
      <c r="A19" s="143" t="s">
        <v>76</v>
      </c>
      <c r="B19" s="38" t="s">
        <v>27</v>
      </c>
      <c r="C19" s="62"/>
      <c r="D19" s="63"/>
      <c r="E19" s="194"/>
      <c r="F19" s="195"/>
      <c r="G19" s="194"/>
      <c r="H19" s="195"/>
      <c r="I19" s="194">
        <f>SUMIF(F53:F59,A19,I53:I59)</f>
        <v>0</v>
      </c>
      <c r="J19" s="196"/>
    </row>
    <row r="20" spans="1:10" ht="23.25" customHeight="1" x14ac:dyDescent="0.2">
      <c r="A20" s="143" t="s">
        <v>77</v>
      </c>
      <c r="B20" s="38" t="s">
        <v>28</v>
      </c>
      <c r="C20" s="62"/>
      <c r="D20" s="63"/>
      <c r="E20" s="194"/>
      <c r="F20" s="195"/>
      <c r="G20" s="194"/>
      <c r="H20" s="195"/>
      <c r="I20" s="194">
        <f>SUMIF(F53:F59,A20,I53:I59)</f>
        <v>0</v>
      </c>
      <c r="J20" s="196"/>
    </row>
    <row r="21" spans="1:10" ht="23.25" customHeight="1" x14ac:dyDescent="0.2">
      <c r="A21" s="2"/>
      <c r="B21" s="48" t="s">
        <v>29</v>
      </c>
      <c r="C21" s="64"/>
      <c r="D21" s="65"/>
      <c r="E21" s="207"/>
      <c r="F21" s="208"/>
      <c r="G21" s="207"/>
      <c r="H21" s="208"/>
      <c r="I21" s="207">
        <f>SUM(I16:J20)</f>
        <v>0</v>
      </c>
      <c r="J21" s="226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224">
        <f>ZakladDPHSniVypocet</f>
        <v>0</v>
      </c>
      <c r="H23" s="225"/>
      <c r="I23" s="225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222">
        <f>I23*E23/100</f>
        <v>0</v>
      </c>
      <c r="H24" s="223"/>
      <c r="I24" s="223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24">
        <f>ZakladDPHZaklVypocet</f>
        <v>0</v>
      </c>
      <c r="H25" s="225"/>
      <c r="I25" s="225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191">
        <f>I25*E25/100</f>
        <v>0</v>
      </c>
      <c r="H26" s="192"/>
      <c r="I26" s="192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193">
        <f>CenaCelkemBezDPH-(ZakladDPHSni+ZakladDPHZakl)</f>
        <v>0</v>
      </c>
      <c r="H27" s="193"/>
      <c r="I27" s="193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7" t="s">
        <v>23</v>
      </c>
      <c r="C28" s="118"/>
      <c r="D28" s="118"/>
      <c r="E28" s="119"/>
      <c r="F28" s="120"/>
      <c r="G28" s="228">
        <f>A27</f>
        <v>0</v>
      </c>
      <c r="H28" s="228"/>
      <c r="I28" s="228"/>
      <c r="J28" s="121" t="str">
        <f t="shared" si="0"/>
        <v>CZK</v>
      </c>
    </row>
    <row r="29" spans="1:10" ht="27.75" hidden="1" customHeight="1" thickBot="1" x14ac:dyDescent="0.25">
      <c r="A29" s="2"/>
      <c r="B29" s="117" t="s">
        <v>35</v>
      </c>
      <c r="C29" s="122"/>
      <c r="D29" s="122"/>
      <c r="E29" s="122"/>
      <c r="F29" s="123"/>
      <c r="G29" s="227">
        <f>ZakladDPHSni+DPHSni+ZakladDPHZakl+DPHZakl+Zaokrouhleni</f>
        <v>0</v>
      </c>
      <c r="H29" s="227"/>
      <c r="I29" s="227"/>
      <c r="J29" s="124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9"/>
      <c r="E34" s="230"/>
      <c r="G34" s="231"/>
      <c r="H34" s="232"/>
      <c r="I34" s="232"/>
      <c r="J34" s="25"/>
    </row>
    <row r="35" spans="1:10" ht="12.75" customHeight="1" x14ac:dyDescent="0.2">
      <c r="A35" s="2"/>
      <c r="B35" s="2"/>
      <c r="D35" s="221" t="s">
        <v>2</v>
      </c>
      <c r="E35" s="22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0" t="s">
        <v>16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2">
      <c r="A38" s="89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18</v>
      </c>
      <c r="I38" s="98" t="s">
        <v>1</v>
      </c>
      <c r="J38" s="99" t="s">
        <v>0</v>
      </c>
    </row>
    <row r="39" spans="1:10" ht="25.5" hidden="1" customHeight="1" x14ac:dyDescent="0.2">
      <c r="A39" s="89">
        <v>1</v>
      </c>
      <c r="B39" s="100" t="s">
        <v>50</v>
      </c>
      <c r="C39" s="233"/>
      <c r="D39" s="233"/>
      <c r="E39" s="233"/>
      <c r="F39" s="101">
        <f>'01 01 Pol'!AE106</f>
        <v>0</v>
      </c>
      <c r="G39" s="102">
        <f>'01 01 Pol'!AF106</f>
        <v>0</v>
      </c>
      <c r="H39" s="103"/>
      <c r="I39" s="104">
        <f>F39+G39+H39</f>
        <v>0</v>
      </c>
      <c r="J39" s="105" t="str">
        <f>IF(CenaCelkemVypocet=0,"",I39/CenaCelkemVypocet*100)</f>
        <v/>
      </c>
    </row>
    <row r="40" spans="1:10" ht="25.5" hidden="1" customHeight="1" x14ac:dyDescent="0.2">
      <c r="A40" s="89">
        <v>2</v>
      </c>
      <c r="B40" s="106"/>
      <c r="C40" s="234" t="s">
        <v>51</v>
      </c>
      <c r="D40" s="234"/>
      <c r="E40" s="234"/>
      <c r="F40" s="107"/>
      <c r="G40" s="108"/>
      <c r="H40" s="108"/>
      <c r="I40" s="109"/>
      <c r="J40" s="110"/>
    </row>
    <row r="41" spans="1:10" ht="25.5" hidden="1" customHeight="1" x14ac:dyDescent="0.2">
      <c r="A41" s="89">
        <v>2</v>
      </c>
      <c r="B41" s="106" t="s">
        <v>43</v>
      </c>
      <c r="C41" s="234" t="s">
        <v>45</v>
      </c>
      <c r="D41" s="234"/>
      <c r="E41" s="234"/>
      <c r="F41" s="107">
        <f>'01 01 Pol'!AE106</f>
        <v>0</v>
      </c>
      <c r="G41" s="108">
        <f>'01 01 Pol'!AF106</f>
        <v>0</v>
      </c>
      <c r="H41" s="108"/>
      <c r="I41" s="109">
        <f>F41+G41+H41</f>
        <v>0</v>
      </c>
      <c r="J41" s="110" t="str">
        <f>IF(CenaCelkemVypocet=0,"",I41/CenaCelkemVypocet*100)</f>
        <v/>
      </c>
    </row>
    <row r="42" spans="1:10" ht="25.5" hidden="1" customHeight="1" x14ac:dyDescent="0.2">
      <c r="A42" s="89">
        <v>3</v>
      </c>
      <c r="B42" s="111" t="s">
        <v>43</v>
      </c>
      <c r="C42" s="233" t="s">
        <v>44</v>
      </c>
      <c r="D42" s="233"/>
      <c r="E42" s="233"/>
      <c r="F42" s="112">
        <f>'01 01 Pol'!AE106</f>
        <v>0</v>
      </c>
      <c r="G42" s="103">
        <f>'01 01 Pol'!AF106</f>
        <v>0</v>
      </c>
      <c r="H42" s="103"/>
      <c r="I42" s="104">
        <f>F42+G42+H42</f>
        <v>0</v>
      </c>
      <c r="J42" s="105" t="str">
        <f>IF(CenaCelkemVypocet=0,"",I42/CenaCelkemVypocet*100)</f>
        <v/>
      </c>
    </row>
    <row r="43" spans="1:10" ht="25.5" hidden="1" customHeight="1" x14ac:dyDescent="0.2">
      <c r="A43" s="89"/>
      <c r="B43" s="235" t="s">
        <v>52</v>
      </c>
      <c r="C43" s="236"/>
      <c r="D43" s="236"/>
      <c r="E43" s="236"/>
      <c r="F43" s="113">
        <f>SUMIF(A39:A42,"=1",F39:F42)</f>
        <v>0</v>
      </c>
      <c r="G43" s="114">
        <f>SUMIF(A39:A42,"=1",G39:G42)</f>
        <v>0</v>
      </c>
      <c r="H43" s="114">
        <f>SUMIF(A39:A42,"=1",H39:H42)</f>
        <v>0</v>
      </c>
      <c r="I43" s="115">
        <f>SUMIF(A39:A42,"=1",I39:I42)</f>
        <v>0</v>
      </c>
      <c r="J43" s="116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50" spans="1:10" ht="15.75" x14ac:dyDescent="0.25">
      <c r="B50" s="125" t="s">
        <v>60</v>
      </c>
    </row>
    <row r="52" spans="1:10" ht="25.5" customHeight="1" x14ac:dyDescent="0.2">
      <c r="A52" s="127"/>
      <c r="B52" s="130" t="s">
        <v>17</v>
      </c>
      <c r="C52" s="130" t="s">
        <v>5</v>
      </c>
      <c r="D52" s="131"/>
      <c r="E52" s="131"/>
      <c r="F52" s="132" t="s">
        <v>61</v>
      </c>
      <c r="G52" s="132"/>
      <c r="H52" s="132"/>
      <c r="I52" s="132" t="s">
        <v>29</v>
      </c>
      <c r="J52" s="132" t="s">
        <v>0</v>
      </c>
    </row>
    <row r="53" spans="1:10" ht="36.75" customHeight="1" x14ac:dyDescent="0.2">
      <c r="A53" s="128"/>
      <c r="B53" s="133" t="s">
        <v>62</v>
      </c>
      <c r="C53" s="237" t="s">
        <v>63</v>
      </c>
      <c r="D53" s="238"/>
      <c r="E53" s="238"/>
      <c r="F53" s="139" t="s">
        <v>24</v>
      </c>
      <c r="G53" s="140"/>
      <c r="H53" s="140"/>
      <c r="I53" s="140">
        <f>'01 01 Pol'!G8</f>
        <v>0</v>
      </c>
      <c r="J53" s="137" t="str">
        <f>IF(I60=0,"",I53/I60*100)</f>
        <v/>
      </c>
    </row>
    <row r="54" spans="1:10" ht="36.75" customHeight="1" x14ac:dyDescent="0.2">
      <c r="A54" s="128"/>
      <c r="B54" s="133" t="s">
        <v>64</v>
      </c>
      <c r="C54" s="237" t="s">
        <v>65</v>
      </c>
      <c r="D54" s="238"/>
      <c r="E54" s="238"/>
      <c r="F54" s="139" t="s">
        <v>24</v>
      </c>
      <c r="G54" s="140"/>
      <c r="H54" s="140"/>
      <c r="I54" s="140">
        <f>'01 01 Pol'!G14</f>
        <v>0</v>
      </c>
      <c r="J54" s="137" t="str">
        <f>IF(I60=0,"",I54/I60*100)</f>
        <v/>
      </c>
    </row>
    <row r="55" spans="1:10" ht="36.75" customHeight="1" x14ac:dyDescent="0.2">
      <c r="A55" s="128"/>
      <c r="B55" s="133" t="s">
        <v>66</v>
      </c>
      <c r="C55" s="237" t="s">
        <v>67</v>
      </c>
      <c r="D55" s="238"/>
      <c r="E55" s="238"/>
      <c r="F55" s="139" t="s">
        <v>25</v>
      </c>
      <c r="G55" s="140"/>
      <c r="H55" s="140"/>
      <c r="I55" s="140">
        <f>'01 01 Pol'!G26</f>
        <v>0</v>
      </c>
      <c r="J55" s="137" t="str">
        <f>IF(I60=0,"",I55/I60*100)</f>
        <v/>
      </c>
    </row>
    <row r="56" spans="1:10" ht="36.75" customHeight="1" x14ac:dyDescent="0.2">
      <c r="A56" s="128"/>
      <c r="B56" s="133" t="s">
        <v>68</v>
      </c>
      <c r="C56" s="237" t="s">
        <v>69</v>
      </c>
      <c r="D56" s="238"/>
      <c r="E56" s="238"/>
      <c r="F56" s="139" t="s">
        <v>25</v>
      </c>
      <c r="G56" s="140"/>
      <c r="H56" s="140"/>
      <c r="I56" s="140">
        <f>'01 01 Pol'!G68</f>
        <v>0</v>
      </c>
      <c r="J56" s="137" t="str">
        <f>IF(I60=0,"",I56/I60*100)</f>
        <v/>
      </c>
    </row>
    <row r="57" spans="1:10" ht="36.75" customHeight="1" x14ac:dyDescent="0.2">
      <c r="A57" s="128"/>
      <c r="B57" s="133" t="s">
        <v>70</v>
      </c>
      <c r="C57" s="237" t="s">
        <v>71</v>
      </c>
      <c r="D57" s="238"/>
      <c r="E57" s="238"/>
      <c r="F57" s="139" t="s">
        <v>25</v>
      </c>
      <c r="G57" s="140"/>
      <c r="H57" s="140"/>
      <c r="I57" s="140">
        <f>'01 01 Pol'!G77</f>
        <v>0</v>
      </c>
      <c r="J57" s="137" t="str">
        <f>IF(I60=0,"",I57/I60*100)</f>
        <v/>
      </c>
    </row>
    <row r="58" spans="1:10" ht="36.75" customHeight="1" x14ac:dyDescent="0.2">
      <c r="A58" s="128"/>
      <c r="B58" s="133" t="s">
        <v>72</v>
      </c>
      <c r="C58" s="237" t="s">
        <v>73</v>
      </c>
      <c r="D58" s="238"/>
      <c r="E58" s="238"/>
      <c r="F58" s="139" t="s">
        <v>25</v>
      </c>
      <c r="G58" s="140"/>
      <c r="H58" s="140"/>
      <c r="I58" s="140">
        <f>'01 01 Pol'!G82</f>
        <v>0</v>
      </c>
      <c r="J58" s="137" t="str">
        <f>IF(I60=0,"",I58/I60*100)</f>
        <v/>
      </c>
    </row>
    <row r="59" spans="1:10" ht="36.75" customHeight="1" x14ac:dyDescent="0.2">
      <c r="A59" s="128"/>
      <c r="B59" s="133" t="s">
        <v>74</v>
      </c>
      <c r="C59" s="237" t="s">
        <v>75</v>
      </c>
      <c r="D59" s="238"/>
      <c r="E59" s="238"/>
      <c r="F59" s="139" t="s">
        <v>26</v>
      </c>
      <c r="G59" s="140"/>
      <c r="H59" s="140"/>
      <c r="I59" s="140">
        <f>'01 01 Pol'!G85</f>
        <v>0</v>
      </c>
      <c r="J59" s="137" t="str">
        <f>IF(I60=0,"",I59/I60*100)</f>
        <v/>
      </c>
    </row>
    <row r="60" spans="1:10" ht="25.5" customHeight="1" x14ac:dyDescent="0.2">
      <c r="A60" s="129"/>
      <c r="B60" s="134" t="s">
        <v>1</v>
      </c>
      <c r="C60" s="135"/>
      <c r="D60" s="136"/>
      <c r="E60" s="136"/>
      <c r="F60" s="141"/>
      <c r="G60" s="142"/>
      <c r="H60" s="142"/>
      <c r="I60" s="142">
        <f>SUM(I53:I59)</f>
        <v>0</v>
      </c>
      <c r="J60" s="138">
        <f>SUM(J53:J59)</f>
        <v>0</v>
      </c>
    </row>
    <row r="61" spans="1:10" x14ac:dyDescent="0.2">
      <c r="F61" s="87"/>
      <c r="G61" s="87"/>
      <c r="H61" s="87"/>
      <c r="I61" s="87"/>
      <c r="J61" s="88"/>
    </row>
    <row r="62" spans="1:10" x14ac:dyDescent="0.2">
      <c r="F62" s="87"/>
      <c r="G62" s="87"/>
      <c r="H62" s="87"/>
      <c r="I62" s="87"/>
      <c r="J62" s="88"/>
    </row>
    <row r="63" spans="1:10" x14ac:dyDescent="0.2">
      <c r="F63" s="87"/>
      <c r="G63" s="87"/>
      <c r="H63" s="87"/>
      <c r="I63" s="87"/>
      <c r="J63" s="88"/>
    </row>
  </sheetData>
  <sheetProtection algorithmName="SHA-512" hashValue="pg8zCSmAxF0grEjPyE6VlkpU7Fur1sV+HVvHtDRyQsE+symh33yQDqN3fb4elVd+SXcOL+Qa/s3+Mz7HSL2x4g==" saltValue="31roT9Mumyh+sG5u/DWFQQ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C58:E58"/>
    <mergeCell ref="C59:E59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9" t="s">
        <v>6</v>
      </c>
      <c r="B1" s="239"/>
      <c r="C1" s="240"/>
      <c r="D1" s="239"/>
      <c r="E1" s="239"/>
      <c r="F1" s="239"/>
      <c r="G1" s="239"/>
    </row>
    <row r="2" spans="1:7" ht="24.95" customHeight="1" x14ac:dyDescent="0.2">
      <c r="A2" s="50" t="s">
        <v>7</v>
      </c>
      <c r="B2" s="49"/>
      <c r="C2" s="241"/>
      <c r="D2" s="241"/>
      <c r="E2" s="241"/>
      <c r="F2" s="241"/>
      <c r="G2" s="242"/>
    </row>
    <row r="3" spans="1:7" ht="24.95" customHeight="1" x14ac:dyDescent="0.2">
      <c r="A3" s="50" t="s">
        <v>8</v>
      </c>
      <c r="B3" s="49"/>
      <c r="C3" s="241"/>
      <c r="D3" s="241"/>
      <c r="E3" s="241"/>
      <c r="F3" s="241"/>
      <c r="G3" s="242"/>
    </row>
    <row r="4" spans="1:7" ht="24.95" customHeight="1" x14ac:dyDescent="0.2">
      <c r="A4" s="50" t="s">
        <v>9</v>
      </c>
      <c r="B4" s="49"/>
      <c r="C4" s="241"/>
      <c r="D4" s="241"/>
      <c r="E4" s="241"/>
      <c r="F4" s="241"/>
      <c r="G4" s="242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4999"/>
  <sheetViews>
    <sheetView topLeftCell="C1" zoomScaleNormal="100" workbookViewId="0">
      <pane ySplit="7" topLeftCell="A8" activePane="bottomLeft" state="frozen"/>
      <selection pane="bottomLeft" activeCell="AQ28" sqref="AQ28"/>
    </sheetView>
  </sheetViews>
  <sheetFormatPr defaultRowHeight="12.75" outlineLevelRow="1" x14ac:dyDescent="0.2"/>
  <cols>
    <col min="1" max="1" width="3.42578125" customWidth="1"/>
    <col min="2" max="2" width="12.5703125" style="126" customWidth="1"/>
    <col min="3" max="3" width="63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45" t="s">
        <v>78</v>
      </c>
      <c r="B1" s="245"/>
      <c r="C1" s="245"/>
      <c r="D1" s="245"/>
      <c r="E1" s="245"/>
      <c r="F1" s="245"/>
      <c r="G1" s="245"/>
      <c r="AG1" t="s">
        <v>79</v>
      </c>
    </row>
    <row r="2" spans="1:60" ht="24.95" customHeight="1" x14ac:dyDescent="0.2">
      <c r="A2" s="144" t="s">
        <v>7</v>
      </c>
      <c r="B2" s="49" t="s">
        <v>48</v>
      </c>
      <c r="C2" s="246" t="s">
        <v>49</v>
      </c>
      <c r="D2" s="247"/>
      <c r="E2" s="247"/>
      <c r="F2" s="247"/>
      <c r="G2" s="248"/>
      <c r="AG2" t="s">
        <v>80</v>
      </c>
    </row>
    <row r="3" spans="1:60" ht="24.95" customHeight="1" x14ac:dyDescent="0.2">
      <c r="A3" s="144" t="s">
        <v>8</v>
      </c>
      <c r="B3" s="49" t="s">
        <v>43</v>
      </c>
      <c r="C3" s="246" t="s">
        <v>45</v>
      </c>
      <c r="D3" s="247"/>
      <c r="E3" s="247"/>
      <c r="F3" s="247"/>
      <c r="G3" s="248"/>
      <c r="AC3" s="126" t="s">
        <v>80</v>
      </c>
      <c r="AG3" t="s">
        <v>81</v>
      </c>
    </row>
    <row r="4" spans="1:60" ht="24.95" customHeight="1" x14ac:dyDescent="0.2">
      <c r="A4" s="145" t="s">
        <v>9</v>
      </c>
      <c r="B4" s="146" t="s">
        <v>43</v>
      </c>
      <c r="C4" s="249" t="s">
        <v>44</v>
      </c>
      <c r="D4" s="250"/>
      <c r="E4" s="250"/>
      <c r="F4" s="250"/>
      <c r="G4" s="251"/>
      <c r="AG4" t="s">
        <v>82</v>
      </c>
    </row>
    <row r="5" spans="1:60" x14ac:dyDescent="0.2">
      <c r="D5" s="10"/>
    </row>
    <row r="6" spans="1:60" ht="38.25" x14ac:dyDescent="0.2">
      <c r="A6" s="148" t="s">
        <v>83</v>
      </c>
      <c r="B6" s="150" t="s">
        <v>84</v>
      </c>
      <c r="C6" s="150" t="s">
        <v>85</v>
      </c>
      <c r="D6" s="149" t="s">
        <v>86</v>
      </c>
      <c r="E6" s="148" t="s">
        <v>87</v>
      </c>
      <c r="F6" s="147" t="s">
        <v>88</v>
      </c>
      <c r="G6" s="148" t="s">
        <v>29</v>
      </c>
      <c r="H6" s="151" t="s">
        <v>30</v>
      </c>
      <c r="I6" s="151" t="s">
        <v>89</v>
      </c>
      <c r="J6" s="151" t="s">
        <v>31</v>
      </c>
      <c r="K6" s="151" t="s">
        <v>90</v>
      </c>
      <c r="L6" s="151" t="s">
        <v>91</v>
      </c>
      <c r="M6" s="151" t="s">
        <v>92</v>
      </c>
      <c r="N6" s="151" t="s">
        <v>93</v>
      </c>
      <c r="O6" s="151" t="s">
        <v>94</v>
      </c>
      <c r="P6" s="151" t="s">
        <v>95</v>
      </c>
      <c r="Q6" s="151" t="s">
        <v>96</v>
      </c>
      <c r="R6" s="151" t="s">
        <v>97</v>
      </c>
      <c r="S6" s="151" t="s">
        <v>98</v>
      </c>
      <c r="T6" s="151" t="s">
        <v>99</v>
      </c>
      <c r="U6" s="151" t="s">
        <v>100</v>
      </c>
      <c r="V6" s="151" t="s">
        <v>101</v>
      </c>
      <c r="W6" s="151" t="s">
        <v>102</v>
      </c>
      <c r="X6" s="151" t="s">
        <v>103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</row>
    <row r="8" spans="1:60" x14ac:dyDescent="0.2">
      <c r="A8" s="166" t="s">
        <v>104</v>
      </c>
      <c r="B8" s="167" t="s">
        <v>62</v>
      </c>
      <c r="C8" s="181" t="s">
        <v>63</v>
      </c>
      <c r="D8" s="168"/>
      <c r="E8" s="169"/>
      <c r="F8" s="170"/>
      <c r="G8" s="170">
        <f>SUMIF(AG9:AG13,"&lt;&gt;NOR",G9:G13)</f>
        <v>0</v>
      </c>
      <c r="H8" s="170"/>
      <c r="I8" s="170">
        <f>SUM(I9:I13)</f>
        <v>0</v>
      </c>
      <c r="J8" s="170"/>
      <c r="K8" s="170">
        <f>SUM(K9:K13)</f>
        <v>0</v>
      </c>
      <c r="L8" s="170"/>
      <c r="M8" s="170">
        <f>SUM(M9:M13)</f>
        <v>0</v>
      </c>
      <c r="N8" s="169"/>
      <c r="O8" s="169">
        <f>SUM(O9:O13)</f>
        <v>0.8</v>
      </c>
      <c r="P8" s="169"/>
      <c r="Q8" s="169">
        <f>SUM(Q9:Q13)</f>
        <v>0</v>
      </c>
      <c r="R8" s="170"/>
      <c r="S8" s="170"/>
      <c r="T8" s="171"/>
      <c r="U8" s="165"/>
      <c r="V8" s="165">
        <f>SUM(V9:V13)</f>
        <v>19.599999999999998</v>
      </c>
      <c r="W8" s="165"/>
      <c r="X8" s="165"/>
      <c r="AG8" t="s">
        <v>105</v>
      </c>
    </row>
    <row r="9" spans="1:60" outlineLevel="1" x14ac:dyDescent="0.2">
      <c r="A9" s="173">
        <v>1</v>
      </c>
      <c r="B9" s="174" t="s">
        <v>106</v>
      </c>
      <c r="C9" s="182" t="s">
        <v>107</v>
      </c>
      <c r="D9" s="175" t="s">
        <v>108</v>
      </c>
      <c r="E9" s="176">
        <v>14.42</v>
      </c>
      <c r="F9" s="177"/>
      <c r="G9" s="178">
        <f>ROUND(E9*F9,2)</f>
        <v>0</v>
      </c>
      <c r="H9" s="177"/>
      <c r="I9" s="178">
        <f>ROUND(E9*H9,2)</f>
        <v>0</v>
      </c>
      <c r="J9" s="177"/>
      <c r="K9" s="178">
        <f>ROUND(E9*J9,2)</f>
        <v>0</v>
      </c>
      <c r="L9" s="178">
        <v>21</v>
      </c>
      <c r="M9" s="178">
        <f>G9*(1+L9/100)</f>
        <v>0</v>
      </c>
      <c r="N9" s="176">
        <v>2.3800000000000002E-3</v>
      </c>
      <c r="O9" s="176">
        <f>ROUND(E9*N9,2)</f>
        <v>0.03</v>
      </c>
      <c r="P9" s="176">
        <v>0</v>
      </c>
      <c r="Q9" s="176">
        <f>ROUND(E9*P9,2)</f>
        <v>0</v>
      </c>
      <c r="R9" s="178" t="s">
        <v>109</v>
      </c>
      <c r="S9" s="178" t="s">
        <v>110</v>
      </c>
      <c r="T9" s="179" t="s">
        <v>110</v>
      </c>
      <c r="U9" s="162">
        <v>0.18232999999999999</v>
      </c>
      <c r="V9" s="162">
        <f>ROUND(E9*U9,2)</f>
        <v>2.63</v>
      </c>
      <c r="W9" s="162"/>
      <c r="X9" s="162" t="s">
        <v>111</v>
      </c>
      <c r="Y9" s="152"/>
      <c r="Z9" s="152"/>
      <c r="AA9" s="152"/>
      <c r="AB9" s="152"/>
      <c r="AC9" s="152"/>
      <c r="AD9" s="152"/>
      <c r="AE9" s="152"/>
      <c r="AF9" s="152"/>
      <c r="AG9" s="152" t="s">
        <v>112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1" x14ac:dyDescent="0.2">
      <c r="A10" s="159"/>
      <c r="B10" s="160"/>
      <c r="C10" s="252"/>
      <c r="D10" s="253"/>
      <c r="E10" s="253"/>
      <c r="F10" s="253"/>
      <c r="G10" s="253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52"/>
      <c r="Z10" s="152"/>
      <c r="AA10" s="152"/>
      <c r="AB10" s="152"/>
      <c r="AC10" s="152"/>
      <c r="AD10" s="152"/>
      <c r="AE10" s="152"/>
      <c r="AF10" s="152"/>
      <c r="AG10" s="152" t="s">
        <v>113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outlineLevel="1" x14ac:dyDescent="0.2">
      <c r="A11" s="173">
        <v>2</v>
      </c>
      <c r="B11" s="174" t="s">
        <v>114</v>
      </c>
      <c r="C11" s="182" t="s">
        <v>115</v>
      </c>
      <c r="D11" s="175" t="s">
        <v>116</v>
      </c>
      <c r="E11" s="176">
        <v>14.42</v>
      </c>
      <c r="F11" s="177"/>
      <c r="G11" s="178">
        <f>ROUND(E11*F11,2)</f>
        <v>0</v>
      </c>
      <c r="H11" s="177"/>
      <c r="I11" s="178">
        <f>ROUND(E11*H11,2)</f>
        <v>0</v>
      </c>
      <c r="J11" s="177"/>
      <c r="K11" s="178">
        <f>ROUND(E11*J11,2)</f>
        <v>0</v>
      </c>
      <c r="L11" s="178">
        <v>21</v>
      </c>
      <c r="M11" s="178">
        <f>G11*(1+L11/100)</f>
        <v>0</v>
      </c>
      <c r="N11" s="176">
        <v>5.3690000000000002E-2</v>
      </c>
      <c r="O11" s="176">
        <f>ROUND(E11*N11,2)</f>
        <v>0.77</v>
      </c>
      <c r="P11" s="176">
        <v>0</v>
      </c>
      <c r="Q11" s="176">
        <f>ROUND(E11*P11,2)</f>
        <v>0</v>
      </c>
      <c r="R11" s="178" t="s">
        <v>109</v>
      </c>
      <c r="S11" s="178" t="s">
        <v>110</v>
      </c>
      <c r="T11" s="179" t="s">
        <v>110</v>
      </c>
      <c r="U11" s="162">
        <v>1.17717</v>
      </c>
      <c r="V11" s="162">
        <f>ROUND(E11*U11,2)</f>
        <v>16.97</v>
      </c>
      <c r="W11" s="162"/>
      <c r="X11" s="162" t="s">
        <v>111</v>
      </c>
      <c r="Y11" s="152"/>
      <c r="Z11" s="152"/>
      <c r="AA11" s="152"/>
      <c r="AB11" s="152"/>
      <c r="AC11" s="152"/>
      <c r="AD11" s="152"/>
      <c r="AE11" s="152"/>
      <c r="AF11" s="152"/>
      <c r="AG11" s="152" t="s">
        <v>112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1" x14ac:dyDescent="0.2">
      <c r="A12" s="159"/>
      <c r="B12" s="160"/>
      <c r="C12" s="243" t="s">
        <v>117</v>
      </c>
      <c r="D12" s="244"/>
      <c r="E12" s="244"/>
      <c r="F12" s="244"/>
      <c r="G12" s="244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2"/>
      <c r="S12" s="162"/>
      <c r="T12" s="162"/>
      <c r="U12" s="162"/>
      <c r="V12" s="162"/>
      <c r="W12" s="162"/>
      <c r="X12" s="162"/>
      <c r="Y12" s="152"/>
      <c r="Z12" s="152"/>
      <c r="AA12" s="152"/>
      <c r="AB12" s="152"/>
      <c r="AC12" s="152"/>
      <c r="AD12" s="152"/>
      <c r="AE12" s="152"/>
      <c r="AF12" s="152"/>
      <c r="AG12" s="152" t="s">
        <v>118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80" t="str">
        <f>C12</f>
        <v>okenního nebo dveřního, z pomocného pracovního lešení o výšce podlahy do 1900 mm a pro zatížení do 1,5 kPa,</v>
      </c>
      <c r="BB12" s="152"/>
      <c r="BC12" s="152"/>
      <c r="BD12" s="152"/>
      <c r="BE12" s="152"/>
      <c r="BF12" s="152"/>
      <c r="BG12" s="152"/>
      <c r="BH12" s="152"/>
    </row>
    <row r="13" spans="1:60" outlineLevel="1" x14ac:dyDescent="0.2">
      <c r="A13" s="159"/>
      <c r="B13" s="160"/>
      <c r="C13" s="254"/>
      <c r="D13" s="255"/>
      <c r="E13" s="255"/>
      <c r="F13" s="255"/>
      <c r="G13" s="255"/>
      <c r="H13" s="162"/>
      <c r="I13" s="162"/>
      <c r="J13" s="162"/>
      <c r="K13" s="162"/>
      <c r="L13" s="162"/>
      <c r="M13" s="162"/>
      <c r="N13" s="161"/>
      <c r="O13" s="161"/>
      <c r="P13" s="161"/>
      <c r="Q13" s="161"/>
      <c r="R13" s="162"/>
      <c r="S13" s="162"/>
      <c r="T13" s="162"/>
      <c r="U13" s="162"/>
      <c r="V13" s="162"/>
      <c r="W13" s="162"/>
      <c r="X13" s="162"/>
      <c r="Y13" s="152"/>
      <c r="Z13" s="152"/>
      <c r="AA13" s="152"/>
      <c r="AB13" s="152"/>
      <c r="AC13" s="152"/>
      <c r="AD13" s="152"/>
      <c r="AE13" s="152"/>
      <c r="AF13" s="152"/>
      <c r="AG13" s="152" t="s">
        <v>113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x14ac:dyDescent="0.2">
      <c r="A14" s="166" t="s">
        <v>104</v>
      </c>
      <c r="B14" s="167" t="s">
        <v>64</v>
      </c>
      <c r="C14" s="181" t="s">
        <v>65</v>
      </c>
      <c r="D14" s="168"/>
      <c r="E14" s="169"/>
      <c r="F14" s="170"/>
      <c r="G14" s="170">
        <f>SUMIF(AG15:AG25,"&lt;&gt;NOR",G15:G25)</f>
        <v>0</v>
      </c>
      <c r="H14" s="170"/>
      <c r="I14" s="170">
        <f>SUM(I15:I25)</f>
        <v>0</v>
      </c>
      <c r="J14" s="170"/>
      <c r="K14" s="170">
        <f>SUM(K15:K25)</f>
        <v>0</v>
      </c>
      <c r="L14" s="170"/>
      <c r="M14" s="170">
        <f>SUM(M15:M25)</f>
        <v>0</v>
      </c>
      <c r="N14" s="169"/>
      <c r="O14" s="169">
        <f>SUM(O15:O25)</f>
        <v>0.01</v>
      </c>
      <c r="P14" s="169"/>
      <c r="Q14" s="169">
        <f>SUM(Q15:Q25)</f>
        <v>0.81</v>
      </c>
      <c r="R14" s="170"/>
      <c r="S14" s="170"/>
      <c r="T14" s="171"/>
      <c r="U14" s="165"/>
      <c r="V14" s="165">
        <f>SUM(V15:V25)</f>
        <v>10.02</v>
      </c>
      <c r="W14" s="165"/>
      <c r="X14" s="165"/>
      <c r="AG14" t="s">
        <v>105</v>
      </c>
    </row>
    <row r="15" spans="1:60" outlineLevel="1" x14ac:dyDescent="0.2">
      <c r="A15" s="173">
        <v>3</v>
      </c>
      <c r="B15" s="174" t="s">
        <v>119</v>
      </c>
      <c r="C15" s="182" t="s">
        <v>120</v>
      </c>
      <c r="D15" s="175" t="s">
        <v>116</v>
      </c>
      <c r="E15" s="176">
        <v>3.1680000000000001</v>
      </c>
      <c r="F15" s="177"/>
      <c r="G15" s="178">
        <f>ROUND(E15*F15,2)</f>
        <v>0</v>
      </c>
      <c r="H15" s="177"/>
      <c r="I15" s="178">
        <f>ROUND(E15*H15,2)</f>
        <v>0</v>
      </c>
      <c r="J15" s="177"/>
      <c r="K15" s="178">
        <f>ROUND(E15*J15,2)</f>
        <v>0</v>
      </c>
      <c r="L15" s="178">
        <v>21</v>
      </c>
      <c r="M15" s="178">
        <f>G15*(1+L15/100)</f>
        <v>0</v>
      </c>
      <c r="N15" s="176">
        <v>0</v>
      </c>
      <c r="O15" s="176">
        <f>ROUND(E15*N15,2)</f>
        <v>0</v>
      </c>
      <c r="P15" s="176">
        <v>0.02</v>
      </c>
      <c r="Q15" s="176">
        <f>ROUND(E15*P15,2)</f>
        <v>0.06</v>
      </c>
      <c r="R15" s="178" t="s">
        <v>121</v>
      </c>
      <c r="S15" s="178" t="s">
        <v>110</v>
      </c>
      <c r="T15" s="179" t="s">
        <v>110</v>
      </c>
      <c r="U15" s="162">
        <v>7.8E-2</v>
      </c>
      <c r="V15" s="162">
        <f>ROUND(E15*U15,2)</f>
        <v>0.25</v>
      </c>
      <c r="W15" s="162"/>
      <c r="X15" s="162" t="s">
        <v>111</v>
      </c>
      <c r="Y15" s="152"/>
      <c r="Z15" s="152"/>
      <c r="AA15" s="152"/>
      <c r="AB15" s="152"/>
      <c r="AC15" s="152"/>
      <c r="AD15" s="152"/>
      <c r="AE15" s="152"/>
      <c r="AF15" s="152"/>
      <c r="AG15" s="152" t="s">
        <v>112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1" x14ac:dyDescent="0.2">
      <c r="A16" s="159"/>
      <c r="B16" s="160"/>
      <c r="C16" s="243" t="s">
        <v>122</v>
      </c>
      <c r="D16" s="244"/>
      <c r="E16" s="244"/>
      <c r="F16" s="244"/>
      <c r="G16" s="244"/>
      <c r="H16" s="162"/>
      <c r="I16" s="162"/>
      <c r="J16" s="162"/>
      <c r="K16" s="162"/>
      <c r="L16" s="162"/>
      <c r="M16" s="162"/>
      <c r="N16" s="161"/>
      <c r="O16" s="161"/>
      <c r="P16" s="161"/>
      <c r="Q16" s="161"/>
      <c r="R16" s="162"/>
      <c r="S16" s="162"/>
      <c r="T16" s="162"/>
      <c r="U16" s="162"/>
      <c r="V16" s="162"/>
      <c r="W16" s="162"/>
      <c r="X16" s="162"/>
      <c r="Y16" s="152"/>
      <c r="Z16" s="152"/>
      <c r="AA16" s="152"/>
      <c r="AB16" s="152"/>
      <c r="AC16" s="152"/>
      <c r="AD16" s="152"/>
      <c r="AE16" s="152"/>
      <c r="AF16" s="152"/>
      <c r="AG16" s="152" t="s">
        <v>118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59"/>
      <c r="B17" s="160"/>
      <c r="C17" s="183" t="s">
        <v>123</v>
      </c>
      <c r="D17" s="163"/>
      <c r="E17" s="164">
        <v>3.1680000000000001</v>
      </c>
      <c r="F17" s="162"/>
      <c r="G17" s="162"/>
      <c r="H17" s="162"/>
      <c r="I17" s="162"/>
      <c r="J17" s="162"/>
      <c r="K17" s="162"/>
      <c r="L17" s="162"/>
      <c r="M17" s="162"/>
      <c r="N17" s="161"/>
      <c r="O17" s="161"/>
      <c r="P17" s="161"/>
      <c r="Q17" s="161"/>
      <c r="R17" s="162"/>
      <c r="S17" s="162"/>
      <c r="T17" s="162"/>
      <c r="U17" s="162"/>
      <c r="V17" s="162"/>
      <c r="W17" s="162"/>
      <c r="X17" s="162"/>
      <c r="Y17" s="152"/>
      <c r="Z17" s="152"/>
      <c r="AA17" s="152"/>
      <c r="AB17" s="152"/>
      <c r="AC17" s="152"/>
      <c r="AD17" s="152"/>
      <c r="AE17" s="152"/>
      <c r="AF17" s="152"/>
      <c r="AG17" s="152" t="s">
        <v>124</v>
      </c>
      <c r="AH17" s="152">
        <v>0</v>
      </c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outlineLevel="1" x14ac:dyDescent="0.2">
      <c r="A18" s="159"/>
      <c r="B18" s="160"/>
      <c r="C18" s="254"/>
      <c r="D18" s="255"/>
      <c r="E18" s="255"/>
      <c r="F18" s="255"/>
      <c r="G18" s="255"/>
      <c r="H18" s="162"/>
      <c r="I18" s="162"/>
      <c r="J18" s="162"/>
      <c r="K18" s="162"/>
      <c r="L18" s="162"/>
      <c r="M18" s="162"/>
      <c r="N18" s="161"/>
      <c r="O18" s="161"/>
      <c r="P18" s="161"/>
      <c r="Q18" s="161"/>
      <c r="R18" s="162"/>
      <c r="S18" s="162"/>
      <c r="T18" s="162"/>
      <c r="U18" s="162"/>
      <c r="V18" s="162"/>
      <c r="W18" s="162"/>
      <c r="X18" s="162"/>
      <c r="Y18" s="152"/>
      <c r="Z18" s="152"/>
      <c r="AA18" s="152"/>
      <c r="AB18" s="152"/>
      <c r="AC18" s="152"/>
      <c r="AD18" s="152"/>
      <c r="AE18" s="152"/>
      <c r="AF18" s="152"/>
      <c r="AG18" s="152" t="s">
        <v>113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ht="33.75" outlineLevel="1" x14ac:dyDescent="0.2">
      <c r="A19" s="173">
        <v>4</v>
      </c>
      <c r="B19" s="174" t="s">
        <v>125</v>
      </c>
      <c r="C19" s="182" t="s">
        <v>126</v>
      </c>
      <c r="D19" s="175" t="s">
        <v>116</v>
      </c>
      <c r="E19" s="176">
        <v>11.8674</v>
      </c>
      <c r="F19" s="177"/>
      <c r="G19" s="178">
        <f>ROUND(E19*F19,2)</f>
        <v>0</v>
      </c>
      <c r="H19" s="177"/>
      <c r="I19" s="178">
        <f>ROUND(E19*H19,2)</f>
        <v>0</v>
      </c>
      <c r="J19" s="177"/>
      <c r="K19" s="178">
        <f>ROUND(E19*J19,2)</f>
        <v>0</v>
      </c>
      <c r="L19" s="178">
        <v>21</v>
      </c>
      <c r="M19" s="178">
        <f>G19*(1+L19/100)</f>
        <v>0</v>
      </c>
      <c r="N19" s="176">
        <v>1E-3</v>
      </c>
      <c r="O19" s="176">
        <f>ROUND(E19*N19,2)</f>
        <v>0.01</v>
      </c>
      <c r="P19" s="176">
        <v>6.3E-2</v>
      </c>
      <c r="Q19" s="176">
        <f>ROUND(E19*P19,2)</f>
        <v>0.75</v>
      </c>
      <c r="R19" s="178" t="s">
        <v>121</v>
      </c>
      <c r="S19" s="178" t="s">
        <v>110</v>
      </c>
      <c r="T19" s="179" t="s">
        <v>110</v>
      </c>
      <c r="U19" s="162">
        <v>0.71799999999999997</v>
      </c>
      <c r="V19" s="162">
        <f>ROUND(E19*U19,2)</f>
        <v>8.52</v>
      </c>
      <c r="W19" s="162"/>
      <c r="X19" s="162" t="s">
        <v>111</v>
      </c>
      <c r="Y19" s="152"/>
      <c r="Z19" s="152"/>
      <c r="AA19" s="152"/>
      <c r="AB19" s="152"/>
      <c r="AC19" s="152"/>
      <c r="AD19" s="152"/>
      <c r="AE19" s="152"/>
      <c r="AF19" s="152"/>
      <c r="AG19" s="152" t="s">
        <v>112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1" x14ac:dyDescent="0.2">
      <c r="A20" s="159"/>
      <c r="B20" s="160"/>
      <c r="C20" s="183" t="s">
        <v>127</v>
      </c>
      <c r="D20" s="163"/>
      <c r="E20" s="164">
        <v>7.8044000000000002</v>
      </c>
      <c r="F20" s="162"/>
      <c r="G20" s="162"/>
      <c r="H20" s="162"/>
      <c r="I20" s="162"/>
      <c r="J20" s="162"/>
      <c r="K20" s="162"/>
      <c r="L20" s="162"/>
      <c r="M20" s="162"/>
      <c r="N20" s="161"/>
      <c r="O20" s="161"/>
      <c r="P20" s="161"/>
      <c r="Q20" s="161"/>
      <c r="R20" s="162"/>
      <c r="S20" s="162"/>
      <c r="T20" s="162"/>
      <c r="U20" s="162"/>
      <c r="V20" s="162"/>
      <c r="W20" s="162"/>
      <c r="X20" s="162"/>
      <c r="Y20" s="152"/>
      <c r="Z20" s="152"/>
      <c r="AA20" s="152"/>
      <c r="AB20" s="152"/>
      <c r="AC20" s="152"/>
      <c r="AD20" s="152"/>
      <c r="AE20" s="152"/>
      <c r="AF20" s="152"/>
      <c r="AG20" s="152" t="s">
        <v>124</v>
      </c>
      <c r="AH20" s="152">
        <v>0</v>
      </c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1" x14ac:dyDescent="0.2">
      <c r="A21" s="159"/>
      <c r="B21" s="160"/>
      <c r="C21" s="183" t="s">
        <v>128</v>
      </c>
      <c r="D21" s="163"/>
      <c r="E21" s="164">
        <v>4.0629999999999997</v>
      </c>
      <c r="F21" s="162"/>
      <c r="G21" s="162"/>
      <c r="H21" s="162"/>
      <c r="I21" s="162"/>
      <c r="J21" s="162"/>
      <c r="K21" s="162"/>
      <c r="L21" s="162"/>
      <c r="M21" s="162"/>
      <c r="N21" s="161"/>
      <c r="O21" s="161"/>
      <c r="P21" s="161"/>
      <c r="Q21" s="161"/>
      <c r="R21" s="162"/>
      <c r="S21" s="162"/>
      <c r="T21" s="162"/>
      <c r="U21" s="162"/>
      <c r="V21" s="162"/>
      <c r="W21" s="162"/>
      <c r="X21" s="162"/>
      <c r="Y21" s="152"/>
      <c r="Z21" s="152"/>
      <c r="AA21" s="152"/>
      <c r="AB21" s="152"/>
      <c r="AC21" s="152"/>
      <c r="AD21" s="152"/>
      <c r="AE21" s="152"/>
      <c r="AF21" s="152"/>
      <c r="AG21" s="152" t="s">
        <v>124</v>
      </c>
      <c r="AH21" s="152">
        <v>0</v>
      </c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1" x14ac:dyDescent="0.2">
      <c r="A22" s="159"/>
      <c r="B22" s="160"/>
      <c r="C22" s="254"/>
      <c r="D22" s="255"/>
      <c r="E22" s="255"/>
      <c r="F22" s="255"/>
      <c r="G22" s="255"/>
      <c r="H22" s="162"/>
      <c r="I22" s="162"/>
      <c r="J22" s="162"/>
      <c r="K22" s="162"/>
      <c r="L22" s="162"/>
      <c r="M22" s="162"/>
      <c r="N22" s="161"/>
      <c r="O22" s="161"/>
      <c r="P22" s="161"/>
      <c r="Q22" s="161"/>
      <c r="R22" s="162"/>
      <c r="S22" s="162"/>
      <c r="T22" s="162"/>
      <c r="U22" s="162"/>
      <c r="V22" s="162"/>
      <c r="W22" s="162"/>
      <c r="X22" s="162"/>
      <c r="Y22" s="152"/>
      <c r="Z22" s="152"/>
      <c r="AA22" s="152"/>
      <c r="AB22" s="152"/>
      <c r="AC22" s="152"/>
      <c r="AD22" s="152"/>
      <c r="AE22" s="152"/>
      <c r="AF22" s="152"/>
      <c r="AG22" s="152" t="s">
        <v>113</v>
      </c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">
      <c r="A23" s="173">
        <v>5</v>
      </c>
      <c r="B23" s="174" t="s">
        <v>129</v>
      </c>
      <c r="C23" s="182" t="s">
        <v>130</v>
      </c>
      <c r="D23" s="175" t="s">
        <v>108</v>
      </c>
      <c r="E23" s="176">
        <v>0.5</v>
      </c>
      <c r="F23" s="177"/>
      <c r="G23" s="178">
        <f>ROUND(E23*F23,2)</f>
        <v>0</v>
      </c>
      <c r="H23" s="177"/>
      <c r="I23" s="178">
        <f>ROUND(E23*H23,2)</f>
        <v>0</v>
      </c>
      <c r="J23" s="177"/>
      <c r="K23" s="178">
        <f>ROUND(E23*J23,2)</f>
        <v>0</v>
      </c>
      <c r="L23" s="178">
        <v>21</v>
      </c>
      <c r="M23" s="178">
        <f>G23*(1+L23/100)</f>
        <v>0</v>
      </c>
      <c r="N23" s="176">
        <v>0</v>
      </c>
      <c r="O23" s="176">
        <f>ROUND(E23*N23,2)</f>
        <v>0</v>
      </c>
      <c r="P23" s="176">
        <v>1.7700000000000001E-3</v>
      </c>
      <c r="Q23" s="176">
        <f>ROUND(E23*P23,2)</f>
        <v>0</v>
      </c>
      <c r="R23" s="178" t="s">
        <v>121</v>
      </c>
      <c r="S23" s="178" t="s">
        <v>110</v>
      </c>
      <c r="T23" s="179" t="s">
        <v>110</v>
      </c>
      <c r="U23" s="162">
        <v>2.5</v>
      </c>
      <c r="V23" s="162">
        <f>ROUND(E23*U23,2)</f>
        <v>1.25</v>
      </c>
      <c r="W23" s="162"/>
      <c r="X23" s="162" t="s">
        <v>111</v>
      </c>
      <c r="Y23" s="152"/>
      <c r="Z23" s="152"/>
      <c r="AA23" s="152"/>
      <c r="AB23" s="152"/>
      <c r="AC23" s="152"/>
      <c r="AD23" s="152"/>
      <c r="AE23" s="152"/>
      <c r="AF23" s="152"/>
      <c r="AG23" s="152" t="s">
        <v>112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outlineLevel="1" x14ac:dyDescent="0.2">
      <c r="A24" s="159"/>
      <c r="B24" s="160"/>
      <c r="C24" s="256" t="s">
        <v>131</v>
      </c>
      <c r="D24" s="257"/>
      <c r="E24" s="257"/>
      <c r="F24" s="257"/>
      <c r="G24" s="257"/>
      <c r="H24" s="162"/>
      <c r="I24" s="162"/>
      <c r="J24" s="162"/>
      <c r="K24" s="162"/>
      <c r="L24" s="162"/>
      <c r="M24" s="162"/>
      <c r="N24" s="161"/>
      <c r="O24" s="161"/>
      <c r="P24" s="161"/>
      <c r="Q24" s="161"/>
      <c r="R24" s="162"/>
      <c r="S24" s="162"/>
      <c r="T24" s="162"/>
      <c r="U24" s="162"/>
      <c r="V24" s="162"/>
      <c r="W24" s="162"/>
      <c r="X24" s="162"/>
      <c r="Y24" s="152"/>
      <c r="Z24" s="152"/>
      <c r="AA24" s="152"/>
      <c r="AB24" s="152"/>
      <c r="AC24" s="152"/>
      <c r="AD24" s="152"/>
      <c r="AE24" s="152"/>
      <c r="AF24" s="152"/>
      <c r="AG24" s="152" t="s">
        <v>132</v>
      </c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1" x14ac:dyDescent="0.2">
      <c r="A25" s="159"/>
      <c r="B25" s="160"/>
      <c r="C25" s="254"/>
      <c r="D25" s="255"/>
      <c r="E25" s="255"/>
      <c r="F25" s="255"/>
      <c r="G25" s="255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2"/>
      <c r="S25" s="162"/>
      <c r="T25" s="162"/>
      <c r="U25" s="162"/>
      <c r="V25" s="162"/>
      <c r="W25" s="162"/>
      <c r="X25" s="162"/>
      <c r="Y25" s="152"/>
      <c r="Z25" s="152"/>
      <c r="AA25" s="152"/>
      <c r="AB25" s="152"/>
      <c r="AC25" s="152"/>
      <c r="AD25" s="152"/>
      <c r="AE25" s="152"/>
      <c r="AF25" s="152"/>
      <c r="AG25" s="152" t="s">
        <v>113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x14ac:dyDescent="0.2">
      <c r="A26" s="166" t="s">
        <v>104</v>
      </c>
      <c r="B26" s="167" t="s">
        <v>66</v>
      </c>
      <c r="C26" s="181" t="s">
        <v>67</v>
      </c>
      <c r="D26" s="168"/>
      <c r="E26" s="169"/>
      <c r="F26" s="170"/>
      <c r="G26" s="170">
        <f>SUMIF(AG27:AG67,"&lt;&gt;NOR",G27:G67)</f>
        <v>0</v>
      </c>
      <c r="H26" s="170"/>
      <c r="I26" s="170">
        <f>SUM(I27:I67)</f>
        <v>0</v>
      </c>
      <c r="J26" s="170"/>
      <c r="K26" s="170">
        <f>SUM(K27:K67)</f>
        <v>0</v>
      </c>
      <c r="L26" s="170"/>
      <c r="M26" s="170">
        <f>SUM(M27:M67)</f>
        <v>0</v>
      </c>
      <c r="N26" s="169"/>
      <c r="O26" s="169">
        <f>SUM(O27:O67)</f>
        <v>0</v>
      </c>
      <c r="P26" s="169"/>
      <c r="Q26" s="169">
        <f>SUM(Q27:Q67)</f>
        <v>0</v>
      </c>
      <c r="R26" s="170"/>
      <c r="S26" s="170"/>
      <c r="T26" s="171"/>
      <c r="U26" s="165"/>
      <c r="V26" s="165">
        <f>SUM(V27:V67)</f>
        <v>14.91</v>
      </c>
      <c r="W26" s="165"/>
      <c r="X26" s="165"/>
      <c r="AG26" t="s">
        <v>105</v>
      </c>
    </row>
    <row r="27" spans="1:60" ht="22.5" outlineLevel="1" x14ac:dyDescent="0.2">
      <c r="A27" s="173">
        <v>6</v>
      </c>
      <c r="B27" s="174" t="s">
        <v>133</v>
      </c>
      <c r="C27" s="182" t="s">
        <v>134</v>
      </c>
      <c r="D27" s="175" t="s">
        <v>108</v>
      </c>
      <c r="E27" s="176">
        <v>19.7</v>
      </c>
      <c r="F27" s="177"/>
      <c r="G27" s="178">
        <f>ROUND(E27*F27,2)</f>
        <v>0</v>
      </c>
      <c r="H27" s="177"/>
      <c r="I27" s="178">
        <f>ROUND(E27*H27,2)</f>
        <v>0</v>
      </c>
      <c r="J27" s="177"/>
      <c r="K27" s="178">
        <f>ROUND(E27*J27,2)</f>
        <v>0</v>
      </c>
      <c r="L27" s="178">
        <v>21</v>
      </c>
      <c r="M27" s="178">
        <f>G27*(1+L27/100)</f>
        <v>0</v>
      </c>
      <c r="N27" s="176">
        <v>2.0000000000000002E-5</v>
      </c>
      <c r="O27" s="176">
        <f>ROUND(E27*N27,2)</f>
        <v>0</v>
      </c>
      <c r="P27" s="176">
        <v>0</v>
      </c>
      <c r="Q27" s="176">
        <f>ROUND(E27*P27,2)</f>
        <v>0</v>
      </c>
      <c r="R27" s="178" t="s">
        <v>135</v>
      </c>
      <c r="S27" s="178" t="s">
        <v>110</v>
      </c>
      <c r="T27" s="179" t="s">
        <v>110</v>
      </c>
      <c r="U27" s="162">
        <v>0.75700000000000001</v>
      </c>
      <c r="V27" s="162">
        <f>ROUND(E27*U27,2)</f>
        <v>14.91</v>
      </c>
      <c r="W27" s="162"/>
      <c r="X27" s="162" t="s">
        <v>111</v>
      </c>
      <c r="Y27" s="152"/>
      <c r="Z27" s="152"/>
      <c r="AA27" s="152"/>
      <c r="AB27" s="152"/>
      <c r="AC27" s="152"/>
      <c r="AD27" s="152"/>
      <c r="AE27" s="152"/>
      <c r="AF27" s="152"/>
      <c r="AG27" s="152" t="s">
        <v>112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1" x14ac:dyDescent="0.2">
      <c r="A28" s="159"/>
      <c r="B28" s="160"/>
      <c r="C28" s="183" t="s">
        <v>136</v>
      </c>
      <c r="D28" s="163"/>
      <c r="E28" s="164">
        <v>11.52</v>
      </c>
      <c r="F28" s="162"/>
      <c r="G28" s="162"/>
      <c r="H28" s="162"/>
      <c r="I28" s="162"/>
      <c r="J28" s="162"/>
      <c r="K28" s="162"/>
      <c r="L28" s="162"/>
      <c r="M28" s="162"/>
      <c r="N28" s="161"/>
      <c r="O28" s="161"/>
      <c r="P28" s="161"/>
      <c r="Q28" s="161"/>
      <c r="R28" s="162"/>
      <c r="S28" s="162"/>
      <c r="T28" s="162"/>
      <c r="U28" s="162"/>
      <c r="V28" s="162"/>
      <c r="W28" s="162"/>
      <c r="X28" s="162"/>
      <c r="Y28" s="152"/>
      <c r="Z28" s="152"/>
      <c r="AA28" s="152"/>
      <c r="AB28" s="152"/>
      <c r="AC28" s="152"/>
      <c r="AD28" s="152"/>
      <c r="AE28" s="152"/>
      <c r="AF28" s="152"/>
      <c r="AG28" s="152" t="s">
        <v>124</v>
      </c>
      <c r="AH28" s="152">
        <v>0</v>
      </c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1" x14ac:dyDescent="0.2">
      <c r="A29" s="159"/>
      <c r="B29" s="160"/>
      <c r="C29" s="183" t="s">
        <v>137</v>
      </c>
      <c r="D29" s="163"/>
      <c r="E29" s="164">
        <v>8.18</v>
      </c>
      <c r="F29" s="162"/>
      <c r="G29" s="162"/>
      <c r="H29" s="162"/>
      <c r="I29" s="162"/>
      <c r="J29" s="162"/>
      <c r="K29" s="162"/>
      <c r="L29" s="162"/>
      <c r="M29" s="162"/>
      <c r="N29" s="161"/>
      <c r="O29" s="161"/>
      <c r="P29" s="161"/>
      <c r="Q29" s="161"/>
      <c r="R29" s="162"/>
      <c r="S29" s="162"/>
      <c r="T29" s="162"/>
      <c r="U29" s="162"/>
      <c r="V29" s="162"/>
      <c r="W29" s="162"/>
      <c r="X29" s="162"/>
      <c r="Y29" s="152"/>
      <c r="Z29" s="152"/>
      <c r="AA29" s="152"/>
      <c r="AB29" s="152"/>
      <c r="AC29" s="152"/>
      <c r="AD29" s="152"/>
      <c r="AE29" s="152"/>
      <c r="AF29" s="152"/>
      <c r="AG29" s="152" t="s">
        <v>124</v>
      </c>
      <c r="AH29" s="152">
        <v>0</v>
      </c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1" x14ac:dyDescent="0.2">
      <c r="A30" s="159"/>
      <c r="B30" s="160"/>
      <c r="C30" s="254"/>
      <c r="D30" s="255"/>
      <c r="E30" s="255"/>
      <c r="F30" s="255"/>
      <c r="G30" s="255"/>
      <c r="H30" s="162"/>
      <c r="I30" s="162"/>
      <c r="J30" s="162"/>
      <c r="K30" s="162"/>
      <c r="L30" s="162"/>
      <c r="M30" s="162"/>
      <c r="N30" s="161"/>
      <c r="O30" s="161"/>
      <c r="P30" s="161"/>
      <c r="Q30" s="161"/>
      <c r="R30" s="162"/>
      <c r="S30" s="162"/>
      <c r="T30" s="162"/>
      <c r="U30" s="162"/>
      <c r="V30" s="162"/>
      <c r="W30" s="162"/>
      <c r="X30" s="162"/>
      <c r="Y30" s="152"/>
      <c r="Z30" s="152"/>
      <c r="AA30" s="152"/>
      <c r="AB30" s="152"/>
      <c r="AC30" s="152"/>
      <c r="AD30" s="152"/>
      <c r="AE30" s="152"/>
      <c r="AF30" s="152"/>
      <c r="AG30" s="152" t="s">
        <v>113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outlineLevel="1" x14ac:dyDescent="0.2">
      <c r="A31" s="173">
        <v>7</v>
      </c>
      <c r="B31" s="174" t="s">
        <v>138</v>
      </c>
      <c r="C31" s="182" t="s">
        <v>139</v>
      </c>
      <c r="D31" s="175" t="s">
        <v>140</v>
      </c>
      <c r="E31" s="176">
        <v>1</v>
      </c>
      <c r="F31" s="177"/>
      <c r="G31" s="178">
        <f>ROUND(E31*F31,2)</f>
        <v>0</v>
      </c>
      <c r="H31" s="177"/>
      <c r="I31" s="178">
        <f>ROUND(E31*H31,2)</f>
        <v>0</v>
      </c>
      <c r="J31" s="177"/>
      <c r="K31" s="178">
        <f>ROUND(E31*J31,2)</f>
        <v>0</v>
      </c>
      <c r="L31" s="178">
        <v>21</v>
      </c>
      <c r="M31" s="178">
        <f>G31*(1+L31/100)</f>
        <v>0</v>
      </c>
      <c r="N31" s="176">
        <v>0</v>
      </c>
      <c r="O31" s="176">
        <f>ROUND(E31*N31,2)</f>
        <v>0</v>
      </c>
      <c r="P31" s="176">
        <v>0</v>
      </c>
      <c r="Q31" s="176">
        <f>ROUND(E31*P31,2)</f>
        <v>0</v>
      </c>
      <c r="R31" s="178"/>
      <c r="S31" s="178" t="s">
        <v>141</v>
      </c>
      <c r="T31" s="179" t="s">
        <v>142</v>
      </c>
      <c r="U31" s="162">
        <v>0</v>
      </c>
      <c r="V31" s="162">
        <f>ROUND(E31*U31,2)</f>
        <v>0</v>
      </c>
      <c r="W31" s="162"/>
      <c r="X31" s="162" t="s">
        <v>111</v>
      </c>
      <c r="Y31" s="152"/>
      <c r="Z31" s="152"/>
      <c r="AA31" s="152"/>
      <c r="AB31" s="152"/>
      <c r="AC31" s="152"/>
      <c r="AD31" s="152"/>
      <c r="AE31" s="152"/>
      <c r="AF31" s="152"/>
      <c r="AG31" s="152" t="s">
        <v>112</v>
      </c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outlineLevel="1" x14ac:dyDescent="0.2">
      <c r="A32" s="159"/>
      <c r="B32" s="160"/>
      <c r="C32" s="256" t="s">
        <v>143</v>
      </c>
      <c r="D32" s="257"/>
      <c r="E32" s="257"/>
      <c r="F32" s="257"/>
      <c r="G32" s="257"/>
      <c r="H32" s="162"/>
      <c r="I32" s="162"/>
      <c r="J32" s="162"/>
      <c r="K32" s="162"/>
      <c r="L32" s="162"/>
      <c r="M32" s="162"/>
      <c r="N32" s="161"/>
      <c r="O32" s="161"/>
      <c r="P32" s="161"/>
      <c r="Q32" s="161"/>
      <c r="R32" s="162"/>
      <c r="S32" s="162"/>
      <c r="T32" s="162"/>
      <c r="U32" s="162"/>
      <c r="V32" s="162"/>
      <c r="W32" s="162"/>
      <c r="X32" s="162"/>
      <c r="Y32" s="152"/>
      <c r="Z32" s="152"/>
      <c r="AA32" s="152"/>
      <c r="AB32" s="152"/>
      <c r="AC32" s="152"/>
      <c r="AD32" s="152"/>
      <c r="AE32" s="152"/>
      <c r="AF32" s="152"/>
      <c r="AG32" s="152" t="s">
        <v>132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1" x14ac:dyDescent="0.2">
      <c r="A33" s="159"/>
      <c r="B33" s="160"/>
      <c r="C33" s="258" t="s">
        <v>144</v>
      </c>
      <c r="D33" s="259"/>
      <c r="E33" s="259"/>
      <c r="F33" s="259"/>
      <c r="G33" s="259"/>
      <c r="H33" s="162"/>
      <c r="I33" s="162"/>
      <c r="J33" s="162"/>
      <c r="K33" s="162"/>
      <c r="L33" s="162"/>
      <c r="M33" s="162"/>
      <c r="N33" s="161"/>
      <c r="O33" s="161"/>
      <c r="P33" s="161"/>
      <c r="Q33" s="161"/>
      <c r="R33" s="162"/>
      <c r="S33" s="162"/>
      <c r="T33" s="162"/>
      <c r="U33" s="162"/>
      <c r="V33" s="162"/>
      <c r="W33" s="162"/>
      <c r="X33" s="162"/>
      <c r="Y33" s="152"/>
      <c r="Z33" s="152"/>
      <c r="AA33" s="152"/>
      <c r="AB33" s="152"/>
      <c r="AC33" s="152"/>
      <c r="AD33" s="152"/>
      <c r="AE33" s="152"/>
      <c r="AF33" s="152"/>
      <c r="AG33" s="152" t="s">
        <v>132</v>
      </c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1" x14ac:dyDescent="0.2">
      <c r="A34" s="159"/>
      <c r="B34" s="160"/>
      <c r="C34" s="258" t="s">
        <v>145</v>
      </c>
      <c r="D34" s="259"/>
      <c r="E34" s="259"/>
      <c r="F34" s="259"/>
      <c r="G34" s="259"/>
      <c r="H34" s="162"/>
      <c r="I34" s="162"/>
      <c r="J34" s="162"/>
      <c r="K34" s="162"/>
      <c r="L34" s="162"/>
      <c r="M34" s="162"/>
      <c r="N34" s="161"/>
      <c r="O34" s="161"/>
      <c r="P34" s="161"/>
      <c r="Q34" s="161"/>
      <c r="R34" s="162"/>
      <c r="S34" s="162"/>
      <c r="T34" s="162"/>
      <c r="U34" s="162"/>
      <c r="V34" s="162"/>
      <c r="W34" s="162"/>
      <c r="X34" s="162"/>
      <c r="Y34" s="152"/>
      <c r="Z34" s="152"/>
      <c r="AA34" s="152"/>
      <c r="AB34" s="152"/>
      <c r="AC34" s="152"/>
      <c r="AD34" s="152"/>
      <c r="AE34" s="152"/>
      <c r="AF34" s="152"/>
      <c r="AG34" s="152" t="s">
        <v>132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1" x14ac:dyDescent="0.2">
      <c r="A35" s="159"/>
      <c r="B35" s="160"/>
      <c r="C35" s="258" t="s">
        <v>146</v>
      </c>
      <c r="D35" s="259"/>
      <c r="E35" s="259"/>
      <c r="F35" s="259"/>
      <c r="G35" s="259"/>
      <c r="H35" s="162"/>
      <c r="I35" s="162"/>
      <c r="J35" s="162"/>
      <c r="K35" s="162"/>
      <c r="L35" s="162"/>
      <c r="M35" s="162"/>
      <c r="N35" s="161"/>
      <c r="O35" s="161"/>
      <c r="P35" s="161"/>
      <c r="Q35" s="161"/>
      <c r="R35" s="162"/>
      <c r="S35" s="162"/>
      <c r="T35" s="162"/>
      <c r="U35" s="162"/>
      <c r="V35" s="162"/>
      <c r="W35" s="162"/>
      <c r="X35" s="162"/>
      <c r="Y35" s="152"/>
      <c r="Z35" s="152"/>
      <c r="AA35" s="152"/>
      <c r="AB35" s="152"/>
      <c r="AC35" s="152"/>
      <c r="AD35" s="152"/>
      <c r="AE35" s="152"/>
      <c r="AF35" s="152"/>
      <c r="AG35" s="152" t="s">
        <v>132</v>
      </c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outlineLevel="1" x14ac:dyDescent="0.2">
      <c r="A36" s="159"/>
      <c r="B36" s="160"/>
      <c r="C36" s="254" t="s">
        <v>217</v>
      </c>
      <c r="D36" s="255"/>
      <c r="E36" s="255"/>
      <c r="F36" s="255"/>
      <c r="G36" s="255"/>
      <c r="H36" s="162"/>
      <c r="I36" s="162"/>
      <c r="J36" s="162"/>
      <c r="K36" s="162"/>
      <c r="L36" s="162"/>
      <c r="M36" s="162"/>
      <c r="N36" s="161"/>
      <c r="O36" s="161"/>
      <c r="P36" s="161"/>
      <c r="Q36" s="161"/>
      <c r="R36" s="162"/>
      <c r="S36" s="162"/>
      <c r="T36" s="162"/>
      <c r="U36" s="162"/>
      <c r="V36" s="162"/>
      <c r="W36" s="162"/>
      <c r="X36" s="162"/>
      <c r="Y36" s="152"/>
      <c r="Z36" s="152"/>
      <c r="AA36" s="152"/>
      <c r="AB36" s="152"/>
      <c r="AC36" s="152"/>
      <c r="AD36" s="152"/>
      <c r="AE36" s="152"/>
      <c r="AF36" s="152"/>
      <c r="AG36" s="152" t="s">
        <v>113</v>
      </c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outlineLevel="1" x14ac:dyDescent="0.2">
      <c r="A37" s="173">
        <v>8</v>
      </c>
      <c r="B37" s="174" t="s">
        <v>147</v>
      </c>
      <c r="C37" s="182" t="s">
        <v>148</v>
      </c>
      <c r="D37" s="175" t="s">
        <v>140</v>
      </c>
      <c r="E37" s="176">
        <v>1</v>
      </c>
      <c r="F37" s="177"/>
      <c r="G37" s="178">
        <f>ROUND(E37*F37,2)</f>
        <v>0</v>
      </c>
      <c r="H37" s="177"/>
      <c r="I37" s="178">
        <f>ROUND(E37*H37,2)</f>
        <v>0</v>
      </c>
      <c r="J37" s="177"/>
      <c r="K37" s="178">
        <f>ROUND(E37*J37,2)</f>
        <v>0</v>
      </c>
      <c r="L37" s="178">
        <v>21</v>
      </c>
      <c r="M37" s="178">
        <f>G37*(1+L37/100)</f>
        <v>0</v>
      </c>
      <c r="N37" s="176">
        <v>0</v>
      </c>
      <c r="O37" s="176">
        <f>ROUND(E37*N37,2)</f>
        <v>0</v>
      </c>
      <c r="P37" s="176">
        <v>0</v>
      </c>
      <c r="Q37" s="176">
        <f>ROUND(E37*P37,2)</f>
        <v>0</v>
      </c>
      <c r="R37" s="178"/>
      <c r="S37" s="178" t="s">
        <v>141</v>
      </c>
      <c r="T37" s="179" t="s">
        <v>142</v>
      </c>
      <c r="U37" s="162">
        <v>0</v>
      </c>
      <c r="V37" s="162">
        <f>ROUND(E37*U37,2)</f>
        <v>0</v>
      </c>
      <c r="W37" s="162"/>
      <c r="X37" s="162" t="s">
        <v>111</v>
      </c>
      <c r="Y37" s="152"/>
      <c r="Z37" s="152"/>
      <c r="AA37" s="152"/>
      <c r="AB37" s="152"/>
      <c r="AC37" s="152"/>
      <c r="AD37" s="152"/>
      <c r="AE37" s="152"/>
      <c r="AF37" s="152"/>
      <c r="AG37" s="152" t="s">
        <v>112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outlineLevel="1" x14ac:dyDescent="0.2">
      <c r="A38" s="159"/>
      <c r="B38" s="160"/>
      <c r="C38" s="256" t="s">
        <v>149</v>
      </c>
      <c r="D38" s="257"/>
      <c r="E38" s="257"/>
      <c r="F38" s="257"/>
      <c r="G38" s="257"/>
      <c r="H38" s="162"/>
      <c r="I38" s="162"/>
      <c r="J38" s="162"/>
      <c r="K38" s="162"/>
      <c r="L38" s="162"/>
      <c r="M38" s="162"/>
      <c r="N38" s="161"/>
      <c r="O38" s="161"/>
      <c r="P38" s="161"/>
      <c r="Q38" s="161"/>
      <c r="R38" s="162"/>
      <c r="S38" s="162"/>
      <c r="T38" s="162"/>
      <c r="U38" s="162"/>
      <c r="V38" s="162"/>
      <c r="W38" s="162"/>
      <c r="X38" s="162"/>
      <c r="Y38" s="152"/>
      <c r="Z38" s="152"/>
      <c r="AA38" s="152"/>
      <c r="AB38" s="152"/>
      <c r="AC38" s="152"/>
      <c r="AD38" s="152"/>
      <c r="AE38" s="152"/>
      <c r="AF38" s="152"/>
      <c r="AG38" s="152" t="s">
        <v>132</v>
      </c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outlineLevel="1" x14ac:dyDescent="0.2">
      <c r="A39" s="159"/>
      <c r="B39" s="160"/>
      <c r="C39" s="258" t="s">
        <v>150</v>
      </c>
      <c r="D39" s="259"/>
      <c r="E39" s="259"/>
      <c r="F39" s="259"/>
      <c r="G39" s="259"/>
      <c r="H39" s="162"/>
      <c r="I39" s="162"/>
      <c r="J39" s="162"/>
      <c r="K39" s="162"/>
      <c r="L39" s="162"/>
      <c r="M39" s="162"/>
      <c r="N39" s="161"/>
      <c r="O39" s="161"/>
      <c r="P39" s="161"/>
      <c r="Q39" s="161"/>
      <c r="R39" s="162"/>
      <c r="S39" s="162"/>
      <c r="T39" s="162"/>
      <c r="U39" s="162"/>
      <c r="V39" s="162"/>
      <c r="W39" s="162"/>
      <c r="X39" s="162"/>
      <c r="Y39" s="152"/>
      <c r="Z39" s="152"/>
      <c r="AA39" s="152"/>
      <c r="AB39" s="152"/>
      <c r="AC39" s="152"/>
      <c r="AD39" s="152"/>
      <c r="AE39" s="152"/>
      <c r="AF39" s="152"/>
      <c r="AG39" s="152" t="s">
        <v>132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outlineLevel="1" x14ac:dyDescent="0.2">
      <c r="A40" s="159"/>
      <c r="B40" s="160"/>
      <c r="C40" s="258" t="s">
        <v>151</v>
      </c>
      <c r="D40" s="259"/>
      <c r="E40" s="259"/>
      <c r="F40" s="259"/>
      <c r="G40" s="259"/>
      <c r="H40" s="162"/>
      <c r="I40" s="162"/>
      <c r="J40" s="162"/>
      <c r="K40" s="162"/>
      <c r="L40" s="162"/>
      <c r="M40" s="162"/>
      <c r="N40" s="161"/>
      <c r="O40" s="161"/>
      <c r="P40" s="161"/>
      <c r="Q40" s="161"/>
      <c r="R40" s="162"/>
      <c r="S40" s="162"/>
      <c r="T40" s="162"/>
      <c r="U40" s="162"/>
      <c r="V40" s="162"/>
      <c r="W40" s="162"/>
      <c r="X40" s="162"/>
      <c r="Y40" s="152"/>
      <c r="Z40" s="152"/>
      <c r="AA40" s="152"/>
      <c r="AB40" s="152"/>
      <c r="AC40" s="152"/>
      <c r="AD40" s="152"/>
      <c r="AE40" s="152"/>
      <c r="AF40" s="152"/>
      <c r="AG40" s="152" t="s">
        <v>132</v>
      </c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1" x14ac:dyDescent="0.2">
      <c r="A41" s="159"/>
      <c r="B41" s="160"/>
      <c r="C41" s="258" t="s">
        <v>152</v>
      </c>
      <c r="D41" s="259"/>
      <c r="E41" s="259"/>
      <c r="F41" s="259"/>
      <c r="G41" s="259"/>
      <c r="H41" s="162"/>
      <c r="I41" s="162"/>
      <c r="J41" s="162"/>
      <c r="K41" s="162"/>
      <c r="L41" s="162"/>
      <c r="M41" s="162"/>
      <c r="N41" s="161"/>
      <c r="O41" s="161"/>
      <c r="P41" s="161"/>
      <c r="Q41" s="161"/>
      <c r="R41" s="162"/>
      <c r="S41" s="162"/>
      <c r="T41" s="162"/>
      <c r="U41" s="162"/>
      <c r="V41" s="162"/>
      <c r="W41" s="162"/>
      <c r="X41" s="162"/>
      <c r="Y41" s="152"/>
      <c r="Z41" s="152"/>
      <c r="AA41" s="152"/>
      <c r="AB41" s="152"/>
      <c r="AC41" s="152"/>
      <c r="AD41" s="152"/>
      <c r="AE41" s="152"/>
      <c r="AF41" s="152"/>
      <c r="AG41" s="152" t="s">
        <v>132</v>
      </c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outlineLevel="1" x14ac:dyDescent="0.2">
      <c r="A42" s="159"/>
      <c r="B42" s="160"/>
      <c r="C42" s="254" t="s">
        <v>217</v>
      </c>
      <c r="D42" s="255"/>
      <c r="E42" s="255"/>
      <c r="F42" s="255"/>
      <c r="G42" s="255"/>
      <c r="H42" s="162"/>
      <c r="I42" s="162"/>
      <c r="J42" s="162"/>
      <c r="K42" s="162"/>
      <c r="L42" s="162"/>
      <c r="M42" s="162"/>
      <c r="N42" s="161"/>
      <c r="O42" s="161"/>
      <c r="P42" s="161"/>
      <c r="Q42" s="161"/>
      <c r="R42" s="162"/>
      <c r="S42" s="162"/>
      <c r="T42" s="162"/>
      <c r="U42" s="162"/>
      <c r="V42" s="162"/>
      <c r="W42" s="162"/>
      <c r="X42" s="162"/>
      <c r="Y42" s="152"/>
      <c r="Z42" s="152"/>
      <c r="AA42" s="152"/>
      <c r="AB42" s="152"/>
      <c r="AC42" s="152"/>
      <c r="AD42" s="152"/>
      <c r="AE42" s="152"/>
      <c r="AF42" s="152"/>
      <c r="AG42" s="152" t="s">
        <v>113</v>
      </c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outlineLevel="1" x14ac:dyDescent="0.2">
      <c r="A43" s="173">
        <v>9</v>
      </c>
      <c r="B43" s="174" t="s">
        <v>153</v>
      </c>
      <c r="C43" s="182" t="s">
        <v>154</v>
      </c>
      <c r="D43" s="175" t="s">
        <v>140</v>
      </c>
      <c r="E43" s="176">
        <v>1</v>
      </c>
      <c r="F43" s="177"/>
      <c r="G43" s="178">
        <f>ROUND(E43*F43,2)</f>
        <v>0</v>
      </c>
      <c r="H43" s="177"/>
      <c r="I43" s="178">
        <f>ROUND(E43*H43,2)</f>
        <v>0</v>
      </c>
      <c r="J43" s="177"/>
      <c r="K43" s="178">
        <f>ROUND(E43*J43,2)</f>
        <v>0</v>
      </c>
      <c r="L43" s="178">
        <v>21</v>
      </c>
      <c r="M43" s="178">
        <f>G43*(1+L43/100)</f>
        <v>0</v>
      </c>
      <c r="N43" s="176">
        <v>0</v>
      </c>
      <c r="O43" s="176">
        <f>ROUND(E43*N43,2)</f>
        <v>0</v>
      </c>
      <c r="P43" s="176">
        <v>0</v>
      </c>
      <c r="Q43" s="176">
        <f>ROUND(E43*P43,2)</f>
        <v>0</v>
      </c>
      <c r="R43" s="178"/>
      <c r="S43" s="178" t="s">
        <v>141</v>
      </c>
      <c r="T43" s="179" t="s">
        <v>142</v>
      </c>
      <c r="U43" s="162">
        <v>0</v>
      </c>
      <c r="V43" s="162">
        <f>ROUND(E43*U43,2)</f>
        <v>0</v>
      </c>
      <c r="W43" s="162"/>
      <c r="X43" s="162" t="s">
        <v>111</v>
      </c>
      <c r="Y43" s="152"/>
      <c r="Z43" s="152"/>
      <c r="AA43" s="152"/>
      <c r="AB43" s="152"/>
      <c r="AC43" s="152"/>
      <c r="AD43" s="152"/>
      <c r="AE43" s="152"/>
      <c r="AF43" s="152"/>
      <c r="AG43" s="152" t="s">
        <v>112</v>
      </c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1" x14ac:dyDescent="0.2">
      <c r="A44" s="159"/>
      <c r="B44" s="160"/>
      <c r="C44" s="256" t="s">
        <v>155</v>
      </c>
      <c r="D44" s="257"/>
      <c r="E44" s="257"/>
      <c r="F44" s="257"/>
      <c r="G44" s="257"/>
      <c r="H44" s="162"/>
      <c r="I44" s="162"/>
      <c r="J44" s="162"/>
      <c r="K44" s="162"/>
      <c r="L44" s="162"/>
      <c r="M44" s="162"/>
      <c r="N44" s="161"/>
      <c r="O44" s="161"/>
      <c r="P44" s="161"/>
      <c r="Q44" s="161"/>
      <c r="R44" s="162"/>
      <c r="S44" s="162"/>
      <c r="T44" s="162"/>
      <c r="U44" s="162"/>
      <c r="V44" s="162"/>
      <c r="W44" s="162"/>
      <c r="X44" s="162"/>
      <c r="Y44" s="152"/>
      <c r="Z44" s="152"/>
      <c r="AA44" s="152"/>
      <c r="AB44" s="152"/>
      <c r="AC44" s="152"/>
      <c r="AD44" s="152"/>
      <c r="AE44" s="152"/>
      <c r="AF44" s="152"/>
      <c r="AG44" s="152" t="s">
        <v>132</v>
      </c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outlineLevel="1" x14ac:dyDescent="0.2">
      <c r="A45" s="159"/>
      <c r="B45" s="160"/>
      <c r="C45" s="258" t="s">
        <v>156</v>
      </c>
      <c r="D45" s="259"/>
      <c r="E45" s="259"/>
      <c r="F45" s="259"/>
      <c r="G45" s="259"/>
      <c r="H45" s="162"/>
      <c r="I45" s="162"/>
      <c r="J45" s="162"/>
      <c r="K45" s="162"/>
      <c r="L45" s="162"/>
      <c r="M45" s="162"/>
      <c r="N45" s="161"/>
      <c r="O45" s="161"/>
      <c r="P45" s="161"/>
      <c r="Q45" s="161"/>
      <c r="R45" s="162"/>
      <c r="S45" s="162"/>
      <c r="T45" s="162"/>
      <c r="U45" s="162"/>
      <c r="V45" s="162"/>
      <c r="W45" s="162"/>
      <c r="X45" s="162"/>
      <c r="Y45" s="152"/>
      <c r="Z45" s="152"/>
      <c r="AA45" s="152"/>
      <c r="AB45" s="152"/>
      <c r="AC45" s="152"/>
      <c r="AD45" s="152"/>
      <c r="AE45" s="152"/>
      <c r="AF45" s="152"/>
      <c r="AG45" s="152" t="s">
        <v>132</v>
      </c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1" x14ac:dyDescent="0.2">
      <c r="A46" s="159"/>
      <c r="B46" s="160"/>
      <c r="C46" s="258" t="s">
        <v>210</v>
      </c>
      <c r="D46" s="259"/>
      <c r="E46" s="259"/>
      <c r="F46" s="259"/>
      <c r="G46" s="259"/>
      <c r="H46" s="162"/>
      <c r="I46" s="162"/>
      <c r="J46" s="162"/>
      <c r="K46" s="162"/>
      <c r="L46" s="162"/>
      <c r="M46" s="162"/>
      <c r="N46" s="161"/>
      <c r="O46" s="161"/>
      <c r="P46" s="161"/>
      <c r="Q46" s="161"/>
      <c r="R46" s="162"/>
      <c r="S46" s="162"/>
      <c r="T46" s="162"/>
      <c r="U46" s="162"/>
      <c r="V46" s="162"/>
      <c r="W46" s="162"/>
      <c r="X46" s="162"/>
      <c r="Y46" s="152"/>
      <c r="Z46" s="152"/>
      <c r="AA46" s="152"/>
      <c r="AB46" s="152"/>
      <c r="AC46" s="152"/>
      <c r="AD46" s="152"/>
      <c r="AE46" s="152"/>
      <c r="AF46" s="152"/>
      <c r="AG46" s="152" t="s">
        <v>132</v>
      </c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outlineLevel="1" x14ac:dyDescent="0.2">
      <c r="A47" s="159"/>
      <c r="B47" s="160"/>
      <c r="C47" s="258" t="s">
        <v>157</v>
      </c>
      <c r="D47" s="259"/>
      <c r="E47" s="259"/>
      <c r="F47" s="259"/>
      <c r="G47" s="259"/>
      <c r="H47" s="162"/>
      <c r="I47" s="162"/>
      <c r="J47" s="162"/>
      <c r="K47" s="162"/>
      <c r="L47" s="162"/>
      <c r="M47" s="162"/>
      <c r="N47" s="161"/>
      <c r="O47" s="161"/>
      <c r="P47" s="161"/>
      <c r="Q47" s="161"/>
      <c r="R47" s="162"/>
      <c r="S47" s="162"/>
      <c r="T47" s="162"/>
      <c r="U47" s="162"/>
      <c r="V47" s="162"/>
      <c r="W47" s="162"/>
      <c r="X47" s="162"/>
      <c r="Y47" s="152"/>
      <c r="Z47" s="152"/>
      <c r="AA47" s="152"/>
      <c r="AB47" s="152"/>
      <c r="AC47" s="152"/>
      <c r="AD47" s="152"/>
      <c r="AE47" s="152"/>
      <c r="AF47" s="152"/>
      <c r="AG47" s="152" t="s">
        <v>132</v>
      </c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outlineLevel="1" x14ac:dyDescent="0.2">
      <c r="A48" s="159"/>
      <c r="B48" s="160"/>
      <c r="C48" s="258" t="s">
        <v>158</v>
      </c>
      <c r="D48" s="259"/>
      <c r="E48" s="259"/>
      <c r="F48" s="259"/>
      <c r="G48" s="259"/>
      <c r="H48" s="162"/>
      <c r="I48" s="162"/>
      <c r="J48" s="162"/>
      <c r="K48" s="162"/>
      <c r="L48" s="162"/>
      <c r="M48" s="162"/>
      <c r="N48" s="161"/>
      <c r="O48" s="161"/>
      <c r="P48" s="161"/>
      <c r="Q48" s="161"/>
      <c r="R48" s="162"/>
      <c r="S48" s="162"/>
      <c r="T48" s="162"/>
      <c r="U48" s="162"/>
      <c r="V48" s="162"/>
      <c r="W48" s="162"/>
      <c r="X48" s="162"/>
      <c r="Y48" s="152"/>
      <c r="Z48" s="152"/>
      <c r="AA48" s="152"/>
      <c r="AB48" s="152"/>
      <c r="AC48" s="152"/>
      <c r="AD48" s="152"/>
      <c r="AE48" s="152"/>
      <c r="AF48" s="152"/>
      <c r="AG48" s="152" t="s">
        <v>132</v>
      </c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outlineLevel="1" x14ac:dyDescent="0.2">
      <c r="A49" s="159"/>
      <c r="B49" s="160"/>
      <c r="C49" s="258" t="s">
        <v>159</v>
      </c>
      <c r="D49" s="259"/>
      <c r="E49" s="259"/>
      <c r="F49" s="259"/>
      <c r="G49" s="259"/>
      <c r="H49" s="162"/>
      <c r="I49" s="162"/>
      <c r="J49" s="162"/>
      <c r="K49" s="162"/>
      <c r="L49" s="162"/>
      <c r="M49" s="162"/>
      <c r="N49" s="161"/>
      <c r="O49" s="161"/>
      <c r="P49" s="161"/>
      <c r="Q49" s="161"/>
      <c r="R49" s="162"/>
      <c r="S49" s="162"/>
      <c r="T49" s="162"/>
      <c r="U49" s="162"/>
      <c r="V49" s="162"/>
      <c r="W49" s="162"/>
      <c r="X49" s="162"/>
      <c r="Y49" s="152"/>
      <c r="Z49" s="152"/>
      <c r="AA49" s="152"/>
      <c r="AB49" s="152"/>
      <c r="AC49" s="152"/>
      <c r="AD49" s="152"/>
      <c r="AE49" s="152"/>
      <c r="AF49" s="152"/>
      <c r="AG49" s="152" t="s">
        <v>132</v>
      </c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outlineLevel="1" x14ac:dyDescent="0.2">
      <c r="A50" s="159"/>
      <c r="B50" s="160"/>
      <c r="C50" s="258" t="s">
        <v>211</v>
      </c>
      <c r="D50" s="259"/>
      <c r="E50" s="259"/>
      <c r="F50" s="259"/>
      <c r="G50" s="259"/>
      <c r="H50" s="162"/>
      <c r="I50" s="162"/>
      <c r="J50" s="162"/>
      <c r="K50" s="162"/>
      <c r="L50" s="162"/>
      <c r="M50" s="162"/>
      <c r="N50" s="161"/>
      <c r="O50" s="161"/>
      <c r="P50" s="161"/>
      <c r="Q50" s="161"/>
      <c r="R50" s="162"/>
      <c r="S50" s="162"/>
      <c r="T50" s="162"/>
      <c r="U50" s="162"/>
      <c r="V50" s="162"/>
      <c r="W50" s="162"/>
      <c r="X50" s="162"/>
      <c r="Y50" s="152"/>
      <c r="Z50" s="152"/>
      <c r="AA50" s="152"/>
      <c r="AB50" s="152"/>
      <c r="AC50" s="152"/>
      <c r="AD50" s="152"/>
      <c r="AE50" s="152"/>
      <c r="AF50" s="152"/>
      <c r="AG50" s="152" t="s">
        <v>132</v>
      </c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1" x14ac:dyDescent="0.2">
      <c r="A51" s="159"/>
      <c r="B51" s="160"/>
      <c r="C51" s="258" t="s">
        <v>212</v>
      </c>
      <c r="D51" s="259"/>
      <c r="E51" s="259"/>
      <c r="F51" s="259"/>
      <c r="G51" s="259"/>
      <c r="H51" s="162"/>
      <c r="I51" s="162"/>
      <c r="J51" s="162"/>
      <c r="K51" s="162"/>
      <c r="L51" s="162"/>
      <c r="M51" s="162"/>
      <c r="N51" s="161"/>
      <c r="O51" s="161"/>
      <c r="P51" s="161"/>
      <c r="Q51" s="161"/>
      <c r="R51" s="162"/>
      <c r="S51" s="162"/>
      <c r="T51" s="162"/>
      <c r="U51" s="162"/>
      <c r="V51" s="162"/>
      <c r="W51" s="162"/>
      <c r="X51" s="162"/>
      <c r="Y51" s="152"/>
      <c r="Z51" s="152"/>
      <c r="AA51" s="152"/>
      <c r="AB51" s="152"/>
      <c r="AC51" s="152"/>
      <c r="AD51" s="152"/>
      <c r="AE51" s="152"/>
      <c r="AF51" s="152"/>
      <c r="AG51" s="152" t="s">
        <v>132</v>
      </c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outlineLevel="1" x14ac:dyDescent="0.2">
      <c r="A52" s="159"/>
      <c r="B52" s="160"/>
      <c r="C52" s="258" t="s">
        <v>213</v>
      </c>
      <c r="D52" s="259"/>
      <c r="E52" s="259"/>
      <c r="F52" s="259"/>
      <c r="G52" s="259"/>
      <c r="H52" s="162"/>
      <c r="I52" s="162"/>
      <c r="J52" s="162"/>
      <c r="K52" s="162"/>
      <c r="L52" s="162"/>
      <c r="M52" s="162"/>
      <c r="N52" s="161"/>
      <c r="O52" s="161"/>
      <c r="P52" s="161"/>
      <c r="Q52" s="161"/>
      <c r="R52" s="162"/>
      <c r="S52" s="162"/>
      <c r="T52" s="162"/>
      <c r="U52" s="162"/>
      <c r="V52" s="162"/>
      <c r="W52" s="162"/>
      <c r="X52" s="162"/>
      <c r="Y52" s="152"/>
      <c r="Z52" s="152"/>
      <c r="AA52" s="152"/>
      <c r="AB52" s="152"/>
      <c r="AC52" s="152"/>
      <c r="AD52" s="152"/>
      <c r="AE52" s="152"/>
      <c r="AF52" s="152"/>
      <c r="AG52" s="152" t="s">
        <v>132</v>
      </c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1" x14ac:dyDescent="0.2">
      <c r="A53" s="159"/>
      <c r="B53" s="160"/>
      <c r="C53" s="258" t="s">
        <v>160</v>
      </c>
      <c r="D53" s="259"/>
      <c r="E53" s="259"/>
      <c r="F53" s="259"/>
      <c r="G53" s="259"/>
      <c r="H53" s="162"/>
      <c r="I53" s="162"/>
      <c r="J53" s="162"/>
      <c r="K53" s="162"/>
      <c r="L53" s="162"/>
      <c r="M53" s="162"/>
      <c r="N53" s="161"/>
      <c r="O53" s="161"/>
      <c r="P53" s="161"/>
      <c r="Q53" s="161"/>
      <c r="R53" s="162"/>
      <c r="S53" s="162"/>
      <c r="T53" s="162"/>
      <c r="U53" s="162"/>
      <c r="V53" s="162"/>
      <c r="W53" s="162"/>
      <c r="X53" s="162"/>
      <c r="Y53" s="152"/>
      <c r="Z53" s="152"/>
      <c r="AA53" s="152"/>
      <c r="AB53" s="152"/>
      <c r="AC53" s="152"/>
      <c r="AD53" s="152"/>
      <c r="AE53" s="152"/>
      <c r="AF53" s="152"/>
      <c r="AG53" s="152" t="s">
        <v>132</v>
      </c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outlineLevel="1" x14ac:dyDescent="0.2">
      <c r="A54" s="159"/>
      <c r="B54" s="160"/>
      <c r="C54" s="254" t="s">
        <v>215</v>
      </c>
      <c r="D54" s="255"/>
      <c r="E54" s="255"/>
      <c r="F54" s="255"/>
      <c r="G54" s="255"/>
      <c r="H54" s="162"/>
      <c r="I54" s="162"/>
      <c r="J54" s="162"/>
      <c r="K54" s="162"/>
      <c r="L54" s="162"/>
      <c r="M54" s="162"/>
      <c r="N54" s="161"/>
      <c r="O54" s="161"/>
      <c r="P54" s="161"/>
      <c r="Q54" s="161"/>
      <c r="R54" s="162"/>
      <c r="S54" s="162"/>
      <c r="T54" s="162"/>
      <c r="U54" s="162"/>
      <c r="V54" s="162"/>
      <c r="W54" s="162"/>
      <c r="X54" s="162"/>
      <c r="Y54" s="152"/>
      <c r="Z54" s="152"/>
      <c r="AA54" s="152"/>
      <c r="AB54" s="152"/>
      <c r="AC54" s="152"/>
      <c r="AD54" s="152"/>
      <c r="AE54" s="152"/>
      <c r="AF54" s="152"/>
      <c r="AG54" s="152" t="s">
        <v>113</v>
      </c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ht="22.5" outlineLevel="1" x14ac:dyDescent="0.2">
      <c r="A55" s="173">
        <v>10</v>
      </c>
      <c r="B55" s="174" t="s">
        <v>161</v>
      </c>
      <c r="C55" s="182" t="s">
        <v>162</v>
      </c>
      <c r="D55" s="175" t="s">
        <v>163</v>
      </c>
      <c r="E55" s="176">
        <v>2</v>
      </c>
      <c r="F55" s="177"/>
      <c r="G55" s="178">
        <f>ROUND(E55*F55,2)</f>
        <v>0</v>
      </c>
      <c r="H55" s="177"/>
      <c r="I55" s="178">
        <f>ROUND(E55*H55,2)</f>
        <v>0</v>
      </c>
      <c r="J55" s="177"/>
      <c r="K55" s="178">
        <f>ROUND(E55*J55,2)</f>
        <v>0</v>
      </c>
      <c r="L55" s="178">
        <v>21</v>
      </c>
      <c r="M55" s="178">
        <f>G55*(1+L55/100)</f>
        <v>0</v>
      </c>
      <c r="N55" s="176">
        <v>0</v>
      </c>
      <c r="O55" s="176">
        <f>ROUND(E55*N55,2)</f>
        <v>0</v>
      </c>
      <c r="P55" s="176">
        <v>0</v>
      </c>
      <c r="Q55" s="176">
        <f>ROUND(E55*P55,2)</f>
        <v>0</v>
      </c>
      <c r="R55" s="178"/>
      <c r="S55" s="178" t="s">
        <v>141</v>
      </c>
      <c r="T55" s="179" t="s">
        <v>142</v>
      </c>
      <c r="U55" s="162">
        <v>0</v>
      </c>
      <c r="V55" s="162">
        <f>ROUND(E55*U55,2)</f>
        <v>0</v>
      </c>
      <c r="W55" s="162"/>
      <c r="X55" s="162" t="s">
        <v>111</v>
      </c>
      <c r="Y55" s="152"/>
      <c r="Z55" s="152"/>
      <c r="AA55" s="152"/>
      <c r="AB55" s="152"/>
      <c r="AC55" s="152"/>
      <c r="AD55" s="152"/>
      <c r="AE55" s="152"/>
      <c r="AF55" s="152"/>
      <c r="AG55" s="152" t="s">
        <v>112</v>
      </c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outlineLevel="1" x14ac:dyDescent="0.2">
      <c r="A56" s="159"/>
      <c r="B56" s="160"/>
      <c r="C56" s="256" t="s">
        <v>155</v>
      </c>
      <c r="D56" s="257"/>
      <c r="E56" s="257"/>
      <c r="F56" s="257"/>
      <c r="G56" s="257"/>
      <c r="H56" s="162"/>
      <c r="I56" s="162"/>
      <c r="J56" s="162"/>
      <c r="K56" s="162"/>
      <c r="L56" s="162"/>
      <c r="M56" s="162"/>
      <c r="N56" s="161"/>
      <c r="O56" s="161"/>
      <c r="P56" s="161"/>
      <c r="Q56" s="161"/>
      <c r="R56" s="162"/>
      <c r="S56" s="162"/>
      <c r="T56" s="162"/>
      <c r="U56" s="162"/>
      <c r="V56" s="162"/>
      <c r="W56" s="162"/>
      <c r="X56" s="162"/>
      <c r="Y56" s="152"/>
      <c r="Z56" s="152"/>
      <c r="AA56" s="152"/>
      <c r="AB56" s="152"/>
      <c r="AC56" s="152"/>
      <c r="AD56" s="152"/>
      <c r="AE56" s="152"/>
      <c r="AF56" s="152"/>
      <c r="AG56" s="152" t="s">
        <v>132</v>
      </c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outlineLevel="1" x14ac:dyDescent="0.2">
      <c r="A57" s="159"/>
      <c r="B57" s="160"/>
      <c r="C57" s="258" t="s">
        <v>156</v>
      </c>
      <c r="D57" s="259"/>
      <c r="E57" s="259"/>
      <c r="F57" s="259"/>
      <c r="G57" s="259"/>
      <c r="H57" s="162"/>
      <c r="I57" s="162"/>
      <c r="J57" s="162"/>
      <c r="K57" s="162"/>
      <c r="L57" s="162"/>
      <c r="M57" s="162"/>
      <c r="N57" s="161"/>
      <c r="O57" s="161"/>
      <c r="P57" s="161"/>
      <c r="Q57" s="161"/>
      <c r="R57" s="162"/>
      <c r="S57" s="162"/>
      <c r="T57" s="162"/>
      <c r="U57" s="162"/>
      <c r="V57" s="162"/>
      <c r="W57" s="162"/>
      <c r="X57" s="162"/>
      <c r="Y57" s="152"/>
      <c r="Z57" s="152"/>
      <c r="AA57" s="152"/>
      <c r="AB57" s="152"/>
      <c r="AC57" s="152"/>
      <c r="AD57" s="152"/>
      <c r="AE57" s="152"/>
      <c r="AF57" s="152"/>
      <c r="AG57" s="152" t="s">
        <v>132</v>
      </c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1" x14ac:dyDescent="0.2">
      <c r="A58" s="159"/>
      <c r="B58" s="160"/>
      <c r="C58" s="258" t="s">
        <v>210</v>
      </c>
      <c r="D58" s="259"/>
      <c r="E58" s="259"/>
      <c r="F58" s="259"/>
      <c r="G58" s="259"/>
      <c r="H58" s="162"/>
      <c r="I58" s="162"/>
      <c r="J58" s="162"/>
      <c r="K58" s="162"/>
      <c r="L58" s="162"/>
      <c r="M58" s="162"/>
      <c r="N58" s="161"/>
      <c r="O58" s="161"/>
      <c r="P58" s="161"/>
      <c r="Q58" s="161"/>
      <c r="R58" s="162"/>
      <c r="S58" s="162"/>
      <c r="T58" s="162"/>
      <c r="U58" s="162"/>
      <c r="V58" s="162"/>
      <c r="W58" s="162"/>
      <c r="X58" s="162"/>
      <c r="Y58" s="152"/>
      <c r="Z58" s="152"/>
      <c r="AA58" s="152"/>
      <c r="AB58" s="152"/>
      <c r="AC58" s="152"/>
      <c r="AD58" s="152"/>
      <c r="AE58" s="152"/>
      <c r="AF58" s="152"/>
      <c r="AG58" s="152" t="s">
        <v>132</v>
      </c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1" x14ac:dyDescent="0.2">
      <c r="A59" s="159"/>
      <c r="B59" s="160"/>
      <c r="C59" s="258" t="s">
        <v>157</v>
      </c>
      <c r="D59" s="259"/>
      <c r="E59" s="259"/>
      <c r="F59" s="259"/>
      <c r="G59" s="259"/>
      <c r="H59" s="162"/>
      <c r="I59" s="162"/>
      <c r="J59" s="162"/>
      <c r="K59" s="162"/>
      <c r="L59" s="162"/>
      <c r="M59" s="162"/>
      <c r="N59" s="161"/>
      <c r="O59" s="161"/>
      <c r="P59" s="161"/>
      <c r="Q59" s="161"/>
      <c r="R59" s="162"/>
      <c r="S59" s="162"/>
      <c r="T59" s="162"/>
      <c r="U59" s="162"/>
      <c r="V59" s="162"/>
      <c r="W59" s="162"/>
      <c r="X59" s="162"/>
      <c r="Y59" s="152"/>
      <c r="Z59" s="152"/>
      <c r="AA59" s="152"/>
      <c r="AB59" s="152"/>
      <c r="AC59" s="152"/>
      <c r="AD59" s="152"/>
      <c r="AE59" s="152"/>
      <c r="AF59" s="152"/>
      <c r="AG59" s="152" t="s">
        <v>132</v>
      </c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outlineLevel="1" x14ac:dyDescent="0.2">
      <c r="A60" s="159"/>
      <c r="B60" s="160"/>
      <c r="C60" s="258" t="s">
        <v>158</v>
      </c>
      <c r="D60" s="259"/>
      <c r="E60" s="259"/>
      <c r="F60" s="259"/>
      <c r="G60" s="259"/>
      <c r="H60" s="162"/>
      <c r="I60" s="162"/>
      <c r="J60" s="162"/>
      <c r="K60" s="162"/>
      <c r="L60" s="162"/>
      <c r="M60" s="162"/>
      <c r="N60" s="161"/>
      <c r="O60" s="161"/>
      <c r="P60" s="161"/>
      <c r="Q60" s="161"/>
      <c r="R60" s="162"/>
      <c r="S60" s="162"/>
      <c r="T60" s="162"/>
      <c r="U60" s="162"/>
      <c r="V60" s="162"/>
      <c r="W60" s="162"/>
      <c r="X60" s="162"/>
      <c r="Y60" s="152"/>
      <c r="Z60" s="152"/>
      <c r="AA60" s="152"/>
      <c r="AB60" s="152"/>
      <c r="AC60" s="152"/>
      <c r="AD60" s="152"/>
      <c r="AE60" s="152"/>
      <c r="AF60" s="152"/>
      <c r="AG60" s="152" t="s">
        <v>132</v>
      </c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outlineLevel="1" x14ac:dyDescent="0.2">
      <c r="A61" s="159"/>
      <c r="B61" s="160"/>
      <c r="C61" s="258" t="s">
        <v>159</v>
      </c>
      <c r="D61" s="259"/>
      <c r="E61" s="259"/>
      <c r="F61" s="259"/>
      <c r="G61" s="259"/>
      <c r="H61" s="162"/>
      <c r="I61" s="162"/>
      <c r="J61" s="162"/>
      <c r="K61" s="162"/>
      <c r="L61" s="162"/>
      <c r="M61" s="162"/>
      <c r="N61" s="161"/>
      <c r="O61" s="161"/>
      <c r="P61" s="161"/>
      <c r="Q61" s="161"/>
      <c r="R61" s="162"/>
      <c r="S61" s="162"/>
      <c r="T61" s="162"/>
      <c r="U61" s="162"/>
      <c r="V61" s="162"/>
      <c r="W61" s="162"/>
      <c r="X61" s="162"/>
      <c r="Y61" s="152"/>
      <c r="Z61" s="152"/>
      <c r="AA61" s="152"/>
      <c r="AB61" s="152"/>
      <c r="AC61" s="152"/>
      <c r="AD61" s="152"/>
      <c r="AE61" s="152"/>
      <c r="AF61" s="152"/>
      <c r="AG61" s="152" t="s">
        <v>132</v>
      </c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1" x14ac:dyDescent="0.2">
      <c r="A62" s="159"/>
      <c r="B62" s="160"/>
      <c r="C62" s="258" t="s">
        <v>211</v>
      </c>
      <c r="D62" s="259"/>
      <c r="E62" s="259"/>
      <c r="F62" s="259"/>
      <c r="G62" s="259"/>
      <c r="H62" s="162"/>
      <c r="I62" s="162"/>
      <c r="J62" s="162"/>
      <c r="K62" s="162"/>
      <c r="L62" s="162"/>
      <c r="M62" s="162"/>
      <c r="N62" s="161"/>
      <c r="O62" s="161"/>
      <c r="P62" s="161"/>
      <c r="Q62" s="161"/>
      <c r="R62" s="162"/>
      <c r="S62" s="162"/>
      <c r="T62" s="162"/>
      <c r="U62" s="162"/>
      <c r="V62" s="162"/>
      <c r="W62" s="162"/>
      <c r="X62" s="162"/>
      <c r="Y62" s="152"/>
      <c r="Z62" s="152"/>
      <c r="AA62" s="152"/>
      <c r="AB62" s="152"/>
      <c r="AC62" s="152"/>
      <c r="AD62" s="152"/>
      <c r="AE62" s="152"/>
      <c r="AF62" s="152"/>
      <c r="AG62" s="152" t="s">
        <v>132</v>
      </c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outlineLevel="1" x14ac:dyDescent="0.2">
      <c r="A63" s="159"/>
      <c r="B63" s="160"/>
      <c r="C63" s="258" t="s">
        <v>212</v>
      </c>
      <c r="D63" s="259"/>
      <c r="E63" s="259"/>
      <c r="F63" s="259"/>
      <c r="G63" s="259"/>
      <c r="H63" s="162"/>
      <c r="I63" s="162"/>
      <c r="J63" s="162"/>
      <c r="K63" s="162"/>
      <c r="L63" s="162"/>
      <c r="M63" s="162"/>
      <c r="N63" s="161"/>
      <c r="O63" s="161"/>
      <c r="P63" s="161"/>
      <c r="Q63" s="161"/>
      <c r="R63" s="162"/>
      <c r="S63" s="162"/>
      <c r="T63" s="162"/>
      <c r="U63" s="162"/>
      <c r="V63" s="162"/>
      <c r="W63" s="162"/>
      <c r="X63" s="162"/>
      <c r="Y63" s="152"/>
      <c r="Z63" s="152"/>
      <c r="AA63" s="152"/>
      <c r="AB63" s="152"/>
      <c r="AC63" s="152"/>
      <c r="AD63" s="152"/>
      <c r="AE63" s="152"/>
      <c r="AF63" s="152"/>
      <c r="AG63" s="152" t="s">
        <v>132</v>
      </c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outlineLevel="1" x14ac:dyDescent="0.2">
      <c r="A64" s="159"/>
      <c r="B64" s="160"/>
      <c r="C64" s="258" t="s">
        <v>213</v>
      </c>
      <c r="D64" s="259"/>
      <c r="E64" s="259"/>
      <c r="F64" s="259"/>
      <c r="G64" s="259"/>
      <c r="H64" s="162"/>
      <c r="I64" s="162"/>
      <c r="J64" s="162"/>
      <c r="K64" s="162"/>
      <c r="L64" s="162"/>
      <c r="M64" s="162"/>
      <c r="N64" s="161"/>
      <c r="O64" s="161"/>
      <c r="P64" s="161"/>
      <c r="Q64" s="161"/>
      <c r="R64" s="162"/>
      <c r="S64" s="162"/>
      <c r="T64" s="162"/>
      <c r="U64" s="162"/>
      <c r="V64" s="162"/>
      <c r="W64" s="162"/>
      <c r="X64" s="162"/>
      <c r="Y64" s="152"/>
      <c r="Z64" s="152"/>
      <c r="AA64" s="152"/>
      <c r="AB64" s="152"/>
      <c r="AC64" s="152"/>
      <c r="AD64" s="152"/>
      <c r="AE64" s="152"/>
      <c r="AF64" s="152"/>
      <c r="AG64" s="152" t="s">
        <v>132</v>
      </c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</row>
    <row r="65" spans="1:60" outlineLevel="1" x14ac:dyDescent="0.2">
      <c r="A65" s="159"/>
      <c r="B65" s="160"/>
      <c r="C65" s="258" t="s">
        <v>160</v>
      </c>
      <c r="D65" s="259"/>
      <c r="E65" s="259"/>
      <c r="F65" s="259"/>
      <c r="G65" s="259"/>
      <c r="H65" s="162"/>
      <c r="I65" s="162"/>
      <c r="J65" s="162"/>
      <c r="K65" s="162"/>
      <c r="L65" s="162"/>
      <c r="M65" s="162"/>
      <c r="N65" s="161"/>
      <c r="O65" s="161"/>
      <c r="P65" s="161"/>
      <c r="Q65" s="161"/>
      <c r="R65" s="162"/>
      <c r="S65" s="162"/>
      <c r="T65" s="162"/>
      <c r="U65" s="162"/>
      <c r="V65" s="162"/>
      <c r="W65" s="162"/>
      <c r="X65" s="162"/>
      <c r="Y65" s="152"/>
      <c r="Z65" s="152"/>
      <c r="AA65" s="152"/>
      <c r="AB65" s="152"/>
      <c r="AC65" s="152"/>
      <c r="AD65" s="152"/>
      <c r="AE65" s="152"/>
      <c r="AF65" s="152"/>
      <c r="AG65" s="152" t="s">
        <v>132</v>
      </c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ht="22.5" outlineLevel="1" x14ac:dyDescent="0.2">
      <c r="A66" s="159"/>
      <c r="B66" s="160"/>
      <c r="C66" s="258" t="s">
        <v>216</v>
      </c>
      <c r="D66" s="259"/>
      <c r="E66" s="259"/>
      <c r="F66" s="259"/>
      <c r="G66" s="259"/>
      <c r="H66" s="162"/>
      <c r="I66" s="162"/>
      <c r="J66" s="162"/>
      <c r="K66" s="162"/>
      <c r="L66" s="162"/>
      <c r="M66" s="162"/>
      <c r="N66" s="161"/>
      <c r="O66" s="161"/>
      <c r="P66" s="161"/>
      <c r="Q66" s="161"/>
      <c r="R66" s="162"/>
      <c r="S66" s="162"/>
      <c r="T66" s="162"/>
      <c r="U66" s="162"/>
      <c r="V66" s="162"/>
      <c r="W66" s="162"/>
      <c r="X66" s="162"/>
      <c r="Y66" s="152"/>
      <c r="Z66" s="152"/>
      <c r="AA66" s="152"/>
      <c r="AB66" s="152"/>
      <c r="AC66" s="152"/>
      <c r="AD66" s="152"/>
      <c r="AE66" s="152"/>
      <c r="AF66" s="152"/>
      <c r="AG66" s="152" t="s">
        <v>132</v>
      </c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80" t="str">
        <f>C66</f>
        <v>Dveřní křídlo, osazené elektromechanickým pohonem, bude mít funkci udržení otevřeného stavu. V případě požáru bude plnit funkci dle PBŘ.</v>
      </c>
      <c r="BB66" s="152"/>
      <c r="BC66" s="152"/>
      <c r="BD66" s="152"/>
      <c r="BE66" s="152"/>
      <c r="BF66" s="152"/>
      <c r="BG66" s="152"/>
      <c r="BH66" s="152"/>
    </row>
    <row r="67" spans="1:60" outlineLevel="1" x14ac:dyDescent="0.2">
      <c r="A67" s="159"/>
      <c r="B67" s="160"/>
      <c r="C67" s="254" t="s">
        <v>215</v>
      </c>
      <c r="D67" s="255"/>
      <c r="E67" s="255"/>
      <c r="F67" s="255"/>
      <c r="G67" s="255"/>
      <c r="H67" s="162"/>
      <c r="I67" s="162"/>
      <c r="J67" s="162"/>
      <c r="K67" s="162"/>
      <c r="L67" s="162"/>
      <c r="M67" s="162"/>
      <c r="N67" s="161"/>
      <c r="O67" s="161"/>
      <c r="P67" s="161"/>
      <c r="Q67" s="161"/>
      <c r="R67" s="162"/>
      <c r="S67" s="162"/>
      <c r="T67" s="162"/>
      <c r="U67" s="162"/>
      <c r="V67" s="162"/>
      <c r="W67" s="162"/>
      <c r="X67" s="162"/>
      <c r="Y67" s="152"/>
      <c r="Z67" s="152"/>
      <c r="AA67" s="152"/>
      <c r="AB67" s="152"/>
      <c r="AC67" s="152"/>
      <c r="AD67" s="152"/>
      <c r="AE67" s="152"/>
      <c r="AF67" s="152"/>
      <c r="AG67" s="152" t="s">
        <v>113</v>
      </c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x14ac:dyDescent="0.2">
      <c r="A68" s="166" t="s">
        <v>104</v>
      </c>
      <c r="B68" s="167" t="s">
        <v>68</v>
      </c>
      <c r="C68" s="181" t="s">
        <v>69</v>
      </c>
      <c r="D68" s="168"/>
      <c r="E68" s="169"/>
      <c r="F68" s="170"/>
      <c r="G68" s="170">
        <f>SUMIF(AG69:AG76,"&lt;&gt;NOR",G69:G76)</f>
        <v>0</v>
      </c>
      <c r="H68" s="170"/>
      <c r="I68" s="170">
        <f>SUM(I69:I76)</f>
        <v>0</v>
      </c>
      <c r="J68" s="170"/>
      <c r="K68" s="170">
        <f>SUM(K69:K76)</f>
        <v>0</v>
      </c>
      <c r="L68" s="170"/>
      <c r="M68" s="170">
        <f>SUM(M69:M76)</f>
        <v>0</v>
      </c>
      <c r="N68" s="169"/>
      <c r="O68" s="169">
        <f>SUM(O69:O76)</f>
        <v>7.0000000000000007E-2</v>
      </c>
      <c r="P68" s="169"/>
      <c r="Q68" s="169">
        <f>SUM(Q69:Q76)</f>
        <v>0</v>
      </c>
      <c r="R68" s="170"/>
      <c r="S68" s="170"/>
      <c r="T68" s="171"/>
      <c r="U68" s="165"/>
      <c r="V68" s="165">
        <f>SUM(V69:V76)</f>
        <v>3.2600000000000002</v>
      </c>
      <c r="W68" s="165"/>
      <c r="X68" s="165"/>
      <c r="AG68" t="s">
        <v>105</v>
      </c>
    </row>
    <row r="69" spans="1:60" outlineLevel="1" x14ac:dyDescent="0.2">
      <c r="A69" s="173">
        <v>11</v>
      </c>
      <c r="B69" s="174" t="s">
        <v>164</v>
      </c>
      <c r="C69" s="182" t="s">
        <v>165</v>
      </c>
      <c r="D69" s="175" t="s">
        <v>116</v>
      </c>
      <c r="E69" s="176">
        <v>3.1680000000000001</v>
      </c>
      <c r="F69" s="177"/>
      <c r="G69" s="178">
        <f>ROUND(E69*F69,2)</f>
        <v>0</v>
      </c>
      <c r="H69" s="177"/>
      <c r="I69" s="178">
        <f>ROUND(E69*H69,2)</f>
        <v>0</v>
      </c>
      <c r="J69" s="177"/>
      <c r="K69" s="178">
        <f>ROUND(E69*J69,2)</f>
        <v>0</v>
      </c>
      <c r="L69" s="178">
        <v>21</v>
      </c>
      <c r="M69" s="178">
        <f>G69*(1+L69/100)</f>
        <v>0</v>
      </c>
      <c r="N69" s="176">
        <v>2.1000000000000001E-4</v>
      </c>
      <c r="O69" s="176">
        <f>ROUND(E69*N69,2)</f>
        <v>0</v>
      </c>
      <c r="P69" s="176">
        <v>0</v>
      </c>
      <c r="Q69" s="176">
        <f>ROUND(E69*P69,2)</f>
        <v>0</v>
      </c>
      <c r="R69" s="178" t="s">
        <v>166</v>
      </c>
      <c r="S69" s="178" t="s">
        <v>110</v>
      </c>
      <c r="T69" s="179" t="s">
        <v>110</v>
      </c>
      <c r="U69" s="162">
        <v>0.05</v>
      </c>
      <c r="V69" s="162">
        <f>ROUND(E69*U69,2)</f>
        <v>0.16</v>
      </c>
      <c r="W69" s="162"/>
      <c r="X69" s="162" t="s">
        <v>111</v>
      </c>
      <c r="Y69" s="152"/>
      <c r="Z69" s="152"/>
      <c r="AA69" s="152"/>
      <c r="AB69" s="152"/>
      <c r="AC69" s="152"/>
      <c r="AD69" s="152"/>
      <c r="AE69" s="152"/>
      <c r="AF69" s="152"/>
      <c r="AG69" s="152" t="s">
        <v>112</v>
      </c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outlineLevel="1" x14ac:dyDescent="0.2">
      <c r="A70" s="159"/>
      <c r="B70" s="160"/>
      <c r="C70" s="252"/>
      <c r="D70" s="253"/>
      <c r="E70" s="253"/>
      <c r="F70" s="253"/>
      <c r="G70" s="253"/>
      <c r="H70" s="162"/>
      <c r="I70" s="162"/>
      <c r="J70" s="162"/>
      <c r="K70" s="162"/>
      <c r="L70" s="162"/>
      <c r="M70" s="162"/>
      <c r="N70" s="161"/>
      <c r="O70" s="161"/>
      <c r="P70" s="161"/>
      <c r="Q70" s="161"/>
      <c r="R70" s="162"/>
      <c r="S70" s="162"/>
      <c r="T70" s="162"/>
      <c r="U70" s="162"/>
      <c r="V70" s="162"/>
      <c r="W70" s="162"/>
      <c r="X70" s="162"/>
      <c r="Y70" s="152"/>
      <c r="Z70" s="152"/>
      <c r="AA70" s="152"/>
      <c r="AB70" s="152"/>
      <c r="AC70" s="152"/>
      <c r="AD70" s="152"/>
      <c r="AE70" s="152"/>
      <c r="AF70" s="152"/>
      <c r="AG70" s="152" t="s">
        <v>113</v>
      </c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outlineLevel="1" x14ac:dyDescent="0.2">
      <c r="A71" s="173">
        <v>12</v>
      </c>
      <c r="B71" s="174" t="s">
        <v>167</v>
      </c>
      <c r="C71" s="182" t="s">
        <v>168</v>
      </c>
      <c r="D71" s="175" t="s">
        <v>116</v>
      </c>
      <c r="E71" s="176">
        <v>3.1680000000000001</v>
      </c>
      <c r="F71" s="177"/>
      <c r="G71" s="178">
        <f>ROUND(E71*F71,2)</f>
        <v>0</v>
      </c>
      <c r="H71" s="177"/>
      <c r="I71" s="178">
        <f>ROUND(E71*H71,2)</f>
        <v>0</v>
      </c>
      <c r="J71" s="177"/>
      <c r="K71" s="178">
        <f>ROUND(E71*J71,2)</f>
        <v>0</v>
      </c>
      <c r="L71" s="178">
        <v>21</v>
      </c>
      <c r="M71" s="178">
        <f>G71*(1+L71/100)</f>
        <v>0</v>
      </c>
      <c r="N71" s="176">
        <v>0</v>
      </c>
      <c r="O71" s="176">
        <f>ROUND(E71*N71,2)</f>
        <v>0</v>
      </c>
      <c r="P71" s="176">
        <v>0</v>
      </c>
      <c r="Q71" s="176">
        <f>ROUND(E71*P71,2)</f>
        <v>0</v>
      </c>
      <c r="R71" s="178" t="s">
        <v>166</v>
      </c>
      <c r="S71" s="178" t="s">
        <v>110</v>
      </c>
      <c r="T71" s="179" t="s">
        <v>110</v>
      </c>
      <c r="U71" s="162">
        <v>0.97799999999999998</v>
      </c>
      <c r="V71" s="162">
        <f>ROUND(E71*U71,2)</f>
        <v>3.1</v>
      </c>
      <c r="W71" s="162"/>
      <c r="X71" s="162" t="s">
        <v>111</v>
      </c>
      <c r="Y71" s="152"/>
      <c r="Z71" s="152"/>
      <c r="AA71" s="152"/>
      <c r="AB71" s="152"/>
      <c r="AC71" s="152"/>
      <c r="AD71" s="152"/>
      <c r="AE71" s="152"/>
      <c r="AF71" s="152"/>
      <c r="AG71" s="152" t="s">
        <v>112</v>
      </c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1" x14ac:dyDescent="0.2">
      <c r="A72" s="159"/>
      <c r="B72" s="160"/>
      <c r="C72" s="243" t="s">
        <v>169</v>
      </c>
      <c r="D72" s="244"/>
      <c r="E72" s="244"/>
      <c r="F72" s="244"/>
      <c r="G72" s="244"/>
      <c r="H72" s="162"/>
      <c r="I72" s="162"/>
      <c r="J72" s="162"/>
      <c r="K72" s="162"/>
      <c r="L72" s="162"/>
      <c r="M72" s="162"/>
      <c r="N72" s="161"/>
      <c r="O72" s="161"/>
      <c r="P72" s="161"/>
      <c r="Q72" s="161"/>
      <c r="R72" s="162"/>
      <c r="S72" s="162"/>
      <c r="T72" s="162"/>
      <c r="U72" s="162"/>
      <c r="V72" s="162"/>
      <c r="W72" s="162"/>
      <c r="X72" s="162"/>
      <c r="Y72" s="152"/>
      <c r="Z72" s="152"/>
      <c r="AA72" s="152"/>
      <c r="AB72" s="152"/>
      <c r="AC72" s="152"/>
      <c r="AD72" s="152"/>
      <c r="AE72" s="152"/>
      <c r="AF72" s="152"/>
      <c r="AG72" s="152" t="s">
        <v>118</v>
      </c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outlineLevel="1" x14ac:dyDescent="0.2">
      <c r="A73" s="159"/>
      <c r="B73" s="160"/>
      <c r="C73" s="254"/>
      <c r="D73" s="255"/>
      <c r="E73" s="255"/>
      <c r="F73" s="255"/>
      <c r="G73" s="255"/>
      <c r="H73" s="162"/>
      <c r="I73" s="162"/>
      <c r="J73" s="162"/>
      <c r="K73" s="162"/>
      <c r="L73" s="162"/>
      <c r="M73" s="162"/>
      <c r="N73" s="161"/>
      <c r="O73" s="161"/>
      <c r="P73" s="161"/>
      <c r="Q73" s="161"/>
      <c r="R73" s="162"/>
      <c r="S73" s="162"/>
      <c r="T73" s="162"/>
      <c r="U73" s="162"/>
      <c r="V73" s="162"/>
      <c r="W73" s="162"/>
      <c r="X73" s="162"/>
      <c r="Y73" s="152"/>
      <c r="Z73" s="152"/>
      <c r="AA73" s="152"/>
      <c r="AB73" s="152"/>
      <c r="AC73" s="152"/>
      <c r="AD73" s="152"/>
      <c r="AE73" s="152"/>
      <c r="AF73" s="152"/>
      <c r="AG73" s="152" t="s">
        <v>113</v>
      </c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ht="22.5" outlineLevel="1" x14ac:dyDescent="0.2">
      <c r="A74" s="173">
        <v>13</v>
      </c>
      <c r="B74" s="174" t="s">
        <v>170</v>
      </c>
      <c r="C74" s="182" t="s">
        <v>171</v>
      </c>
      <c r="D74" s="175" t="s">
        <v>116</v>
      </c>
      <c r="E74" s="176">
        <v>3.8016000000000001</v>
      </c>
      <c r="F74" s="177"/>
      <c r="G74" s="178">
        <f>ROUND(E74*F74,2)</f>
        <v>0</v>
      </c>
      <c r="H74" s="177"/>
      <c r="I74" s="178">
        <f>ROUND(E74*H74,2)</f>
        <v>0</v>
      </c>
      <c r="J74" s="177"/>
      <c r="K74" s="178">
        <f>ROUND(E74*J74,2)</f>
        <v>0</v>
      </c>
      <c r="L74" s="178">
        <v>21</v>
      </c>
      <c r="M74" s="178">
        <f>G74*(1+L74/100)</f>
        <v>0</v>
      </c>
      <c r="N74" s="176">
        <v>1.9199999999999998E-2</v>
      </c>
      <c r="O74" s="176">
        <f>ROUND(E74*N74,2)</f>
        <v>7.0000000000000007E-2</v>
      </c>
      <c r="P74" s="176">
        <v>0</v>
      </c>
      <c r="Q74" s="176">
        <f>ROUND(E74*P74,2)</f>
        <v>0</v>
      </c>
      <c r="R74" s="178" t="s">
        <v>172</v>
      </c>
      <c r="S74" s="178" t="s">
        <v>110</v>
      </c>
      <c r="T74" s="179" t="s">
        <v>110</v>
      </c>
      <c r="U74" s="162">
        <v>0</v>
      </c>
      <c r="V74" s="162">
        <f>ROUND(E74*U74,2)</f>
        <v>0</v>
      </c>
      <c r="W74" s="162"/>
      <c r="X74" s="162" t="s">
        <v>173</v>
      </c>
      <c r="Y74" s="152"/>
      <c r="Z74" s="152"/>
      <c r="AA74" s="152"/>
      <c r="AB74" s="152"/>
      <c r="AC74" s="152"/>
      <c r="AD74" s="152"/>
      <c r="AE74" s="152"/>
      <c r="AF74" s="152"/>
      <c r="AG74" s="152" t="s">
        <v>174</v>
      </c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outlineLevel="1" x14ac:dyDescent="0.2">
      <c r="A75" s="159"/>
      <c r="B75" s="160"/>
      <c r="C75" s="183" t="s">
        <v>175</v>
      </c>
      <c r="D75" s="163"/>
      <c r="E75" s="164">
        <v>3.8016000000000001</v>
      </c>
      <c r="F75" s="162"/>
      <c r="G75" s="162"/>
      <c r="H75" s="162"/>
      <c r="I75" s="162"/>
      <c r="J75" s="162"/>
      <c r="K75" s="162"/>
      <c r="L75" s="162"/>
      <c r="M75" s="162"/>
      <c r="N75" s="161"/>
      <c r="O75" s="161"/>
      <c r="P75" s="161"/>
      <c r="Q75" s="161"/>
      <c r="R75" s="162"/>
      <c r="S75" s="162"/>
      <c r="T75" s="162"/>
      <c r="U75" s="162"/>
      <c r="V75" s="162"/>
      <c r="W75" s="162"/>
      <c r="X75" s="162"/>
      <c r="Y75" s="152"/>
      <c r="Z75" s="152"/>
      <c r="AA75" s="152"/>
      <c r="AB75" s="152"/>
      <c r="AC75" s="152"/>
      <c r="AD75" s="152"/>
      <c r="AE75" s="152"/>
      <c r="AF75" s="152"/>
      <c r="AG75" s="152" t="s">
        <v>124</v>
      </c>
      <c r="AH75" s="152">
        <v>0</v>
      </c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outlineLevel="1" x14ac:dyDescent="0.2">
      <c r="A76" s="159"/>
      <c r="B76" s="160"/>
      <c r="C76" s="254"/>
      <c r="D76" s="255"/>
      <c r="E76" s="255"/>
      <c r="F76" s="255"/>
      <c r="G76" s="255"/>
      <c r="H76" s="162"/>
      <c r="I76" s="162"/>
      <c r="J76" s="162"/>
      <c r="K76" s="162"/>
      <c r="L76" s="162"/>
      <c r="M76" s="162"/>
      <c r="N76" s="161"/>
      <c r="O76" s="161"/>
      <c r="P76" s="161"/>
      <c r="Q76" s="161"/>
      <c r="R76" s="162"/>
      <c r="S76" s="162"/>
      <c r="T76" s="162"/>
      <c r="U76" s="162"/>
      <c r="V76" s="162"/>
      <c r="W76" s="162"/>
      <c r="X76" s="162"/>
      <c r="Y76" s="152"/>
      <c r="Z76" s="152"/>
      <c r="AA76" s="152"/>
      <c r="AB76" s="152"/>
      <c r="AC76" s="152"/>
      <c r="AD76" s="152"/>
      <c r="AE76" s="152"/>
      <c r="AF76" s="152"/>
      <c r="AG76" s="152" t="s">
        <v>113</v>
      </c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x14ac:dyDescent="0.2">
      <c r="A77" s="166" t="s">
        <v>104</v>
      </c>
      <c r="B77" s="167" t="s">
        <v>70</v>
      </c>
      <c r="C77" s="181" t="s">
        <v>71</v>
      </c>
      <c r="D77" s="168"/>
      <c r="E77" s="169"/>
      <c r="F77" s="170"/>
      <c r="G77" s="170">
        <f>SUMIF(AG78:AG81,"&lt;&gt;NOR",G78:G81)</f>
        <v>0</v>
      </c>
      <c r="H77" s="170"/>
      <c r="I77" s="170">
        <f>SUM(I78:I81)</f>
        <v>0</v>
      </c>
      <c r="J77" s="170"/>
      <c r="K77" s="170">
        <f>SUM(K78:K81)</f>
        <v>0</v>
      </c>
      <c r="L77" s="170"/>
      <c r="M77" s="170">
        <f>SUM(M78:M81)</f>
        <v>0</v>
      </c>
      <c r="N77" s="169"/>
      <c r="O77" s="169">
        <f>SUM(O78:O81)</f>
        <v>0.04</v>
      </c>
      <c r="P77" s="169"/>
      <c r="Q77" s="169">
        <f>SUM(Q78:Q81)</f>
        <v>0</v>
      </c>
      <c r="R77" s="170"/>
      <c r="S77" s="170"/>
      <c r="T77" s="171"/>
      <c r="U77" s="165"/>
      <c r="V77" s="165">
        <f>SUM(V78:V81)</f>
        <v>26.34</v>
      </c>
      <c r="W77" s="165"/>
      <c r="X77" s="165"/>
      <c r="AG77" t="s">
        <v>105</v>
      </c>
    </row>
    <row r="78" spans="1:60" outlineLevel="1" x14ac:dyDescent="0.2">
      <c r="A78" s="173">
        <v>14</v>
      </c>
      <c r="B78" s="174" t="s">
        <v>176</v>
      </c>
      <c r="C78" s="182" t="s">
        <v>177</v>
      </c>
      <c r="D78" s="175" t="s">
        <v>116</v>
      </c>
      <c r="E78" s="176">
        <v>196</v>
      </c>
      <c r="F78" s="177"/>
      <c r="G78" s="178">
        <f>ROUND(E78*F78,2)</f>
        <v>0</v>
      </c>
      <c r="H78" s="177"/>
      <c r="I78" s="178">
        <f>ROUND(E78*H78,2)</f>
        <v>0</v>
      </c>
      <c r="J78" s="177"/>
      <c r="K78" s="178">
        <f>ROUND(E78*J78,2)</f>
        <v>0</v>
      </c>
      <c r="L78" s="178">
        <v>21</v>
      </c>
      <c r="M78" s="178">
        <f>G78*(1+L78/100)</f>
        <v>0</v>
      </c>
      <c r="N78" s="176">
        <v>6.9999999999999994E-5</v>
      </c>
      <c r="O78" s="176">
        <f>ROUND(E78*N78,2)</f>
        <v>0.01</v>
      </c>
      <c r="P78" s="176">
        <v>0</v>
      </c>
      <c r="Q78" s="176">
        <f>ROUND(E78*P78,2)</f>
        <v>0</v>
      </c>
      <c r="R78" s="178" t="s">
        <v>178</v>
      </c>
      <c r="S78" s="178" t="s">
        <v>110</v>
      </c>
      <c r="T78" s="179" t="s">
        <v>110</v>
      </c>
      <c r="U78" s="162">
        <v>3.2480000000000002E-2</v>
      </c>
      <c r="V78" s="162">
        <f>ROUND(E78*U78,2)</f>
        <v>6.37</v>
      </c>
      <c r="W78" s="162"/>
      <c r="X78" s="162" t="s">
        <v>111</v>
      </c>
      <c r="Y78" s="152"/>
      <c r="Z78" s="152"/>
      <c r="AA78" s="152"/>
      <c r="AB78" s="152"/>
      <c r="AC78" s="152"/>
      <c r="AD78" s="152"/>
      <c r="AE78" s="152"/>
      <c r="AF78" s="152"/>
      <c r="AG78" s="152" t="s">
        <v>112</v>
      </c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</row>
    <row r="79" spans="1:60" outlineLevel="1" x14ac:dyDescent="0.2">
      <c r="A79" s="159"/>
      <c r="B79" s="160"/>
      <c r="C79" s="252"/>
      <c r="D79" s="253"/>
      <c r="E79" s="253"/>
      <c r="F79" s="253"/>
      <c r="G79" s="253"/>
      <c r="H79" s="162"/>
      <c r="I79" s="162"/>
      <c r="J79" s="162"/>
      <c r="K79" s="162"/>
      <c r="L79" s="162"/>
      <c r="M79" s="162"/>
      <c r="N79" s="161"/>
      <c r="O79" s="161"/>
      <c r="P79" s="161"/>
      <c r="Q79" s="161"/>
      <c r="R79" s="162"/>
      <c r="S79" s="162"/>
      <c r="T79" s="162"/>
      <c r="U79" s="162"/>
      <c r="V79" s="162"/>
      <c r="W79" s="162"/>
      <c r="X79" s="162"/>
      <c r="Y79" s="152"/>
      <c r="Z79" s="152"/>
      <c r="AA79" s="152"/>
      <c r="AB79" s="152"/>
      <c r="AC79" s="152"/>
      <c r="AD79" s="152"/>
      <c r="AE79" s="152"/>
      <c r="AF79" s="152"/>
      <c r="AG79" s="152" t="s">
        <v>113</v>
      </c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</row>
    <row r="80" spans="1:60" outlineLevel="1" x14ac:dyDescent="0.2">
      <c r="A80" s="173">
        <v>15</v>
      </c>
      <c r="B80" s="174" t="s">
        <v>179</v>
      </c>
      <c r="C80" s="182" t="s">
        <v>180</v>
      </c>
      <c r="D80" s="175" t="s">
        <v>116</v>
      </c>
      <c r="E80" s="176">
        <v>196</v>
      </c>
      <c r="F80" s="177"/>
      <c r="G80" s="178">
        <f>ROUND(E80*F80,2)</f>
        <v>0</v>
      </c>
      <c r="H80" s="177"/>
      <c r="I80" s="178">
        <f>ROUND(E80*H80,2)</f>
        <v>0</v>
      </c>
      <c r="J80" s="177"/>
      <c r="K80" s="178">
        <f>ROUND(E80*J80,2)</f>
        <v>0</v>
      </c>
      <c r="L80" s="178">
        <v>21</v>
      </c>
      <c r="M80" s="178">
        <f>G80*(1+L80/100)</f>
        <v>0</v>
      </c>
      <c r="N80" s="176">
        <v>1.4999999999999999E-4</v>
      </c>
      <c r="O80" s="176">
        <f>ROUND(E80*N80,2)</f>
        <v>0.03</v>
      </c>
      <c r="P80" s="176">
        <v>0</v>
      </c>
      <c r="Q80" s="176">
        <f>ROUND(E80*P80,2)</f>
        <v>0</v>
      </c>
      <c r="R80" s="178" t="s">
        <v>178</v>
      </c>
      <c r="S80" s="178" t="s">
        <v>110</v>
      </c>
      <c r="T80" s="179" t="s">
        <v>110</v>
      </c>
      <c r="U80" s="162">
        <v>0.10191</v>
      </c>
      <c r="V80" s="162">
        <f>ROUND(E80*U80,2)</f>
        <v>19.97</v>
      </c>
      <c r="W80" s="162"/>
      <c r="X80" s="162" t="s">
        <v>111</v>
      </c>
      <c r="Y80" s="152"/>
      <c r="Z80" s="152"/>
      <c r="AA80" s="152"/>
      <c r="AB80" s="152"/>
      <c r="AC80" s="152"/>
      <c r="AD80" s="152"/>
      <c r="AE80" s="152"/>
      <c r="AF80" s="152"/>
      <c r="AG80" s="152" t="s">
        <v>112</v>
      </c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outlineLevel="1" x14ac:dyDescent="0.2">
      <c r="A81" s="159"/>
      <c r="B81" s="160"/>
      <c r="C81" s="252"/>
      <c r="D81" s="253"/>
      <c r="E81" s="253"/>
      <c r="F81" s="253"/>
      <c r="G81" s="253"/>
      <c r="H81" s="162"/>
      <c r="I81" s="162"/>
      <c r="J81" s="162"/>
      <c r="K81" s="162"/>
      <c r="L81" s="162"/>
      <c r="M81" s="162"/>
      <c r="N81" s="161"/>
      <c r="O81" s="161"/>
      <c r="P81" s="161"/>
      <c r="Q81" s="161"/>
      <c r="R81" s="162"/>
      <c r="S81" s="162"/>
      <c r="T81" s="162"/>
      <c r="U81" s="162"/>
      <c r="V81" s="162"/>
      <c r="W81" s="162"/>
      <c r="X81" s="162"/>
      <c r="Y81" s="152"/>
      <c r="Z81" s="152"/>
      <c r="AA81" s="152"/>
      <c r="AB81" s="152"/>
      <c r="AC81" s="152"/>
      <c r="AD81" s="152"/>
      <c r="AE81" s="152"/>
      <c r="AF81" s="152"/>
      <c r="AG81" s="152" t="s">
        <v>113</v>
      </c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x14ac:dyDescent="0.2">
      <c r="A82" s="166" t="s">
        <v>104</v>
      </c>
      <c r="B82" s="167" t="s">
        <v>72</v>
      </c>
      <c r="C82" s="181" t="s">
        <v>73</v>
      </c>
      <c r="D82" s="168"/>
      <c r="E82" s="169"/>
      <c r="F82" s="170"/>
      <c r="G82" s="170">
        <f>SUMIF(AG83:AG84,"&lt;&gt;NOR",G83:G84)</f>
        <v>0</v>
      </c>
      <c r="H82" s="170"/>
      <c r="I82" s="170">
        <f>SUM(I83:I84)</f>
        <v>0</v>
      </c>
      <c r="J82" s="170"/>
      <c r="K82" s="170">
        <f>SUM(K83:K84)</f>
        <v>0</v>
      </c>
      <c r="L82" s="170"/>
      <c r="M82" s="170">
        <f>SUM(M83:M84)</f>
        <v>0</v>
      </c>
      <c r="N82" s="169"/>
      <c r="O82" s="169">
        <f>SUM(O83:O84)</f>
        <v>0</v>
      </c>
      <c r="P82" s="169"/>
      <c r="Q82" s="169">
        <f>SUM(Q83:Q84)</f>
        <v>0</v>
      </c>
      <c r="R82" s="170"/>
      <c r="S82" s="170"/>
      <c r="T82" s="171"/>
      <c r="U82" s="165"/>
      <c r="V82" s="165">
        <f>SUM(V83:V84)</f>
        <v>0</v>
      </c>
      <c r="W82" s="165"/>
      <c r="X82" s="165"/>
      <c r="AG82" t="s">
        <v>105</v>
      </c>
    </row>
    <row r="83" spans="1:60" outlineLevel="1" x14ac:dyDescent="0.2">
      <c r="A83" s="173">
        <v>16</v>
      </c>
      <c r="B83" s="174" t="s">
        <v>181</v>
      </c>
      <c r="C83" s="182" t="s">
        <v>182</v>
      </c>
      <c r="D83" s="175" t="s">
        <v>183</v>
      </c>
      <c r="E83" s="176">
        <v>1</v>
      </c>
      <c r="F83" s="177"/>
      <c r="G83" s="178">
        <f>ROUND(E83*F83,2)</f>
        <v>0</v>
      </c>
      <c r="H83" s="177"/>
      <c r="I83" s="178">
        <f>ROUND(E83*H83,2)</f>
        <v>0</v>
      </c>
      <c r="J83" s="177"/>
      <c r="K83" s="178">
        <f>ROUND(E83*J83,2)</f>
        <v>0</v>
      </c>
      <c r="L83" s="178">
        <v>21</v>
      </c>
      <c r="M83" s="178">
        <f>G83*(1+L83/100)</f>
        <v>0</v>
      </c>
      <c r="N83" s="176">
        <v>0</v>
      </c>
      <c r="O83" s="176">
        <f>ROUND(E83*N83,2)</f>
        <v>0</v>
      </c>
      <c r="P83" s="176">
        <v>0</v>
      </c>
      <c r="Q83" s="176">
        <f>ROUND(E83*P83,2)</f>
        <v>0</v>
      </c>
      <c r="R83" s="178"/>
      <c r="S83" s="178" t="s">
        <v>141</v>
      </c>
      <c r="T83" s="179" t="s">
        <v>142</v>
      </c>
      <c r="U83" s="162">
        <v>0</v>
      </c>
      <c r="V83" s="162">
        <f>ROUND(E83*U83,2)</f>
        <v>0</v>
      </c>
      <c r="W83" s="162"/>
      <c r="X83" s="162" t="s">
        <v>111</v>
      </c>
      <c r="Y83" s="152"/>
      <c r="Z83" s="152"/>
      <c r="AA83" s="152"/>
      <c r="AB83" s="152"/>
      <c r="AC83" s="152"/>
      <c r="AD83" s="152"/>
      <c r="AE83" s="152"/>
      <c r="AF83" s="152"/>
      <c r="AG83" s="152" t="s">
        <v>112</v>
      </c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1:60" outlineLevel="1" x14ac:dyDescent="0.2">
      <c r="A84" s="159"/>
      <c r="B84" s="160"/>
      <c r="C84" s="252"/>
      <c r="D84" s="253"/>
      <c r="E84" s="253"/>
      <c r="F84" s="253"/>
      <c r="G84" s="253"/>
      <c r="H84" s="162"/>
      <c r="I84" s="162"/>
      <c r="J84" s="162"/>
      <c r="K84" s="162"/>
      <c r="L84" s="162"/>
      <c r="M84" s="162"/>
      <c r="N84" s="161"/>
      <c r="O84" s="161"/>
      <c r="P84" s="161"/>
      <c r="Q84" s="161"/>
      <c r="R84" s="162"/>
      <c r="S84" s="162"/>
      <c r="T84" s="162"/>
      <c r="U84" s="162"/>
      <c r="V84" s="162"/>
      <c r="W84" s="162"/>
      <c r="X84" s="162"/>
      <c r="Y84" s="152"/>
      <c r="Z84" s="152"/>
      <c r="AA84" s="152"/>
      <c r="AB84" s="152"/>
      <c r="AC84" s="152"/>
      <c r="AD84" s="152"/>
      <c r="AE84" s="152"/>
      <c r="AF84" s="152"/>
      <c r="AG84" s="152" t="s">
        <v>113</v>
      </c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1:60" x14ac:dyDescent="0.2">
      <c r="A85" s="166" t="s">
        <v>104</v>
      </c>
      <c r="B85" s="167" t="s">
        <v>74</v>
      </c>
      <c r="C85" s="181" t="s">
        <v>75</v>
      </c>
      <c r="D85" s="168"/>
      <c r="E85" s="169"/>
      <c r="F85" s="170"/>
      <c r="G85" s="170">
        <f>SUMIF(AG86:AG104,"&lt;&gt;NOR",G86:G104)</f>
        <v>0</v>
      </c>
      <c r="H85" s="170"/>
      <c r="I85" s="170">
        <f>SUM(I86:I104)</f>
        <v>0</v>
      </c>
      <c r="J85" s="170"/>
      <c r="K85" s="170">
        <f>SUM(K86:K104)</f>
        <v>0</v>
      </c>
      <c r="L85" s="170"/>
      <c r="M85" s="170">
        <f>SUM(M86:M104)</f>
        <v>0</v>
      </c>
      <c r="N85" s="169"/>
      <c r="O85" s="169">
        <f>SUM(O86:O104)</f>
        <v>0.02</v>
      </c>
      <c r="P85" s="169"/>
      <c r="Q85" s="169">
        <f>SUM(Q86:Q104)</f>
        <v>0</v>
      </c>
      <c r="R85" s="170"/>
      <c r="S85" s="170"/>
      <c r="T85" s="171"/>
      <c r="U85" s="165"/>
      <c r="V85" s="165">
        <f>SUM(V86:V104)</f>
        <v>28.91</v>
      </c>
      <c r="W85" s="165"/>
      <c r="X85" s="165"/>
      <c r="AG85" t="s">
        <v>105</v>
      </c>
    </row>
    <row r="86" spans="1:60" outlineLevel="1" x14ac:dyDescent="0.2">
      <c r="A86" s="173">
        <v>17</v>
      </c>
      <c r="B86" s="174" t="s">
        <v>184</v>
      </c>
      <c r="C86" s="182" t="s">
        <v>185</v>
      </c>
      <c r="D86" s="175" t="s">
        <v>163</v>
      </c>
      <c r="E86" s="176">
        <v>5</v>
      </c>
      <c r="F86" s="177"/>
      <c r="G86" s="178">
        <f>ROUND(E86*F86,2)</f>
        <v>0</v>
      </c>
      <c r="H86" s="177"/>
      <c r="I86" s="178">
        <f>ROUND(E86*H86,2)</f>
        <v>0</v>
      </c>
      <c r="J86" s="177"/>
      <c r="K86" s="178">
        <f>ROUND(E86*J86,2)</f>
        <v>0</v>
      </c>
      <c r="L86" s="178">
        <v>21</v>
      </c>
      <c r="M86" s="178">
        <f>G86*(1+L86/100)</f>
        <v>0</v>
      </c>
      <c r="N86" s="176">
        <v>0</v>
      </c>
      <c r="O86" s="176">
        <f>ROUND(E86*N86,2)</f>
        <v>0</v>
      </c>
      <c r="P86" s="176">
        <v>0</v>
      </c>
      <c r="Q86" s="176">
        <f>ROUND(E86*P86,2)</f>
        <v>0</v>
      </c>
      <c r="R86" s="178" t="s">
        <v>74</v>
      </c>
      <c r="S86" s="178" t="s">
        <v>110</v>
      </c>
      <c r="T86" s="179" t="s">
        <v>110</v>
      </c>
      <c r="U86" s="162">
        <v>0.28499999999999998</v>
      </c>
      <c r="V86" s="162">
        <f>ROUND(E86*U86,2)</f>
        <v>1.43</v>
      </c>
      <c r="W86" s="162"/>
      <c r="X86" s="162" t="s">
        <v>111</v>
      </c>
      <c r="Y86" s="152"/>
      <c r="Z86" s="152"/>
      <c r="AA86" s="152"/>
      <c r="AB86" s="152"/>
      <c r="AC86" s="152"/>
      <c r="AD86" s="152"/>
      <c r="AE86" s="152"/>
      <c r="AF86" s="152"/>
      <c r="AG86" s="152" t="s">
        <v>112</v>
      </c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1:60" outlineLevel="1" x14ac:dyDescent="0.2">
      <c r="A87" s="159"/>
      <c r="B87" s="160"/>
      <c r="C87" s="252"/>
      <c r="D87" s="253"/>
      <c r="E87" s="253"/>
      <c r="F87" s="253"/>
      <c r="G87" s="253"/>
      <c r="H87" s="162"/>
      <c r="I87" s="162"/>
      <c r="J87" s="162"/>
      <c r="K87" s="162"/>
      <c r="L87" s="162"/>
      <c r="M87" s="162"/>
      <c r="N87" s="161"/>
      <c r="O87" s="161"/>
      <c r="P87" s="161"/>
      <c r="Q87" s="161"/>
      <c r="R87" s="162"/>
      <c r="S87" s="162"/>
      <c r="T87" s="162"/>
      <c r="U87" s="162"/>
      <c r="V87" s="162"/>
      <c r="W87" s="162"/>
      <c r="X87" s="162"/>
      <c r="Y87" s="152"/>
      <c r="Z87" s="152"/>
      <c r="AA87" s="152"/>
      <c r="AB87" s="152"/>
      <c r="AC87" s="152"/>
      <c r="AD87" s="152"/>
      <c r="AE87" s="152"/>
      <c r="AF87" s="152"/>
      <c r="AG87" s="152" t="s">
        <v>113</v>
      </c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1:60" outlineLevel="1" x14ac:dyDescent="0.2">
      <c r="A88" s="173">
        <v>18</v>
      </c>
      <c r="B88" s="174" t="s">
        <v>186</v>
      </c>
      <c r="C88" s="182" t="s">
        <v>187</v>
      </c>
      <c r="D88" s="175" t="s">
        <v>163</v>
      </c>
      <c r="E88" s="176">
        <v>5</v>
      </c>
      <c r="F88" s="177"/>
      <c r="G88" s="178">
        <f>ROUND(E88*F88,2)</f>
        <v>0</v>
      </c>
      <c r="H88" s="177"/>
      <c r="I88" s="178">
        <f>ROUND(E88*H88,2)</f>
        <v>0</v>
      </c>
      <c r="J88" s="177"/>
      <c r="K88" s="178">
        <f>ROUND(E88*J88,2)</f>
        <v>0</v>
      </c>
      <c r="L88" s="178">
        <v>21</v>
      </c>
      <c r="M88" s="178">
        <f>G88*(1+L88/100)</f>
        <v>0</v>
      </c>
      <c r="N88" s="176">
        <v>1E-4</v>
      </c>
      <c r="O88" s="176">
        <f>ROUND(E88*N88,2)</f>
        <v>0</v>
      </c>
      <c r="P88" s="176">
        <v>0</v>
      </c>
      <c r="Q88" s="176">
        <f>ROUND(E88*P88,2)</f>
        <v>0</v>
      </c>
      <c r="R88" s="178"/>
      <c r="S88" s="178" t="s">
        <v>110</v>
      </c>
      <c r="T88" s="179" t="s">
        <v>142</v>
      </c>
      <c r="U88" s="162">
        <v>0.26900000000000002</v>
      </c>
      <c r="V88" s="162">
        <f>ROUND(E88*U88,2)</f>
        <v>1.35</v>
      </c>
      <c r="W88" s="162"/>
      <c r="X88" s="162" t="s">
        <v>111</v>
      </c>
      <c r="Y88" s="152"/>
      <c r="Z88" s="152"/>
      <c r="AA88" s="152"/>
      <c r="AB88" s="152"/>
      <c r="AC88" s="152"/>
      <c r="AD88" s="152"/>
      <c r="AE88" s="152"/>
      <c r="AF88" s="152"/>
      <c r="AG88" s="152" t="s">
        <v>112</v>
      </c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1:60" outlineLevel="1" x14ac:dyDescent="0.2">
      <c r="A89" s="159"/>
      <c r="B89" s="160"/>
      <c r="C89" s="252"/>
      <c r="D89" s="253"/>
      <c r="E89" s="253"/>
      <c r="F89" s="253"/>
      <c r="G89" s="253"/>
      <c r="H89" s="162"/>
      <c r="I89" s="162"/>
      <c r="J89" s="162"/>
      <c r="K89" s="162"/>
      <c r="L89" s="162"/>
      <c r="M89" s="162"/>
      <c r="N89" s="161"/>
      <c r="O89" s="161"/>
      <c r="P89" s="161"/>
      <c r="Q89" s="161"/>
      <c r="R89" s="162"/>
      <c r="S89" s="162"/>
      <c r="T89" s="162"/>
      <c r="U89" s="162"/>
      <c r="V89" s="162"/>
      <c r="W89" s="162"/>
      <c r="X89" s="162"/>
      <c r="Y89" s="152"/>
      <c r="Z89" s="152"/>
      <c r="AA89" s="152"/>
      <c r="AB89" s="152"/>
      <c r="AC89" s="152"/>
      <c r="AD89" s="152"/>
      <c r="AE89" s="152"/>
      <c r="AF89" s="152"/>
      <c r="AG89" s="152" t="s">
        <v>113</v>
      </c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outlineLevel="1" x14ac:dyDescent="0.2">
      <c r="A90" s="173">
        <v>19</v>
      </c>
      <c r="B90" s="174" t="s">
        <v>188</v>
      </c>
      <c r="C90" s="182" t="s">
        <v>189</v>
      </c>
      <c r="D90" s="175" t="s">
        <v>108</v>
      </c>
      <c r="E90" s="176">
        <v>63</v>
      </c>
      <c r="F90" s="177"/>
      <c r="G90" s="178">
        <f>ROUND(E90*F90,2)</f>
        <v>0</v>
      </c>
      <c r="H90" s="177"/>
      <c r="I90" s="178">
        <f>ROUND(E90*H90,2)</f>
        <v>0</v>
      </c>
      <c r="J90" s="177"/>
      <c r="K90" s="178">
        <f>ROUND(E90*J90,2)</f>
        <v>0</v>
      </c>
      <c r="L90" s="178">
        <v>21</v>
      </c>
      <c r="M90" s="178">
        <f>G90*(1+L90/100)</f>
        <v>0</v>
      </c>
      <c r="N90" s="176">
        <v>0</v>
      </c>
      <c r="O90" s="176">
        <f>ROUND(E90*N90,2)</f>
        <v>0</v>
      </c>
      <c r="P90" s="176">
        <v>0</v>
      </c>
      <c r="Q90" s="176">
        <f>ROUND(E90*P90,2)</f>
        <v>0</v>
      </c>
      <c r="R90" s="178"/>
      <c r="S90" s="178" t="s">
        <v>110</v>
      </c>
      <c r="T90" s="179" t="s">
        <v>142</v>
      </c>
      <c r="U90" s="162">
        <v>0.1</v>
      </c>
      <c r="V90" s="162">
        <f>ROUND(E90*U90,2)</f>
        <v>6.3</v>
      </c>
      <c r="W90" s="162"/>
      <c r="X90" s="162" t="s">
        <v>111</v>
      </c>
      <c r="Y90" s="152"/>
      <c r="Z90" s="152"/>
      <c r="AA90" s="152"/>
      <c r="AB90" s="152"/>
      <c r="AC90" s="152"/>
      <c r="AD90" s="152"/>
      <c r="AE90" s="152"/>
      <c r="AF90" s="152"/>
      <c r="AG90" s="152" t="s">
        <v>112</v>
      </c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</row>
    <row r="91" spans="1:60" outlineLevel="1" x14ac:dyDescent="0.2">
      <c r="A91" s="159"/>
      <c r="B91" s="160"/>
      <c r="C91" s="252"/>
      <c r="D91" s="253"/>
      <c r="E91" s="253"/>
      <c r="F91" s="253"/>
      <c r="G91" s="253"/>
      <c r="H91" s="162"/>
      <c r="I91" s="162"/>
      <c r="J91" s="162"/>
      <c r="K91" s="162"/>
      <c r="L91" s="162"/>
      <c r="M91" s="162"/>
      <c r="N91" s="161"/>
      <c r="O91" s="161"/>
      <c r="P91" s="161"/>
      <c r="Q91" s="161"/>
      <c r="R91" s="162"/>
      <c r="S91" s="162"/>
      <c r="T91" s="162"/>
      <c r="U91" s="162"/>
      <c r="V91" s="162"/>
      <c r="W91" s="162"/>
      <c r="X91" s="162"/>
      <c r="Y91" s="152"/>
      <c r="Z91" s="152"/>
      <c r="AA91" s="152"/>
      <c r="AB91" s="152"/>
      <c r="AC91" s="152"/>
      <c r="AD91" s="152"/>
      <c r="AE91" s="152"/>
      <c r="AF91" s="152"/>
      <c r="AG91" s="152" t="s">
        <v>113</v>
      </c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1:60" outlineLevel="1" x14ac:dyDescent="0.2">
      <c r="A92" s="173">
        <v>20</v>
      </c>
      <c r="B92" s="174" t="s">
        <v>190</v>
      </c>
      <c r="C92" s="182" t="s">
        <v>191</v>
      </c>
      <c r="D92" s="175" t="s">
        <v>192</v>
      </c>
      <c r="E92" s="176">
        <v>3</v>
      </c>
      <c r="F92" s="177"/>
      <c r="G92" s="178">
        <f>ROUND(E92*F92,2)</f>
        <v>0</v>
      </c>
      <c r="H92" s="177"/>
      <c r="I92" s="178">
        <f>ROUND(E92*H92,2)</f>
        <v>0</v>
      </c>
      <c r="J92" s="177"/>
      <c r="K92" s="178">
        <f>ROUND(E92*J92,2)</f>
        <v>0</v>
      </c>
      <c r="L92" s="178">
        <v>21</v>
      </c>
      <c r="M92" s="178">
        <f>G92*(1+L92/100)</f>
        <v>0</v>
      </c>
      <c r="N92" s="176">
        <v>0</v>
      </c>
      <c r="O92" s="176">
        <f>ROUND(E92*N92,2)</f>
        <v>0</v>
      </c>
      <c r="P92" s="176">
        <v>0</v>
      </c>
      <c r="Q92" s="176">
        <f>ROUND(E92*P92,2)</f>
        <v>0</v>
      </c>
      <c r="R92" s="178"/>
      <c r="S92" s="178" t="s">
        <v>110</v>
      </c>
      <c r="T92" s="179" t="s">
        <v>142</v>
      </c>
      <c r="U92" s="162">
        <v>1</v>
      </c>
      <c r="V92" s="162">
        <f>ROUND(E92*U92,2)</f>
        <v>3</v>
      </c>
      <c r="W92" s="162"/>
      <c r="X92" s="162" t="s">
        <v>111</v>
      </c>
      <c r="Y92" s="152"/>
      <c r="Z92" s="152"/>
      <c r="AA92" s="152"/>
      <c r="AB92" s="152"/>
      <c r="AC92" s="152"/>
      <c r="AD92" s="152"/>
      <c r="AE92" s="152"/>
      <c r="AF92" s="152"/>
      <c r="AG92" s="152" t="s">
        <v>112</v>
      </c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outlineLevel="1" x14ac:dyDescent="0.2">
      <c r="A93" s="159"/>
      <c r="B93" s="160"/>
      <c r="C93" s="252"/>
      <c r="D93" s="253"/>
      <c r="E93" s="253"/>
      <c r="F93" s="253"/>
      <c r="G93" s="253"/>
      <c r="H93" s="162"/>
      <c r="I93" s="162"/>
      <c r="J93" s="162"/>
      <c r="K93" s="162"/>
      <c r="L93" s="162"/>
      <c r="M93" s="162"/>
      <c r="N93" s="161"/>
      <c r="O93" s="161"/>
      <c r="P93" s="161"/>
      <c r="Q93" s="161"/>
      <c r="R93" s="162"/>
      <c r="S93" s="162"/>
      <c r="T93" s="162"/>
      <c r="U93" s="162"/>
      <c r="V93" s="162"/>
      <c r="W93" s="162"/>
      <c r="X93" s="162"/>
      <c r="Y93" s="152"/>
      <c r="Z93" s="152"/>
      <c r="AA93" s="152"/>
      <c r="AB93" s="152"/>
      <c r="AC93" s="152"/>
      <c r="AD93" s="152"/>
      <c r="AE93" s="152"/>
      <c r="AF93" s="152"/>
      <c r="AG93" s="152" t="s">
        <v>113</v>
      </c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</row>
    <row r="94" spans="1:60" outlineLevel="1" x14ac:dyDescent="0.2">
      <c r="A94" s="173">
        <v>21</v>
      </c>
      <c r="B94" s="174" t="s">
        <v>193</v>
      </c>
      <c r="C94" s="182" t="s">
        <v>194</v>
      </c>
      <c r="D94" s="175" t="s">
        <v>163</v>
      </c>
      <c r="E94" s="176">
        <v>4</v>
      </c>
      <c r="F94" s="177"/>
      <c r="G94" s="178">
        <f>ROUND(E94*F94,2)</f>
        <v>0</v>
      </c>
      <c r="H94" s="177"/>
      <c r="I94" s="178">
        <f>ROUND(E94*H94,2)</f>
        <v>0</v>
      </c>
      <c r="J94" s="177"/>
      <c r="K94" s="178">
        <f>ROUND(E94*J94,2)</f>
        <v>0</v>
      </c>
      <c r="L94" s="178">
        <v>21</v>
      </c>
      <c r="M94" s="178">
        <f>G94*(1+L94/100)</f>
        <v>0</v>
      </c>
      <c r="N94" s="176">
        <v>0</v>
      </c>
      <c r="O94" s="176">
        <f>ROUND(E94*N94,2)</f>
        <v>0</v>
      </c>
      <c r="P94" s="176">
        <v>0</v>
      </c>
      <c r="Q94" s="176">
        <f>ROUND(E94*P94,2)</f>
        <v>0</v>
      </c>
      <c r="R94" s="178"/>
      <c r="S94" s="178" t="s">
        <v>110</v>
      </c>
      <c r="T94" s="179" t="s">
        <v>142</v>
      </c>
      <c r="U94" s="162">
        <v>0.39500000000000002</v>
      </c>
      <c r="V94" s="162">
        <f>ROUND(E94*U94,2)</f>
        <v>1.58</v>
      </c>
      <c r="W94" s="162"/>
      <c r="X94" s="162" t="s">
        <v>111</v>
      </c>
      <c r="Y94" s="152"/>
      <c r="Z94" s="152"/>
      <c r="AA94" s="152"/>
      <c r="AB94" s="152"/>
      <c r="AC94" s="152"/>
      <c r="AD94" s="152"/>
      <c r="AE94" s="152"/>
      <c r="AF94" s="152"/>
      <c r="AG94" s="152" t="s">
        <v>112</v>
      </c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</row>
    <row r="95" spans="1:60" outlineLevel="1" x14ac:dyDescent="0.2">
      <c r="A95" s="159"/>
      <c r="B95" s="160"/>
      <c r="C95" s="252"/>
      <c r="D95" s="253"/>
      <c r="E95" s="253"/>
      <c r="F95" s="253"/>
      <c r="G95" s="253"/>
      <c r="H95" s="162"/>
      <c r="I95" s="162"/>
      <c r="J95" s="162"/>
      <c r="K95" s="162"/>
      <c r="L95" s="162"/>
      <c r="M95" s="162"/>
      <c r="N95" s="161"/>
      <c r="O95" s="161"/>
      <c r="P95" s="161"/>
      <c r="Q95" s="161"/>
      <c r="R95" s="162"/>
      <c r="S95" s="162"/>
      <c r="T95" s="162"/>
      <c r="U95" s="162"/>
      <c r="V95" s="162"/>
      <c r="W95" s="162"/>
      <c r="X95" s="162"/>
      <c r="Y95" s="152"/>
      <c r="Z95" s="152"/>
      <c r="AA95" s="152"/>
      <c r="AB95" s="152"/>
      <c r="AC95" s="152"/>
      <c r="AD95" s="152"/>
      <c r="AE95" s="152"/>
      <c r="AF95" s="152"/>
      <c r="AG95" s="152" t="s">
        <v>113</v>
      </c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</row>
    <row r="96" spans="1:60" outlineLevel="1" x14ac:dyDescent="0.2">
      <c r="A96" s="173">
        <v>22</v>
      </c>
      <c r="B96" s="174" t="s">
        <v>195</v>
      </c>
      <c r="C96" s="182" t="s">
        <v>196</v>
      </c>
      <c r="D96" s="175" t="s">
        <v>108</v>
      </c>
      <c r="E96" s="176">
        <v>103</v>
      </c>
      <c r="F96" s="177"/>
      <c r="G96" s="178">
        <f>ROUND(E96*F96,2)</f>
        <v>0</v>
      </c>
      <c r="H96" s="177"/>
      <c r="I96" s="178">
        <f>ROUND(E96*H96,2)</f>
        <v>0</v>
      </c>
      <c r="J96" s="177"/>
      <c r="K96" s="178">
        <f>ROUND(E96*J96,2)</f>
        <v>0</v>
      </c>
      <c r="L96" s="178">
        <v>21</v>
      </c>
      <c r="M96" s="178">
        <f>G96*(1+L96/100)</f>
        <v>0</v>
      </c>
      <c r="N96" s="176">
        <v>2.1000000000000001E-4</v>
      </c>
      <c r="O96" s="176">
        <f>ROUND(E96*N96,2)</f>
        <v>0.02</v>
      </c>
      <c r="P96" s="176">
        <v>0</v>
      </c>
      <c r="Q96" s="176">
        <f>ROUND(E96*P96,2)</f>
        <v>0</v>
      </c>
      <c r="R96" s="178" t="s">
        <v>197</v>
      </c>
      <c r="S96" s="178" t="s">
        <v>110</v>
      </c>
      <c r="T96" s="179" t="s">
        <v>142</v>
      </c>
      <c r="U96" s="162">
        <v>5.0959999999999998E-2</v>
      </c>
      <c r="V96" s="162">
        <f>ROUND(E96*U96,2)</f>
        <v>5.25</v>
      </c>
      <c r="W96" s="162"/>
      <c r="X96" s="162" t="s">
        <v>111</v>
      </c>
      <c r="Y96" s="152"/>
      <c r="Z96" s="152"/>
      <c r="AA96" s="152"/>
      <c r="AB96" s="152"/>
      <c r="AC96" s="152"/>
      <c r="AD96" s="152"/>
      <c r="AE96" s="152"/>
      <c r="AF96" s="152"/>
      <c r="AG96" s="152" t="s">
        <v>112</v>
      </c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</row>
    <row r="97" spans="1:60" outlineLevel="1" x14ac:dyDescent="0.2">
      <c r="A97" s="159"/>
      <c r="B97" s="160"/>
      <c r="C97" s="252"/>
      <c r="D97" s="253"/>
      <c r="E97" s="253"/>
      <c r="F97" s="253"/>
      <c r="G97" s="253"/>
      <c r="H97" s="162"/>
      <c r="I97" s="162"/>
      <c r="J97" s="162"/>
      <c r="K97" s="162"/>
      <c r="L97" s="162"/>
      <c r="M97" s="162"/>
      <c r="N97" s="161"/>
      <c r="O97" s="161"/>
      <c r="P97" s="161"/>
      <c r="Q97" s="161"/>
      <c r="R97" s="162"/>
      <c r="S97" s="162"/>
      <c r="T97" s="162"/>
      <c r="U97" s="162"/>
      <c r="V97" s="162"/>
      <c r="W97" s="162"/>
      <c r="X97" s="162"/>
      <c r="Y97" s="152"/>
      <c r="Z97" s="152"/>
      <c r="AA97" s="152"/>
      <c r="AB97" s="152"/>
      <c r="AC97" s="152"/>
      <c r="AD97" s="152"/>
      <c r="AE97" s="152"/>
      <c r="AF97" s="152"/>
      <c r="AG97" s="152" t="s">
        <v>113</v>
      </c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</row>
    <row r="98" spans="1:60" outlineLevel="1" x14ac:dyDescent="0.2">
      <c r="A98" s="173">
        <v>23</v>
      </c>
      <c r="B98" s="174" t="s">
        <v>198</v>
      </c>
      <c r="C98" s="182" t="s">
        <v>199</v>
      </c>
      <c r="D98" s="175" t="s">
        <v>183</v>
      </c>
      <c r="E98" s="176">
        <v>1</v>
      </c>
      <c r="F98" s="177"/>
      <c r="G98" s="178">
        <f>ROUND(E98*F98,2)</f>
        <v>0</v>
      </c>
      <c r="H98" s="177"/>
      <c r="I98" s="178">
        <f>ROUND(E98*H98,2)</f>
        <v>0</v>
      </c>
      <c r="J98" s="177"/>
      <c r="K98" s="178">
        <f>ROUND(E98*J98,2)</f>
        <v>0</v>
      </c>
      <c r="L98" s="178">
        <v>21</v>
      </c>
      <c r="M98" s="178">
        <f>G98*(1+L98/100)</f>
        <v>0</v>
      </c>
      <c r="N98" s="176">
        <v>0</v>
      </c>
      <c r="O98" s="176">
        <f>ROUND(E98*N98,2)</f>
        <v>0</v>
      </c>
      <c r="P98" s="176">
        <v>0</v>
      </c>
      <c r="Q98" s="176">
        <f>ROUND(E98*P98,2)</f>
        <v>0</v>
      </c>
      <c r="R98" s="178"/>
      <c r="S98" s="178" t="s">
        <v>141</v>
      </c>
      <c r="T98" s="179" t="s">
        <v>142</v>
      </c>
      <c r="U98" s="162">
        <v>0</v>
      </c>
      <c r="V98" s="162">
        <f>ROUND(E98*U98,2)</f>
        <v>0</v>
      </c>
      <c r="W98" s="162"/>
      <c r="X98" s="162" t="s">
        <v>111</v>
      </c>
      <c r="Y98" s="152"/>
      <c r="Z98" s="152"/>
      <c r="AA98" s="152"/>
      <c r="AB98" s="152"/>
      <c r="AC98" s="152"/>
      <c r="AD98" s="152"/>
      <c r="AE98" s="152"/>
      <c r="AF98" s="152"/>
      <c r="AG98" s="152" t="s">
        <v>112</v>
      </c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</row>
    <row r="99" spans="1:60" outlineLevel="1" x14ac:dyDescent="0.2">
      <c r="A99" s="159"/>
      <c r="B99" s="160"/>
      <c r="C99" s="252"/>
      <c r="D99" s="253"/>
      <c r="E99" s="253"/>
      <c r="F99" s="253"/>
      <c r="G99" s="253"/>
      <c r="H99" s="162"/>
      <c r="I99" s="162"/>
      <c r="J99" s="162"/>
      <c r="K99" s="162"/>
      <c r="L99" s="162"/>
      <c r="M99" s="162"/>
      <c r="N99" s="161"/>
      <c r="O99" s="161"/>
      <c r="P99" s="161"/>
      <c r="Q99" s="161"/>
      <c r="R99" s="162"/>
      <c r="S99" s="162"/>
      <c r="T99" s="162"/>
      <c r="U99" s="162"/>
      <c r="V99" s="162"/>
      <c r="W99" s="162"/>
      <c r="X99" s="162"/>
      <c r="Y99" s="152"/>
      <c r="Z99" s="152"/>
      <c r="AA99" s="152"/>
      <c r="AB99" s="152"/>
      <c r="AC99" s="152"/>
      <c r="AD99" s="152"/>
      <c r="AE99" s="152"/>
      <c r="AF99" s="152"/>
      <c r="AG99" s="152" t="s">
        <v>113</v>
      </c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</row>
    <row r="100" spans="1:60" outlineLevel="1" x14ac:dyDescent="0.2">
      <c r="A100" s="173">
        <v>24</v>
      </c>
      <c r="B100" s="174" t="s">
        <v>200</v>
      </c>
      <c r="C100" s="182" t="s">
        <v>201</v>
      </c>
      <c r="D100" s="175" t="s">
        <v>202</v>
      </c>
      <c r="E100" s="176">
        <v>10</v>
      </c>
      <c r="F100" s="177"/>
      <c r="G100" s="178">
        <f>ROUND(E100*F100,2)</f>
        <v>0</v>
      </c>
      <c r="H100" s="177"/>
      <c r="I100" s="178">
        <f>ROUND(E100*H100,2)</f>
        <v>0</v>
      </c>
      <c r="J100" s="177"/>
      <c r="K100" s="178">
        <f>ROUND(E100*J100,2)</f>
        <v>0</v>
      </c>
      <c r="L100" s="178">
        <v>21</v>
      </c>
      <c r="M100" s="178">
        <f>G100*(1+L100/100)</f>
        <v>0</v>
      </c>
      <c r="N100" s="176">
        <v>0</v>
      </c>
      <c r="O100" s="176">
        <f>ROUND(E100*N100,2)</f>
        <v>0</v>
      </c>
      <c r="P100" s="176">
        <v>0</v>
      </c>
      <c r="Q100" s="176">
        <f>ROUND(E100*P100,2)</f>
        <v>0</v>
      </c>
      <c r="R100" s="178" t="s">
        <v>203</v>
      </c>
      <c r="S100" s="178" t="s">
        <v>110</v>
      </c>
      <c r="T100" s="179" t="s">
        <v>142</v>
      </c>
      <c r="U100" s="162">
        <v>1</v>
      </c>
      <c r="V100" s="162">
        <f>ROUND(E100*U100,2)</f>
        <v>10</v>
      </c>
      <c r="W100" s="162"/>
      <c r="X100" s="162" t="s">
        <v>204</v>
      </c>
      <c r="Y100" s="152"/>
      <c r="Z100" s="152"/>
      <c r="AA100" s="152"/>
      <c r="AB100" s="152"/>
      <c r="AC100" s="152"/>
      <c r="AD100" s="152"/>
      <c r="AE100" s="152"/>
      <c r="AF100" s="152"/>
      <c r="AG100" s="152" t="s">
        <v>205</v>
      </c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</row>
    <row r="101" spans="1:60" outlineLevel="1" x14ac:dyDescent="0.2">
      <c r="A101" s="159"/>
      <c r="B101" s="160"/>
      <c r="C101" s="256" t="s">
        <v>206</v>
      </c>
      <c r="D101" s="257"/>
      <c r="E101" s="257"/>
      <c r="F101" s="257"/>
      <c r="G101" s="257"/>
      <c r="H101" s="162"/>
      <c r="I101" s="162"/>
      <c r="J101" s="162"/>
      <c r="K101" s="162"/>
      <c r="L101" s="162"/>
      <c r="M101" s="162"/>
      <c r="N101" s="161"/>
      <c r="O101" s="161"/>
      <c r="P101" s="161"/>
      <c r="Q101" s="161"/>
      <c r="R101" s="162"/>
      <c r="S101" s="162"/>
      <c r="T101" s="162"/>
      <c r="U101" s="162"/>
      <c r="V101" s="162"/>
      <c r="W101" s="162"/>
      <c r="X101" s="162"/>
      <c r="Y101" s="152"/>
      <c r="Z101" s="152"/>
      <c r="AA101" s="152"/>
      <c r="AB101" s="152"/>
      <c r="AC101" s="152"/>
      <c r="AD101" s="152"/>
      <c r="AE101" s="152"/>
      <c r="AF101" s="152"/>
      <c r="AG101" s="152" t="s">
        <v>132</v>
      </c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</row>
    <row r="102" spans="1:60" outlineLevel="1" x14ac:dyDescent="0.2">
      <c r="A102" s="159"/>
      <c r="B102" s="160"/>
      <c r="C102" s="254"/>
      <c r="D102" s="255"/>
      <c r="E102" s="255"/>
      <c r="F102" s="255"/>
      <c r="G102" s="255"/>
      <c r="H102" s="162"/>
      <c r="I102" s="162"/>
      <c r="J102" s="162"/>
      <c r="K102" s="162"/>
      <c r="L102" s="162"/>
      <c r="M102" s="162"/>
      <c r="N102" s="161"/>
      <c r="O102" s="161"/>
      <c r="P102" s="161"/>
      <c r="Q102" s="161"/>
      <c r="R102" s="162"/>
      <c r="S102" s="162"/>
      <c r="T102" s="162"/>
      <c r="U102" s="162"/>
      <c r="V102" s="162"/>
      <c r="W102" s="162"/>
      <c r="X102" s="162"/>
      <c r="Y102" s="152"/>
      <c r="Z102" s="152"/>
      <c r="AA102" s="152"/>
      <c r="AB102" s="152"/>
      <c r="AC102" s="152"/>
      <c r="AD102" s="152"/>
      <c r="AE102" s="152"/>
      <c r="AF102" s="152"/>
      <c r="AG102" s="152" t="s">
        <v>113</v>
      </c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</row>
    <row r="103" spans="1:60" ht="22.5" outlineLevel="1" x14ac:dyDescent="0.2">
      <c r="A103" s="173">
        <v>25</v>
      </c>
      <c r="B103" s="174" t="s">
        <v>207</v>
      </c>
      <c r="C103" s="182" t="s">
        <v>208</v>
      </c>
      <c r="D103" s="175" t="s">
        <v>163</v>
      </c>
      <c r="E103" s="176">
        <v>4</v>
      </c>
      <c r="F103" s="177"/>
      <c r="G103" s="178">
        <f>ROUND(E103*F103,2)</f>
        <v>0</v>
      </c>
      <c r="H103" s="177"/>
      <c r="I103" s="178">
        <f>ROUND(E103*H103,2)</f>
        <v>0</v>
      </c>
      <c r="J103" s="177"/>
      <c r="K103" s="178">
        <f>ROUND(E103*J103,2)</f>
        <v>0</v>
      </c>
      <c r="L103" s="178">
        <v>21</v>
      </c>
      <c r="M103" s="178">
        <f>G103*(1+L103/100)</f>
        <v>0</v>
      </c>
      <c r="N103" s="176">
        <v>1.8000000000000001E-4</v>
      </c>
      <c r="O103" s="176">
        <f>ROUND(E103*N103,2)</f>
        <v>0</v>
      </c>
      <c r="P103" s="176">
        <v>0</v>
      </c>
      <c r="Q103" s="176">
        <f>ROUND(E103*P103,2)</f>
        <v>0</v>
      </c>
      <c r="R103" s="178" t="s">
        <v>172</v>
      </c>
      <c r="S103" s="178" t="s">
        <v>110</v>
      </c>
      <c r="T103" s="179" t="s">
        <v>110</v>
      </c>
      <c r="U103" s="162">
        <v>0</v>
      </c>
      <c r="V103" s="162">
        <f>ROUND(E103*U103,2)</f>
        <v>0</v>
      </c>
      <c r="W103" s="162"/>
      <c r="X103" s="162" t="s">
        <v>173</v>
      </c>
      <c r="Y103" s="152"/>
      <c r="Z103" s="152"/>
      <c r="AA103" s="152"/>
      <c r="AB103" s="152"/>
      <c r="AC103" s="152"/>
      <c r="AD103" s="152"/>
      <c r="AE103" s="152"/>
      <c r="AF103" s="152"/>
      <c r="AG103" s="152" t="s">
        <v>174</v>
      </c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</row>
    <row r="104" spans="1:60" outlineLevel="1" x14ac:dyDescent="0.2">
      <c r="A104" s="159"/>
      <c r="B104" s="160"/>
      <c r="C104" s="252"/>
      <c r="D104" s="253"/>
      <c r="E104" s="253"/>
      <c r="F104" s="253"/>
      <c r="G104" s="253"/>
      <c r="H104" s="162"/>
      <c r="I104" s="162"/>
      <c r="J104" s="162"/>
      <c r="K104" s="162"/>
      <c r="L104" s="162"/>
      <c r="M104" s="162"/>
      <c r="N104" s="161"/>
      <c r="O104" s="161"/>
      <c r="P104" s="161"/>
      <c r="Q104" s="161"/>
      <c r="R104" s="162"/>
      <c r="S104" s="162"/>
      <c r="T104" s="162"/>
      <c r="U104" s="162"/>
      <c r="V104" s="162"/>
      <c r="W104" s="162"/>
      <c r="X104" s="162"/>
      <c r="Y104" s="152"/>
      <c r="Z104" s="152"/>
      <c r="AA104" s="152"/>
      <c r="AB104" s="152"/>
      <c r="AC104" s="152"/>
      <c r="AD104" s="152"/>
      <c r="AE104" s="152"/>
      <c r="AF104" s="152"/>
      <c r="AG104" s="152" t="s">
        <v>113</v>
      </c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</row>
    <row r="105" spans="1:60" x14ac:dyDescent="0.2">
      <c r="A105" s="3"/>
      <c r="B105" s="4"/>
      <c r="C105" s="184"/>
      <c r="D105" s="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AE105">
        <v>15</v>
      </c>
      <c r="AF105">
        <v>21</v>
      </c>
      <c r="AG105" t="s">
        <v>91</v>
      </c>
    </row>
    <row r="106" spans="1:60" x14ac:dyDescent="0.2">
      <c r="A106" s="155"/>
      <c r="B106" s="156" t="s">
        <v>29</v>
      </c>
      <c r="C106" s="185"/>
      <c r="D106" s="157"/>
      <c r="E106" s="158"/>
      <c r="F106" s="158"/>
      <c r="G106" s="172">
        <f>G8+G14+G26+G68+G77+G82+G85</f>
        <v>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AE106">
        <f>SUMIF(L7:L104,AE105,G7:G104)</f>
        <v>0</v>
      </c>
      <c r="AF106">
        <f>SUMIF(L7:L104,AF105,G7:G104)</f>
        <v>0</v>
      </c>
      <c r="AG106" t="s">
        <v>209</v>
      </c>
    </row>
    <row r="107" spans="1:60" x14ac:dyDescent="0.2">
      <c r="C107" s="186"/>
      <c r="D107" s="10"/>
      <c r="AG107" t="s">
        <v>214</v>
      </c>
    </row>
    <row r="108" spans="1:60" x14ac:dyDescent="0.2">
      <c r="D108" s="10"/>
    </row>
    <row r="109" spans="1:60" x14ac:dyDescent="0.2">
      <c r="D109" s="10"/>
    </row>
    <row r="110" spans="1:60" x14ac:dyDescent="0.2">
      <c r="D110" s="10"/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</sheetData>
  <sheetProtection algorithmName="SHA-512" hashValue="d98gkc/qi9Ksw/pmi1TZ8FAbG/JRUqb09E+hPWD8xj144HRIOGG/3WoW5IqSJwleSmZHXGRllvR9fEPgat2lDw==" saltValue="sIFKKPIK3ZMjbr+155dOlw==" spinCount="100000" sheet="1" objects="1" scenarios="1"/>
  <mergeCells count="63">
    <mergeCell ref="C99:G99"/>
    <mergeCell ref="C101:G101"/>
    <mergeCell ref="C102:G102"/>
    <mergeCell ref="C104:G104"/>
    <mergeCell ref="C87:G87"/>
    <mergeCell ref="C89:G89"/>
    <mergeCell ref="C91:G91"/>
    <mergeCell ref="C93:G93"/>
    <mergeCell ref="C95:G95"/>
    <mergeCell ref="C97:G97"/>
    <mergeCell ref="C84:G84"/>
    <mergeCell ref="C64:G64"/>
    <mergeCell ref="C65:G65"/>
    <mergeCell ref="C66:G66"/>
    <mergeCell ref="C67:G67"/>
    <mergeCell ref="C70:G70"/>
    <mergeCell ref="C72:G72"/>
    <mergeCell ref="C73:G73"/>
    <mergeCell ref="C76:G76"/>
    <mergeCell ref="C79:G79"/>
    <mergeCell ref="C81:G81"/>
    <mergeCell ref="C63:G63"/>
    <mergeCell ref="C51:G51"/>
    <mergeCell ref="C52:G52"/>
    <mergeCell ref="C53:G53"/>
    <mergeCell ref="C54:G54"/>
    <mergeCell ref="C56:G56"/>
    <mergeCell ref="C57:G57"/>
    <mergeCell ref="C58:G58"/>
    <mergeCell ref="C59:G59"/>
    <mergeCell ref="C60:G60"/>
    <mergeCell ref="C61:G61"/>
    <mergeCell ref="C62:G62"/>
    <mergeCell ref="C50:G50"/>
    <mergeCell ref="C38:G38"/>
    <mergeCell ref="C39:G39"/>
    <mergeCell ref="C40:G40"/>
    <mergeCell ref="C41:G41"/>
    <mergeCell ref="C42:G42"/>
    <mergeCell ref="C44:G44"/>
    <mergeCell ref="C45:G45"/>
    <mergeCell ref="C46:G46"/>
    <mergeCell ref="C47:G47"/>
    <mergeCell ref="C48:G48"/>
    <mergeCell ref="C49:G49"/>
    <mergeCell ref="C36:G36"/>
    <mergeCell ref="C13:G13"/>
    <mergeCell ref="C16:G16"/>
    <mergeCell ref="C18:G18"/>
    <mergeCell ref="C22:G22"/>
    <mergeCell ref="C24:G24"/>
    <mergeCell ref="C25:G25"/>
    <mergeCell ref="C30:G30"/>
    <mergeCell ref="C32:G32"/>
    <mergeCell ref="C33:G33"/>
    <mergeCell ref="C34:G34"/>
    <mergeCell ref="C35:G35"/>
    <mergeCell ref="C12:G12"/>
    <mergeCell ref="A1:G1"/>
    <mergeCell ref="C2:G2"/>
    <mergeCell ref="C3:G3"/>
    <mergeCell ref="C4:G4"/>
    <mergeCell ref="C10:G1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Karolína Maňáková</cp:lastModifiedBy>
  <cp:lastPrinted>2019-03-19T12:27:02Z</cp:lastPrinted>
  <dcterms:created xsi:type="dcterms:W3CDTF">2009-04-08T07:15:50Z</dcterms:created>
  <dcterms:modified xsi:type="dcterms:W3CDTF">2022-03-29T08:18:34Z</dcterms:modified>
</cp:coreProperties>
</file>