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____OMA\_TAŤÁNA ŠTĚPANČÍKOVÁ\Veřejné zakázky\2022\Tůně Zákřov, Prostřední Králov\"/>
    </mc:Choice>
  </mc:AlternateContent>
  <bookViews>
    <workbookView xWindow="0" yWindow="0" windowWidth="23040" windowHeight="9408"/>
  </bookViews>
  <sheets>
    <sheet name="Rekapitulace stavby" sheetId="1" r:id="rId1"/>
    <sheet name="202102-01-01 - Mokřady a ..." sheetId="2" r:id="rId2"/>
    <sheet name="202102-03-02 - Tůně a mok..." sheetId="3" r:id="rId3"/>
    <sheet name="202102-04 - Tůně a mokřad..." sheetId="4" r:id="rId4"/>
  </sheets>
  <definedNames>
    <definedName name="_xlnm._FilterDatabase" localSheetId="1" hidden="1">'202102-01-01 - Mokřady a ...'!$C$117:$K$146</definedName>
    <definedName name="_xlnm._FilterDatabase" localSheetId="2" hidden="1">'202102-03-02 - Tůně a mok...'!$C$119:$K$153</definedName>
    <definedName name="_xlnm._FilterDatabase" localSheetId="3" hidden="1">'202102-04 - Tůně a mokřad...'!$C$119:$K$132</definedName>
    <definedName name="_xlnm.Print_Titles" localSheetId="1">'202102-01-01 - Mokřady a ...'!$117:$117</definedName>
    <definedName name="_xlnm.Print_Titles" localSheetId="2">'202102-03-02 - Tůně a mok...'!$119:$119</definedName>
    <definedName name="_xlnm.Print_Titles" localSheetId="3">'202102-04 - Tůně a mokřad...'!$119:$119</definedName>
    <definedName name="_xlnm.Print_Titles" localSheetId="0">'Rekapitulace stavby'!$92:$92</definedName>
    <definedName name="_xlnm.Print_Area" localSheetId="1">'202102-01-01 - Mokřady a ...'!$C$4:$J$76,'202102-01-01 - Mokřady a ...'!$C$82:$J$99,'202102-01-01 - Mokřady a ...'!$C$105:$J$146</definedName>
    <definedName name="_xlnm.Print_Area" localSheetId="2">'202102-03-02 - Tůně a mok...'!$C$4:$J$76,'202102-03-02 - Tůně a mok...'!$C$82:$J$101,'202102-03-02 - Tůně a mok...'!$C$107:$J$153</definedName>
    <definedName name="_xlnm.Print_Area" localSheetId="3">'202102-04 - Tůně a mokřad...'!$C$4:$J$76,'202102-04 - Tůně a mokřad...'!$C$82:$J$101,'202102-04 - Tůně a mokřad...'!$C$107:$J$132</definedName>
    <definedName name="_xlnm.Print_Area" localSheetId="0">'Rekapitulace stavby'!$D$4:$AO$76,'Rekapitulace stavby'!$C$82:$AQ$98</definedName>
  </definedNames>
  <calcPr calcId="152511"/>
</workbook>
</file>

<file path=xl/calcChain.xml><?xml version="1.0" encoding="utf-8"?>
<calcChain xmlns="http://schemas.openxmlformats.org/spreadsheetml/2006/main">
  <c r="J132" i="4" l="1"/>
  <c r="J37" i="4"/>
  <c r="J36" i="4"/>
  <c r="AY97" i="1"/>
  <c r="J35" i="4"/>
  <c r="AX97" i="1"/>
  <c r="J100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 s="1"/>
  <c r="J17" i="4"/>
  <c r="J12" i="4"/>
  <c r="J114" i="4" s="1"/>
  <c r="E7" i="4"/>
  <c r="E110" i="4"/>
  <c r="R151" i="3"/>
  <c r="J37" i="3"/>
  <c r="J36" i="3"/>
  <c r="AY96" i="1"/>
  <c r="J35" i="3"/>
  <c r="AX96" i="1"/>
  <c r="BI152" i="3"/>
  <c r="BH152" i="3"/>
  <c r="BG152" i="3"/>
  <c r="BF152" i="3"/>
  <c r="T152" i="3"/>
  <c r="T151" i="3"/>
  <c r="R152" i="3"/>
  <c r="P152" i="3"/>
  <c r="P151" i="3"/>
  <c r="BI149" i="3"/>
  <c r="BH149" i="3"/>
  <c r="BG149" i="3"/>
  <c r="BF149" i="3"/>
  <c r="T149" i="3"/>
  <c r="T148" i="3"/>
  <c r="R149" i="3"/>
  <c r="R148" i="3"/>
  <c r="P149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117" i="3"/>
  <c r="J17" i="3"/>
  <c r="J12" i="3"/>
  <c r="J89" i="3"/>
  <c r="E7" i="3"/>
  <c r="E110" i="3" s="1"/>
  <c r="J37" i="2"/>
  <c r="J36" i="2"/>
  <c r="AY95" i="1"/>
  <c r="J35" i="2"/>
  <c r="AX95" i="1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112" i="2" s="1"/>
  <c r="E7" i="2"/>
  <c r="E108" i="2"/>
  <c r="L90" i="1"/>
  <c r="AM90" i="1"/>
  <c r="AM89" i="1"/>
  <c r="L89" i="1"/>
  <c r="AM87" i="1"/>
  <c r="L87" i="1"/>
  <c r="L85" i="1"/>
  <c r="L84" i="1"/>
  <c r="BK130" i="4"/>
  <c r="J130" i="4"/>
  <c r="BK128" i="4"/>
  <c r="J128" i="4"/>
  <c r="BK125" i="4"/>
  <c r="J125" i="4"/>
  <c r="BK123" i="4"/>
  <c r="J123" i="4"/>
  <c r="BK152" i="3"/>
  <c r="J152" i="3"/>
  <c r="BK149" i="3"/>
  <c r="BK146" i="3"/>
  <c r="BK144" i="3"/>
  <c r="BK142" i="3"/>
  <c r="J140" i="3"/>
  <c r="BK136" i="3"/>
  <c r="BK129" i="3"/>
  <c r="J123" i="3"/>
  <c r="J145" i="2"/>
  <c r="BK143" i="2"/>
  <c r="BK137" i="2"/>
  <c r="BK131" i="2"/>
  <c r="BK125" i="2"/>
  <c r="J149" i="3"/>
  <c r="J138" i="3"/>
  <c r="J134" i="3"/>
  <c r="BK131" i="3"/>
  <c r="BK127" i="3"/>
  <c r="BK125" i="3"/>
  <c r="BK141" i="2"/>
  <c r="BK139" i="2"/>
  <c r="J137" i="2"/>
  <c r="J135" i="2"/>
  <c r="J133" i="2"/>
  <c r="J131" i="2"/>
  <c r="J129" i="2"/>
  <c r="J127" i="2"/>
  <c r="J123" i="2"/>
  <c r="J121" i="2"/>
  <c r="J146" i="3"/>
  <c r="J144" i="3"/>
  <c r="J142" i="3"/>
  <c r="BK140" i="3"/>
  <c r="BK138" i="3"/>
  <c r="J136" i="3"/>
  <c r="BK134" i="3"/>
  <c r="J131" i="3"/>
  <c r="J129" i="3"/>
  <c r="J127" i="3"/>
  <c r="J125" i="3"/>
  <c r="BK123" i="3"/>
  <c r="BK145" i="2"/>
  <c r="J143" i="2"/>
  <c r="J141" i="2"/>
  <c r="J139" i="2"/>
  <c r="BK135" i="2"/>
  <c r="BK133" i="2"/>
  <c r="BK129" i="2"/>
  <c r="BK127" i="2"/>
  <c r="J125" i="2"/>
  <c r="BK123" i="2"/>
  <c r="BK121" i="2"/>
  <c r="AS94" i="1"/>
  <c r="P120" i="2" l="1"/>
  <c r="P119" i="2"/>
  <c r="P118" i="2"/>
  <c r="AU95" i="1"/>
  <c r="R122" i="3"/>
  <c r="R121" i="3"/>
  <c r="R120" i="3"/>
  <c r="BK120" i="2"/>
  <c r="J120" i="2"/>
  <c r="J98" i="2"/>
  <c r="T120" i="2"/>
  <c r="T119" i="2"/>
  <c r="T118" i="2"/>
  <c r="R120" i="2"/>
  <c r="R119" i="2" s="1"/>
  <c r="R118" i="2" s="1"/>
  <c r="BK122" i="3"/>
  <c r="J122" i="3"/>
  <c r="J98" i="3"/>
  <c r="P122" i="3"/>
  <c r="P121" i="3"/>
  <c r="P120" i="3" s="1"/>
  <c r="AU96" i="1" s="1"/>
  <c r="T122" i="3"/>
  <c r="T121" i="3" s="1"/>
  <c r="T120" i="3" s="1"/>
  <c r="BK122" i="4"/>
  <c r="J122" i="4"/>
  <c r="J98" i="4"/>
  <c r="P122" i="4"/>
  <c r="R122" i="4"/>
  <c r="T122" i="4"/>
  <c r="BK127" i="4"/>
  <c r="J127" i="4"/>
  <c r="J99" i="4"/>
  <c r="P127" i="4"/>
  <c r="R127" i="4"/>
  <c r="T127" i="4"/>
  <c r="E85" i="2"/>
  <c r="J89" i="2"/>
  <c r="BE123" i="2"/>
  <c r="BE125" i="2"/>
  <c r="BE133" i="2"/>
  <c r="BE139" i="2"/>
  <c r="BE141" i="2"/>
  <c r="BE143" i="2"/>
  <c r="BE145" i="2"/>
  <c r="J114" i="3"/>
  <c r="BE125" i="3"/>
  <c r="BE127" i="3"/>
  <c r="BE131" i="3"/>
  <c r="BE138" i="3"/>
  <c r="F92" i="2"/>
  <c r="BE121" i="2"/>
  <c r="BE127" i="2"/>
  <c r="BE131" i="2"/>
  <c r="BE137" i="2"/>
  <c r="E85" i="3"/>
  <c r="BE123" i="3"/>
  <c r="BE129" i="3"/>
  <c r="BE136" i="3"/>
  <c r="J89" i="4"/>
  <c r="BE129" i="2"/>
  <c r="BE135" i="2"/>
  <c r="F92" i="3"/>
  <c r="BE134" i="3"/>
  <c r="BE140" i="3"/>
  <c r="BE142" i="3"/>
  <c r="BE144" i="3"/>
  <c r="BE146" i="3"/>
  <c r="BE149" i="3"/>
  <c r="BE152" i="3"/>
  <c r="BK148" i="3"/>
  <c r="J148" i="3"/>
  <c r="J99" i="3"/>
  <c r="BK151" i="3"/>
  <c r="J151" i="3"/>
  <c r="J100" i="3"/>
  <c r="E85" i="4"/>
  <c r="F92" i="4"/>
  <c r="BE123" i="4"/>
  <c r="BE125" i="4"/>
  <c r="BE128" i="4"/>
  <c r="BE130" i="4"/>
  <c r="F34" i="2"/>
  <c r="BA95" i="1"/>
  <c r="J34" i="2"/>
  <c r="AW95" i="1" s="1"/>
  <c r="F34" i="3"/>
  <c r="BA96" i="1"/>
  <c r="F37" i="3"/>
  <c r="BD96" i="1"/>
  <c r="J34" i="4"/>
  <c r="AW97" i="1" s="1"/>
  <c r="F36" i="4"/>
  <c r="BC97" i="1"/>
  <c r="F36" i="2"/>
  <c r="BC95" i="1"/>
  <c r="J34" i="3"/>
  <c r="AW96" i="1"/>
  <c r="F34" i="4"/>
  <c r="BA97" i="1"/>
  <c r="F37" i="4"/>
  <c r="BD97" i="1"/>
  <c r="F35" i="2"/>
  <c r="BB95" i="1"/>
  <c r="F37" i="2"/>
  <c r="BD95" i="1"/>
  <c r="F35" i="3"/>
  <c r="BB96" i="1"/>
  <c r="F36" i="3"/>
  <c r="BC96" i="1"/>
  <c r="F35" i="4"/>
  <c r="BB97" i="1"/>
  <c r="P121" i="4" l="1"/>
  <c r="P120" i="4"/>
  <c r="AU97" i="1"/>
  <c r="T121" i="4"/>
  <c r="T120" i="4"/>
  <c r="R121" i="4"/>
  <c r="R120" i="4"/>
  <c r="BK119" i="2"/>
  <c r="J119" i="2"/>
  <c r="J97" i="2"/>
  <c r="BK121" i="3"/>
  <c r="J121" i="3"/>
  <c r="J97" i="3"/>
  <c r="BK121" i="4"/>
  <c r="J121" i="4"/>
  <c r="J97" i="4" s="1"/>
  <c r="AU94" i="1"/>
  <c r="BA94" i="1"/>
  <c r="AW94" i="1" s="1"/>
  <c r="AK30" i="1" s="1"/>
  <c r="J33" i="2"/>
  <c r="AV95" i="1" s="1"/>
  <c r="AT95" i="1" s="1"/>
  <c r="F33" i="4"/>
  <c r="AZ97" i="1" s="1"/>
  <c r="BC94" i="1"/>
  <c r="W32" i="1"/>
  <c r="F33" i="3"/>
  <c r="AZ96" i="1"/>
  <c r="BB94" i="1"/>
  <c r="AX94" i="1"/>
  <c r="BD94" i="1"/>
  <c r="W33" i="1"/>
  <c r="F33" i="2"/>
  <c r="AZ95" i="1"/>
  <c r="J33" i="3"/>
  <c r="AV96" i="1" s="1"/>
  <c r="AT96" i="1" s="1"/>
  <c r="J33" i="4"/>
  <c r="AV97" i="1" s="1"/>
  <c r="AT97" i="1" s="1"/>
  <c r="BK118" i="2" l="1"/>
  <c r="J118" i="2"/>
  <c r="J96" i="2"/>
  <c r="BK120" i="3"/>
  <c r="J120" i="3"/>
  <c r="J96" i="3"/>
  <c r="BK120" i="4"/>
  <c r="J120" i="4"/>
  <c r="J96" i="4"/>
  <c r="AZ94" i="1"/>
  <c r="W29" i="1"/>
  <c r="W30" i="1"/>
  <c r="W31" i="1"/>
  <c r="AY94" i="1"/>
  <c r="AV94" i="1" l="1"/>
  <c r="AK29" i="1"/>
  <c r="J30" i="2"/>
  <c r="AG95" i="1"/>
  <c r="AN95" i="1"/>
  <c r="J30" i="3"/>
  <c r="AG96" i="1"/>
  <c r="AN96" i="1"/>
  <c r="J30" i="4"/>
  <c r="AG97" i="1"/>
  <c r="AN97" i="1"/>
  <c r="J39" i="2" l="1"/>
  <c r="J39" i="3"/>
  <c r="J39" i="4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<sst xmlns="http://schemas.openxmlformats.org/spreadsheetml/2006/main" count="1123" uniqueCount="262">
  <si>
    <t>Export Komplet</t>
  </si>
  <si>
    <t/>
  </si>
  <si>
    <t>2.0</t>
  </si>
  <si>
    <t>ZAMOK</t>
  </si>
  <si>
    <t>False</t>
  </si>
  <si>
    <t>{1924de54-4813-4c56-bd70-646f6bd26f90}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</si>
  <si>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</si>
  <si>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</si>
  <si>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</si>
  <si>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</si>
  <si>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</si>
  <si>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</si>
  <si>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</si>
  <si>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</si>
  <si>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</si>
  <si>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</si>
  <si>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</si>
  <si>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TUNE A MOKRADY -KRALOV II, ZAKROV</t>
  </si>
  <si>
    <t>KSO:</t>
  </si>
  <si>
    <t>CC-CZ:</t>
  </si>
  <si>
    <t>Místo:</t>
  </si>
  <si>
    <t xml:space="preserve">UHerský Brod , Újezdec </t>
  </si>
  <si>
    <t>Datum:</t>
  </si>
  <si>
    <t>18. 5. 2022</t>
  </si>
  <si>
    <t>Zadavatel:</t>
  </si>
  <si>
    <t>IČ:</t>
  </si>
  <si>
    <t xml:space="preserve">Město Uherský Brod </t>
  </si>
  <si>
    <t>DIČ:</t>
  </si>
  <si>
    <t>Uchazeč:</t>
  </si>
  <si>
    <t>Vyplň údaj</t>
  </si>
  <si>
    <t>Projektant:</t>
  </si>
  <si>
    <t xml:space="preserve">Tomáš Horký 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</si>
  <si>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</si>
  <si>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</si>
  <si>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</si>
  <si>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</si>
  <si>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</si>
  <si>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</si>
  <si>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</si>
  <si>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</si>
  <si>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</si>
  <si>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</si>
  <si>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</si>
  <si>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</si>
  <si>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</si>
  <si>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</si>
  <si>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</si>
  <si>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</si>
  <si>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</si>
  <si>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</si>
  <si>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</si>
  <si>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</si>
  <si>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</si>
  <si>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</si>
  <si>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</si>
  <si>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</si>
  <si>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</si>
  <si>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</si>
  <si>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</si>
  <si>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</si>
  <si>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</si>
  <si>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</si>
  <si>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</si>
  <si>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</si>
  <si>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</si>
  <si>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</si>
  <si>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</si>
  <si>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</si>
  <si>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</si>
  <si>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</si>
  <si>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</si>
  <si>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</si>
  <si>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</si>
  <si>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</si>
  <si>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</si>
  <si>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</si>
  <si>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</si>
  <si>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</si>
  <si>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</si>
  <si>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</si>
  <si>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</si>
  <si>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202102-01-01</t>
  </si>
  <si>
    <t xml:space="preserve">Mokřady a tůně - Zákřov </t>
  </si>
  <si>
    <t>STA</t>
  </si>
  <si>
    <t>1</t>
  </si>
  <si>
    <t>{68880a14-ab98-403a-9e8e-fe2e0b254420}</t>
  </si>
  <si>
    <t>2</t>
  </si>
  <si>
    <t>202102-03-02</t>
  </si>
  <si>
    <t xml:space="preserve">Tůně a mokřady -k.ú. Uherský Brod - Králov II </t>
  </si>
  <si>
    <t>{64e728a9-dfb7-4822-9c44-4ffd4763fb74}</t>
  </si>
  <si>
    <t>202102-04</t>
  </si>
  <si>
    <t xml:space="preserve">Tůně a mokřady - Vedlejší náklady </t>
  </si>
  <si>
    <t>{19e804bb-cd9b-42b7-9995-8c974f189ceb}</t>
  </si>
  <si>
    <t>KRYCÍ LIST SOUPISU PRACÍ</t>
  </si>
  <si>
    <t>Objekt:</t>
  </si>
  <si>
    <t xml:space="preserve">202102-01-01 - Mokřady a tůně - Zákřov </t>
  </si>
  <si>
    <t xml:space="preserve">Město uherský Brod </t>
  </si>
  <si>
    <t>00291463</t>
  </si>
  <si>
    <t>CZ00291463</t>
  </si>
  <si>
    <t>13700987</t>
  </si>
  <si>
    <t>CZ5911060155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</si>
  <si>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</si>
  <si>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</si>
  <si>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</si>
  <si>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</si>
  <si>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</si>
  <si>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</si>
  <si>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</si>
  <si>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</si>
  <si>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</si>
  <si>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</si>
  <si>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</si>
  <si>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</si>
  <si>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</si>
  <si>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</si>
  <si>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</si>
  <si>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</si>
  <si>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</si>
  <si>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</si>
  <si>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</si>
  <si>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</si>
  <si>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</si>
  <si>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</si>
  <si>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</si>
  <si>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</si>
  <si>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</si>
  <si>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</si>
  <si>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</si>
  <si>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</si>
  <si>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4</t>
  </si>
  <si>
    <t>1413760549</t>
  </si>
  <si>
    <t>PP</t>
  </si>
  <si>
    <t>Sejmutí ornice strojně při souvislé ploše do 100 m2, tl. vrstvy do 200 mm</t>
  </si>
  <si>
    <t>122251403</t>
  </si>
  <si>
    <t>Vykopávky v zemníku na suchu v hornině třídy těžitelnosti I, skupiny 3 objem do 100 m3 strojně</t>
  </si>
  <si>
    <t>m3</t>
  </si>
  <si>
    <t>2024172690</t>
  </si>
  <si>
    <t>Vykopávky v zemnících na suchu strojně zapažených i nezapažených v hornině třídy těžitelnosti I skupiny 3 přes 50 do 100 m3</t>
  </si>
  <si>
    <t>3</t>
  </si>
  <si>
    <t>162251102</t>
  </si>
  <si>
    <t>Vodorovné přemístění do 50 m výkopku/sypaniny z horniny třídy těžitelnosti I, skupiny 1 až 3</t>
  </si>
  <si>
    <t>1888996258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</si>
  <si>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</si>
  <si>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166151101</t>
  </si>
  <si>
    <t>Přehození neulehlého výkopku z horniny třídy těžitelnosti I, skupiny 1 až 3 strojně</t>
  </si>
  <si>
    <t>-536779214</t>
  </si>
  <si>
    <t>Přehození neulehlého výkopku strojně z horniny třídy těžitelnosti I, skupiny 1 až 3</t>
  </si>
  <si>
    <t>5</t>
  </si>
  <si>
    <t>167151101</t>
  </si>
  <si>
    <t>Nakládání výkopku z hornin třídy těžitelnosti I, skupiny 1 až 3 do 100 m3</t>
  </si>
  <si>
    <t>-552368061</t>
  </si>
  <si>
    <t>Nakládání, skládání a překládání neulehlého výkopku nebo sypaniny strojně nakládání, množství do 100 m3, z horniny třídy těžitelnosti I, skupiny 1 až 3</t>
  </si>
  <si>
    <t>6</t>
  </si>
  <si>
    <t>171103202</t>
  </si>
  <si>
    <t>Uložení sypanin z horniny třídy těžitelnosti I a II, skupiny 1 až 4 do hrází nádrží se zhutněním 100 % PS C s příměsí jílu do 50 %</t>
  </si>
  <si>
    <t>-1593225479</t>
  </si>
  <si>
    <t>Uložení netříděných sypanin do zemních hrází z hornin třídy těžitelnosti I a II, skupiny 1 až 4 pro jakoukoliv šířku koruny přehradních a jiných vodních nádrží se zhutněním do 100 % PS - koef. C s příměsí jílové hlíny přes 20 do 50 % objemu</t>
  </si>
  <si>
    <t>7</t>
  </si>
  <si>
    <t>181351003</t>
  </si>
  <si>
    <t>Rozprostření ornice tl vrstvy do 200 mm pl do 100 m2 v rovině nebo ve svahu do 1:5 strojně</t>
  </si>
  <si>
    <t>-814584659</t>
  </si>
  <si>
    <t>Rozprostření a urovnání ornice v rovině nebo ve svahu sklonu do 1:5 strojně při souvislé ploše do 100 m2, tl. vrstvy do 200 mm</t>
  </si>
  <si>
    <t>8</t>
  </si>
  <si>
    <t>181451312</t>
  </si>
  <si>
    <t>Založení trávníku strojně v jedné operaci ve svahu do 1:2</t>
  </si>
  <si>
    <t>150708740</t>
  </si>
  <si>
    <t>Založení trávníku strojně výsevem včetně utažení na ploše na svahu přes 1:5 do 1:2</t>
  </si>
  <si>
    <t>9</t>
  </si>
  <si>
    <t>M</t>
  </si>
  <si>
    <t>00572474</t>
  </si>
  <si>
    <t>osivo směs travní krajinná-svahová</t>
  </si>
  <si>
    <t>kg</t>
  </si>
  <si>
    <t>-596306748</t>
  </si>
  <si>
    <t>10</t>
  </si>
  <si>
    <t>181951111</t>
  </si>
  <si>
    <t>Úprava pláně v hornině třídy těžitelnosti I, skupiny 1 až 3 bez zhutnění strojně</t>
  </si>
  <si>
    <t>973178502</t>
  </si>
  <si>
    <t>Úprava pláně vyrovnáním výškových rozdílů strojně v hornině třídy těžitelnosti I, skupiny 1 až 3 bez zhutnění</t>
  </si>
  <si>
    <t>11</t>
  </si>
  <si>
    <t>182151111</t>
  </si>
  <si>
    <t>Svahování v zářezech v hornině třídy těžitelnosti I, skupiny 1 až 3 strojně</t>
  </si>
  <si>
    <t>982617947</t>
  </si>
  <si>
    <t>Svahování trvalých svahů do projektovaných profilů strojně s potřebným přemístěním výkopku při svahování v zářezech v hornině třídy těžitelnosti I, skupiny 1 až 3</t>
  </si>
  <si>
    <t>12</t>
  </si>
  <si>
    <t>182251101</t>
  </si>
  <si>
    <t>Svahování násypů strojně</t>
  </si>
  <si>
    <t>-528826860</t>
  </si>
  <si>
    <t>Svahování trvalých svahů do projektovaných profilů strojně s potřebným přemístěním výkopku při svahování násypů v jakékoliv hornině</t>
  </si>
  <si>
    <t>13</t>
  </si>
  <si>
    <t>182311123</t>
  </si>
  <si>
    <t>Rozprostření ornice ve svahu přes 1:5 tl vrstvy do 200 mm ručně</t>
  </si>
  <si>
    <t>419596806</t>
  </si>
  <si>
    <t>Rozprostření a urovnání ornice ve svahu sklonu přes 1:5 ručně při souvislé ploše, tl. vrstvy do 200 mm</t>
  </si>
  <si>
    <t xml:space="preserve">202102-03-02 - Tůně a mokřady -k.ú. Uherský Brod - Králov II </t>
  </si>
  <si>
    <t xml:space="preserve">    4 - Vodorovné konstrukce</t>
  </si>
  <si>
    <t xml:space="preserve">    998 - Přesun hmot</t>
  </si>
  <si>
    <t>112251101</t>
  </si>
  <si>
    <t>Odstranění pařezů D do 300 mm</t>
  </si>
  <si>
    <t>kus</t>
  </si>
  <si>
    <t>-338369484</t>
  </si>
  <si>
    <t>Odstranění pařezů strojně s jejich vykopáním, vytrháním nebo odstřelením průměru přes 100 do 300 mm</t>
  </si>
  <si>
    <t>14</t>
  </si>
  <si>
    <t>112251102</t>
  </si>
  <si>
    <t>Odstranění pařezů D do 500 mm</t>
  </si>
  <si>
    <t>-1793695669</t>
  </si>
  <si>
    <t>Odstranění pařezů strojně s jejich vykopáním, vytrháním nebo odstřelením průměru přes 300 do 500 mm</t>
  </si>
  <si>
    <t>121151105</t>
  </si>
  <si>
    <t>Sejmutí ornice plochy do 100 m2 tl vrstvy do 300 mm strojně</t>
  </si>
  <si>
    <t>-571512957</t>
  </si>
  <si>
    <t>Sejmutí ornice strojně při souvislé ploše do 100 m2, tl. vrstvy přes 250 do 300 mm</t>
  </si>
  <si>
    <t>468072830</t>
  </si>
  <si>
    <t>-1006310326</t>
  </si>
  <si>
    <t>VV</t>
  </si>
  <si>
    <t>348*0,3</t>
  </si>
  <si>
    <t>-2114397699</t>
  </si>
  <si>
    <t>1224953999</t>
  </si>
  <si>
    <t>-1881223731</t>
  </si>
  <si>
    <t>181351005</t>
  </si>
  <si>
    <t>Rozprostření ornice tl vrstvy do 300 mm pl do 100 m2 v rovině nebo ve svahu do 1:5 strojně</t>
  </si>
  <si>
    <t>-1843883758</t>
  </si>
  <si>
    <t>Rozprostření a urovnání ornice v rovině nebo ve svahu sklonu do 1:5 strojně při souvislé ploše do 100 m2, tl. vrstvy přes 250 do 300 mm</t>
  </si>
  <si>
    <t>715236914</t>
  </si>
  <si>
    <t>-1203732892</t>
  </si>
  <si>
    <t>424614179</t>
  </si>
  <si>
    <t>Vodorovné konstrukce</t>
  </si>
  <si>
    <t>465511227</t>
  </si>
  <si>
    <t>Dlažba z lomového kamene na sucho s vyklínováním a vyplněním spár tl 250 mm</t>
  </si>
  <si>
    <t>1503547281</t>
  </si>
  <si>
    <t>Dlažba z lomového kamene lomařsky upraveného  na sucho s vyklínováním kamenem, s vyplněním spár těženým kamenivem, drnem nebo ornicí s osetím, tl. kamene 250 mm</t>
  </si>
  <si>
    <t>998</t>
  </si>
  <si>
    <t>Přesun hmot</t>
  </si>
  <si>
    <t>998321011</t>
  </si>
  <si>
    <t>Přesun hmot pro hráze přehradní zemní a kamenité</t>
  </si>
  <si>
    <t>t</t>
  </si>
  <si>
    <t>558707019</t>
  </si>
  <si>
    <t>Přesun hmot pro objekty hráze přehradní zemní a kamenité  dopravní vzdálenost do 500 m</t>
  </si>
  <si>
    <t xml:space="preserve">202102-04 - Tůně a mokřady - Vedlejší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</si>
  <si>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</si>
  <si>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</si>
  <si>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</si>
  <si>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</si>
  <si>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</si>
  <si>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</si>
  <si>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</si>
  <si>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</si>
  <si>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</si>
  <si>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</si>
  <si>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…</t>
  </si>
  <si>
    <t>1024</t>
  </si>
  <si>
    <t>1746074963</t>
  </si>
  <si>
    <t>013254000</t>
  </si>
  <si>
    <t>Dokumentace skutečného provedení stavby</t>
  </si>
  <si>
    <t>1984185512</t>
  </si>
  <si>
    <t>VRN3</t>
  </si>
  <si>
    <t>Zařízení staveniště</t>
  </si>
  <si>
    <t>030001000</t>
  </si>
  <si>
    <t>143536571</t>
  </si>
  <si>
    <t>039002000</t>
  </si>
  <si>
    <t>Zrušení zařízení staveniště</t>
  </si>
  <si>
    <t>-1098983224</t>
  </si>
  <si>
    <t>VRN4</t>
  </si>
  <si>
    <t>Inženýrská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</si>
</sst>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topLeftCell="A19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5" t="s">
        <v>6</v>
      </c>
      <c r="BT2" s="15" t="s">
        <v>7</v>
      </c>
    </row>
    <row r="3" spans="1:74" s="1" customFormat="1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0"/>
      <c r="AQ5" s="20"/>
      <c r="AR5" s="18"/>
      <c r="BE5" s="234" t="s">
        <v>15</v>
      </c>
      <c r="BS5" s="15" t="s">
        <v>6</v>
      </c>
    </row>
    <row r="6" spans="1:74" s="1" customFormat="1" ht="36.9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0"/>
      <c r="AQ6" s="20"/>
      <c r="AR6" s="18"/>
      <c r="BE6" s="235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35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35"/>
      <c r="BS8" s="15" t="s">
        <v>6</v>
      </c>
    </row>
    <row r="9" spans="1:74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35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35"/>
      <c r="BS10" s="15" t="s">
        <v>6</v>
      </c>
    </row>
    <row r="11" spans="1:74" s="1" customFormat="1" ht="18.45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35"/>
      <c r="BS11" s="15" t="s">
        <v>6</v>
      </c>
    </row>
    <row r="12" spans="1:74" s="1" customFormat="1" ht="6.9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35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35"/>
      <c r="BS13" s="15" t="s">
        <v>6</v>
      </c>
    </row>
    <row r="14" spans="1:74" ht="13.2">
      <c r="B14" s="19"/>
      <c r="C14" s="20"/>
      <c r="D14" s="20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35"/>
      <c r="BS14" s="15" t="s">
        <v>6</v>
      </c>
    </row>
    <row r="15" spans="1:74" s="1" customFormat="1" ht="6.9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35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35"/>
      <c r="BS16" s="15" t="s">
        <v>4</v>
      </c>
    </row>
    <row r="17" spans="1:71" s="1" customFormat="1" ht="18.45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35"/>
      <c r="BS17" s="15" t="s">
        <v>32</v>
      </c>
    </row>
    <row r="18" spans="1:71" s="1" customFormat="1" ht="6.9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35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35"/>
      <c r="BS19" s="15" t="s">
        <v>6</v>
      </c>
    </row>
    <row r="20" spans="1:71" s="1" customFormat="1" ht="18.45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35"/>
      <c r="BS20" s="15" t="s">
        <v>32</v>
      </c>
    </row>
    <row r="21" spans="1:71" s="1" customFormat="1" ht="6.9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35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35"/>
    </row>
    <row r="23" spans="1:71" s="1" customFormat="1" ht="16.5" customHeight="1">
      <c r="B23" s="19"/>
      <c r="C23" s="20"/>
      <c r="D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0"/>
      <c r="AP23" s="20"/>
      <c r="AQ23" s="20"/>
      <c r="AR23" s="18"/>
      <c r="BE23" s="235"/>
    </row>
    <row r="24" spans="1:71" s="1" customFormat="1" ht="6.9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35"/>
    </row>
    <row r="25" spans="1:71" s="1" customFormat="1" ht="6.9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35"/>
    </row>
    <row r="26" spans="1:71" s="2" customFormat="1" ht="25.95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43">
        <f>ROUND(AG94,2)</f>
        <v>0</v>
      </c>
      <c r="AL26" s="244"/>
      <c r="AM26" s="244"/>
      <c r="AN26" s="244"/>
      <c r="AO26" s="244"/>
      <c r="AP26" s="34"/>
      <c r="AQ26" s="34"/>
      <c r="AR26" s="37"/>
      <c r="BE26" s="235"/>
    </row>
    <row r="27" spans="1:71" s="2" customFormat="1" ht="6.9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35"/>
    </row>
    <row r="28" spans="1:71" s="2" customFormat="1" ht="13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45" t="s">
        <v>37</v>
      </c>
      <c r="M28" s="245"/>
      <c r="N28" s="245"/>
      <c r="O28" s="245"/>
      <c r="P28" s="245"/>
      <c r="Q28" s="34"/>
      <c r="R28" s="34"/>
      <c r="S28" s="34"/>
      <c r="T28" s="34"/>
      <c r="U28" s="34"/>
      <c r="V28" s="34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4"/>
      <c r="AG28" s="34"/>
      <c r="AH28" s="34"/>
      <c r="AI28" s="34"/>
      <c r="AJ28" s="34"/>
      <c r="AK28" s="245" t="s">
        <v>39</v>
      </c>
      <c r="AL28" s="245"/>
      <c r="AM28" s="245"/>
      <c r="AN28" s="245"/>
      <c r="AO28" s="245"/>
      <c r="AP28" s="34"/>
      <c r="AQ28" s="34"/>
      <c r="AR28" s="37"/>
      <c r="BE28" s="235"/>
    </row>
    <row r="29" spans="1:71" s="3" customFormat="1" ht="14.4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48">
        <v>0.21</v>
      </c>
      <c r="M29" s="247"/>
      <c r="N29" s="247"/>
      <c r="O29" s="247"/>
      <c r="P29" s="247"/>
      <c r="Q29" s="39"/>
      <c r="R29" s="39"/>
      <c r="S29" s="39"/>
      <c r="T29" s="39"/>
      <c r="U29" s="39"/>
      <c r="V29" s="39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39"/>
      <c r="AG29" s="39"/>
      <c r="AH29" s="39"/>
      <c r="AI29" s="39"/>
      <c r="AJ29" s="39"/>
      <c r="AK29" s="246">
        <f>ROUND(AV94, 2)</f>
        <v>0</v>
      </c>
      <c r="AL29" s="247"/>
      <c r="AM29" s="247"/>
      <c r="AN29" s="247"/>
      <c r="AO29" s="247"/>
      <c r="AP29" s="39"/>
      <c r="AQ29" s="39"/>
      <c r="AR29" s="40"/>
      <c r="BE29" s="236"/>
    </row>
    <row r="30" spans="1:71" s="3" customFormat="1" ht="14.4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48">
        <v>0.15</v>
      </c>
      <c r="M30" s="247"/>
      <c r="N30" s="247"/>
      <c r="O30" s="247"/>
      <c r="P30" s="247"/>
      <c r="Q30" s="39"/>
      <c r="R30" s="39"/>
      <c r="S30" s="39"/>
      <c r="T30" s="39"/>
      <c r="U30" s="39"/>
      <c r="V30" s="39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39"/>
      <c r="AG30" s="39"/>
      <c r="AH30" s="39"/>
      <c r="AI30" s="39"/>
      <c r="AJ30" s="39"/>
      <c r="AK30" s="246">
        <f>ROUND(AW94, 2)</f>
        <v>0</v>
      </c>
      <c r="AL30" s="247"/>
      <c r="AM30" s="247"/>
      <c r="AN30" s="247"/>
      <c r="AO30" s="247"/>
      <c r="AP30" s="39"/>
      <c r="AQ30" s="39"/>
      <c r="AR30" s="40"/>
      <c r="BE30" s="236"/>
    </row>
    <row r="31" spans="1:71" s="3" customFormat="1" ht="14.4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48">
        <v>0.21</v>
      </c>
      <c r="M31" s="247"/>
      <c r="N31" s="247"/>
      <c r="O31" s="247"/>
      <c r="P31" s="247"/>
      <c r="Q31" s="39"/>
      <c r="R31" s="39"/>
      <c r="S31" s="39"/>
      <c r="T31" s="39"/>
      <c r="U31" s="39"/>
      <c r="V31" s="39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39"/>
      <c r="AG31" s="39"/>
      <c r="AH31" s="39"/>
      <c r="AI31" s="39"/>
      <c r="AJ31" s="39"/>
      <c r="AK31" s="246">
        <v>0</v>
      </c>
      <c r="AL31" s="247"/>
      <c r="AM31" s="247"/>
      <c r="AN31" s="247"/>
      <c r="AO31" s="247"/>
      <c r="AP31" s="39"/>
      <c r="AQ31" s="39"/>
      <c r="AR31" s="40"/>
      <c r="BE31" s="236"/>
    </row>
    <row r="32" spans="1:71" s="3" customFormat="1" ht="14.4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48">
        <v>0.15</v>
      </c>
      <c r="M32" s="247"/>
      <c r="N32" s="247"/>
      <c r="O32" s="247"/>
      <c r="P32" s="247"/>
      <c r="Q32" s="39"/>
      <c r="R32" s="39"/>
      <c r="S32" s="39"/>
      <c r="T32" s="39"/>
      <c r="U32" s="39"/>
      <c r="V32" s="39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39"/>
      <c r="AG32" s="39"/>
      <c r="AH32" s="39"/>
      <c r="AI32" s="39"/>
      <c r="AJ32" s="39"/>
      <c r="AK32" s="246">
        <v>0</v>
      </c>
      <c r="AL32" s="247"/>
      <c r="AM32" s="247"/>
      <c r="AN32" s="247"/>
      <c r="AO32" s="247"/>
      <c r="AP32" s="39"/>
      <c r="AQ32" s="39"/>
      <c r="AR32" s="40"/>
      <c r="BE32" s="236"/>
    </row>
    <row r="33" spans="1:57" s="3" customFormat="1" ht="14.4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48">
        <v>0</v>
      </c>
      <c r="M33" s="247"/>
      <c r="N33" s="247"/>
      <c r="O33" s="247"/>
      <c r="P33" s="247"/>
      <c r="Q33" s="39"/>
      <c r="R33" s="39"/>
      <c r="S33" s="39"/>
      <c r="T33" s="39"/>
      <c r="U33" s="39"/>
      <c r="V33" s="39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39"/>
      <c r="AG33" s="39"/>
      <c r="AH33" s="39"/>
      <c r="AI33" s="39"/>
      <c r="AJ33" s="39"/>
      <c r="AK33" s="246">
        <v>0</v>
      </c>
      <c r="AL33" s="247"/>
      <c r="AM33" s="247"/>
      <c r="AN33" s="247"/>
      <c r="AO33" s="247"/>
      <c r="AP33" s="39"/>
      <c r="AQ33" s="39"/>
      <c r="AR33" s="40"/>
      <c r="BE33" s="236"/>
    </row>
    <row r="34" spans="1:57" s="2" customFormat="1" ht="6.9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35"/>
    </row>
    <row r="35" spans="1:57" s="2" customFormat="1" ht="25.95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49" t="s">
        <v>48</v>
      </c>
      <c r="Y35" s="250"/>
      <c r="Z35" s="250"/>
      <c r="AA35" s="250"/>
      <c r="AB35" s="250"/>
      <c r="AC35" s="43"/>
      <c r="AD35" s="43"/>
      <c r="AE35" s="43"/>
      <c r="AF35" s="43"/>
      <c r="AG35" s="43"/>
      <c r="AH35" s="43"/>
      <c r="AI35" s="43"/>
      <c r="AJ35" s="43"/>
      <c r="AK35" s="251">
        <f>SUM(AK26:AK33)</f>
        <v>0</v>
      </c>
      <c r="AL35" s="250"/>
      <c r="AM35" s="250"/>
      <c r="AN35" s="250"/>
      <c r="AO35" s="252"/>
      <c r="AP35" s="41"/>
      <c r="AQ35" s="41"/>
      <c r="AR35" s="37"/>
      <c r="BE35" s="32"/>
    </row>
    <row r="36" spans="1:57" s="2" customFormat="1" ht="6.9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.199999999999999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0.199999999999999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0.199999999999999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0.199999999999999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0.199999999999999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0.199999999999999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0.199999999999999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0.199999999999999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0.199999999999999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0.19999999999999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3.2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 ht="10.199999999999999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0.199999999999999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0.199999999999999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3.2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0.199999999999999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0.199999999999999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0.199999999999999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0.199999999999999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0.19999999999999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0.199999999999999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0.199999999999999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0.199999999999999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0.199999999999999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0.199999999999999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3.2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 ht="10.199999999999999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202201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53" t="str">
        <f>K6</f>
        <v>TUNE A MOKRADY -KRALOV II, ZAKROV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1"/>
      <c r="AQ85" s="61"/>
      <c r="AR85" s="62"/>
    </row>
    <row r="86" spans="1:91" s="2" customFormat="1" ht="6.9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UHerský Brod , Újezdec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55" t="str">
        <f>IF(AN8= "","",AN8)</f>
        <v>18. 5. 2022</v>
      </c>
      <c r="AN87" s="255"/>
      <c r="AO87" s="34"/>
      <c r="AP87" s="34"/>
      <c r="AQ87" s="34"/>
      <c r="AR87" s="37"/>
      <c r="BE87" s="32"/>
    </row>
    <row r="88" spans="1:91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1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 xml:space="preserve">Město Uherský Brod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56" t="str">
        <f>IF(E17="","",E17)</f>
        <v xml:space="preserve">Tomáš Horký </v>
      </c>
      <c r="AN89" s="257"/>
      <c r="AO89" s="257"/>
      <c r="AP89" s="257"/>
      <c r="AQ89" s="34"/>
      <c r="AR89" s="37"/>
      <c r="AS89" s="258" t="s">
        <v>56</v>
      </c>
      <c r="AT89" s="25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56" t="str">
        <f>IF(E20="","",E20)</f>
        <v xml:space="preserve"> </v>
      </c>
      <c r="AN90" s="257"/>
      <c r="AO90" s="257"/>
      <c r="AP90" s="257"/>
      <c r="AQ90" s="34"/>
      <c r="AR90" s="37"/>
      <c r="AS90" s="260"/>
      <c r="AT90" s="26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2"/>
      <c r="AT91" s="26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64" t="s">
        <v>57</v>
      </c>
      <c r="D92" s="265"/>
      <c r="E92" s="265"/>
      <c r="F92" s="265"/>
      <c r="G92" s="265"/>
      <c r="H92" s="71"/>
      <c r="I92" s="266" t="s">
        <v>58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59</v>
      </c>
      <c r="AH92" s="265"/>
      <c r="AI92" s="265"/>
      <c r="AJ92" s="265"/>
      <c r="AK92" s="265"/>
      <c r="AL92" s="265"/>
      <c r="AM92" s="265"/>
      <c r="AN92" s="266" t="s">
        <v>60</v>
      </c>
      <c r="AO92" s="265"/>
      <c r="AP92" s="268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1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2">
        <f>ROUND(SUM(AG95:AG97),2)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3" t="s">
        <v>1</v>
      </c>
      <c r="AR94" s="84"/>
      <c r="AS94" s="85">
        <f>ROUND(SUM(AS95:AS97),2)</f>
        <v>0</v>
      </c>
      <c r="AT94" s="86">
        <f>ROUND(SUM(AV94:AW94),2)</f>
        <v>0</v>
      </c>
      <c r="AU94" s="87">
        <f>ROUND(SUM(AU95:AU97),5)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ROUND(SUM(AZ95:AZ97),2)</f>
        <v>0</v>
      </c>
      <c r="BA94" s="86">
        <f>ROUND(SUM(BA95:BA97),2)</f>
        <v>0</v>
      </c>
      <c r="BB94" s="86">
        <f>ROUND(SUM(BB95:BB97),2)</f>
        <v>0</v>
      </c>
      <c r="BC94" s="86">
        <f>ROUND(SUM(BC95:BC97),2)</f>
        <v>0</v>
      </c>
      <c r="BD94" s="88">
        <f>ROUND(SUM(BD95:BD97),2)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24.75" customHeight="1">
      <c r="A95" s="91" t="s">
        <v>80</v>
      </c>
      <c r="B95" s="92"/>
      <c r="C95" s="93"/>
      <c r="D95" s="271" t="s">
        <v>81</v>
      </c>
      <c r="E95" s="271"/>
      <c r="F95" s="271"/>
      <c r="G95" s="271"/>
      <c r="H95" s="271"/>
      <c r="I95" s="94"/>
      <c r="J95" s="271" t="s">
        <v>82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'202102-01-01 - Mokřady a ...'!J30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83</v>
      </c>
      <c r="AR95" s="96"/>
      <c r="AS95" s="97">
        <v>0</v>
      </c>
      <c r="AT95" s="98">
        <f>ROUND(SUM(AV95:AW95),2)</f>
        <v>0</v>
      </c>
      <c r="AU95" s="99">
        <f>'202102-01-01 - Mokřady a ...'!P118</f>
        <v>0</v>
      </c>
      <c r="AV95" s="98">
        <f>'202102-01-01 - Mokřady a ...'!J33</f>
        <v>0</v>
      </c>
      <c r="AW95" s="98">
        <f>'202102-01-01 - Mokřady a ...'!J34</f>
        <v>0</v>
      </c>
      <c r="AX95" s="98">
        <f>'202102-01-01 - Mokřady a ...'!J35</f>
        <v>0</v>
      </c>
      <c r="AY95" s="98">
        <f>'202102-01-01 - Mokřady a ...'!J36</f>
        <v>0</v>
      </c>
      <c r="AZ95" s="98">
        <f>'202102-01-01 - Mokřady a ...'!F33</f>
        <v>0</v>
      </c>
      <c r="BA95" s="98">
        <f>'202102-01-01 - Mokřady a ...'!F34</f>
        <v>0</v>
      </c>
      <c r="BB95" s="98">
        <f>'202102-01-01 - Mokřady a ...'!F35</f>
        <v>0</v>
      </c>
      <c r="BC95" s="98">
        <f>'202102-01-01 - Mokřady a ...'!F36</f>
        <v>0</v>
      </c>
      <c r="BD95" s="100">
        <f>'202102-01-01 - Mokřady a ...'!F37</f>
        <v>0</v>
      </c>
      <c r="BT95" s="101" t="s">
        <v>84</v>
      </c>
      <c r="BV95" s="101" t="s">
        <v>78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7" customFormat="1" ht="24.75" customHeight="1">
      <c r="A96" s="91" t="s">
        <v>80</v>
      </c>
      <c r="B96" s="92"/>
      <c r="C96" s="93"/>
      <c r="D96" s="271" t="s">
        <v>87</v>
      </c>
      <c r="E96" s="271"/>
      <c r="F96" s="271"/>
      <c r="G96" s="271"/>
      <c r="H96" s="271"/>
      <c r="I96" s="94"/>
      <c r="J96" s="271" t="s">
        <v>88</v>
      </c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69">
        <f>'202102-03-02 - Tůně a mok...'!J30</f>
        <v>0</v>
      </c>
      <c r="AH96" s="270"/>
      <c r="AI96" s="270"/>
      <c r="AJ96" s="270"/>
      <c r="AK96" s="270"/>
      <c r="AL96" s="270"/>
      <c r="AM96" s="270"/>
      <c r="AN96" s="269">
        <f>SUM(AG96,AT96)</f>
        <v>0</v>
      </c>
      <c r="AO96" s="270"/>
      <c r="AP96" s="270"/>
      <c r="AQ96" s="95" t="s">
        <v>83</v>
      </c>
      <c r="AR96" s="96"/>
      <c r="AS96" s="97">
        <v>0</v>
      </c>
      <c r="AT96" s="98">
        <f>ROUND(SUM(AV96:AW96),2)</f>
        <v>0</v>
      </c>
      <c r="AU96" s="99">
        <f>'202102-03-02 - Tůně a mok...'!P120</f>
        <v>0</v>
      </c>
      <c r="AV96" s="98">
        <f>'202102-03-02 - Tůně a mok...'!J33</f>
        <v>0</v>
      </c>
      <c r="AW96" s="98">
        <f>'202102-03-02 - Tůně a mok...'!J34</f>
        <v>0</v>
      </c>
      <c r="AX96" s="98">
        <f>'202102-03-02 - Tůně a mok...'!J35</f>
        <v>0</v>
      </c>
      <c r="AY96" s="98">
        <f>'202102-03-02 - Tůně a mok...'!J36</f>
        <v>0</v>
      </c>
      <c r="AZ96" s="98">
        <f>'202102-03-02 - Tůně a mok...'!F33</f>
        <v>0</v>
      </c>
      <c r="BA96" s="98">
        <f>'202102-03-02 - Tůně a mok...'!F34</f>
        <v>0</v>
      </c>
      <c r="BB96" s="98">
        <f>'202102-03-02 - Tůně a mok...'!F35</f>
        <v>0</v>
      </c>
      <c r="BC96" s="98">
        <f>'202102-03-02 - Tůně a mok...'!F36</f>
        <v>0</v>
      </c>
      <c r="BD96" s="100">
        <f>'202102-03-02 - Tůně a mok...'!F37</f>
        <v>0</v>
      </c>
      <c r="BT96" s="101" t="s">
        <v>84</v>
      </c>
      <c r="BV96" s="101" t="s">
        <v>78</v>
      </c>
      <c r="BW96" s="101" t="s">
        <v>89</v>
      </c>
      <c r="BX96" s="101" t="s">
        <v>5</v>
      </c>
      <c r="CL96" s="101" t="s">
        <v>1</v>
      </c>
      <c r="CM96" s="101" t="s">
        <v>86</v>
      </c>
    </row>
    <row r="97" spans="1:91" s="7" customFormat="1" ht="24.75" customHeight="1">
      <c r="A97" s="91" t="s">
        <v>80</v>
      </c>
      <c r="B97" s="92"/>
      <c r="C97" s="93"/>
      <c r="D97" s="271" t="s">
        <v>90</v>
      </c>
      <c r="E97" s="271"/>
      <c r="F97" s="271"/>
      <c r="G97" s="271"/>
      <c r="H97" s="271"/>
      <c r="I97" s="94"/>
      <c r="J97" s="271" t="s">
        <v>91</v>
      </c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69">
        <f>'202102-04 - Tůně a mokřad...'!J30</f>
        <v>0</v>
      </c>
      <c r="AH97" s="270"/>
      <c r="AI97" s="270"/>
      <c r="AJ97" s="270"/>
      <c r="AK97" s="270"/>
      <c r="AL97" s="270"/>
      <c r="AM97" s="270"/>
      <c r="AN97" s="269">
        <f>SUM(AG97,AT97)</f>
        <v>0</v>
      </c>
      <c r="AO97" s="270"/>
      <c r="AP97" s="270"/>
      <c r="AQ97" s="95" t="s">
        <v>83</v>
      </c>
      <c r="AR97" s="96"/>
      <c r="AS97" s="102">
        <v>0</v>
      </c>
      <c r="AT97" s="103">
        <f>ROUND(SUM(AV97:AW97),2)</f>
        <v>0</v>
      </c>
      <c r="AU97" s="104">
        <f>'202102-04 - Tůně a mokřad...'!P120</f>
        <v>0</v>
      </c>
      <c r="AV97" s="103">
        <f>'202102-04 - Tůně a mokřad...'!J33</f>
        <v>0</v>
      </c>
      <c r="AW97" s="103">
        <f>'202102-04 - Tůně a mokřad...'!J34</f>
        <v>0</v>
      </c>
      <c r="AX97" s="103">
        <f>'202102-04 - Tůně a mokřad...'!J35</f>
        <v>0</v>
      </c>
      <c r="AY97" s="103">
        <f>'202102-04 - Tůně a mokřad...'!J36</f>
        <v>0</v>
      </c>
      <c r="AZ97" s="103">
        <f>'202102-04 - Tůně a mokřad...'!F33</f>
        <v>0</v>
      </c>
      <c r="BA97" s="103">
        <f>'202102-04 - Tůně a mokřad...'!F34</f>
        <v>0</v>
      </c>
      <c r="BB97" s="103">
        <f>'202102-04 - Tůně a mokřad...'!F35</f>
        <v>0</v>
      </c>
      <c r="BC97" s="103">
        <f>'202102-04 - Tůně a mokřad...'!F36</f>
        <v>0</v>
      </c>
      <c r="BD97" s="105">
        <f>'202102-04 - Tůně a mokřad...'!F37</f>
        <v>0</v>
      </c>
      <c r="BT97" s="101" t="s">
        <v>84</v>
      </c>
      <c r="BV97" s="101" t="s">
        <v>78</v>
      </c>
      <c r="BW97" s="101" t="s">
        <v>92</v>
      </c>
      <c r="BX97" s="101" t="s">
        <v>5</v>
      </c>
      <c r="CL97" s="101" t="s">
        <v>1</v>
      </c>
      <c r="CM97" s="101" t="s">
        <v>86</v>
      </c>
    </row>
    <row r="98" spans="1:91" s="2" customFormat="1" ht="30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  <c r="AF99" s="53"/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37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sheetProtection algorithmName="SHA-512" hashValue="aTYVLETGPji9UDYBLAtXVN2S2fgc/+jeKazOnzA2Pwzn3vykSLifvDDQ0rUYMokZYawVVts95dK9CraROpWhUg==" saltValue="C+WQcHloTQsMDWbRFwZEVdEgpQQ94aBcZWcoQYkIHuvJqo0nVSDfxGW2Nh/sk/ctloaLvYWv+/D6SQJn+MUjBw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02-01-01 - Mokřady a ...'!C2" display="/"/>
    <hyperlink ref="A96" location="'202102-03-02 - Tůně a mok...'!C2" display="/"/>
    <hyperlink ref="A97" location="'202102-04 - Tůně a mokřad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85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5" t="str">
        <f>'Rekapitulace stavby'!K6</f>
        <v>TUNE A MOKRADY -KRALOV II, ZAKROV</v>
      </c>
      <c r="F7" s="276"/>
      <c r="G7" s="276"/>
      <c r="H7" s="276"/>
      <c r="L7" s="18"/>
    </row>
    <row r="8" spans="1:46" s="2" customFormat="1" ht="12" customHeight="1">
      <c r="A8" s="32"/>
      <c r="B8" s="37"/>
      <c r="C8" s="32"/>
      <c r="D8" s="110" t="s">
        <v>94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7" t="s">
        <v>95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96</v>
      </c>
      <c r="G12" s="32"/>
      <c r="H12" s="32"/>
      <c r="I12" s="110" t="s">
        <v>22</v>
      </c>
      <c r="J12" s="112" t="str">
        <f>'Rekapitulace stavby'!AN8</f>
        <v>18. 5. 2022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97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98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99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100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99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31</v>
      </c>
      <c r="F24" s="32"/>
      <c r="G24" s="32"/>
      <c r="H24" s="32"/>
      <c r="I24" s="110" t="s">
        <v>27</v>
      </c>
      <c r="J24" s="111" t="s">
        <v>100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ROUND(J118,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40</v>
      </c>
      <c r="E33" s="110" t="s">
        <v>41</v>
      </c>
      <c r="F33" s="121">
        <f>ROUND((SUM(BE118:BE146)),  2)</f>
        <v>0</v>
      </c>
      <c r="G33" s="32"/>
      <c r="H33" s="32"/>
      <c r="I33" s="122">
        <v>0.21</v>
      </c>
      <c r="J33" s="121">
        <f>ROUND(((SUM(BE118:BE146))*I33),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42</v>
      </c>
      <c r="F34" s="121">
        <f>ROUND((SUM(BF118:BF146)),  2)</f>
        <v>0</v>
      </c>
      <c r="G34" s="32"/>
      <c r="H34" s="32"/>
      <c r="I34" s="122">
        <v>0.15</v>
      </c>
      <c r="J34" s="121">
        <f>ROUND(((SUM(BF118:BF146))*I34),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43</v>
      </c>
      <c r="F35" s="121">
        <f>ROUND((SUM(BG118:BG146)),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44</v>
      </c>
      <c r="F36" s="121">
        <f>ROUND((SUM(BH118:BH146)),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45</v>
      </c>
      <c r="F37" s="121">
        <f>ROUND((SUM(BI118:BI146)),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TUNE A MOKRADY -KRALOV II, ZAKROV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3" t="str">
        <f>E9</f>
        <v xml:space="preserve">202102-01-01 - Mokřady a tůně - Zákřov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Město uherský Brod </v>
      </c>
      <c r="G89" s="34"/>
      <c r="H89" s="34"/>
      <c r="I89" s="27" t="s">
        <v>22</v>
      </c>
      <c r="J89" s="64" t="str">
        <f>IF(J12="","",J12)</f>
        <v>18. 5. 2022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 xml:space="preserve">Město Uherský Brod </v>
      </c>
      <c r="G91" s="34"/>
      <c r="H91" s="34"/>
      <c r="I91" s="27" t="s">
        <v>30</v>
      </c>
      <c r="J91" s="30" t="str">
        <f>E21</f>
        <v xml:space="preserve">Tomáš Horký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Tomáš Horký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102</v>
      </c>
      <c r="D94" s="142"/>
      <c r="E94" s="142"/>
      <c r="F94" s="142"/>
      <c r="G94" s="142"/>
      <c r="H94" s="142"/>
      <c r="I94" s="142"/>
      <c r="J94" s="143" t="s">
        <v>103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104</v>
      </c>
      <c r="D96" s="34"/>
      <c r="E96" s="34"/>
      <c r="F96" s="34"/>
      <c r="G96" s="34"/>
      <c r="H96" s="34"/>
      <c r="I96" s="34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105</v>
      </c>
    </row>
    <row r="97" spans="1:31" s="9" customFormat="1" ht="24.9" customHeight="1">
      <c r="B97" s="145"/>
      <c r="C97" s="146"/>
      <c r="D97" s="147" t="s">
        <v>106</v>
      </c>
      <c r="E97" s="148"/>
      <c r="F97" s="148"/>
      <c r="G97" s="148"/>
      <c r="H97" s="148"/>
      <c r="I97" s="148"/>
      <c r="J97" s="149">
        <f>J119</f>
        <v>0</v>
      </c>
      <c r="K97" s="146"/>
      <c r="L97" s="150"/>
    </row>
    <row r="98" spans="1:31" s="10" customFormat="1" ht="19.95" customHeight="1">
      <c r="B98" s="151"/>
      <c r="C98" s="152"/>
      <c r="D98" s="153" t="s">
        <v>107</v>
      </c>
      <c r="E98" s="154"/>
      <c r="F98" s="154"/>
      <c r="G98" s="154"/>
      <c r="H98" s="154"/>
      <c r="I98" s="154"/>
      <c r="J98" s="155">
        <f>J120</f>
        <v>0</v>
      </c>
      <c r="K98" s="152"/>
      <c r="L98" s="156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" customHeight="1">
      <c r="A100" s="32"/>
      <c r="B100" s="52"/>
      <c r="C100" s="53"/>
      <c r="D100" s="53"/>
      <c r="E100" s="53"/>
      <c r="F100" s="53"/>
      <c r="G100" s="53"/>
      <c r="H100" s="53"/>
      <c r="I100" s="53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" customHeight="1">
      <c r="A104" s="32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" customHeight="1">
      <c r="A105" s="32"/>
      <c r="B105" s="33"/>
      <c r="C105" s="21" t="s">
        <v>108</v>
      </c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>
      <c r="A106" s="32"/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6.5" customHeight="1">
      <c r="A108" s="32"/>
      <c r="B108" s="33"/>
      <c r="C108" s="34"/>
      <c r="D108" s="34"/>
      <c r="E108" s="282" t="str">
        <f>E7</f>
        <v>TUNE A MOKRADY -KRALOV II, ZAKROV</v>
      </c>
      <c r="F108" s="283"/>
      <c r="G108" s="283"/>
      <c r="H108" s="283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94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53" t="str">
        <f>E9</f>
        <v xml:space="preserve">202102-01-01 - Mokřady a tůně - Zákřov </v>
      </c>
      <c r="F110" s="284"/>
      <c r="G110" s="284"/>
      <c r="H110" s="28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4"/>
      <c r="E112" s="34"/>
      <c r="F112" s="25" t="str">
        <f>F12</f>
        <v xml:space="preserve">Město uherský Brod </v>
      </c>
      <c r="G112" s="34"/>
      <c r="H112" s="34"/>
      <c r="I112" s="27" t="s">
        <v>22</v>
      </c>
      <c r="J112" s="64" t="str">
        <f>IF(J12="","",J12)</f>
        <v>18. 5. 2022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15" customHeight="1">
      <c r="A114" s="32"/>
      <c r="B114" s="33"/>
      <c r="C114" s="27" t="s">
        <v>24</v>
      </c>
      <c r="D114" s="34"/>
      <c r="E114" s="34"/>
      <c r="F114" s="25" t="str">
        <f>E15</f>
        <v xml:space="preserve">Město Uherský Brod </v>
      </c>
      <c r="G114" s="34"/>
      <c r="H114" s="34"/>
      <c r="I114" s="27" t="s">
        <v>30</v>
      </c>
      <c r="J114" s="30" t="str">
        <f>E21</f>
        <v xml:space="preserve">Tomáš Horký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15" customHeight="1">
      <c r="A115" s="32"/>
      <c r="B115" s="33"/>
      <c r="C115" s="27" t="s">
        <v>28</v>
      </c>
      <c r="D115" s="34"/>
      <c r="E115" s="34"/>
      <c r="F115" s="25" t="str">
        <f>IF(E18="","",E18)</f>
        <v>Vyplň údaj</v>
      </c>
      <c r="G115" s="34"/>
      <c r="H115" s="34"/>
      <c r="I115" s="27" t="s">
        <v>33</v>
      </c>
      <c r="J115" s="30" t="str">
        <f>E24</f>
        <v xml:space="preserve">Tomáš Horký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57"/>
      <c r="B117" s="158"/>
      <c r="C117" s="159" t="s">
        <v>109</v>
      </c>
      <c r="D117" s="160" t="s">
        <v>61</v>
      </c>
      <c r="E117" s="160" t="s">
        <v>57</v>
      </c>
      <c r="F117" s="160" t="s">
        <v>58</v>
      </c>
      <c r="G117" s="160" t="s">
        <v>110</v>
      </c>
      <c r="H117" s="160" t="s">
        <v>111</v>
      </c>
      <c r="I117" s="160" t="s">
        <v>112</v>
      </c>
      <c r="J117" s="161" t="s">
        <v>103</v>
      </c>
      <c r="K117" s="162" t="s">
        <v>113</v>
      </c>
      <c r="L117" s="163"/>
      <c r="M117" s="73" t="s">
        <v>1</v>
      </c>
      <c r="N117" s="74" t="s">
        <v>40</v>
      </c>
      <c r="O117" s="74" t="s">
        <v>114</v>
      </c>
      <c r="P117" s="74" t="s">
        <v>115</v>
      </c>
      <c r="Q117" s="74" t="s">
        <v>116</v>
      </c>
      <c r="R117" s="74" t="s">
        <v>117</v>
      </c>
      <c r="S117" s="74" t="s">
        <v>118</v>
      </c>
      <c r="T117" s="75" t="s">
        <v>119</v>
      </c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</row>
    <row r="118" spans="1:65" s="2" customFormat="1" ht="22.8" customHeight="1">
      <c r="A118" s="32"/>
      <c r="B118" s="33"/>
      <c r="C118" s="80" t="s">
        <v>120</v>
      </c>
      <c r="D118" s="34"/>
      <c r="E118" s="34"/>
      <c r="F118" s="34"/>
      <c r="G118" s="34"/>
      <c r="H118" s="34"/>
      <c r="I118" s="34"/>
      <c r="J118" s="164">
        <f>BK118</f>
        <v>0</v>
      </c>
      <c r="K118" s="34"/>
      <c r="L118" s="37"/>
      <c r="M118" s="76"/>
      <c r="N118" s="165"/>
      <c r="O118" s="77"/>
      <c r="P118" s="166">
        <f>P119</f>
        <v>0</v>
      </c>
      <c r="Q118" s="77"/>
      <c r="R118" s="166">
        <f>R119</f>
        <v>3.0000000000000001E-3</v>
      </c>
      <c r="S118" s="77"/>
      <c r="T118" s="167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75</v>
      </c>
      <c r="AU118" s="15" t="s">
        <v>105</v>
      </c>
      <c r="BK118" s="168">
        <f>BK119</f>
        <v>0</v>
      </c>
    </row>
    <row r="119" spans="1:65" s="12" customFormat="1" ht="25.95" customHeight="1">
      <c r="B119" s="169"/>
      <c r="C119" s="170"/>
      <c r="D119" s="171" t="s">
        <v>75</v>
      </c>
      <c r="E119" s="172" t="s">
        <v>121</v>
      </c>
      <c r="F119" s="172" t="s">
        <v>122</v>
      </c>
      <c r="G119" s="170"/>
      <c r="H119" s="170"/>
      <c r="I119" s="173"/>
      <c r="J119" s="174">
        <f>BK119</f>
        <v>0</v>
      </c>
      <c r="K119" s="170"/>
      <c r="L119" s="175"/>
      <c r="M119" s="176"/>
      <c r="N119" s="177"/>
      <c r="O119" s="177"/>
      <c r="P119" s="178">
        <f>P120</f>
        <v>0</v>
      </c>
      <c r="Q119" s="177"/>
      <c r="R119" s="178">
        <f>R120</f>
        <v>3.0000000000000001E-3</v>
      </c>
      <c r="S119" s="177"/>
      <c r="T119" s="179">
        <f>T120</f>
        <v>0</v>
      </c>
      <c r="AR119" s="180" t="s">
        <v>84</v>
      </c>
      <c r="AT119" s="181" t="s">
        <v>75</v>
      </c>
      <c r="AU119" s="181" t="s">
        <v>76</v>
      </c>
      <c r="AY119" s="180" t="s">
        <v>123</v>
      </c>
      <c r="BK119" s="182">
        <f>BK120</f>
        <v>0</v>
      </c>
    </row>
    <row r="120" spans="1:65" s="12" customFormat="1" ht="22.8" customHeight="1">
      <c r="B120" s="169"/>
      <c r="C120" s="170"/>
      <c r="D120" s="171" t="s">
        <v>75</v>
      </c>
      <c r="E120" s="183" t="s">
        <v>84</v>
      </c>
      <c r="F120" s="183" t="s">
        <v>124</v>
      </c>
      <c r="G120" s="170"/>
      <c r="H120" s="170"/>
      <c r="I120" s="173"/>
      <c r="J120" s="184">
        <f>BK120</f>
        <v>0</v>
      </c>
      <c r="K120" s="170"/>
      <c r="L120" s="175"/>
      <c r="M120" s="176"/>
      <c r="N120" s="177"/>
      <c r="O120" s="177"/>
      <c r="P120" s="178">
        <f>SUM(P121:P146)</f>
        <v>0</v>
      </c>
      <c r="Q120" s="177"/>
      <c r="R120" s="178">
        <f>SUM(R121:R146)</f>
        <v>3.0000000000000001E-3</v>
      </c>
      <c r="S120" s="177"/>
      <c r="T120" s="179">
        <f>SUM(T121:T146)</f>
        <v>0</v>
      </c>
      <c r="AR120" s="180" t="s">
        <v>84</v>
      </c>
      <c r="AT120" s="181" t="s">
        <v>75</v>
      </c>
      <c r="AU120" s="181" t="s">
        <v>84</v>
      </c>
      <c r="AY120" s="180" t="s">
        <v>123</v>
      </c>
      <c r="BK120" s="182">
        <f>SUM(BK121:BK146)</f>
        <v>0</v>
      </c>
    </row>
    <row r="121" spans="1:65" s="2" customFormat="1" ht="24.15" customHeight="1">
      <c r="A121" s="32"/>
      <c r="B121" s="33"/>
      <c r="C121" s="185" t="s">
        <v>84</v>
      </c>
      <c r="D121" s="185" t="s">
        <v>125</v>
      </c>
      <c r="E121" s="186" t="s">
        <v>126</v>
      </c>
      <c r="F121" s="187" t="s">
        <v>127</v>
      </c>
      <c r="G121" s="188" t="s">
        <v>128</v>
      </c>
      <c r="H121" s="189">
        <v>41.2</v>
      </c>
      <c r="I121" s="190"/>
      <c r="J121" s="191">
        <f>ROUND(I121*H121,2)</f>
        <v>0</v>
      </c>
      <c r="K121" s="192"/>
      <c r="L121" s="37"/>
      <c r="M121" s="193" t="s">
        <v>1</v>
      </c>
      <c r="N121" s="194" t="s">
        <v>41</v>
      </c>
      <c r="O121" s="69"/>
      <c r="P121" s="195">
        <f>O121*H121</f>
        <v>0</v>
      </c>
      <c r="Q121" s="195">
        <v>0</v>
      </c>
      <c r="R121" s="195">
        <f>Q121*H121</f>
        <v>0</v>
      </c>
      <c r="S121" s="195">
        <v>0</v>
      </c>
      <c r="T121" s="196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7" t="s">
        <v>129</v>
      </c>
      <c r="AT121" s="197" t="s">
        <v>125</v>
      </c>
      <c r="AU121" s="197" t="s">
        <v>86</v>
      </c>
      <c r="AY121" s="15" t="s">
        <v>123</v>
      </c>
      <c r="BE121" s="198">
        <f>IF(N121="základní",J121,0)</f>
        <v>0</v>
      </c>
      <c r="BF121" s="198">
        <f>IF(N121="snížená",J121,0)</f>
        <v>0</v>
      </c>
      <c r="BG121" s="198">
        <f>IF(N121="zákl. přenesená",J121,0)</f>
        <v>0</v>
      </c>
      <c r="BH121" s="198">
        <f>IF(N121="sníž. přenesená",J121,0)</f>
        <v>0</v>
      </c>
      <c r="BI121" s="198">
        <f>IF(N121="nulová",J121,0)</f>
        <v>0</v>
      </c>
      <c r="BJ121" s="15" t="s">
        <v>84</v>
      </c>
      <c r="BK121" s="198">
        <f>ROUND(I121*H121,2)</f>
        <v>0</v>
      </c>
      <c r="BL121" s="15" t="s">
        <v>129</v>
      </c>
      <c r="BM121" s="197" t="s">
        <v>130</v>
      </c>
    </row>
    <row r="122" spans="1:65" s="2" customFormat="1" ht="19.2">
      <c r="A122" s="32"/>
      <c r="B122" s="33"/>
      <c r="C122" s="34"/>
      <c r="D122" s="199" t="s">
        <v>131</v>
      </c>
      <c r="E122" s="34"/>
      <c r="F122" s="200" t="s">
        <v>132</v>
      </c>
      <c r="G122" s="34"/>
      <c r="H122" s="34"/>
      <c r="I122" s="201"/>
      <c r="J122" s="34"/>
      <c r="K122" s="34"/>
      <c r="L122" s="37"/>
      <c r="M122" s="202"/>
      <c r="N122" s="203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131</v>
      </c>
      <c r="AU122" s="15" t="s">
        <v>86</v>
      </c>
    </row>
    <row r="123" spans="1:65" s="2" customFormat="1" ht="24.15" customHeight="1">
      <c r="A123" s="32"/>
      <c r="B123" s="33"/>
      <c r="C123" s="185" t="s">
        <v>86</v>
      </c>
      <c r="D123" s="185" t="s">
        <v>125</v>
      </c>
      <c r="E123" s="186" t="s">
        <v>133</v>
      </c>
      <c r="F123" s="187" t="s">
        <v>134</v>
      </c>
      <c r="G123" s="188" t="s">
        <v>135</v>
      </c>
      <c r="H123" s="189">
        <v>83.45</v>
      </c>
      <c r="I123" s="190"/>
      <c r="J123" s="191">
        <f>ROUND(I123*H123,2)</f>
        <v>0</v>
      </c>
      <c r="K123" s="192"/>
      <c r="L123" s="37"/>
      <c r="M123" s="193" t="s">
        <v>1</v>
      </c>
      <c r="N123" s="194" t="s">
        <v>41</v>
      </c>
      <c r="O123" s="69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86</v>
      </c>
      <c r="AY123" s="15" t="s">
        <v>123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5" t="s">
        <v>84</v>
      </c>
      <c r="BK123" s="198">
        <f>ROUND(I123*H123,2)</f>
        <v>0</v>
      </c>
      <c r="BL123" s="15" t="s">
        <v>129</v>
      </c>
      <c r="BM123" s="197" t="s">
        <v>136</v>
      </c>
    </row>
    <row r="124" spans="1:65" s="2" customFormat="1" ht="28.8">
      <c r="A124" s="32"/>
      <c r="B124" s="33"/>
      <c r="C124" s="34"/>
      <c r="D124" s="199" t="s">
        <v>131</v>
      </c>
      <c r="E124" s="34"/>
      <c r="F124" s="200" t="s">
        <v>137</v>
      </c>
      <c r="G124" s="34"/>
      <c r="H124" s="34"/>
      <c r="I124" s="201"/>
      <c r="J124" s="34"/>
      <c r="K124" s="34"/>
      <c r="L124" s="37"/>
      <c r="M124" s="202"/>
      <c r="N124" s="20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131</v>
      </c>
      <c r="AU124" s="15" t="s">
        <v>86</v>
      </c>
    </row>
    <row r="125" spans="1:65" s="2" customFormat="1" ht="24.15" customHeight="1">
      <c r="A125" s="32"/>
      <c r="B125" s="33"/>
      <c r="C125" s="185" t="s">
        <v>138</v>
      </c>
      <c r="D125" s="185" t="s">
        <v>125</v>
      </c>
      <c r="E125" s="186" t="s">
        <v>139</v>
      </c>
      <c r="F125" s="187" t="s">
        <v>140</v>
      </c>
      <c r="G125" s="188" t="s">
        <v>135</v>
      </c>
      <c r="H125" s="189">
        <v>41.2</v>
      </c>
      <c r="I125" s="190"/>
      <c r="J125" s="191">
        <f>ROUND(I125*H125,2)</f>
        <v>0</v>
      </c>
      <c r="K125" s="192"/>
      <c r="L125" s="37"/>
      <c r="M125" s="193" t="s">
        <v>1</v>
      </c>
      <c r="N125" s="194" t="s">
        <v>41</v>
      </c>
      <c r="O125" s="69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86</v>
      </c>
      <c r="AY125" s="15" t="s">
        <v>123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5" t="s">
        <v>84</v>
      </c>
      <c r="BK125" s="198">
        <f>ROUND(I125*H125,2)</f>
        <v>0</v>
      </c>
      <c r="BL125" s="15" t="s">
        <v>129</v>
      </c>
      <c r="BM125" s="197" t="s">
        <v>141</v>
      </c>
    </row>
    <row r="126" spans="1:65" s="2" customFormat="1" ht="38.4">
      <c r="A126" s="32"/>
      <c r="B126" s="33"/>
      <c r="C126" s="34"/>
      <c r="D126" s="199" t="s">
        <v>131</v>
      </c>
      <c r="E126" s="34"/>
      <c r="F126" s="200" t="s">
        <v>142</v>
      </c>
      <c r="G126" s="34"/>
      <c r="H126" s="34"/>
      <c r="I126" s="201"/>
      <c r="J126" s="34"/>
      <c r="K126" s="34"/>
      <c r="L126" s="37"/>
      <c r="M126" s="202"/>
      <c r="N126" s="20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131</v>
      </c>
      <c r="AU126" s="15" t="s">
        <v>86</v>
      </c>
    </row>
    <row r="127" spans="1:65" s="2" customFormat="1" ht="24.15" customHeight="1">
      <c r="A127" s="32"/>
      <c r="B127" s="33"/>
      <c r="C127" s="185" t="s">
        <v>129</v>
      </c>
      <c r="D127" s="185" t="s">
        <v>125</v>
      </c>
      <c r="E127" s="186" t="s">
        <v>143</v>
      </c>
      <c r="F127" s="187" t="s">
        <v>144</v>
      </c>
      <c r="G127" s="188" t="s">
        <v>135</v>
      </c>
      <c r="H127" s="189">
        <v>83.45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86</v>
      </c>
      <c r="AY127" s="15" t="s">
        <v>123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129</v>
      </c>
      <c r="BM127" s="197" t="s">
        <v>145</v>
      </c>
    </row>
    <row r="128" spans="1:65" s="2" customFormat="1" ht="19.2">
      <c r="A128" s="32"/>
      <c r="B128" s="33"/>
      <c r="C128" s="34"/>
      <c r="D128" s="199" t="s">
        <v>131</v>
      </c>
      <c r="E128" s="34"/>
      <c r="F128" s="200" t="s">
        <v>146</v>
      </c>
      <c r="G128" s="34"/>
      <c r="H128" s="34"/>
      <c r="I128" s="201"/>
      <c r="J128" s="34"/>
      <c r="K128" s="34"/>
      <c r="L128" s="37"/>
      <c r="M128" s="202"/>
      <c r="N128" s="20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131</v>
      </c>
      <c r="AU128" s="15" t="s">
        <v>86</v>
      </c>
    </row>
    <row r="129" spans="1:65" s="2" customFormat="1" ht="24.15" customHeight="1">
      <c r="A129" s="32"/>
      <c r="B129" s="33"/>
      <c r="C129" s="185" t="s">
        <v>147</v>
      </c>
      <c r="D129" s="185" t="s">
        <v>125</v>
      </c>
      <c r="E129" s="186" t="s">
        <v>148</v>
      </c>
      <c r="F129" s="187" t="s">
        <v>149</v>
      </c>
      <c r="G129" s="188" t="s">
        <v>135</v>
      </c>
      <c r="H129" s="189">
        <v>41.2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86</v>
      </c>
      <c r="AY129" s="15" t="s">
        <v>123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129</v>
      </c>
      <c r="BM129" s="197" t="s">
        <v>150</v>
      </c>
    </row>
    <row r="130" spans="1:65" s="2" customFormat="1" ht="28.8">
      <c r="A130" s="32"/>
      <c r="B130" s="33"/>
      <c r="C130" s="34"/>
      <c r="D130" s="199" t="s">
        <v>131</v>
      </c>
      <c r="E130" s="34"/>
      <c r="F130" s="200" t="s">
        <v>151</v>
      </c>
      <c r="G130" s="34"/>
      <c r="H130" s="34"/>
      <c r="I130" s="201"/>
      <c r="J130" s="34"/>
      <c r="K130" s="34"/>
      <c r="L130" s="37"/>
      <c r="M130" s="202"/>
      <c r="N130" s="20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131</v>
      </c>
      <c r="AU130" s="15" t="s">
        <v>86</v>
      </c>
    </row>
    <row r="131" spans="1:65" s="2" customFormat="1" ht="37.799999999999997" customHeight="1">
      <c r="A131" s="32"/>
      <c r="B131" s="33"/>
      <c r="C131" s="185" t="s">
        <v>152</v>
      </c>
      <c r="D131" s="185" t="s">
        <v>125</v>
      </c>
      <c r="E131" s="186" t="s">
        <v>153</v>
      </c>
      <c r="F131" s="187" t="s">
        <v>154</v>
      </c>
      <c r="G131" s="188" t="s">
        <v>135</v>
      </c>
      <c r="H131" s="189">
        <v>83.45</v>
      </c>
      <c r="I131" s="190"/>
      <c r="J131" s="191">
        <f>ROUND(I131*H131,2)</f>
        <v>0</v>
      </c>
      <c r="K131" s="192"/>
      <c r="L131" s="37"/>
      <c r="M131" s="193" t="s">
        <v>1</v>
      </c>
      <c r="N131" s="194" t="s">
        <v>41</v>
      </c>
      <c r="O131" s="69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86</v>
      </c>
      <c r="AY131" s="15" t="s">
        <v>123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5" t="s">
        <v>84</v>
      </c>
      <c r="BK131" s="198">
        <f>ROUND(I131*H131,2)</f>
        <v>0</v>
      </c>
      <c r="BL131" s="15" t="s">
        <v>129</v>
      </c>
      <c r="BM131" s="197" t="s">
        <v>155</v>
      </c>
    </row>
    <row r="132" spans="1:65" s="2" customFormat="1" ht="38.4">
      <c r="A132" s="32"/>
      <c r="B132" s="33"/>
      <c r="C132" s="34"/>
      <c r="D132" s="199" t="s">
        <v>131</v>
      </c>
      <c r="E132" s="34"/>
      <c r="F132" s="200" t="s">
        <v>156</v>
      </c>
      <c r="G132" s="34"/>
      <c r="H132" s="34"/>
      <c r="I132" s="201"/>
      <c r="J132" s="34"/>
      <c r="K132" s="34"/>
      <c r="L132" s="37"/>
      <c r="M132" s="202"/>
      <c r="N132" s="20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131</v>
      </c>
      <c r="AU132" s="15" t="s">
        <v>86</v>
      </c>
    </row>
    <row r="133" spans="1:65" s="2" customFormat="1" ht="24.15" customHeight="1">
      <c r="A133" s="32"/>
      <c r="B133" s="33"/>
      <c r="C133" s="185" t="s">
        <v>157</v>
      </c>
      <c r="D133" s="185" t="s">
        <v>125</v>
      </c>
      <c r="E133" s="186" t="s">
        <v>158</v>
      </c>
      <c r="F133" s="187" t="s">
        <v>159</v>
      </c>
      <c r="G133" s="188" t="s">
        <v>128</v>
      </c>
      <c r="H133" s="189">
        <v>80</v>
      </c>
      <c r="I133" s="190"/>
      <c r="J133" s="191">
        <f>ROUND(I133*H133,2)</f>
        <v>0</v>
      </c>
      <c r="K133" s="192"/>
      <c r="L133" s="37"/>
      <c r="M133" s="193" t="s">
        <v>1</v>
      </c>
      <c r="N133" s="194" t="s">
        <v>41</v>
      </c>
      <c r="O133" s="69"/>
      <c r="P133" s="195">
        <f>O133*H133</f>
        <v>0</v>
      </c>
      <c r="Q133" s="195">
        <v>0</v>
      </c>
      <c r="R133" s="195">
        <f>Q133*H133</f>
        <v>0</v>
      </c>
      <c r="S133" s="195">
        <v>0</v>
      </c>
      <c r="T133" s="19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7" t="s">
        <v>129</v>
      </c>
      <c r="AT133" s="197" t="s">
        <v>125</v>
      </c>
      <c r="AU133" s="197" t="s">
        <v>86</v>
      </c>
      <c r="AY133" s="15" t="s">
        <v>123</v>
      </c>
      <c r="BE133" s="198">
        <f>IF(N133="základní",J133,0)</f>
        <v>0</v>
      </c>
      <c r="BF133" s="198">
        <f>IF(N133="snížená",J133,0)</f>
        <v>0</v>
      </c>
      <c r="BG133" s="198">
        <f>IF(N133="zákl. přenesená",J133,0)</f>
        <v>0</v>
      </c>
      <c r="BH133" s="198">
        <f>IF(N133="sníž. přenesená",J133,0)</f>
        <v>0</v>
      </c>
      <c r="BI133" s="198">
        <f>IF(N133="nulová",J133,0)</f>
        <v>0</v>
      </c>
      <c r="BJ133" s="15" t="s">
        <v>84</v>
      </c>
      <c r="BK133" s="198">
        <f>ROUND(I133*H133,2)</f>
        <v>0</v>
      </c>
      <c r="BL133" s="15" t="s">
        <v>129</v>
      </c>
      <c r="BM133" s="197" t="s">
        <v>160</v>
      </c>
    </row>
    <row r="134" spans="1:65" s="2" customFormat="1" ht="28.8">
      <c r="A134" s="32"/>
      <c r="B134" s="33"/>
      <c r="C134" s="34"/>
      <c r="D134" s="199" t="s">
        <v>131</v>
      </c>
      <c r="E134" s="34"/>
      <c r="F134" s="200" t="s">
        <v>161</v>
      </c>
      <c r="G134" s="34"/>
      <c r="H134" s="34"/>
      <c r="I134" s="201"/>
      <c r="J134" s="34"/>
      <c r="K134" s="34"/>
      <c r="L134" s="37"/>
      <c r="M134" s="202"/>
      <c r="N134" s="203"/>
      <c r="O134" s="69"/>
      <c r="P134" s="69"/>
      <c r="Q134" s="69"/>
      <c r="R134" s="69"/>
      <c r="S134" s="69"/>
      <c r="T134" s="70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5" t="s">
        <v>131</v>
      </c>
      <c r="AU134" s="15" t="s">
        <v>86</v>
      </c>
    </row>
    <row r="135" spans="1:65" s="2" customFormat="1" ht="24.15" customHeight="1">
      <c r="A135" s="32"/>
      <c r="B135" s="33"/>
      <c r="C135" s="185" t="s">
        <v>162</v>
      </c>
      <c r="D135" s="185" t="s">
        <v>125</v>
      </c>
      <c r="E135" s="186" t="s">
        <v>163</v>
      </c>
      <c r="F135" s="187" t="s">
        <v>164</v>
      </c>
      <c r="G135" s="188" t="s">
        <v>128</v>
      </c>
      <c r="H135" s="189">
        <v>291</v>
      </c>
      <c r="I135" s="190"/>
      <c r="J135" s="191">
        <f>ROUND(I135*H135,2)</f>
        <v>0</v>
      </c>
      <c r="K135" s="192"/>
      <c r="L135" s="37"/>
      <c r="M135" s="193" t="s">
        <v>1</v>
      </c>
      <c r="N135" s="194" t="s">
        <v>41</v>
      </c>
      <c r="O135" s="69"/>
      <c r="P135" s="195">
        <f>O135*H135</f>
        <v>0</v>
      </c>
      <c r="Q135" s="195">
        <v>0</v>
      </c>
      <c r="R135" s="195">
        <f>Q135*H135</f>
        <v>0</v>
      </c>
      <c r="S135" s="195">
        <v>0</v>
      </c>
      <c r="T135" s="19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7" t="s">
        <v>129</v>
      </c>
      <c r="AT135" s="197" t="s">
        <v>125</v>
      </c>
      <c r="AU135" s="197" t="s">
        <v>86</v>
      </c>
      <c r="AY135" s="15" t="s">
        <v>123</v>
      </c>
      <c r="BE135" s="198">
        <f>IF(N135="základní",J135,0)</f>
        <v>0</v>
      </c>
      <c r="BF135" s="198">
        <f>IF(N135="snížená",J135,0)</f>
        <v>0</v>
      </c>
      <c r="BG135" s="198">
        <f>IF(N135="zákl. přenesená",J135,0)</f>
        <v>0</v>
      </c>
      <c r="BH135" s="198">
        <f>IF(N135="sníž. přenesená",J135,0)</f>
        <v>0</v>
      </c>
      <c r="BI135" s="198">
        <f>IF(N135="nulová",J135,0)</f>
        <v>0</v>
      </c>
      <c r="BJ135" s="15" t="s">
        <v>84</v>
      </c>
      <c r="BK135" s="198">
        <f>ROUND(I135*H135,2)</f>
        <v>0</v>
      </c>
      <c r="BL135" s="15" t="s">
        <v>129</v>
      </c>
      <c r="BM135" s="197" t="s">
        <v>165</v>
      </c>
    </row>
    <row r="136" spans="1:65" s="2" customFormat="1" ht="19.2">
      <c r="A136" s="32"/>
      <c r="B136" s="33"/>
      <c r="C136" s="34"/>
      <c r="D136" s="199" t="s">
        <v>131</v>
      </c>
      <c r="E136" s="34"/>
      <c r="F136" s="200" t="s">
        <v>166</v>
      </c>
      <c r="G136" s="34"/>
      <c r="H136" s="34"/>
      <c r="I136" s="201"/>
      <c r="J136" s="34"/>
      <c r="K136" s="34"/>
      <c r="L136" s="37"/>
      <c r="M136" s="202"/>
      <c r="N136" s="203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131</v>
      </c>
      <c r="AU136" s="15" t="s">
        <v>86</v>
      </c>
    </row>
    <row r="137" spans="1:65" s="2" customFormat="1" ht="14.4" customHeight="1">
      <c r="A137" s="32"/>
      <c r="B137" s="33"/>
      <c r="C137" s="204" t="s">
        <v>167</v>
      </c>
      <c r="D137" s="204" t="s">
        <v>168</v>
      </c>
      <c r="E137" s="205" t="s">
        <v>169</v>
      </c>
      <c r="F137" s="206" t="s">
        <v>170</v>
      </c>
      <c r="G137" s="207" t="s">
        <v>171</v>
      </c>
      <c r="H137" s="208">
        <v>3</v>
      </c>
      <c r="I137" s="209"/>
      <c r="J137" s="210">
        <f>ROUND(I137*H137,2)</f>
        <v>0</v>
      </c>
      <c r="K137" s="211"/>
      <c r="L137" s="212"/>
      <c r="M137" s="213" t="s">
        <v>1</v>
      </c>
      <c r="N137" s="214" t="s">
        <v>41</v>
      </c>
      <c r="O137" s="69"/>
      <c r="P137" s="195">
        <f>O137*H137</f>
        <v>0</v>
      </c>
      <c r="Q137" s="195">
        <v>1E-3</v>
      </c>
      <c r="R137" s="195">
        <f>Q137*H137</f>
        <v>3.0000000000000001E-3</v>
      </c>
      <c r="S137" s="195">
        <v>0</v>
      </c>
      <c r="T137" s="19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7" t="s">
        <v>162</v>
      </c>
      <c r="AT137" s="197" t="s">
        <v>168</v>
      </c>
      <c r="AU137" s="197" t="s">
        <v>86</v>
      </c>
      <c r="AY137" s="15" t="s">
        <v>123</v>
      </c>
      <c r="BE137" s="198">
        <f>IF(N137="základní",J137,0)</f>
        <v>0</v>
      </c>
      <c r="BF137" s="198">
        <f>IF(N137="snížená",J137,0)</f>
        <v>0</v>
      </c>
      <c r="BG137" s="198">
        <f>IF(N137="zákl. přenesená",J137,0)</f>
        <v>0</v>
      </c>
      <c r="BH137" s="198">
        <f>IF(N137="sníž. přenesená",J137,0)</f>
        <v>0</v>
      </c>
      <c r="BI137" s="198">
        <f>IF(N137="nulová",J137,0)</f>
        <v>0</v>
      </c>
      <c r="BJ137" s="15" t="s">
        <v>84</v>
      </c>
      <c r="BK137" s="198">
        <f>ROUND(I137*H137,2)</f>
        <v>0</v>
      </c>
      <c r="BL137" s="15" t="s">
        <v>129</v>
      </c>
      <c r="BM137" s="197" t="s">
        <v>172</v>
      </c>
    </row>
    <row r="138" spans="1:65" s="2" customFormat="1" ht="10.199999999999999">
      <c r="A138" s="32"/>
      <c r="B138" s="33"/>
      <c r="C138" s="34"/>
      <c r="D138" s="199" t="s">
        <v>131</v>
      </c>
      <c r="E138" s="34"/>
      <c r="F138" s="200" t="s">
        <v>170</v>
      </c>
      <c r="G138" s="34"/>
      <c r="H138" s="34"/>
      <c r="I138" s="201"/>
      <c r="J138" s="34"/>
      <c r="K138" s="34"/>
      <c r="L138" s="37"/>
      <c r="M138" s="202"/>
      <c r="N138" s="203"/>
      <c r="O138" s="69"/>
      <c r="P138" s="69"/>
      <c r="Q138" s="69"/>
      <c r="R138" s="69"/>
      <c r="S138" s="69"/>
      <c r="T138" s="70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5" t="s">
        <v>131</v>
      </c>
      <c r="AU138" s="15" t="s">
        <v>86</v>
      </c>
    </row>
    <row r="139" spans="1:65" s="2" customFormat="1" ht="24.15" customHeight="1">
      <c r="A139" s="32"/>
      <c r="B139" s="33"/>
      <c r="C139" s="185" t="s">
        <v>173</v>
      </c>
      <c r="D139" s="185" t="s">
        <v>125</v>
      </c>
      <c r="E139" s="186" t="s">
        <v>174</v>
      </c>
      <c r="F139" s="187" t="s">
        <v>175</v>
      </c>
      <c r="G139" s="188" t="s">
        <v>128</v>
      </c>
      <c r="H139" s="189">
        <v>102</v>
      </c>
      <c r="I139" s="190"/>
      <c r="J139" s="191">
        <f>ROUND(I139*H139,2)</f>
        <v>0</v>
      </c>
      <c r="K139" s="192"/>
      <c r="L139" s="37"/>
      <c r="M139" s="193" t="s">
        <v>1</v>
      </c>
      <c r="N139" s="194" t="s">
        <v>41</v>
      </c>
      <c r="O139" s="69"/>
      <c r="P139" s="195">
        <f>O139*H139</f>
        <v>0</v>
      </c>
      <c r="Q139" s="195">
        <v>0</v>
      </c>
      <c r="R139" s="195">
        <f>Q139*H139</f>
        <v>0</v>
      </c>
      <c r="S139" s="195">
        <v>0</v>
      </c>
      <c r="T139" s="19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7" t="s">
        <v>129</v>
      </c>
      <c r="AT139" s="197" t="s">
        <v>125</v>
      </c>
      <c r="AU139" s="197" t="s">
        <v>86</v>
      </c>
      <c r="AY139" s="15" t="s">
        <v>123</v>
      </c>
      <c r="BE139" s="198">
        <f>IF(N139="základní",J139,0)</f>
        <v>0</v>
      </c>
      <c r="BF139" s="198">
        <f>IF(N139="snížená",J139,0)</f>
        <v>0</v>
      </c>
      <c r="BG139" s="198">
        <f>IF(N139="zákl. přenesená",J139,0)</f>
        <v>0</v>
      </c>
      <c r="BH139" s="198">
        <f>IF(N139="sníž. přenesená",J139,0)</f>
        <v>0</v>
      </c>
      <c r="BI139" s="198">
        <f>IF(N139="nulová",J139,0)</f>
        <v>0</v>
      </c>
      <c r="BJ139" s="15" t="s">
        <v>84</v>
      </c>
      <c r="BK139" s="198">
        <f>ROUND(I139*H139,2)</f>
        <v>0</v>
      </c>
      <c r="BL139" s="15" t="s">
        <v>129</v>
      </c>
      <c r="BM139" s="197" t="s">
        <v>176</v>
      </c>
    </row>
    <row r="140" spans="1:65" s="2" customFormat="1" ht="19.2">
      <c r="A140" s="32"/>
      <c r="B140" s="33"/>
      <c r="C140" s="34"/>
      <c r="D140" s="199" t="s">
        <v>131</v>
      </c>
      <c r="E140" s="34"/>
      <c r="F140" s="200" t="s">
        <v>177</v>
      </c>
      <c r="G140" s="34"/>
      <c r="H140" s="34"/>
      <c r="I140" s="201"/>
      <c r="J140" s="34"/>
      <c r="K140" s="34"/>
      <c r="L140" s="37"/>
      <c r="M140" s="202"/>
      <c r="N140" s="203"/>
      <c r="O140" s="69"/>
      <c r="P140" s="69"/>
      <c r="Q140" s="69"/>
      <c r="R140" s="69"/>
      <c r="S140" s="69"/>
      <c r="T140" s="70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T140" s="15" t="s">
        <v>131</v>
      </c>
      <c r="AU140" s="15" t="s">
        <v>86</v>
      </c>
    </row>
    <row r="141" spans="1:65" s="2" customFormat="1" ht="24.15" customHeight="1">
      <c r="A141" s="32"/>
      <c r="B141" s="33"/>
      <c r="C141" s="185" t="s">
        <v>178</v>
      </c>
      <c r="D141" s="185" t="s">
        <v>125</v>
      </c>
      <c r="E141" s="186" t="s">
        <v>179</v>
      </c>
      <c r="F141" s="187" t="s">
        <v>180</v>
      </c>
      <c r="G141" s="188" t="s">
        <v>128</v>
      </c>
      <c r="H141" s="189">
        <v>116</v>
      </c>
      <c r="I141" s="190"/>
      <c r="J141" s="191">
        <f>ROUND(I141*H141,2)</f>
        <v>0</v>
      </c>
      <c r="K141" s="192"/>
      <c r="L141" s="37"/>
      <c r="M141" s="193" t="s">
        <v>1</v>
      </c>
      <c r="N141" s="194" t="s">
        <v>41</v>
      </c>
      <c r="O141" s="69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7" t="s">
        <v>129</v>
      </c>
      <c r="AT141" s="197" t="s">
        <v>125</v>
      </c>
      <c r="AU141" s="197" t="s">
        <v>86</v>
      </c>
      <c r="AY141" s="15" t="s">
        <v>123</v>
      </c>
      <c r="BE141" s="198">
        <f>IF(N141="základní",J141,0)</f>
        <v>0</v>
      </c>
      <c r="BF141" s="198">
        <f>IF(N141="snížená",J141,0)</f>
        <v>0</v>
      </c>
      <c r="BG141" s="198">
        <f>IF(N141="zákl. přenesená",J141,0)</f>
        <v>0</v>
      </c>
      <c r="BH141" s="198">
        <f>IF(N141="sníž. přenesená",J141,0)</f>
        <v>0</v>
      </c>
      <c r="BI141" s="198">
        <f>IF(N141="nulová",J141,0)</f>
        <v>0</v>
      </c>
      <c r="BJ141" s="15" t="s">
        <v>84</v>
      </c>
      <c r="BK141" s="198">
        <f>ROUND(I141*H141,2)</f>
        <v>0</v>
      </c>
      <c r="BL141" s="15" t="s">
        <v>129</v>
      </c>
      <c r="BM141" s="197" t="s">
        <v>181</v>
      </c>
    </row>
    <row r="142" spans="1:65" s="2" customFormat="1" ht="28.8">
      <c r="A142" s="32"/>
      <c r="B142" s="33"/>
      <c r="C142" s="34"/>
      <c r="D142" s="199" t="s">
        <v>131</v>
      </c>
      <c r="E142" s="34"/>
      <c r="F142" s="200" t="s">
        <v>182</v>
      </c>
      <c r="G142" s="34"/>
      <c r="H142" s="34"/>
      <c r="I142" s="201"/>
      <c r="J142" s="34"/>
      <c r="K142" s="34"/>
      <c r="L142" s="37"/>
      <c r="M142" s="202"/>
      <c r="N142" s="203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131</v>
      </c>
      <c r="AU142" s="15" t="s">
        <v>86</v>
      </c>
    </row>
    <row r="143" spans="1:65" s="2" customFormat="1" ht="14.4" customHeight="1">
      <c r="A143" s="32"/>
      <c r="B143" s="33"/>
      <c r="C143" s="185" t="s">
        <v>183</v>
      </c>
      <c r="D143" s="185" t="s">
        <v>125</v>
      </c>
      <c r="E143" s="186" t="s">
        <v>184</v>
      </c>
      <c r="F143" s="187" t="s">
        <v>185</v>
      </c>
      <c r="G143" s="188" t="s">
        <v>128</v>
      </c>
      <c r="H143" s="189">
        <v>195</v>
      </c>
      <c r="I143" s="190"/>
      <c r="J143" s="191">
        <f>ROUND(I143*H143,2)</f>
        <v>0</v>
      </c>
      <c r="K143" s="192"/>
      <c r="L143" s="37"/>
      <c r="M143" s="193" t="s">
        <v>1</v>
      </c>
      <c r="N143" s="194" t="s">
        <v>41</v>
      </c>
      <c r="O143" s="69"/>
      <c r="P143" s="195">
        <f>O143*H143</f>
        <v>0</v>
      </c>
      <c r="Q143" s="195">
        <v>0</v>
      </c>
      <c r="R143" s="195">
        <f>Q143*H143</f>
        <v>0</v>
      </c>
      <c r="S143" s="195">
        <v>0</v>
      </c>
      <c r="T143" s="19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7" t="s">
        <v>129</v>
      </c>
      <c r="AT143" s="197" t="s">
        <v>125</v>
      </c>
      <c r="AU143" s="197" t="s">
        <v>86</v>
      </c>
      <c r="AY143" s="15" t="s">
        <v>123</v>
      </c>
      <c r="BE143" s="198">
        <f>IF(N143="základní",J143,0)</f>
        <v>0</v>
      </c>
      <c r="BF143" s="198">
        <f>IF(N143="snížená",J143,0)</f>
        <v>0</v>
      </c>
      <c r="BG143" s="198">
        <f>IF(N143="zákl. přenesená",J143,0)</f>
        <v>0</v>
      </c>
      <c r="BH143" s="198">
        <f>IF(N143="sníž. přenesená",J143,0)</f>
        <v>0</v>
      </c>
      <c r="BI143" s="198">
        <f>IF(N143="nulová",J143,0)</f>
        <v>0</v>
      </c>
      <c r="BJ143" s="15" t="s">
        <v>84</v>
      </c>
      <c r="BK143" s="198">
        <f>ROUND(I143*H143,2)</f>
        <v>0</v>
      </c>
      <c r="BL143" s="15" t="s">
        <v>129</v>
      </c>
      <c r="BM143" s="197" t="s">
        <v>186</v>
      </c>
    </row>
    <row r="144" spans="1:65" s="2" customFormat="1" ht="28.8">
      <c r="A144" s="32"/>
      <c r="B144" s="33"/>
      <c r="C144" s="34"/>
      <c r="D144" s="199" t="s">
        <v>131</v>
      </c>
      <c r="E144" s="34"/>
      <c r="F144" s="200" t="s">
        <v>187</v>
      </c>
      <c r="G144" s="34"/>
      <c r="H144" s="34"/>
      <c r="I144" s="201"/>
      <c r="J144" s="34"/>
      <c r="K144" s="34"/>
      <c r="L144" s="37"/>
      <c r="M144" s="202"/>
      <c r="N144" s="203"/>
      <c r="O144" s="69"/>
      <c r="P144" s="69"/>
      <c r="Q144" s="69"/>
      <c r="R144" s="69"/>
      <c r="S144" s="69"/>
      <c r="T144" s="70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5" t="s">
        <v>131</v>
      </c>
      <c r="AU144" s="15" t="s">
        <v>86</v>
      </c>
    </row>
    <row r="145" spans="1:65" s="2" customFormat="1" ht="24.15" customHeight="1">
      <c r="A145" s="32"/>
      <c r="B145" s="33"/>
      <c r="C145" s="185" t="s">
        <v>188</v>
      </c>
      <c r="D145" s="185" t="s">
        <v>125</v>
      </c>
      <c r="E145" s="186" t="s">
        <v>189</v>
      </c>
      <c r="F145" s="187" t="s">
        <v>190</v>
      </c>
      <c r="G145" s="188" t="s">
        <v>128</v>
      </c>
      <c r="H145" s="189">
        <v>210</v>
      </c>
      <c r="I145" s="190"/>
      <c r="J145" s="191">
        <f>ROUND(I145*H145,2)</f>
        <v>0</v>
      </c>
      <c r="K145" s="192"/>
      <c r="L145" s="37"/>
      <c r="M145" s="193" t="s">
        <v>1</v>
      </c>
      <c r="N145" s="194" t="s">
        <v>41</v>
      </c>
      <c r="O145" s="69"/>
      <c r="P145" s="195">
        <f>O145*H145</f>
        <v>0</v>
      </c>
      <c r="Q145" s="195">
        <v>0</v>
      </c>
      <c r="R145" s="195">
        <f>Q145*H145</f>
        <v>0</v>
      </c>
      <c r="S145" s="195">
        <v>0</v>
      </c>
      <c r="T145" s="19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7" t="s">
        <v>129</v>
      </c>
      <c r="AT145" s="197" t="s">
        <v>125</v>
      </c>
      <c r="AU145" s="197" t="s">
        <v>86</v>
      </c>
      <c r="AY145" s="15" t="s">
        <v>123</v>
      </c>
      <c r="BE145" s="198">
        <f>IF(N145="základní",J145,0)</f>
        <v>0</v>
      </c>
      <c r="BF145" s="198">
        <f>IF(N145="snížená",J145,0)</f>
        <v>0</v>
      </c>
      <c r="BG145" s="198">
        <f>IF(N145="zákl. přenesená",J145,0)</f>
        <v>0</v>
      </c>
      <c r="BH145" s="198">
        <f>IF(N145="sníž. přenesená",J145,0)</f>
        <v>0</v>
      </c>
      <c r="BI145" s="198">
        <f>IF(N145="nulová",J145,0)</f>
        <v>0</v>
      </c>
      <c r="BJ145" s="15" t="s">
        <v>84</v>
      </c>
      <c r="BK145" s="198">
        <f>ROUND(I145*H145,2)</f>
        <v>0</v>
      </c>
      <c r="BL145" s="15" t="s">
        <v>129</v>
      </c>
      <c r="BM145" s="197" t="s">
        <v>191</v>
      </c>
    </row>
    <row r="146" spans="1:65" s="2" customFormat="1" ht="19.2">
      <c r="A146" s="32"/>
      <c r="B146" s="33"/>
      <c r="C146" s="34"/>
      <c r="D146" s="199" t="s">
        <v>131</v>
      </c>
      <c r="E146" s="34"/>
      <c r="F146" s="200" t="s">
        <v>192</v>
      </c>
      <c r="G146" s="34"/>
      <c r="H146" s="34"/>
      <c r="I146" s="201"/>
      <c r="J146" s="34"/>
      <c r="K146" s="34"/>
      <c r="L146" s="37"/>
      <c r="M146" s="215"/>
      <c r="N146" s="216"/>
      <c r="O146" s="217"/>
      <c r="P146" s="217"/>
      <c r="Q146" s="217"/>
      <c r="R146" s="217"/>
      <c r="S146" s="217"/>
      <c r="T146" s="218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5" t="s">
        <v>131</v>
      </c>
      <c r="AU146" s="15" t="s">
        <v>86</v>
      </c>
    </row>
    <row r="147" spans="1:65" s="2" customFormat="1" ht="6.9" customHeight="1">
      <c r="A147" s="32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7"/>
      <c r="M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</row>
  </sheetData>
  <sheetProtection algorithmName="SHA-512" hashValue="SSC+7Why7LtzZvuyFT9wKS3azsUIyP1ptSWme2ILVdVK7RwsCRssxcoeA+r4qXpBhMeh2CoZKPZ3VU51jkOowg==" saltValue="Zki8N41OkaphhMvX0zN9qeTGx4OXzjlg5rmF15fTk91DTCVx7Ajypn1BXj7muVoHhHeua9l/inzFjUeKL5w+VQ==" spinCount="100000" sheet="1" objects="1" scenarios="1" formatColumns="0" formatRows="0" autoFilter="0"/>
  <autoFilter ref="C117:K146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89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5" t="str">
        <f>'Rekapitulace stavby'!K6</f>
        <v>TUNE A MOKRADY -KRALOV II, ZAKROV</v>
      </c>
      <c r="F7" s="276"/>
      <c r="G7" s="276"/>
      <c r="H7" s="276"/>
      <c r="L7" s="18"/>
    </row>
    <row r="8" spans="1:46" s="2" customFormat="1" ht="12" customHeight="1">
      <c r="A8" s="32"/>
      <c r="B8" s="37"/>
      <c r="C8" s="32"/>
      <c r="D8" s="110" t="s">
        <v>94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customHeight="1">
      <c r="A9" s="32"/>
      <c r="B9" s="37"/>
      <c r="C9" s="32"/>
      <c r="D9" s="32"/>
      <c r="E9" s="277" t="s">
        <v>193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96</v>
      </c>
      <c r="G12" s="32"/>
      <c r="H12" s="32"/>
      <c r="I12" s="110" t="s">
        <v>22</v>
      </c>
      <c r="J12" s="112" t="str">
        <f>'Rekapitulace stavby'!AN8</f>
        <v>18. 5. 2022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97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98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99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100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99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31</v>
      </c>
      <c r="F24" s="32"/>
      <c r="G24" s="32"/>
      <c r="H24" s="32"/>
      <c r="I24" s="110" t="s">
        <v>27</v>
      </c>
      <c r="J24" s="111" t="s">
        <v>100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40</v>
      </c>
      <c r="E33" s="110" t="s">
        <v>41</v>
      </c>
      <c r="F33" s="121">
        <f>ROUND((SUM(BE120:BE153)),  2)</f>
        <v>0</v>
      </c>
      <c r="G33" s="32"/>
      <c r="H33" s="32"/>
      <c r="I33" s="122">
        <v>0.21</v>
      </c>
      <c r="J33" s="121">
        <f>ROUND(((SUM(BE120:BE153))*I33),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42</v>
      </c>
      <c r="F34" s="121">
        <f>ROUND((SUM(BF120:BF153)),  2)</f>
        <v>0</v>
      </c>
      <c r="G34" s="32"/>
      <c r="H34" s="32"/>
      <c r="I34" s="122">
        <v>0.15</v>
      </c>
      <c r="J34" s="121">
        <f>ROUND(((SUM(BF120:BF153))*I34),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43</v>
      </c>
      <c r="F35" s="121">
        <f>ROUND((SUM(BG120:BG153)),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44</v>
      </c>
      <c r="F36" s="121">
        <f>ROUND((SUM(BH120:BH153)),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45</v>
      </c>
      <c r="F37" s="121">
        <f>ROUND((SUM(BI120:BI153)),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TUNE A MOKRADY -KRALOV II, ZAKROV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4"/>
      <c r="D87" s="34"/>
      <c r="E87" s="253" t="str">
        <f>E9</f>
        <v xml:space="preserve">202102-03-02 - Tůně a mokřady -k.ú. Uherský Brod - Králov II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Město uherský Brod </v>
      </c>
      <c r="G89" s="34"/>
      <c r="H89" s="34"/>
      <c r="I89" s="27" t="s">
        <v>22</v>
      </c>
      <c r="J89" s="64" t="str">
        <f>IF(J12="","",J12)</f>
        <v>18. 5. 2022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 xml:space="preserve">Město Uherský Brod </v>
      </c>
      <c r="G91" s="34"/>
      <c r="H91" s="34"/>
      <c r="I91" s="27" t="s">
        <v>30</v>
      </c>
      <c r="J91" s="30" t="str">
        <f>E21</f>
        <v xml:space="preserve">Tomáš Horký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Tomáš Horký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102</v>
      </c>
      <c r="D94" s="142"/>
      <c r="E94" s="142"/>
      <c r="F94" s="142"/>
      <c r="G94" s="142"/>
      <c r="H94" s="142"/>
      <c r="I94" s="142"/>
      <c r="J94" s="143" t="s">
        <v>103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104</v>
      </c>
      <c r="D96" s="34"/>
      <c r="E96" s="34"/>
      <c r="F96" s="34"/>
      <c r="G96" s="34"/>
      <c r="H96" s="34"/>
      <c r="I96" s="34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105</v>
      </c>
    </row>
    <row r="97" spans="1:31" s="9" customFormat="1" ht="24.9" customHeight="1">
      <c r="B97" s="145"/>
      <c r="C97" s="146"/>
      <c r="D97" s="147" t="s">
        <v>106</v>
      </c>
      <c r="E97" s="148"/>
      <c r="F97" s="148"/>
      <c r="G97" s="148"/>
      <c r="H97" s="148"/>
      <c r="I97" s="148"/>
      <c r="J97" s="149">
        <f>J121</f>
        <v>0</v>
      </c>
      <c r="K97" s="146"/>
      <c r="L97" s="150"/>
    </row>
    <row r="98" spans="1:31" s="10" customFormat="1" ht="19.95" customHeight="1">
      <c r="B98" s="151"/>
      <c r="C98" s="152"/>
      <c r="D98" s="153" t="s">
        <v>107</v>
      </c>
      <c r="E98" s="154"/>
      <c r="F98" s="154"/>
      <c r="G98" s="154"/>
      <c r="H98" s="154"/>
      <c r="I98" s="154"/>
      <c r="J98" s="155">
        <f>J122</f>
        <v>0</v>
      </c>
      <c r="K98" s="152"/>
      <c r="L98" s="156"/>
    </row>
    <row r="99" spans="1:31" s="10" customFormat="1" ht="19.95" customHeight="1">
      <c r="B99" s="151"/>
      <c r="C99" s="152"/>
      <c r="D99" s="153" t="s">
        <v>194</v>
      </c>
      <c r="E99" s="154"/>
      <c r="F99" s="154"/>
      <c r="G99" s="154"/>
      <c r="H99" s="154"/>
      <c r="I99" s="154"/>
      <c r="J99" s="155">
        <f>J148</f>
        <v>0</v>
      </c>
      <c r="K99" s="152"/>
      <c r="L99" s="156"/>
    </row>
    <row r="100" spans="1:31" s="10" customFormat="1" ht="19.95" customHeight="1">
      <c r="B100" s="151"/>
      <c r="C100" s="152"/>
      <c r="D100" s="153" t="s">
        <v>195</v>
      </c>
      <c r="E100" s="154"/>
      <c r="F100" s="154"/>
      <c r="G100" s="154"/>
      <c r="H100" s="154"/>
      <c r="I100" s="154"/>
      <c r="J100" s="155">
        <f>J151</f>
        <v>0</v>
      </c>
      <c r="K100" s="152"/>
      <c r="L100" s="156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108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2" t="str">
        <f>E7</f>
        <v>TUNE A MOKRADY -KRALOV II, ZAKROV</v>
      </c>
      <c r="F110" s="283"/>
      <c r="G110" s="283"/>
      <c r="H110" s="283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94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30" customHeight="1">
      <c r="A112" s="32"/>
      <c r="B112" s="33"/>
      <c r="C112" s="34"/>
      <c r="D112" s="34"/>
      <c r="E112" s="253" t="str">
        <f>E9</f>
        <v xml:space="preserve">202102-03-02 - Tůně a mokřady -k.ú. Uherský Brod - Králov II </v>
      </c>
      <c r="F112" s="284"/>
      <c r="G112" s="284"/>
      <c r="H112" s="28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F12</f>
        <v xml:space="preserve">Město uherský Brod </v>
      </c>
      <c r="G114" s="34"/>
      <c r="H114" s="34"/>
      <c r="I114" s="27" t="s">
        <v>22</v>
      </c>
      <c r="J114" s="64" t="str">
        <f>IF(J12="","",J12)</f>
        <v>18. 5. 2022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4"/>
      <c r="E116" s="34"/>
      <c r="F116" s="25" t="str">
        <f>E15</f>
        <v xml:space="preserve">Město Uherský Brod </v>
      </c>
      <c r="G116" s="34"/>
      <c r="H116" s="34"/>
      <c r="I116" s="27" t="s">
        <v>30</v>
      </c>
      <c r="J116" s="30" t="str">
        <f>E21</f>
        <v xml:space="preserve">Tomáš Horký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28</v>
      </c>
      <c r="D117" s="34"/>
      <c r="E117" s="34"/>
      <c r="F117" s="25" t="str">
        <f>IF(E18="","",E18)</f>
        <v>Vyplň údaj</v>
      </c>
      <c r="G117" s="34"/>
      <c r="H117" s="34"/>
      <c r="I117" s="27" t="s">
        <v>33</v>
      </c>
      <c r="J117" s="30" t="str">
        <f>E24</f>
        <v xml:space="preserve">Tomáš Horký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7"/>
      <c r="B119" s="158"/>
      <c r="C119" s="159" t="s">
        <v>109</v>
      </c>
      <c r="D119" s="160" t="s">
        <v>61</v>
      </c>
      <c r="E119" s="160" t="s">
        <v>57</v>
      </c>
      <c r="F119" s="160" t="s">
        <v>58</v>
      </c>
      <c r="G119" s="160" t="s">
        <v>110</v>
      </c>
      <c r="H119" s="160" t="s">
        <v>111</v>
      </c>
      <c r="I119" s="160" t="s">
        <v>112</v>
      </c>
      <c r="J119" s="161" t="s">
        <v>103</v>
      </c>
      <c r="K119" s="162" t="s">
        <v>113</v>
      </c>
      <c r="L119" s="163"/>
      <c r="M119" s="73" t="s">
        <v>1</v>
      </c>
      <c r="N119" s="74" t="s">
        <v>40</v>
      </c>
      <c r="O119" s="74" t="s">
        <v>114</v>
      </c>
      <c r="P119" s="74" t="s">
        <v>115</v>
      </c>
      <c r="Q119" s="74" t="s">
        <v>116</v>
      </c>
      <c r="R119" s="74" t="s">
        <v>117</v>
      </c>
      <c r="S119" s="74" t="s">
        <v>118</v>
      </c>
      <c r="T119" s="75" t="s">
        <v>119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8" customHeight="1">
      <c r="A120" s="32"/>
      <c r="B120" s="33"/>
      <c r="C120" s="80" t="s">
        <v>120</v>
      </c>
      <c r="D120" s="34"/>
      <c r="E120" s="34"/>
      <c r="F120" s="34"/>
      <c r="G120" s="34"/>
      <c r="H120" s="34"/>
      <c r="I120" s="34"/>
      <c r="J120" s="164">
        <f>BK120</f>
        <v>0</v>
      </c>
      <c r="K120" s="34"/>
      <c r="L120" s="37"/>
      <c r="M120" s="76"/>
      <c r="N120" s="165"/>
      <c r="O120" s="77"/>
      <c r="P120" s="166">
        <f>P121</f>
        <v>0</v>
      </c>
      <c r="Q120" s="77"/>
      <c r="R120" s="166">
        <f>R121</f>
        <v>2.0535999999999999</v>
      </c>
      <c r="S120" s="77"/>
      <c r="T120" s="167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75</v>
      </c>
      <c r="AU120" s="15" t="s">
        <v>105</v>
      </c>
      <c r="BK120" s="168">
        <f>BK121</f>
        <v>0</v>
      </c>
    </row>
    <row r="121" spans="1:65" s="12" customFormat="1" ht="25.95" customHeight="1">
      <c r="B121" s="169"/>
      <c r="C121" s="170"/>
      <c r="D121" s="171" t="s">
        <v>75</v>
      </c>
      <c r="E121" s="172" t="s">
        <v>121</v>
      </c>
      <c r="F121" s="172" t="s">
        <v>122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P122+P148+P151</f>
        <v>0</v>
      </c>
      <c r="Q121" s="177"/>
      <c r="R121" s="178">
        <f>R122+R148+R151</f>
        <v>2.0535999999999999</v>
      </c>
      <c r="S121" s="177"/>
      <c r="T121" s="179">
        <f>T122+T148+T151</f>
        <v>0</v>
      </c>
      <c r="AR121" s="180" t="s">
        <v>84</v>
      </c>
      <c r="AT121" s="181" t="s">
        <v>75</v>
      </c>
      <c r="AU121" s="181" t="s">
        <v>76</v>
      </c>
      <c r="AY121" s="180" t="s">
        <v>123</v>
      </c>
      <c r="BK121" s="182">
        <f>BK122+BK148+BK151</f>
        <v>0</v>
      </c>
    </row>
    <row r="122" spans="1:65" s="12" customFormat="1" ht="22.8" customHeight="1">
      <c r="B122" s="169"/>
      <c r="C122" s="170"/>
      <c r="D122" s="171" t="s">
        <v>75</v>
      </c>
      <c r="E122" s="183" t="s">
        <v>84</v>
      </c>
      <c r="F122" s="183" t="s">
        <v>124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SUM(P123:P147)</f>
        <v>0</v>
      </c>
      <c r="Q122" s="177"/>
      <c r="R122" s="178">
        <f>SUM(R123:R147)</f>
        <v>0</v>
      </c>
      <c r="S122" s="177"/>
      <c r="T122" s="179">
        <f>SUM(T123:T147)</f>
        <v>0</v>
      </c>
      <c r="AR122" s="180" t="s">
        <v>84</v>
      </c>
      <c r="AT122" s="181" t="s">
        <v>75</v>
      </c>
      <c r="AU122" s="181" t="s">
        <v>84</v>
      </c>
      <c r="AY122" s="180" t="s">
        <v>123</v>
      </c>
      <c r="BK122" s="182">
        <f>SUM(BK123:BK147)</f>
        <v>0</v>
      </c>
    </row>
    <row r="123" spans="1:65" s="2" customFormat="1" ht="14.4" customHeight="1">
      <c r="A123" s="32"/>
      <c r="B123" s="33"/>
      <c r="C123" s="185" t="s">
        <v>188</v>
      </c>
      <c r="D123" s="185" t="s">
        <v>125</v>
      </c>
      <c r="E123" s="186" t="s">
        <v>196</v>
      </c>
      <c r="F123" s="187" t="s">
        <v>197</v>
      </c>
      <c r="G123" s="188" t="s">
        <v>198</v>
      </c>
      <c r="H123" s="189">
        <v>3</v>
      </c>
      <c r="I123" s="190"/>
      <c r="J123" s="191">
        <f>ROUND(I123*H123,2)</f>
        <v>0</v>
      </c>
      <c r="K123" s="192"/>
      <c r="L123" s="37"/>
      <c r="M123" s="193" t="s">
        <v>1</v>
      </c>
      <c r="N123" s="194" t="s">
        <v>41</v>
      </c>
      <c r="O123" s="69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129</v>
      </c>
      <c r="AT123" s="197" t="s">
        <v>125</v>
      </c>
      <c r="AU123" s="197" t="s">
        <v>86</v>
      </c>
      <c r="AY123" s="15" t="s">
        <v>123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5" t="s">
        <v>84</v>
      </c>
      <c r="BK123" s="198">
        <f>ROUND(I123*H123,2)</f>
        <v>0</v>
      </c>
      <c r="BL123" s="15" t="s">
        <v>129</v>
      </c>
      <c r="BM123" s="197" t="s">
        <v>199</v>
      </c>
    </row>
    <row r="124" spans="1:65" s="2" customFormat="1" ht="19.2">
      <c r="A124" s="32"/>
      <c r="B124" s="33"/>
      <c r="C124" s="34"/>
      <c r="D124" s="199" t="s">
        <v>131</v>
      </c>
      <c r="E124" s="34"/>
      <c r="F124" s="200" t="s">
        <v>200</v>
      </c>
      <c r="G124" s="34"/>
      <c r="H124" s="34"/>
      <c r="I124" s="201"/>
      <c r="J124" s="34"/>
      <c r="K124" s="34"/>
      <c r="L124" s="37"/>
      <c r="M124" s="202"/>
      <c r="N124" s="20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131</v>
      </c>
      <c r="AU124" s="15" t="s">
        <v>86</v>
      </c>
    </row>
    <row r="125" spans="1:65" s="2" customFormat="1" ht="14.4" customHeight="1">
      <c r="A125" s="32"/>
      <c r="B125" s="33"/>
      <c r="C125" s="185" t="s">
        <v>201</v>
      </c>
      <c r="D125" s="185" t="s">
        <v>125</v>
      </c>
      <c r="E125" s="186" t="s">
        <v>202</v>
      </c>
      <c r="F125" s="187" t="s">
        <v>203</v>
      </c>
      <c r="G125" s="188" t="s">
        <v>198</v>
      </c>
      <c r="H125" s="189">
        <v>2</v>
      </c>
      <c r="I125" s="190"/>
      <c r="J125" s="191">
        <f>ROUND(I125*H125,2)</f>
        <v>0</v>
      </c>
      <c r="K125" s="192"/>
      <c r="L125" s="37"/>
      <c r="M125" s="193" t="s">
        <v>1</v>
      </c>
      <c r="N125" s="194" t="s">
        <v>41</v>
      </c>
      <c r="O125" s="69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129</v>
      </c>
      <c r="AT125" s="197" t="s">
        <v>125</v>
      </c>
      <c r="AU125" s="197" t="s">
        <v>86</v>
      </c>
      <c r="AY125" s="15" t="s">
        <v>123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5" t="s">
        <v>84</v>
      </c>
      <c r="BK125" s="198">
        <f>ROUND(I125*H125,2)</f>
        <v>0</v>
      </c>
      <c r="BL125" s="15" t="s">
        <v>129</v>
      </c>
      <c r="BM125" s="197" t="s">
        <v>204</v>
      </c>
    </row>
    <row r="126" spans="1:65" s="2" customFormat="1" ht="19.2">
      <c r="A126" s="32"/>
      <c r="B126" s="33"/>
      <c r="C126" s="34"/>
      <c r="D126" s="199" t="s">
        <v>131</v>
      </c>
      <c r="E126" s="34"/>
      <c r="F126" s="200" t="s">
        <v>205</v>
      </c>
      <c r="G126" s="34"/>
      <c r="H126" s="34"/>
      <c r="I126" s="201"/>
      <c r="J126" s="34"/>
      <c r="K126" s="34"/>
      <c r="L126" s="37"/>
      <c r="M126" s="202"/>
      <c r="N126" s="20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131</v>
      </c>
      <c r="AU126" s="15" t="s">
        <v>86</v>
      </c>
    </row>
    <row r="127" spans="1:65" s="2" customFormat="1" ht="24.15" customHeight="1">
      <c r="A127" s="32"/>
      <c r="B127" s="33"/>
      <c r="C127" s="185" t="s">
        <v>84</v>
      </c>
      <c r="D127" s="185" t="s">
        <v>125</v>
      </c>
      <c r="E127" s="186" t="s">
        <v>206</v>
      </c>
      <c r="F127" s="187" t="s">
        <v>207</v>
      </c>
      <c r="G127" s="188" t="s">
        <v>128</v>
      </c>
      <c r="H127" s="189">
        <v>348</v>
      </c>
      <c r="I127" s="190"/>
      <c r="J127" s="191">
        <f>ROUND(I127*H127,2)</f>
        <v>0</v>
      </c>
      <c r="K127" s="192"/>
      <c r="L127" s="37"/>
      <c r="M127" s="193" t="s">
        <v>1</v>
      </c>
      <c r="N127" s="194" t="s">
        <v>41</v>
      </c>
      <c r="O127" s="69"/>
      <c r="P127" s="195">
        <f>O127*H127</f>
        <v>0</v>
      </c>
      <c r="Q127" s="195">
        <v>0</v>
      </c>
      <c r="R127" s="195">
        <f>Q127*H127</f>
        <v>0</v>
      </c>
      <c r="S127" s="195">
        <v>0</v>
      </c>
      <c r="T127" s="196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7" t="s">
        <v>129</v>
      </c>
      <c r="AT127" s="197" t="s">
        <v>125</v>
      </c>
      <c r="AU127" s="197" t="s">
        <v>86</v>
      </c>
      <c r="AY127" s="15" t="s">
        <v>123</v>
      </c>
      <c r="BE127" s="198">
        <f>IF(N127="základní",J127,0)</f>
        <v>0</v>
      </c>
      <c r="BF127" s="198">
        <f>IF(N127="snížená",J127,0)</f>
        <v>0</v>
      </c>
      <c r="BG127" s="198">
        <f>IF(N127="zákl. přenesená",J127,0)</f>
        <v>0</v>
      </c>
      <c r="BH127" s="198">
        <f>IF(N127="sníž. přenesená",J127,0)</f>
        <v>0</v>
      </c>
      <c r="BI127" s="198">
        <f>IF(N127="nulová",J127,0)</f>
        <v>0</v>
      </c>
      <c r="BJ127" s="15" t="s">
        <v>84</v>
      </c>
      <c r="BK127" s="198">
        <f>ROUND(I127*H127,2)</f>
        <v>0</v>
      </c>
      <c r="BL127" s="15" t="s">
        <v>129</v>
      </c>
      <c r="BM127" s="197" t="s">
        <v>208</v>
      </c>
    </row>
    <row r="128" spans="1:65" s="2" customFormat="1" ht="19.2">
      <c r="A128" s="32"/>
      <c r="B128" s="33"/>
      <c r="C128" s="34"/>
      <c r="D128" s="199" t="s">
        <v>131</v>
      </c>
      <c r="E128" s="34"/>
      <c r="F128" s="200" t="s">
        <v>209</v>
      </c>
      <c r="G128" s="34"/>
      <c r="H128" s="34"/>
      <c r="I128" s="201"/>
      <c r="J128" s="34"/>
      <c r="K128" s="34"/>
      <c r="L128" s="37"/>
      <c r="M128" s="202"/>
      <c r="N128" s="203"/>
      <c r="O128" s="69"/>
      <c r="P128" s="69"/>
      <c r="Q128" s="69"/>
      <c r="R128" s="69"/>
      <c r="S128" s="69"/>
      <c r="T128" s="70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5" t="s">
        <v>131</v>
      </c>
      <c r="AU128" s="15" t="s">
        <v>86</v>
      </c>
    </row>
    <row r="129" spans="1:65" s="2" customFormat="1" ht="24.15" customHeight="1">
      <c r="A129" s="32"/>
      <c r="B129" s="33"/>
      <c r="C129" s="185" t="s">
        <v>86</v>
      </c>
      <c r="D129" s="185" t="s">
        <v>125</v>
      </c>
      <c r="E129" s="186" t="s">
        <v>133</v>
      </c>
      <c r="F129" s="187" t="s">
        <v>134</v>
      </c>
      <c r="G129" s="188" t="s">
        <v>135</v>
      </c>
      <c r="H129" s="189">
        <v>108</v>
      </c>
      <c r="I129" s="190"/>
      <c r="J129" s="191">
        <f>ROUND(I129*H129,2)</f>
        <v>0</v>
      </c>
      <c r="K129" s="192"/>
      <c r="L129" s="37"/>
      <c r="M129" s="193" t="s">
        <v>1</v>
      </c>
      <c r="N129" s="194" t="s">
        <v>41</v>
      </c>
      <c r="O129" s="69"/>
      <c r="P129" s="195">
        <f>O129*H129</f>
        <v>0</v>
      </c>
      <c r="Q129" s="195">
        <v>0</v>
      </c>
      <c r="R129" s="195">
        <f>Q129*H129</f>
        <v>0</v>
      </c>
      <c r="S129" s="195">
        <v>0</v>
      </c>
      <c r="T129" s="19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7" t="s">
        <v>129</v>
      </c>
      <c r="AT129" s="197" t="s">
        <v>125</v>
      </c>
      <c r="AU129" s="197" t="s">
        <v>86</v>
      </c>
      <c r="AY129" s="15" t="s">
        <v>123</v>
      </c>
      <c r="BE129" s="198">
        <f>IF(N129="základní",J129,0)</f>
        <v>0</v>
      </c>
      <c r="BF129" s="198">
        <f>IF(N129="snížená",J129,0)</f>
        <v>0</v>
      </c>
      <c r="BG129" s="198">
        <f>IF(N129="zákl. přenesená",J129,0)</f>
        <v>0</v>
      </c>
      <c r="BH129" s="198">
        <f>IF(N129="sníž. přenesená",J129,0)</f>
        <v>0</v>
      </c>
      <c r="BI129" s="198">
        <f>IF(N129="nulová",J129,0)</f>
        <v>0</v>
      </c>
      <c r="BJ129" s="15" t="s">
        <v>84</v>
      </c>
      <c r="BK129" s="198">
        <f>ROUND(I129*H129,2)</f>
        <v>0</v>
      </c>
      <c r="BL129" s="15" t="s">
        <v>129</v>
      </c>
      <c r="BM129" s="197" t="s">
        <v>210</v>
      </c>
    </row>
    <row r="130" spans="1:65" s="2" customFormat="1" ht="28.8">
      <c r="A130" s="32"/>
      <c r="B130" s="33"/>
      <c r="C130" s="34"/>
      <c r="D130" s="199" t="s">
        <v>131</v>
      </c>
      <c r="E130" s="34"/>
      <c r="F130" s="200" t="s">
        <v>137</v>
      </c>
      <c r="G130" s="34"/>
      <c r="H130" s="34"/>
      <c r="I130" s="201"/>
      <c r="J130" s="34"/>
      <c r="K130" s="34"/>
      <c r="L130" s="37"/>
      <c r="M130" s="202"/>
      <c r="N130" s="203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131</v>
      </c>
      <c r="AU130" s="15" t="s">
        <v>86</v>
      </c>
    </row>
    <row r="131" spans="1:65" s="2" customFormat="1" ht="24.15" customHeight="1">
      <c r="A131" s="32"/>
      <c r="B131" s="33"/>
      <c r="C131" s="185" t="s">
        <v>138</v>
      </c>
      <c r="D131" s="185" t="s">
        <v>125</v>
      </c>
      <c r="E131" s="186" t="s">
        <v>139</v>
      </c>
      <c r="F131" s="187" t="s">
        <v>140</v>
      </c>
      <c r="G131" s="188" t="s">
        <v>135</v>
      </c>
      <c r="H131" s="189">
        <v>104.4</v>
      </c>
      <c r="I131" s="190"/>
      <c r="J131" s="191">
        <f>ROUND(I131*H131,2)</f>
        <v>0</v>
      </c>
      <c r="K131" s="192"/>
      <c r="L131" s="37"/>
      <c r="M131" s="193" t="s">
        <v>1</v>
      </c>
      <c r="N131" s="194" t="s">
        <v>41</v>
      </c>
      <c r="O131" s="69"/>
      <c r="P131" s="195">
        <f>O131*H131</f>
        <v>0</v>
      </c>
      <c r="Q131" s="195">
        <v>0</v>
      </c>
      <c r="R131" s="195">
        <f>Q131*H131</f>
        <v>0</v>
      </c>
      <c r="S131" s="195">
        <v>0</v>
      </c>
      <c r="T131" s="19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7" t="s">
        <v>129</v>
      </c>
      <c r="AT131" s="197" t="s">
        <v>125</v>
      </c>
      <c r="AU131" s="197" t="s">
        <v>86</v>
      </c>
      <c r="AY131" s="15" t="s">
        <v>123</v>
      </c>
      <c r="BE131" s="198">
        <f>IF(N131="základní",J131,0)</f>
        <v>0</v>
      </c>
      <c r="BF131" s="198">
        <f>IF(N131="snížená",J131,0)</f>
        <v>0</v>
      </c>
      <c r="BG131" s="198">
        <f>IF(N131="zákl. přenesená",J131,0)</f>
        <v>0</v>
      </c>
      <c r="BH131" s="198">
        <f>IF(N131="sníž. přenesená",J131,0)</f>
        <v>0</v>
      </c>
      <c r="BI131" s="198">
        <f>IF(N131="nulová",J131,0)</f>
        <v>0</v>
      </c>
      <c r="BJ131" s="15" t="s">
        <v>84</v>
      </c>
      <c r="BK131" s="198">
        <f>ROUND(I131*H131,2)</f>
        <v>0</v>
      </c>
      <c r="BL131" s="15" t="s">
        <v>129</v>
      </c>
      <c r="BM131" s="197" t="s">
        <v>211</v>
      </c>
    </row>
    <row r="132" spans="1:65" s="2" customFormat="1" ht="38.4">
      <c r="A132" s="32"/>
      <c r="B132" s="33"/>
      <c r="C132" s="34"/>
      <c r="D132" s="199" t="s">
        <v>131</v>
      </c>
      <c r="E132" s="34"/>
      <c r="F132" s="200" t="s">
        <v>142</v>
      </c>
      <c r="G132" s="34"/>
      <c r="H132" s="34"/>
      <c r="I132" s="201"/>
      <c r="J132" s="34"/>
      <c r="K132" s="34"/>
      <c r="L132" s="37"/>
      <c r="M132" s="202"/>
      <c r="N132" s="203"/>
      <c r="O132" s="69"/>
      <c r="P132" s="69"/>
      <c r="Q132" s="69"/>
      <c r="R132" s="69"/>
      <c r="S132" s="69"/>
      <c r="T132" s="70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5" t="s">
        <v>131</v>
      </c>
      <c r="AU132" s="15" t="s">
        <v>86</v>
      </c>
    </row>
    <row r="133" spans="1:65" s="13" customFormat="1" ht="10.199999999999999">
      <c r="B133" s="219"/>
      <c r="C133" s="220"/>
      <c r="D133" s="199" t="s">
        <v>212</v>
      </c>
      <c r="E133" s="221" t="s">
        <v>1</v>
      </c>
      <c r="F133" s="222" t="s">
        <v>213</v>
      </c>
      <c r="G133" s="220"/>
      <c r="H133" s="223">
        <v>104.4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212</v>
      </c>
      <c r="AU133" s="229" t="s">
        <v>86</v>
      </c>
      <c r="AV133" s="13" t="s">
        <v>86</v>
      </c>
      <c r="AW133" s="13" t="s">
        <v>32</v>
      </c>
      <c r="AX133" s="13" t="s">
        <v>84</v>
      </c>
      <c r="AY133" s="229" t="s">
        <v>123</v>
      </c>
    </row>
    <row r="134" spans="1:65" s="2" customFormat="1" ht="24.15" customHeight="1">
      <c r="A134" s="32"/>
      <c r="B134" s="33"/>
      <c r="C134" s="185" t="s">
        <v>129</v>
      </c>
      <c r="D134" s="185" t="s">
        <v>125</v>
      </c>
      <c r="E134" s="186" t="s">
        <v>143</v>
      </c>
      <c r="F134" s="187" t="s">
        <v>144</v>
      </c>
      <c r="G134" s="188" t="s">
        <v>135</v>
      </c>
      <c r="H134" s="189">
        <v>108</v>
      </c>
      <c r="I134" s="190"/>
      <c r="J134" s="191">
        <f>ROUND(I134*H134,2)</f>
        <v>0</v>
      </c>
      <c r="K134" s="192"/>
      <c r="L134" s="37"/>
      <c r="M134" s="193" t="s">
        <v>1</v>
      </c>
      <c r="N134" s="194" t="s">
        <v>41</v>
      </c>
      <c r="O134" s="69"/>
      <c r="P134" s="195">
        <f>O134*H134</f>
        <v>0</v>
      </c>
      <c r="Q134" s="195">
        <v>0</v>
      </c>
      <c r="R134" s="195">
        <f>Q134*H134</f>
        <v>0</v>
      </c>
      <c r="S134" s="195">
        <v>0</v>
      </c>
      <c r="T134" s="196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7" t="s">
        <v>129</v>
      </c>
      <c r="AT134" s="197" t="s">
        <v>125</v>
      </c>
      <c r="AU134" s="197" t="s">
        <v>86</v>
      </c>
      <c r="AY134" s="15" t="s">
        <v>123</v>
      </c>
      <c r="BE134" s="198">
        <f>IF(N134="základní",J134,0)</f>
        <v>0</v>
      </c>
      <c r="BF134" s="198">
        <f>IF(N134="snížená",J134,0)</f>
        <v>0</v>
      </c>
      <c r="BG134" s="198">
        <f>IF(N134="zákl. přenesená",J134,0)</f>
        <v>0</v>
      </c>
      <c r="BH134" s="198">
        <f>IF(N134="sníž. přenesená",J134,0)</f>
        <v>0</v>
      </c>
      <c r="BI134" s="198">
        <f>IF(N134="nulová",J134,0)</f>
        <v>0</v>
      </c>
      <c r="BJ134" s="15" t="s">
        <v>84</v>
      </c>
      <c r="BK134" s="198">
        <f>ROUND(I134*H134,2)</f>
        <v>0</v>
      </c>
      <c r="BL134" s="15" t="s">
        <v>129</v>
      </c>
      <c r="BM134" s="197" t="s">
        <v>214</v>
      </c>
    </row>
    <row r="135" spans="1:65" s="2" customFormat="1" ht="19.2">
      <c r="A135" s="32"/>
      <c r="B135" s="33"/>
      <c r="C135" s="34"/>
      <c r="D135" s="199" t="s">
        <v>131</v>
      </c>
      <c r="E135" s="34"/>
      <c r="F135" s="200" t="s">
        <v>146</v>
      </c>
      <c r="G135" s="34"/>
      <c r="H135" s="34"/>
      <c r="I135" s="201"/>
      <c r="J135" s="34"/>
      <c r="K135" s="34"/>
      <c r="L135" s="37"/>
      <c r="M135" s="202"/>
      <c r="N135" s="203"/>
      <c r="O135" s="69"/>
      <c r="P135" s="69"/>
      <c r="Q135" s="69"/>
      <c r="R135" s="69"/>
      <c r="S135" s="69"/>
      <c r="T135" s="70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5" t="s">
        <v>131</v>
      </c>
      <c r="AU135" s="15" t="s">
        <v>86</v>
      </c>
    </row>
    <row r="136" spans="1:65" s="2" customFormat="1" ht="24.15" customHeight="1">
      <c r="A136" s="32"/>
      <c r="B136" s="33"/>
      <c r="C136" s="185" t="s">
        <v>147</v>
      </c>
      <c r="D136" s="185" t="s">
        <v>125</v>
      </c>
      <c r="E136" s="186" t="s">
        <v>148</v>
      </c>
      <c r="F136" s="187" t="s">
        <v>149</v>
      </c>
      <c r="G136" s="188" t="s">
        <v>135</v>
      </c>
      <c r="H136" s="189">
        <v>104.4</v>
      </c>
      <c r="I136" s="190"/>
      <c r="J136" s="191">
        <f>ROUND(I136*H136,2)</f>
        <v>0</v>
      </c>
      <c r="K136" s="192"/>
      <c r="L136" s="37"/>
      <c r="M136" s="193" t="s">
        <v>1</v>
      </c>
      <c r="N136" s="194" t="s">
        <v>41</v>
      </c>
      <c r="O136" s="69"/>
      <c r="P136" s="195">
        <f>O136*H136</f>
        <v>0</v>
      </c>
      <c r="Q136" s="195">
        <v>0</v>
      </c>
      <c r="R136" s="195">
        <f>Q136*H136</f>
        <v>0</v>
      </c>
      <c r="S136" s="195">
        <v>0</v>
      </c>
      <c r="T136" s="19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7" t="s">
        <v>129</v>
      </c>
      <c r="AT136" s="197" t="s">
        <v>125</v>
      </c>
      <c r="AU136" s="197" t="s">
        <v>86</v>
      </c>
      <c r="AY136" s="15" t="s">
        <v>123</v>
      </c>
      <c r="BE136" s="198">
        <f>IF(N136="základní",J136,0)</f>
        <v>0</v>
      </c>
      <c r="BF136" s="198">
        <f>IF(N136="snížená",J136,0)</f>
        <v>0</v>
      </c>
      <c r="BG136" s="198">
        <f>IF(N136="zákl. přenesená",J136,0)</f>
        <v>0</v>
      </c>
      <c r="BH136" s="198">
        <f>IF(N136="sníž. přenesená",J136,0)</f>
        <v>0</v>
      </c>
      <c r="BI136" s="198">
        <f>IF(N136="nulová",J136,0)</f>
        <v>0</v>
      </c>
      <c r="BJ136" s="15" t="s">
        <v>84</v>
      </c>
      <c r="BK136" s="198">
        <f>ROUND(I136*H136,2)</f>
        <v>0</v>
      </c>
      <c r="BL136" s="15" t="s">
        <v>129</v>
      </c>
      <c r="BM136" s="197" t="s">
        <v>215</v>
      </c>
    </row>
    <row r="137" spans="1:65" s="2" customFormat="1" ht="28.8">
      <c r="A137" s="32"/>
      <c r="B137" s="33"/>
      <c r="C137" s="34"/>
      <c r="D137" s="199" t="s">
        <v>131</v>
      </c>
      <c r="E137" s="34"/>
      <c r="F137" s="200" t="s">
        <v>151</v>
      </c>
      <c r="G137" s="34"/>
      <c r="H137" s="34"/>
      <c r="I137" s="201"/>
      <c r="J137" s="34"/>
      <c r="K137" s="34"/>
      <c r="L137" s="37"/>
      <c r="M137" s="202"/>
      <c r="N137" s="203"/>
      <c r="O137" s="69"/>
      <c r="P137" s="69"/>
      <c r="Q137" s="69"/>
      <c r="R137" s="69"/>
      <c r="S137" s="69"/>
      <c r="T137" s="70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5" t="s">
        <v>131</v>
      </c>
      <c r="AU137" s="15" t="s">
        <v>86</v>
      </c>
    </row>
    <row r="138" spans="1:65" s="2" customFormat="1" ht="37.799999999999997" customHeight="1">
      <c r="A138" s="32"/>
      <c r="B138" s="33"/>
      <c r="C138" s="185" t="s">
        <v>152</v>
      </c>
      <c r="D138" s="185" t="s">
        <v>125</v>
      </c>
      <c r="E138" s="186" t="s">
        <v>153</v>
      </c>
      <c r="F138" s="187" t="s">
        <v>154</v>
      </c>
      <c r="G138" s="188" t="s">
        <v>135</v>
      </c>
      <c r="H138" s="189">
        <v>108</v>
      </c>
      <c r="I138" s="190"/>
      <c r="J138" s="191">
        <f>ROUND(I138*H138,2)</f>
        <v>0</v>
      </c>
      <c r="K138" s="192"/>
      <c r="L138" s="37"/>
      <c r="M138" s="193" t="s">
        <v>1</v>
      </c>
      <c r="N138" s="194" t="s">
        <v>41</v>
      </c>
      <c r="O138" s="69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7" t="s">
        <v>129</v>
      </c>
      <c r="AT138" s="197" t="s">
        <v>125</v>
      </c>
      <c r="AU138" s="197" t="s">
        <v>86</v>
      </c>
      <c r="AY138" s="15" t="s">
        <v>123</v>
      </c>
      <c r="BE138" s="198">
        <f>IF(N138="základní",J138,0)</f>
        <v>0</v>
      </c>
      <c r="BF138" s="198">
        <f>IF(N138="snížená",J138,0)</f>
        <v>0</v>
      </c>
      <c r="BG138" s="198">
        <f>IF(N138="zákl. přenesená",J138,0)</f>
        <v>0</v>
      </c>
      <c r="BH138" s="198">
        <f>IF(N138="sníž. přenesená",J138,0)</f>
        <v>0</v>
      </c>
      <c r="BI138" s="198">
        <f>IF(N138="nulová",J138,0)</f>
        <v>0</v>
      </c>
      <c r="BJ138" s="15" t="s">
        <v>84</v>
      </c>
      <c r="BK138" s="198">
        <f>ROUND(I138*H138,2)</f>
        <v>0</v>
      </c>
      <c r="BL138" s="15" t="s">
        <v>129</v>
      </c>
      <c r="BM138" s="197" t="s">
        <v>216</v>
      </c>
    </row>
    <row r="139" spans="1:65" s="2" customFormat="1" ht="38.4">
      <c r="A139" s="32"/>
      <c r="B139" s="33"/>
      <c r="C139" s="34"/>
      <c r="D139" s="199" t="s">
        <v>131</v>
      </c>
      <c r="E139" s="34"/>
      <c r="F139" s="200" t="s">
        <v>156</v>
      </c>
      <c r="G139" s="34"/>
      <c r="H139" s="34"/>
      <c r="I139" s="201"/>
      <c r="J139" s="34"/>
      <c r="K139" s="34"/>
      <c r="L139" s="37"/>
      <c r="M139" s="202"/>
      <c r="N139" s="203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131</v>
      </c>
      <c r="AU139" s="15" t="s">
        <v>86</v>
      </c>
    </row>
    <row r="140" spans="1:65" s="2" customFormat="1" ht="24.15" customHeight="1">
      <c r="A140" s="32"/>
      <c r="B140" s="33"/>
      <c r="C140" s="185" t="s">
        <v>157</v>
      </c>
      <c r="D140" s="185" t="s">
        <v>125</v>
      </c>
      <c r="E140" s="186" t="s">
        <v>217</v>
      </c>
      <c r="F140" s="187" t="s">
        <v>218</v>
      </c>
      <c r="G140" s="188" t="s">
        <v>128</v>
      </c>
      <c r="H140" s="189">
        <v>348</v>
      </c>
      <c r="I140" s="190"/>
      <c r="J140" s="191">
        <f>ROUND(I140*H140,2)</f>
        <v>0</v>
      </c>
      <c r="K140" s="192"/>
      <c r="L140" s="37"/>
      <c r="M140" s="193" t="s">
        <v>1</v>
      </c>
      <c r="N140" s="194" t="s">
        <v>41</v>
      </c>
      <c r="O140" s="69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7" t="s">
        <v>129</v>
      </c>
      <c r="AT140" s="197" t="s">
        <v>125</v>
      </c>
      <c r="AU140" s="197" t="s">
        <v>86</v>
      </c>
      <c r="AY140" s="15" t="s">
        <v>123</v>
      </c>
      <c r="BE140" s="198">
        <f>IF(N140="základní",J140,0)</f>
        <v>0</v>
      </c>
      <c r="BF140" s="198">
        <f>IF(N140="snížená",J140,0)</f>
        <v>0</v>
      </c>
      <c r="BG140" s="198">
        <f>IF(N140="zákl. přenesená",J140,0)</f>
        <v>0</v>
      </c>
      <c r="BH140" s="198">
        <f>IF(N140="sníž. přenesená",J140,0)</f>
        <v>0</v>
      </c>
      <c r="BI140" s="198">
        <f>IF(N140="nulová",J140,0)</f>
        <v>0</v>
      </c>
      <c r="BJ140" s="15" t="s">
        <v>84</v>
      </c>
      <c r="BK140" s="198">
        <f>ROUND(I140*H140,2)</f>
        <v>0</v>
      </c>
      <c r="BL140" s="15" t="s">
        <v>129</v>
      </c>
      <c r="BM140" s="197" t="s">
        <v>219</v>
      </c>
    </row>
    <row r="141" spans="1:65" s="2" customFormat="1" ht="28.8">
      <c r="A141" s="32"/>
      <c r="B141" s="33"/>
      <c r="C141" s="34"/>
      <c r="D141" s="199" t="s">
        <v>131</v>
      </c>
      <c r="E141" s="34"/>
      <c r="F141" s="200" t="s">
        <v>220</v>
      </c>
      <c r="G141" s="34"/>
      <c r="H141" s="34"/>
      <c r="I141" s="201"/>
      <c r="J141" s="34"/>
      <c r="K141" s="34"/>
      <c r="L141" s="37"/>
      <c r="M141" s="202"/>
      <c r="N141" s="203"/>
      <c r="O141" s="69"/>
      <c r="P141" s="69"/>
      <c r="Q141" s="69"/>
      <c r="R141" s="69"/>
      <c r="S141" s="69"/>
      <c r="T141" s="70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5" t="s">
        <v>131</v>
      </c>
      <c r="AU141" s="15" t="s">
        <v>86</v>
      </c>
    </row>
    <row r="142" spans="1:65" s="2" customFormat="1" ht="24.15" customHeight="1">
      <c r="A142" s="32"/>
      <c r="B142" s="33"/>
      <c r="C142" s="185" t="s">
        <v>162</v>
      </c>
      <c r="D142" s="185" t="s">
        <v>125</v>
      </c>
      <c r="E142" s="186" t="s">
        <v>174</v>
      </c>
      <c r="F142" s="187" t="s">
        <v>175</v>
      </c>
      <c r="G142" s="188" t="s">
        <v>128</v>
      </c>
      <c r="H142" s="189">
        <v>124</v>
      </c>
      <c r="I142" s="190"/>
      <c r="J142" s="191">
        <f>ROUND(I142*H142,2)</f>
        <v>0</v>
      </c>
      <c r="K142" s="192"/>
      <c r="L142" s="37"/>
      <c r="M142" s="193" t="s">
        <v>1</v>
      </c>
      <c r="N142" s="194" t="s">
        <v>41</v>
      </c>
      <c r="O142" s="69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7" t="s">
        <v>129</v>
      </c>
      <c r="AT142" s="197" t="s">
        <v>125</v>
      </c>
      <c r="AU142" s="197" t="s">
        <v>86</v>
      </c>
      <c r="AY142" s="15" t="s">
        <v>123</v>
      </c>
      <c r="BE142" s="198">
        <f>IF(N142="základní",J142,0)</f>
        <v>0</v>
      </c>
      <c r="BF142" s="198">
        <f>IF(N142="snížená",J142,0)</f>
        <v>0</v>
      </c>
      <c r="BG142" s="198">
        <f>IF(N142="zákl. přenesená",J142,0)</f>
        <v>0</v>
      </c>
      <c r="BH142" s="198">
        <f>IF(N142="sníž. přenesená",J142,0)</f>
        <v>0</v>
      </c>
      <c r="BI142" s="198">
        <f>IF(N142="nulová",J142,0)</f>
        <v>0</v>
      </c>
      <c r="BJ142" s="15" t="s">
        <v>84</v>
      </c>
      <c r="BK142" s="198">
        <f>ROUND(I142*H142,2)</f>
        <v>0</v>
      </c>
      <c r="BL142" s="15" t="s">
        <v>129</v>
      </c>
      <c r="BM142" s="197" t="s">
        <v>221</v>
      </c>
    </row>
    <row r="143" spans="1:65" s="2" customFormat="1" ht="19.2">
      <c r="A143" s="32"/>
      <c r="B143" s="33"/>
      <c r="C143" s="34"/>
      <c r="D143" s="199" t="s">
        <v>131</v>
      </c>
      <c r="E143" s="34"/>
      <c r="F143" s="200" t="s">
        <v>177</v>
      </c>
      <c r="G143" s="34"/>
      <c r="H143" s="34"/>
      <c r="I143" s="201"/>
      <c r="J143" s="34"/>
      <c r="K143" s="34"/>
      <c r="L143" s="37"/>
      <c r="M143" s="202"/>
      <c r="N143" s="203"/>
      <c r="O143" s="69"/>
      <c r="P143" s="69"/>
      <c r="Q143" s="69"/>
      <c r="R143" s="69"/>
      <c r="S143" s="69"/>
      <c r="T143" s="70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5" t="s">
        <v>131</v>
      </c>
      <c r="AU143" s="15" t="s">
        <v>86</v>
      </c>
    </row>
    <row r="144" spans="1:65" s="2" customFormat="1" ht="24.15" customHeight="1">
      <c r="A144" s="32"/>
      <c r="B144" s="33"/>
      <c r="C144" s="185" t="s">
        <v>167</v>
      </c>
      <c r="D144" s="185" t="s">
        <v>125</v>
      </c>
      <c r="E144" s="186" t="s">
        <v>179</v>
      </c>
      <c r="F144" s="187" t="s">
        <v>180</v>
      </c>
      <c r="G144" s="188" t="s">
        <v>128</v>
      </c>
      <c r="H144" s="189">
        <v>104</v>
      </c>
      <c r="I144" s="190"/>
      <c r="J144" s="191">
        <f>ROUND(I144*H144,2)</f>
        <v>0</v>
      </c>
      <c r="K144" s="192"/>
      <c r="L144" s="37"/>
      <c r="M144" s="193" t="s">
        <v>1</v>
      </c>
      <c r="N144" s="194" t="s">
        <v>41</v>
      </c>
      <c r="O144" s="69"/>
      <c r="P144" s="195">
        <f>O144*H144</f>
        <v>0</v>
      </c>
      <c r="Q144" s="195">
        <v>0</v>
      </c>
      <c r="R144" s="195">
        <f>Q144*H144</f>
        <v>0</v>
      </c>
      <c r="S144" s="195">
        <v>0</v>
      </c>
      <c r="T144" s="19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7" t="s">
        <v>129</v>
      </c>
      <c r="AT144" s="197" t="s">
        <v>125</v>
      </c>
      <c r="AU144" s="197" t="s">
        <v>86</v>
      </c>
      <c r="AY144" s="15" t="s">
        <v>123</v>
      </c>
      <c r="BE144" s="198">
        <f>IF(N144="základní",J144,0)</f>
        <v>0</v>
      </c>
      <c r="BF144" s="198">
        <f>IF(N144="snížená",J144,0)</f>
        <v>0</v>
      </c>
      <c r="BG144" s="198">
        <f>IF(N144="zákl. přenesená",J144,0)</f>
        <v>0</v>
      </c>
      <c r="BH144" s="198">
        <f>IF(N144="sníž. přenesená",J144,0)</f>
        <v>0</v>
      </c>
      <c r="BI144" s="198">
        <f>IF(N144="nulová",J144,0)</f>
        <v>0</v>
      </c>
      <c r="BJ144" s="15" t="s">
        <v>84</v>
      </c>
      <c r="BK144" s="198">
        <f>ROUND(I144*H144,2)</f>
        <v>0</v>
      </c>
      <c r="BL144" s="15" t="s">
        <v>129</v>
      </c>
      <c r="BM144" s="197" t="s">
        <v>222</v>
      </c>
    </row>
    <row r="145" spans="1:65" s="2" customFormat="1" ht="28.8">
      <c r="A145" s="32"/>
      <c r="B145" s="33"/>
      <c r="C145" s="34"/>
      <c r="D145" s="199" t="s">
        <v>131</v>
      </c>
      <c r="E145" s="34"/>
      <c r="F145" s="200" t="s">
        <v>182</v>
      </c>
      <c r="G145" s="34"/>
      <c r="H145" s="34"/>
      <c r="I145" s="201"/>
      <c r="J145" s="34"/>
      <c r="K145" s="34"/>
      <c r="L145" s="37"/>
      <c r="M145" s="202"/>
      <c r="N145" s="203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131</v>
      </c>
      <c r="AU145" s="15" t="s">
        <v>86</v>
      </c>
    </row>
    <row r="146" spans="1:65" s="2" customFormat="1" ht="14.4" customHeight="1">
      <c r="A146" s="32"/>
      <c r="B146" s="33"/>
      <c r="C146" s="185" t="s">
        <v>173</v>
      </c>
      <c r="D146" s="185" t="s">
        <v>125</v>
      </c>
      <c r="E146" s="186" t="s">
        <v>184</v>
      </c>
      <c r="F146" s="187" t="s">
        <v>185</v>
      </c>
      <c r="G146" s="188" t="s">
        <v>128</v>
      </c>
      <c r="H146" s="189">
        <v>132</v>
      </c>
      <c r="I146" s="190"/>
      <c r="J146" s="191">
        <f>ROUND(I146*H146,2)</f>
        <v>0</v>
      </c>
      <c r="K146" s="192"/>
      <c r="L146" s="37"/>
      <c r="M146" s="193" t="s">
        <v>1</v>
      </c>
      <c r="N146" s="194" t="s">
        <v>41</v>
      </c>
      <c r="O146" s="69"/>
      <c r="P146" s="195">
        <f>O146*H146</f>
        <v>0</v>
      </c>
      <c r="Q146" s="195">
        <v>0</v>
      </c>
      <c r="R146" s="195">
        <f>Q146*H146</f>
        <v>0</v>
      </c>
      <c r="S146" s="195">
        <v>0</v>
      </c>
      <c r="T146" s="19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7" t="s">
        <v>129</v>
      </c>
      <c r="AT146" s="197" t="s">
        <v>125</v>
      </c>
      <c r="AU146" s="197" t="s">
        <v>86</v>
      </c>
      <c r="AY146" s="15" t="s">
        <v>123</v>
      </c>
      <c r="BE146" s="198">
        <f>IF(N146="základní",J146,0)</f>
        <v>0</v>
      </c>
      <c r="BF146" s="198">
        <f>IF(N146="snížená",J146,0)</f>
        <v>0</v>
      </c>
      <c r="BG146" s="198">
        <f>IF(N146="zákl. přenesená",J146,0)</f>
        <v>0</v>
      </c>
      <c r="BH146" s="198">
        <f>IF(N146="sníž. přenesená",J146,0)</f>
        <v>0</v>
      </c>
      <c r="BI146" s="198">
        <f>IF(N146="nulová",J146,0)</f>
        <v>0</v>
      </c>
      <c r="BJ146" s="15" t="s">
        <v>84</v>
      </c>
      <c r="BK146" s="198">
        <f>ROUND(I146*H146,2)</f>
        <v>0</v>
      </c>
      <c r="BL146" s="15" t="s">
        <v>129</v>
      </c>
      <c r="BM146" s="197" t="s">
        <v>223</v>
      </c>
    </row>
    <row r="147" spans="1:65" s="2" customFormat="1" ht="28.8">
      <c r="A147" s="32"/>
      <c r="B147" s="33"/>
      <c r="C147" s="34"/>
      <c r="D147" s="199" t="s">
        <v>131</v>
      </c>
      <c r="E147" s="34"/>
      <c r="F147" s="200" t="s">
        <v>187</v>
      </c>
      <c r="G147" s="34"/>
      <c r="H147" s="34"/>
      <c r="I147" s="201"/>
      <c r="J147" s="34"/>
      <c r="K147" s="34"/>
      <c r="L147" s="37"/>
      <c r="M147" s="202"/>
      <c r="N147" s="203"/>
      <c r="O147" s="69"/>
      <c r="P147" s="69"/>
      <c r="Q147" s="69"/>
      <c r="R147" s="69"/>
      <c r="S147" s="69"/>
      <c r="T147" s="70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5" t="s">
        <v>131</v>
      </c>
      <c r="AU147" s="15" t="s">
        <v>86</v>
      </c>
    </row>
    <row r="148" spans="1:65" s="12" customFormat="1" ht="22.8" customHeight="1">
      <c r="B148" s="169"/>
      <c r="C148" s="170"/>
      <c r="D148" s="171" t="s">
        <v>75</v>
      </c>
      <c r="E148" s="183" t="s">
        <v>129</v>
      </c>
      <c r="F148" s="183" t="s">
        <v>224</v>
      </c>
      <c r="G148" s="170"/>
      <c r="H148" s="170"/>
      <c r="I148" s="173"/>
      <c r="J148" s="184">
        <f>BK148</f>
        <v>0</v>
      </c>
      <c r="K148" s="170"/>
      <c r="L148" s="175"/>
      <c r="M148" s="176"/>
      <c r="N148" s="177"/>
      <c r="O148" s="177"/>
      <c r="P148" s="178">
        <f>SUM(P149:P150)</f>
        <v>0</v>
      </c>
      <c r="Q148" s="177"/>
      <c r="R148" s="178">
        <f>SUM(R149:R150)</f>
        <v>2.0535999999999999</v>
      </c>
      <c r="S148" s="177"/>
      <c r="T148" s="179">
        <f>SUM(T149:T150)</f>
        <v>0</v>
      </c>
      <c r="AR148" s="180" t="s">
        <v>84</v>
      </c>
      <c r="AT148" s="181" t="s">
        <v>75</v>
      </c>
      <c r="AU148" s="181" t="s">
        <v>84</v>
      </c>
      <c r="AY148" s="180" t="s">
        <v>123</v>
      </c>
      <c r="BK148" s="182">
        <f>SUM(BK149:BK150)</f>
        <v>0</v>
      </c>
    </row>
    <row r="149" spans="1:65" s="2" customFormat="1" ht="24.15" customHeight="1">
      <c r="A149" s="32"/>
      <c r="B149" s="33"/>
      <c r="C149" s="185" t="s">
        <v>178</v>
      </c>
      <c r="D149" s="185" t="s">
        <v>125</v>
      </c>
      <c r="E149" s="186" t="s">
        <v>225</v>
      </c>
      <c r="F149" s="187" t="s">
        <v>226</v>
      </c>
      <c r="G149" s="188" t="s">
        <v>128</v>
      </c>
      <c r="H149" s="189">
        <v>4</v>
      </c>
      <c r="I149" s="190"/>
      <c r="J149" s="191">
        <f>ROUND(I149*H149,2)</f>
        <v>0</v>
      </c>
      <c r="K149" s="192"/>
      <c r="L149" s="37"/>
      <c r="M149" s="193" t="s">
        <v>1</v>
      </c>
      <c r="N149" s="194" t="s">
        <v>41</v>
      </c>
      <c r="O149" s="69"/>
      <c r="P149" s="195">
        <f>O149*H149</f>
        <v>0</v>
      </c>
      <c r="Q149" s="195">
        <v>0.51339999999999997</v>
      </c>
      <c r="R149" s="195">
        <f>Q149*H149</f>
        <v>2.0535999999999999</v>
      </c>
      <c r="S149" s="195">
        <v>0</v>
      </c>
      <c r="T149" s="19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7" t="s">
        <v>129</v>
      </c>
      <c r="AT149" s="197" t="s">
        <v>125</v>
      </c>
      <c r="AU149" s="197" t="s">
        <v>86</v>
      </c>
      <c r="AY149" s="15" t="s">
        <v>123</v>
      </c>
      <c r="BE149" s="198">
        <f>IF(N149="základní",J149,0)</f>
        <v>0</v>
      </c>
      <c r="BF149" s="198">
        <f>IF(N149="snížená",J149,0)</f>
        <v>0</v>
      </c>
      <c r="BG149" s="198">
        <f>IF(N149="zákl. přenesená",J149,0)</f>
        <v>0</v>
      </c>
      <c r="BH149" s="198">
        <f>IF(N149="sníž. přenesená",J149,0)</f>
        <v>0</v>
      </c>
      <c r="BI149" s="198">
        <f>IF(N149="nulová",J149,0)</f>
        <v>0</v>
      </c>
      <c r="BJ149" s="15" t="s">
        <v>84</v>
      </c>
      <c r="BK149" s="198">
        <f>ROUND(I149*H149,2)</f>
        <v>0</v>
      </c>
      <c r="BL149" s="15" t="s">
        <v>129</v>
      </c>
      <c r="BM149" s="197" t="s">
        <v>227</v>
      </c>
    </row>
    <row r="150" spans="1:65" s="2" customFormat="1" ht="28.8">
      <c r="A150" s="32"/>
      <c r="B150" s="33"/>
      <c r="C150" s="34"/>
      <c r="D150" s="199" t="s">
        <v>131</v>
      </c>
      <c r="E150" s="34"/>
      <c r="F150" s="200" t="s">
        <v>228</v>
      </c>
      <c r="G150" s="34"/>
      <c r="H150" s="34"/>
      <c r="I150" s="201"/>
      <c r="J150" s="34"/>
      <c r="K150" s="34"/>
      <c r="L150" s="37"/>
      <c r="M150" s="202"/>
      <c r="N150" s="203"/>
      <c r="O150" s="69"/>
      <c r="P150" s="69"/>
      <c r="Q150" s="69"/>
      <c r="R150" s="69"/>
      <c r="S150" s="69"/>
      <c r="T150" s="70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5" t="s">
        <v>131</v>
      </c>
      <c r="AU150" s="15" t="s">
        <v>86</v>
      </c>
    </row>
    <row r="151" spans="1:65" s="12" customFormat="1" ht="22.8" customHeight="1">
      <c r="B151" s="169"/>
      <c r="C151" s="170"/>
      <c r="D151" s="171" t="s">
        <v>75</v>
      </c>
      <c r="E151" s="183" t="s">
        <v>229</v>
      </c>
      <c r="F151" s="183" t="s">
        <v>230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SUM(P152:P153)</f>
        <v>0</v>
      </c>
      <c r="Q151" s="177"/>
      <c r="R151" s="178">
        <f>SUM(R152:R153)</f>
        <v>0</v>
      </c>
      <c r="S151" s="177"/>
      <c r="T151" s="179">
        <f>SUM(T152:T153)</f>
        <v>0</v>
      </c>
      <c r="AR151" s="180" t="s">
        <v>84</v>
      </c>
      <c r="AT151" s="181" t="s">
        <v>75</v>
      </c>
      <c r="AU151" s="181" t="s">
        <v>84</v>
      </c>
      <c r="AY151" s="180" t="s">
        <v>123</v>
      </c>
      <c r="BK151" s="182">
        <f>SUM(BK152:BK153)</f>
        <v>0</v>
      </c>
    </row>
    <row r="152" spans="1:65" s="2" customFormat="1" ht="14.4" customHeight="1">
      <c r="A152" s="32"/>
      <c r="B152" s="33"/>
      <c r="C152" s="185" t="s">
        <v>183</v>
      </c>
      <c r="D152" s="185" t="s">
        <v>125</v>
      </c>
      <c r="E152" s="186" t="s">
        <v>231</v>
      </c>
      <c r="F152" s="187" t="s">
        <v>232</v>
      </c>
      <c r="G152" s="188" t="s">
        <v>233</v>
      </c>
      <c r="H152" s="189">
        <v>2.0539999999999998</v>
      </c>
      <c r="I152" s="190"/>
      <c r="J152" s="191">
        <f>ROUND(I152*H152,2)</f>
        <v>0</v>
      </c>
      <c r="K152" s="192"/>
      <c r="L152" s="37"/>
      <c r="M152" s="193" t="s">
        <v>1</v>
      </c>
      <c r="N152" s="194" t="s">
        <v>41</v>
      </c>
      <c r="O152" s="69"/>
      <c r="P152" s="195">
        <f>O152*H152</f>
        <v>0</v>
      </c>
      <c r="Q152" s="195">
        <v>0</v>
      </c>
      <c r="R152" s="195">
        <f>Q152*H152</f>
        <v>0</v>
      </c>
      <c r="S152" s="195">
        <v>0</v>
      </c>
      <c r="T152" s="19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7" t="s">
        <v>129</v>
      </c>
      <c r="AT152" s="197" t="s">
        <v>125</v>
      </c>
      <c r="AU152" s="197" t="s">
        <v>86</v>
      </c>
      <c r="AY152" s="15" t="s">
        <v>123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15" t="s">
        <v>84</v>
      </c>
      <c r="BK152" s="198">
        <f>ROUND(I152*H152,2)</f>
        <v>0</v>
      </c>
      <c r="BL152" s="15" t="s">
        <v>129</v>
      </c>
      <c r="BM152" s="197" t="s">
        <v>234</v>
      </c>
    </row>
    <row r="153" spans="1:65" s="2" customFormat="1" ht="19.2">
      <c r="A153" s="32"/>
      <c r="B153" s="33"/>
      <c r="C153" s="34"/>
      <c r="D153" s="199" t="s">
        <v>131</v>
      </c>
      <c r="E153" s="34"/>
      <c r="F153" s="200" t="s">
        <v>235</v>
      </c>
      <c r="G153" s="34"/>
      <c r="H153" s="34"/>
      <c r="I153" s="201"/>
      <c r="J153" s="34"/>
      <c r="K153" s="34"/>
      <c r="L153" s="37"/>
      <c r="M153" s="215"/>
      <c r="N153" s="216"/>
      <c r="O153" s="217"/>
      <c r="P153" s="217"/>
      <c r="Q153" s="217"/>
      <c r="R153" s="217"/>
      <c r="S153" s="217"/>
      <c r="T153" s="218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5" t="s">
        <v>131</v>
      </c>
      <c r="AU153" s="15" t="s">
        <v>86</v>
      </c>
    </row>
    <row r="154" spans="1:65" s="2" customFormat="1" ht="6.9" customHeight="1">
      <c r="A154" s="32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7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sheetProtection algorithmName="SHA-512" hashValue="rjUT7WDCv26L00LX65P+RO0zLWmyDt0CJwd5SSQbOZxWUNv1ewAuSHD03p/2kS9I5HM9bmczIWmK0Zc3fQe3fQ==" saltValue="EiPHwMSwDIR5E8umkB2Qysn82D/WDocB0HOXls7fnBicjzVpqep5IUuERlKmMDO+rZu+m9Wf1fRaFKUP+0AYnw==" spinCount="100000" sheet="1" objects="1" scenarios="1" formatColumns="0" formatRows="0" autoFilter="0"/>
  <autoFilter ref="C119:K153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5" t="s">
        <v>92</v>
      </c>
    </row>
    <row r="3" spans="1:46" s="1" customFormat="1" ht="6.9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" customHeight="1">
      <c r="B4" s="18"/>
      <c r="D4" s="108" t="s">
        <v>93</v>
      </c>
      <c r="L4" s="18"/>
      <c r="M4" s="109" t="s">
        <v>10</v>
      </c>
      <c r="AT4" s="15" t="s">
        <v>4</v>
      </c>
    </row>
    <row r="5" spans="1:46" s="1" customFormat="1" ht="6.9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75" t="str">
        <f>'Rekapitulace stavby'!K6</f>
        <v>TUNE A MOKRADY -KRALOV II, ZAKROV</v>
      </c>
      <c r="F7" s="276"/>
      <c r="G7" s="276"/>
      <c r="H7" s="276"/>
      <c r="L7" s="18"/>
    </row>
    <row r="8" spans="1:46" s="2" customFormat="1" ht="12" customHeight="1">
      <c r="A8" s="32"/>
      <c r="B8" s="37"/>
      <c r="C8" s="32"/>
      <c r="D8" s="110" t="s">
        <v>94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77" t="s">
        <v>236</v>
      </c>
      <c r="F9" s="278"/>
      <c r="G9" s="278"/>
      <c r="H9" s="278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96</v>
      </c>
      <c r="G12" s="32"/>
      <c r="H12" s="32"/>
      <c r="I12" s="110" t="s">
        <v>22</v>
      </c>
      <c r="J12" s="112" t="str">
        <f>'Rekapitulace stavby'!AN8</f>
        <v>18. 5. 2022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97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26</v>
      </c>
      <c r="F15" s="32"/>
      <c r="G15" s="32"/>
      <c r="H15" s="32"/>
      <c r="I15" s="110" t="s">
        <v>27</v>
      </c>
      <c r="J15" s="111" t="s">
        <v>98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28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9" t="str">
        <f>'Rekapitulace stavby'!E14</f>
        <v>Vyplň údaj</v>
      </c>
      <c r="F18" s="280"/>
      <c r="G18" s="280"/>
      <c r="H18" s="280"/>
      <c r="I18" s="110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30</v>
      </c>
      <c r="E20" s="32"/>
      <c r="F20" s="32"/>
      <c r="G20" s="32"/>
      <c r="H20" s="32"/>
      <c r="I20" s="110" t="s">
        <v>25</v>
      </c>
      <c r="J20" s="111" t="s">
        <v>99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">
        <v>31</v>
      </c>
      <c r="F21" s="32"/>
      <c r="G21" s="32"/>
      <c r="H21" s="32"/>
      <c r="I21" s="110" t="s">
        <v>27</v>
      </c>
      <c r="J21" s="111" t="s">
        <v>100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33</v>
      </c>
      <c r="E23" s="32"/>
      <c r="F23" s="32"/>
      <c r="G23" s="32"/>
      <c r="H23" s="32"/>
      <c r="I23" s="110" t="s">
        <v>25</v>
      </c>
      <c r="J23" s="111" t="s">
        <v>99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">
        <v>31</v>
      </c>
      <c r="F24" s="32"/>
      <c r="G24" s="32"/>
      <c r="H24" s="32"/>
      <c r="I24" s="110" t="s">
        <v>27</v>
      </c>
      <c r="J24" s="111" t="s">
        <v>100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81" t="s">
        <v>1</v>
      </c>
      <c r="F27" s="281"/>
      <c r="G27" s="281"/>
      <c r="H27" s="281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ROUND(J120,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>
      <c r="A33" s="32"/>
      <c r="B33" s="37"/>
      <c r="C33" s="32"/>
      <c r="D33" s="120" t="s">
        <v>40</v>
      </c>
      <c r="E33" s="110" t="s">
        <v>41</v>
      </c>
      <c r="F33" s="121">
        <f>ROUND((SUM(BE120:BE132)),  2)</f>
        <v>0</v>
      </c>
      <c r="G33" s="32"/>
      <c r="H33" s="32"/>
      <c r="I33" s="122">
        <v>0.21</v>
      </c>
      <c r="J33" s="121">
        <f>ROUND(((SUM(BE120:BE132))*I33),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>
      <c r="A34" s="32"/>
      <c r="B34" s="37"/>
      <c r="C34" s="32"/>
      <c r="D34" s="32"/>
      <c r="E34" s="110" t="s">
        <v>42</v>
      </c>
      <c r="F34" s="121">
        <f>ROUND((SUM(BF120:BF132)),  2)</f>
        <v>0</v>
      </c>
      <c r="G34" s="32"/>
      <c r="H34" s="32"/>
      <c r="I34" s="122">
        <v>0.15</v>
      </c>
      <c r="J34" s="121">
        <f>ROUND(((SUM(BF120:BF132))*I34),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>
      <c r="A35" s="32"/>
      <c r="B35" s="37"/>
      <c r="C35" s="32"/>
      <c r="D35" s="32"/>
      <c r="E35" s="110" t="s">
        <v>43</v>
      </c>
      <c r="F35" s="121">
        <f>ROUND((SUM(BG120:BG132)),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>
      <c r="A36" s="32"/>
      <c r="B36" s="37"/>
      <c r="C36" s="32"/>
      <c r="D36" s="32"/>
      <c r="E36" s="110" t="s">
        <v>44</v>
      </c>
      <c r="F36" s="121">
        <f>ROUND((SUM(BH120:BH132)),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>
      <c r="A37" s="32"/>
      <c r="B37" s="37"/>
      <c r="C37" s="32"/>
      <c r="D37" s="32"/>
      <c r="E37" s="110" t="s">
        <v>45</v>
      </c>
      <c r="F37" s="121">
        <f>ROUND((SUM(BI120:BI132)),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>
      <c r="B41" s="18"/>
      <c r="L41" s="18"/>
    </row>
    <row r="42" spans="1:31" s="1" customFormat="1" ht="14.4" customHeight="1">
      <c r="B42" s="18"/>
      <c r="L42" s="18"/>
    </row>
    <row r="43" spans="1:31" s="1" customFormat="1" ht="14.4" customHeight="1">
      <c r="B43" s="18"/>
      <c r="L43" s="18"/>
    </row>
    <row r="44" spans="1:31" s="1" customFormat="1" ht="14.4" customHeight="1">
      <c r="B44" s="18"/>
      <c r="L44" s="18"/>
    </row>
    <row r="45" spans="1:31" s="1" customFormat="1" ht="14.4" customHeight="1">
      <c r="B45" s="18"/>
      <c r="L45" s="18"/>
    </row>
    <row r="46" spans="1:31" s="1" customFormat="1" ht="14.4" customHeight="1">
      <c r="B46" s="18"/>
      <c r="L46" s="18"/>
    </row>
    <row r="47" spans="1:31" s="1" customFormat="1" ht="14.4" customHeight="1">
      <c r="B47" s="18"/>
      <c r="L47" s="18"/>
    </row>
    <row r="48" spans="1:31" s="1" customFormat="1" ht="14.4" customHeight="1">
      <c r="B48" s="18"/>
      <c r="L48" s="18"/>
    </row>
    <row r="49" spans="1:31" s="1" customFormat="1" ht="14.4" customHeight="1">
      <c r="B49" s="18"/>
      <c r="L49" s="18"/>
    </row>
    <row r="50" spans="1:31" s="2" customFormat="1" ht="14.4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 ht="10.199999999999999">
      <c r="B51" s="18"/>
      <c r="L51" s="18"/>
    </row>
    <row r="52" spans="1:31" ht="10.199999999999999">
      <c r="B52" s="18"/>
      <c r="L52" s="18"/>
    </row>
    <row r="53" spans="1:31" ht="10.199999999999999">
      <c r="B53" s="18"/>
      <c r="L53" s="18"/>
    </row>
    <row r="54" spans="1:31" ht="10.199999999999999">
      <c r="B54" s="18"/>
      <c r="L54" s="18"/>
    </row>
    <row r="55" spans="1:31" ht="10.199999999999999">
      <c r="B55" s="18"/>
      <c r="L55" s="18"/>
    </row>
    <row r="56" spans="1:31" ht="10.199999999999999">
      <c r="B56" s="18"/>
      <c r="L56" s="18"/>
    </row>
    <row r="57" spans="1:31" ht="10.199999999999999">
      <c r="B57" s="18"/>
      <c r="L57" s="18"/>
    </row>
    <row r="58" spans="1:31" ht="10.199999999999999">
      <c r="B58" s="18"/>
      <c r="L58" s="18"/>
    </row>
    <row r="59" spans="1:31" ht="10.199999999999999">
      <c r="B59" s="18"/>
      <c r="L59" s="18"/>
    </row>
    <row r="60" spans="1:31" ht="10.199999999999999">
      <c r="B60" s="18"/>
      <c r="L60" s="18"/>
    </row>
    <row r="61" spans="1:31" s="2" customFormat="1" ht="13.2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>
      <c r="B62" s="18"/>
      <c r="L62" s="18"/>
    </row>
    <row r="63" spans="1:31" ht="10.199999999999999">
      <c r="B63" s="18"/>
      <c r="L63" s="18"/>
    </row>
    <row r="64" spans="1:31" ht="10.199999999999999">
      <c r="B64" s="18"/>
      <c r="L64" s="18"/>
    </row>
    <row r="65" spans="1:31" s="2" customFormat="1" ht="13.2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>
      <c r="B66" s="18"/>
      <c r="L66" s="18"/>
    </row>
    <row r="67" spans="1:31" ht="10.199999999999999">
      <c r="B67" s="18"/>
      <c r="L67" s="18"/>
    </row>
    <row r="68" spans="1:31" ht="10.199999999999999">
      <c r="B68" s="18"/>
      <c r="L68" s="18"/>
    </row>
    <row r="69" spans="1:31" ht="10.199999999999999">
      <c r="B69" s="18"/>
      <c r="L69" s="18"/>
    </row>
    <row r="70" spans="1:31" ht="10.199999999999999">
      <c r="B70" s="18"/>
      <c r="L70" s="18"/>
    </row>
    <row r="71" spans="1:31" ht="10.199999999999999">
      <c r="B71" s="18"/>
      <c r="L71" s="18"/>
    </row>
    <row r="72" spans="1:31" ht="10.199999999999999">
      <c r="B72" s="18"/>
      <c r="L72" s="18"/>
    </row>
    <row r="73" spans="1:31" ht="10.199999999999999">
      <c r="B73" s="18"/>
      <c r="L73" s="18"/>
    </row>
    <row r="74" spans="1:31" ht="10.199999999999999">
      <c r="B74" s="18"/>
      <c r="L74" s="18"/>
    </row>
    <row r="75" spans="1:31" ht="10.199999999999999">
      <c r="B75" s="18"/>
      <c r="L75" s="18"/>
    </row>
    <row r="76" spans="1:31" s="2" customFormat="1" ht="13.2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>
      <c r="A82" s="32"/>
      <c r="B82" s="33"/>
      <c r="C82" s="21" t="s">
        <v>101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82" t="str">
        <f>E7</f>
        <v>TUNE A MOKRADY -KRALOV II, ZAKROV</v>
      </c>
      <c r="F85" s="283"/>
      <c r="G85" s="283"/>
      <c r="H85" s="283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94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53" t="str">
        <f>E9</f>
        <v xml:space="preserve">202102-04 - Tůně a mokřady - Vedlejší náklady </v>
      </c>
      <c r="F87" s="284"/>
      <c r="G87" s="284"/>
      <c r="H87" s="284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Město uherský Brod </v>
      </c>
      <c r="G89" s="34"/>
      <c r="H89" s="34"/>
      <c r="I89" s="27" t="s">
        <v>22</v>
      </c>
      <c r="J89" s="64" t="str">
        <f>IF(J12="","",J12)</f>
        <v>18. 5. 2022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>
      <c r="A91" s="32"/>
      <c r="B91" s="33"/>
      <c r="C91" s="27" t="s">
        <v>24</v>
      </c>
      <c r="D91" s="34"/>
      <c r="E91" s="34"/>
      <c r="F91" s="25" t="str">
        <f>E15</f>
        <v xml:space="preserve">Město Uherský Brod </v>
      </c>
      <c r="G91" s="34"/>
      <c r="H91" s="34"/>
      <c r="I91" s="27" t="s">
        <v>30</v>
      </c>
      <c r="J91" s="30" t="str">
        <f>E21</f>
        <v xml:space="preserve">Tomáš Horký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27" t="s">
        <v>33</v>
      </c>
      <c r="J92" s="30" t="str">
        <f>E24</f>
        <v xml:space="preserve">Tomáš Horký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102</v>
      </c>
      <c r="D94" s="142"/>
      <c r="E94" s="142"/>
      <c r="F94" s="142"/>
      <c r="G94" s="142"/>
      <c r="H94" s="142"/>
      <c r="I94" s="142"/>
      <c r="J94" s="143" t="s">
        <v>103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>
      <c r="A96" s="32"/>
      <c r="B96" s="33"/>
      <c r="C96" s="144" t="s">
        <v>104</v>
      </c>
      <c r="D96" s="34"/>
      <c r="E96" s="34"/>
      <c r="F96" s="34"/>
      <c r="G96" s="34"/>
      <c r="H96" s="34"/>
      <c r="I96" s="34"/>
      <c r="J96" s="82">
        <f>J120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105</v>
      </c>
    </row>
    <row r="97" spans="1:31" s="9" customFormat="1" ht="24.9" customHeight="1">
      <c r="B97" s="145"/>
      <c r="C97" s="146"/>
      <c r="D97" s="147" t="s">
        <v>237</v>
      </c>
      <c r="E97" s="148"/>
      <c r="F97" s="148"/>
      <c r="G97" s="148"/>
      <c r="H97" s="148"/>
      <c r="I97" s="148"/>
      <c r="J97" s="149">
        <f>J121</f>
        <v>0</v>
      </c>
      <c r="K97" s="146"/>
      <c r="L97" s="150"/>
    </row>
    <row r="98" spans="1:31" s="10" customFormat="1" ht="19.95" customHeight="1">
      <c r="B98" s="151"/>
      <c r="C98" s="152"/>
      <c r="D98" s="153" t="s">
        <v>238</v>
      </c>
      <c r="E98" s="154"/>
      <c r="F98" s="154"/>
      <c r="G98" s="154"/>
      <c r="H98" s="154"/>
      <c r="I98" s="154"/>
      <c r="J98" s="155">
        <f>J122</f>
        <v>0</v>
      </c>
      <c r="K98" s="152"/>
      <c r="L98" s="156"/>
    </row>
    <row r="99" spans="1:31" s="10" customFormat="1" ht="19.95" customHeight="1">
      <c r="B99" s="151"/>
      <c r="C99" s="152"/>
      <c r="D99" s="153" t="s">
        <v>239</v>
      </c>
      <c r="E99" s="154"/>
      <c r="F99" s="154"/>
      <c r="G99" s="154"/>
      <c r="H99" s="154"/>
      <c r="I99" s="154"/>
      <c r="J99" s="155">
        <f>J127</f>
        <v>0</v>
      </c>
      <c r="K99" s="152"/>
      <c r="L99" s="156"/>
    </row>
    <row r="100" spans="1:31" s="10" customFormat="1" ht="19.95" customHeight="1">
      <c r="B100" s="151"/>
      <c r="C100" s="152"/>
      <c r="D100" s="153" t="s">
        <v>240</v>
      </c>
      <c r="E100" s="154"/>
      <c r="F100" s="154"/>
      <c r="G100" s="154"/>
      <c r="H100" s="154"/>
      <c r="I100" s="154"/>
      <c r="J100" s="155">
        <f>J132</f>
        <v>0</v>
      </c>
      <c r="K100" s="152"/>
      <c r="L100" s="156"/>
    </row>
    <row r="101" spans="1:31" s="2" customFormat="1" ht="21.75" customHeight="1">
      <c r="A101" s="32"/>
      <c r="B101" s="33"/>
      <c r="C101" s="34"/>
      <c r="D101" s="34"/>
      <c r="E101" s="34"/>
      <c r="F101" s="34"/>
      <c r="G101" s="34"/>
      <c r="H101" s="34"/>
      <c r="I101" s="34"/>
      <c r="J101" s="34"/>
      <c r="K101" s="34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31" s="2" customFormat="1" ht="6.9" customHeight="1">
      <c r="A102" s="32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9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pans="1:31" s="2" customFormat="1" ht="6.9" customHeight="1">
      <c r="A106" s="32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24.9" customHeight="1">
      <c r="A107" s="32"/>
      <c r="B107" s="33"/>
      <c r="C107" s="21" t="s">
        <v>108</v>
      </c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6.9" customHeight="1">
      <c r="A108" s="32"/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16</v>
      </c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82" t="str">
        <f>E7</f>
        <v>TUNE A MOKRADY -KRALOV II, ZAKROV</v>
      </c>
      <c r="F110" s="283"/>
      <c r="G110" s="283"/>
      <c r="H110" s="283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94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4"/>
      <c r="D112" s="34"/>
      <c r="E112" s="253" t="str">
        <f>E9</f>
        <v xml:space="preserve">202102-04 - Tůně a mokřady - Vedlejší náklady </v>
      </c>
      <c r="F112" s="284"/>
      <c r="G112" s="284"/>
      <c r="H112" s="28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" customHeight="1">
      <c r="A113" s="32"/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20</v>
      </c>
      <c r="D114" s="34"/>
      <c r="E114" s="34"/>
      <c r="F114" s="25" t="str">
        <f>F12</f>
        <v xml:space="preserve">Město uherský Brod </v>
      </c>
      <c r="G114" s="34"/>
      <c r="H114" s="34"/>
      <c r="I114" s="27" t="s">
        <v>22</v>
      </c>
      <c r="J114" s="64" t="str">
        <f>IF(J12="","",J12)</f>
        <v>18. 5. 2022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15" customHeight="1">
      <c r="A116" s="32"/>
      <c r="B116" s="33"/>
      <c r="C116" s="27" t="s">
        <v>24</v>
      </c>
      <c r="D116" s="34"/>
      <c r="E116" s="34"/>
      <c r="F116" s="25" t="str">
        <f>E15</f>
        <v xml:space="preserve">Město Uherský Brod </v>
      </c>
      <c r="G116" s="34"/>
      <c r="H116" s="34"/>
      <c r="I116" s="27" t="s">
        <v>30</v>
      </c>
      <c r="J116" s="30" t="str">
        <f>E21</f>
        <v xml:space="preserve">Tomáš Horký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15" customHeight="1">
      <c r="A117" s="32"/>
      <c r="B117" s="33"/>
      <c r="C117" s="27" t="s">
        <v>28</v>
      </c>
      <c r="D117" s="34"/>
      <c r="E117" s="34"/>
      <c r="F117" s="25" t="str">
        <f>IF(E18="","",E18)</f>
        <v>Vyplň údaj</v>
      </c>
      <c r="G117" s="34"/>
      <c r="H117" s="34"/>
      <c r="I117" s="27" t="s">
        <v>33</v>
      </c>
      <c r="J117" s="30" t="str">
        <f>E24</f>
        <v xml:space="preserve">Tomáš Horký 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57"/>
      <c r="B119" s="158"/>
      <c r="C119" s="159" t="s">
        <v>109</v>
      </c>
      <c r="D119" s="160" t="s">
        <v>61</v>
      </c>
      <c r="E119" s="160" t="s">
        <v>57</v>
      </c>
      <c r="F119" s="160" t="s">
        <v>58</v>
      </c>
      <c r="G119" s="160" t="s">
        <v>110</v>
      </c>
      <c r="H119" s="160" t="s">
        <v>111</v>
      </c>
      <c r="I119" s="160" t="s">
        <v>112</v>
      </c>
      <c r="J119" s="161" t="s">
        <v>103</v>
      </c>
      <c r="K119" s="162" t="s">
        <v>113</v>
      </c>
      <c r="L119" s="163"/>
      <c r="M119" s="73" t="s">
        <v>1</v>
      </c>
      <c r="N119" s="74" t="s">
        <v>40</v>
      </c>
      <c r="O119" s="74" t="s">
        <v>114</v>
      </c>
      <c r="P119" s="74" t="s">
        <v>115</v>
      </c>
      <c r="Q119" s="74" t="s">
        <v>116</v>
      </c>
      <c r="R119" s="74" t="s">
        <v>117</v>
      </c>
      <c r="S119" s="74" t="s">
        <v>118</v>
      </c>
      <c r="T119" s="75" t="s">
        <v>119</v>
      </c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</row>
    <row r="120" spans="1:65" s="2" customFormat="1" ht="22.8" customHeight="1">
      <c r="A120" s="32"/>
      <c r="B120" s="33"/>
      <c r="C120" s="80" t="s">
        <v>120</v>
      </c>
      <c r="D120" s="34"/>
      <c r="E120" s="34"/>
      <c r="F120" s="34"/>
      <c r="G120" s="34"/>
      <c r="H120" s="34"/>
      <c r="I120" s="34"/>
      <c r="J120" s="164">
        <f>BK120</f>
        <v>0</v>
      </c>
      <c r="K120" s="34"/>
      <c r="L120" s="37"/>
      <c r="M120" s="76"/>
      <c r="N120" s="165"/>
      <c r="O120" s="77"/>
      <c r="P120" s="166">
        <f>P121</f>
        <v>0</v>
      </c>
      <c r="Q120" s="77"/>
      <c r="R120" s="166">
        <f>R121</f>
        <v>0</v>
      </c>
      <c r="S120" s="77"/>
      <c r="T120" s="167">
        <f>T121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75</v>
      </c>
      <c r="AU120" s="15" t="s">
        <v>105</v>
      </c>
      <c r="BK120" s="168">
        <f>BK121</f>
        <v>0</v>
      </c>
    </row>
    <row r="121" spans="1:65" s="12" customFormat="1" ht="25.95" customHeight="1">
      <c r="B121" s="169"/>
      <c r="C121" s="170"/>
      <c r="D121" s="171" t="s">
        <v>75</v>
      </c>
      <c r="E121" s="172" t="s">
        <v>241</v>
      </c>
      <c r="F121" s="172" t="s">
        <v>242</v>
      </c>
      <c r="G121" s="170"/>
      <c r="H121" s="170"/>
      <c r="I121" s="173"/>
      <c r="J121" s="174">
        <f>BK121</f>
        <v>0</v>
      </c>
      <c r="K121" s="170"/>
      <c r="L121" s="175"/>
      <c r="M121" s="176"/>
      <c r="N121" s="177"/>
      <c r="O121" s="177"/>
      <c r="P121" s="178">
        <f>P122+P127+P132</f>
        <v>0</v>
      </c>
      <c r="Q121" s="177"/>
      <c r="R121" s="178">
        <f>R122+R127+R132</f>
        <v>0</v>
      </c>
      <c r="S121" s="177"/>
      <c r="T121" s="179">
        <f>T122+T127+T132</f>
        <v>0</v>
      </c>
      <c r="AR121" s="180" t="s">
        <v>147</v>
      </c>
      <c r="AT121" s="181" t="s">
        <v>75</v>
      </c>
      <c r="AU121" s="181" t="s">
        <v>76</v>
      </c>
      <c r="AY121" s="180" t="s">
        <v>123</v>
      </c>
      <c r="BK121" s="182">
        <f>BK122+BK127+BK132</f>
        <v>0</v>
      </c>
    </row>
    <row r="122" spans="1:65" s="12" customFormat="1" ht="22.8" customHeight="1">
      <c r="B122" s="169"/>
      <c r="C122" s="170"/>
      <c r="D122" s="171" t="s">
        <v>75</v>
      </c>
      <c r="E122" s="183" t="s">
        <v>243</v>
      </c>
      <c r="F122" s="183" t="s">
        <v>244</v>
      </c>
      <c r="G122" s="170"/>
      <c r="H122" s="170"/>
      <c r="I122" s="173"/>
      <c r="J122" s="184">
        <f>BK122</f>
        <v>0</v>
      </c>
      <c r="K122" s="170"/>
      <c r="L122" s="175"/>
      <c r="M122" s="176"/>
      <c r="N122" s="177"/>
      <c r="O122" s="177"/>
      <c r="P122" s="178">
        <f>SUM(P123:P126)</f>
        <v>0</v>
      </c>
      <c r="Q122" s="177"/>
      <c r="R122" s="178">
        <f>SUM(R123:R126)</f>
        <v>0</v>
      </c>
      <c r="S122" s="177"/>
      <c r="T122" s="179">
        <f>SUM(T123:T126)</f>
        <v>0</v>
      </c>
      <c r="AR122" s="180" t="s">
        <v>147</v>
      </c>
      <c r="AT122" s="181" t="s">
        <v>75</v>
      </c>
      <c r="AU122" s="181" t="s">
        <v>84</v>
      </c>
      <c r="AY122" s="180" t="s">
        <v>123</v>
      </c>
      <c r="BK122" s="182">
        <f>SUM(BK123:BK126)</f>
        <v>0</v>
      </c>
    </row>
    <row r="123" spans="1:65" s="2" customFormat="1" ht="14.4" customHeight="1">
      <c r="A123" s="32"/>
      <c r="B123" s="33"/>
      <c r="C123" s="185" t="s">
        <v>84</v>
      </c>
      <c r="D123" s="185" t="s">
        <v>125</v>
      </c>
      <c r="E123" s="186" t="s">
        <v>245</v>
      </c>
      <c r="F123" s="187" t="s">
        <v>246</v>
      </c>
      <c r="G123" s="188" t="s">
        <v>247</v>
      </c>
      <c r="H123" s="189">
        <v>1</v>
      </c>
      <c r="I123" s="190"/>
      <c r="J123" s="191">
        <f>ROUND(I123*H123,2)</f>
        <v>0</v>
      </c>
      <c r="K123" s="192"/>
      <c r="L123" s="37"/>
      <c r="M123" s="193" t="s">
        <v>1</v>
      </c>
      <c r="N123" s="194" t="s">
        <v>41</v>
      </c>
      <c r="O123" s="69"/>
      <c r="P123" s="195">
        <f>O123*H123</f>
        <v>0</v>
      </c>
      <c r="Q123" s="195">
        <v>0</v>
      </c>
      <c r="R123" s="195">
        <f>Q123*H123</f>
        <v>0</v>
      </c>
      <c r="S123" s="195">
        <v>0</v>
      </c>
      <c r="T123" s="196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7" t="s">
        <v>248</v>
      </c>
      <c r="AT123" s="197" t="s">
        <v>125</v>
      </c>
      <c r="AU123" s="197" t="s">
        <v>86</v>
      </c>
      <c r="AY123" s="15" t="s">
        <v>123</v>
      </c>
      <c r="BE123" s="198">
        <f>IF(N123="základní",J123,0)</f>
        <v>0</v>
      </c>
      <c r="BF123" s="198">
        <f>IF(N123="snížená",J123,0)</f>
        <v>0</v>
      </c>
      <c r="BG123" s="198">
        <f>IF(N123="zákl. přenesená",J123,0)</f>
        <v>0</v>
      </c>
      <c r="BH123" s="198">
        <f>IF(N123="sníž. přenesená",J123,0)</f>
        <v>0</v>
      </c>
      <c r="BI123" s="198">
        <f>IF(N123="nulová",J123,0)</f>
        <v>0</v>
      </c>
      <c r="BJ123" s="15" t="s">
        <v>84</v>
      </c>
      <c r="BK123" s="198">
        <f>ROUND(I123*H123,2)</f>
        <v>0</v>
      </c>
      <c r="BL123" s="15" t="s">
        <v>248</v>
      </c>
      <c r="BM123" s="197" t="s">
        <v>249</v>
      </c>
    </row>
    <row r="124" spans="1:65" s="2" customFormat="1" ht="10.199999999999999">
      <c r="A124" s="32"/>
      <c r="B124" s="33"/>
      <c r="C124" s="34"/>
      <c r="D124" s="199" t="s">
        <v>131</v>
      </c>
      <c r="E124" s="34"/>
      <c r="F124" s="200" t="s">
        <v>246</v>
      </c>
      <c r="G124" s="34"/>
      <c r="H124" s="34"/>
      <c r="I124" s="201"/>
      <c r="J124" s="34"/>
      <c r="K124" s="34"/>
      <c r="L124" s="37"/>
      <c r="M124" s="202"/>
      <c r="N124" s="203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131</v>
      </c>
      <c r="AU124" s="15" t="s">
        <v>86</v>
      </c>
    </row>
    <row r="125" spans="1:65" s="2" customFormat="1" ht="14.4" customHeight="1">
      <c r="A125" s="32"/>
      <c r="B125" s="33"/>
      <c r="C125" s="185" t="s">
        <v>147</v>
      </c>
      <c r="D125" s="185" t="s">
        <v>125</v>
      </c>
      <c r="E125" s="186" t="s">
        <v>250</v>
      </c>
      <c r="F125" s="187" t="s">
        <v>251</v>
      </c>
      <c r="G125" s="188" t="s">
        <v>247</v>
      </c>
      <c r="H125" s="189">
        <v>1</v>
      </c>
      <c r="I125" s="190"/>
      <c r="J125" s="191">
        <f>ROUND(I125*H125,2)</f>
        <v>0</v>
      </c>
      <c r="K125" s="192"/>
      <c r="L125" s="37"/>
      <c r="M125" s="193" t="s">
        <v>1</v>
      </c>
      <c r="N125" s="194" t="s">
        <v>41</v>
      </c>
      <c r="O125" s="69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7" t="s">
        <v>248</v>
      </c>
      <c r="AT125" s="197" t="s">
        <v>125</v>
      </c>
      <c r="AU125" s="197" t="s">
        <v>86</v>
      </c>
      <c r="AY125" s="15" t="s">
        <v>123</v>
      </c>
      <c r="BE125" s="198">
        <f>IF(N125="základní",J125,0)</f>
        <v>0</v>
      </c>
      <c r="BF125" s="198">
        <f>IF(N125="snížená",J125,0)</f>
        <v>0</v>
      </c>
      <c r="BG125" s="198">
        <f>IF(N125="zákl. přenesená",J125,0)</f>
        <v>0</v>
      </c>
      <c r="BH125" s="198">
        <f>IF(N125="sníž. přenesená",J125,0)</f>
        <v>0</v>
      </c>
      <c r="BI125" s="198">
        <f>IF(N125="nulová",J125,0)</f>
        <v>0</v>
      </c>
      <c r="BJ125" s="15" t="s">
        <v>84</v>
      </c>
      <c r="BK125" s="198">
        <f>ROUND(I125*H125,2)</f>
        <v>0</v>
      </c>
      <c r="BL125" s="15" t="s">
        <v>248</v>
      </c>
      <c r="BM125" s="197" t="s">
        <v>252</v>
      </c>
    </row>
    <row r="126" spans="1:65" s="2" customFormat="1" ht="10.199999999999999">
      <c r="A126" s="32"/>
      <c r="B126" s="33"/>
      <c r="C126" s="34"/>
      <c r="D126" s="199" t="s">
        <v>131</v>
      </c>
      <c r="E126" s="34"/>
      <c r="F126" s="200" t="s">
        <v>251</v>
      </c>
      <c r="G126" s="34"/>
      <c r="H126" s="34"/>
      <c r="I126" s="201"/>
      <c r="J126" s="34"/>
      <c r="K126" s="34"/>
      <c r="L126" s="37"/>
      <c r="M126" s="202"/>
      <c r="N126" s="203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131</v>
      </c>
      <c r="AU126" s="15" t="s">
        <v>86</v>
      </c>
    </row>
    <row r="127" spans="1:65" s="12" customFormat="1" ht="22.8" customHeight="1">
      <c r="B127" s="169"/>
      <c r="C127" s="170"/>
      <c r="D127" s="171" t="s">
        <v>75</v>
      </c>
      <c r="E127" s="183" t="s">
        <v>253</v>
      </c>
      <c r="F127" s="183" t="s">
        <v>254</v>
      </c>
      <c r="G127" s="170"/>
      <c r="H127" s="170"/>
      <c r="I127" s="173"/>
      <c r="J127" s="184">
        <f>BK127</f>
        <v>0</v>
      </c>
      <c r="K127" s="170"/>
      <c r="L127" s="175"/>
      <c r="M127" s="176"/>
      <c r="N127" s="177"/>
      <c r="O127" s="177"/>
      <c r="P127" s="178">
        <f>SUM(P128:P131)</f>
        <v>0</v>
      </c>
      <c r="Q127" s="177"/>
      <c r="R127" s="178">
        <f>SUM(R128:R131)</f>
        <v>0</v>
      </c>
      <c r="S127" s="177"/>
      <c r="T127" s="179">
        <f>SUM(T128:T131)</f>
        <v>0</v>
      </c>
      <c r="AR127" s="180" t="s">
        <v>147</v>
      </c>
      <c r="AT127" s="181" t="s">
        <v>75</v>
      </c>
      <c r="AU127" s="181" t="s">
        <v>84</v>
      </c>
      <c r="AY127" s="180" t="s">
        <v>123</v>
      </c>
      <c r="BK127" s="182">
        <f>SUM(BK128:BK131)</f>
        <v>0</v>
      </c>
    </row>
    <row r="128" spans="1:65" s="2" customFormat="1" ht="14.4" customHeight="1">
      <c r="A128" s="32"/>
      <c r="B128" s="33"/>
      <c r="C128" s="185" t="s">
        <v>86</v>
      </c>
      <c r="D128" s="185" t="s">
        <v>125</v>
      </c>
      <c r="E128" s="186" t="s">
        <v>255</v>
      </c>
      <c r="F128" s="187" t="s">
        <v>254</v>
      </c>
      <c r="G128" s="188" t="s">
        <v>247</v>
      </c>
      <c r="H128" s="189">
        <v>1</v>
      </c>
      <c r="I128" s="190"/>
      <c r="J128" s="191">
        <f>ROUND(I128*H128,2)</f>
        <v>0</v>
      </c>
      <c r="K128" s="192"/>
      <c r="L128" s="37"/>
      <c r="M128" s="193" t="s">
        <v>1</v>
      </c>
      <c r="N128" s="194" t="s">
        <v>41</v>
      </c>
      <c r="O128" s="69"/>
      <c r="P128" s="195">
        <f>O128*H128</f>
        <v>0</v>
      </c>
      <c r="Q128" s="195">
        <v>0</v>
      </c>
      <c r="R128" s="195">
        <f>Q128*H128</f>
        <v>0</v>
      </c>
      <c r="S128" s="195">
        <v>0</v>
      </c>
      <c r="T128" s="19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7" t="s">
        <v>248</v>
      </c>
      <c r="AT128" s="197" t="s">
        <v>125</v>
      </c>
      <c r="AU128" s="197" t="s">
        <v>86</v>
      </c>
      <c r="AY128" s="15" t="s">
        <v>123</v>
      </c>
      <c r="BE128" s="198">
        <f>IF(N128="základní",J128,0)</f>
        <v>0</v>
      </c>
      <c r="BF128" s="198">
        <f>IF(N128="snížená",J128,0)</f>
        <v>0</v>
      </c>
      <c r="BG128" s="198">
        <f>IF(N128="zákl. přenesená",J128,0)</f>
        <v>0</v>
      </c>
      <c r="BH128" s="198">
        <f>IF(N128="sníž. přenesená",J128,0)</f>
        <v>0</v>
      </c>
      <c r="BI128" s="198">
        <f>IF(N128="nulová",J128,0)</f>
        <v>0</v>
      </c>
      <c r="BJ128" s="15" t="s">
        <v>84</v>
      </c>
      <c r="BK128" s="198">
        <f>ROUND(I128*H128,2)</f>
        <v>0</v>
      </c>
      <c r="BL128" s="15" t="s">
        <v>248</v>
      </c>
      <c r="BM128" s="197" t="s">
        <v>256</v>
      </c>
    </row>
    <row r="129" spans="1:65" s="2" customFormat="1" ht="10.199999999999999">
      <c r="A129" s="32"/>
      <c r="B129" s="33"/>
      <c r="C129" s="34"/>
      <c r="D129" s="199" t="s">
        <v>131</v>
      </c>
      <c r="E129" s="34"/>
      <c r="F129" s="200" t="s">
        <v>254</v>
      </c>
      <c r="G129" s="34"/>
      <c r="H129" s="34"/>
      <c r="I129" s="201"/>
      <c r="J129" s="34"/>
      <c r="K129" s="34"/>
      <c r="L129" s="37"/>
      <c r="M129" s="202"/>
      <c r="N129" s="203"/>
      <c r="O129" s="69"/>
      <c r="P129" s="69"/>
      <c r="Q129" s="69"/>
      <c r="R129" s="69"/>
      <c r="S129" s="69"/>
      <c r="T129" s="70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5" t="s">
        <v>131</v>
      </c>
      <c r="AU129" s="15" t="s">
        <v>86</v>
      </c>
    </row>
    <row r="130" spans="1:65" s="2" customFormat="1" ht="14.4" customHeight="1">
      <c r="A130" s="32"/>
      <c r="B130" s="33"/>
      <c r="C130" s="185" t="s">
        <v>129</v>
      </c>
      <c r="D130" s="185" t="s">
        <v>125</v>
      </c>
      <c r="E130" s="186" t="s">
        <v>257</v>
      </c>
      <c r="F130" s="187" t="s">
        <v>258</v>
      </c>
      <c r="G130" s="188" t="s">
        <v>247</v>
      </c>
      <c r="H130" s="189">
        <v>1</v>
      </c>
      <c r="I130" s="190"/>
      <c r="J130" s="191">
        <f>ROUND(I130*H130,2)</f>
        <v>0</v>
      </c>
      <c r="K130" s="192"/>
      <c r="L130" s="37"/>
      <c r="M130" s="193" t="s">
        <v>1</v>
      </c>
      <c r="N130" s="194" t="s">
        <v>41</v>
      </c>
      <c r="O130" s="69"/>
      <c r="P130" s="195">
        <f>O130*H130</f>
        <v>0</v>
      </c>
      <c r="Q130" s="195">
        <v>0</v>
      </c>
      <c r="R130" s="195">
        <f>Q130*H130</f>
        <v>0</v>
      </c>
      <c r="S130" s="195">
        <v>0</v>
      </c>
      <c r="T130" s="19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7" t="s">
        <v>248</v>
      </c>
      <c r="AT130" s="197" t="s">
        <v>125</v>
      </c>
      <c r="AU130" s="197" t="s">
        <v>86</v>
      </c>
      <c r="AY130" s="15" t="s">
        <v>123</v>
      </c>
      <c r="BE130" s="198">
        <f>IF(N130="základní",J130,0)</f>
        <v>0</v>
      </c>
      <c r="BF130" s="198">
        <f>IF(N130="snížená",J130,0)</f>
        <v>0</v>
      </c>
      <c r="BG130" s="198">
        <f>IF(N130="zákl. přenesená",J130,0)</f>
        <v>0</v>
      </c>
      <c r="BH130" s="198">
        <f>IF(N130="sníž. přenesená",J130,0)</f>
        <v>0</v>
      </c>
      <c r="BI130" s="198">
        <f>IF(N130="nulová",J130,0)</f>
        <v>0</v>
      </c>
      <c r="BJ130" s="15" t="s">
        <v>84</v>
      </c>
      <c r="BK130" s="198">
        <f>ROUND(I130*H130,2)</f>
        <v>0</v>
      </c>
      <c r="BL130" s="15" t="s">
        <v>248</v>
      </c>
      <c r="BM130" s="197" t="s">
        <v>259</v>
      </c>
    </row>
    <row r="131" spans="1:65" s="2" customFormat="1" ht="10.199999999999999">
      <c r="A131" s="32"/>
      <c r="B131" s="33"/>
      <c r="C131" s="34"/>
      <c r="D131" s="199" t="s">
        <v>131</v>
      </c>
      <c r="E131" s="34"/>
      <c r="F131" s="200" t="s">
        <v>258</v>
      </c>
      <c r="G131" s="34"/>
      <c r="H131" s="34"/>
      <c r="I131" s="201"/>
      <c r="J131" s="34"/>
      <c r="K131" s="34"/>
      <c r="L131" s="37"/>
      <c r="M131" s="202"/>
      <c r="N131" s="203"/>
      <c r="O131" s="69"/>
      <c r="P131" s="69"/>
      <c r="Q131" s="69"/>
      <c r="R131" s="69"/>
      <c r="S131" s="69"/>
      <c r="T131" s="70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5" t="s">
        <v>131</v>
      </c>
      <c r="AU131" s="15" t="s">
        <v>86</v>
      </c>
    </row>
    <row r="132" spans="1:65" s="12" customFormat="1" ht="22.8" customHeight="1">
      <c r="B132" s="169"/>
      <c r="C132" s="170"/>
      <c r="D132" s="171" t="s">
        <v>75</v>
      </c>
      <c r="E132" s="183" t="s">
        <v>260</v>
      </c>
      <c r="F132" s="183" t="s">
        <v>261</v>
      </c>
      <c r="G132" s="170"/>
      <c r="H132" s="170"/>
      <c r="I132" s="173"/>
      <c r="J132" s="184">
        <f>BK132</f>
        <v>0</v>
      </c>
      <c r="K132" s="170"/>
      <c r="L132" s="175"/>
      <c r="M132" s="230"/>
      <c r="N132" s="231"/>
      <c r="O132" s="231"/>
      <c r="P132" s="232">
        <v>0</v>
      </c>
      <c r="Q132" s="231"/>
      <c r="R132" s="232">
        <v>0</v>
      </c>
      <c r="S132" s="231"/>
      <c r="T132" s="233">
        <v>0</v>
      </c>
      <c r="AR132" s="180" t="s">
        <v>147</v>
      </c>
      <c r="AT132" s="181" t="s">
        <v>75</v>
      </c>
      <c r="AU132" s="181" t="s">
        <v>84</v>
      </c>
      <c r="AY132" s="180" t="s">
        <v>123</v>
      </c>
      <c r="BK132" s="182">
        <v>0</v>
      </c>
    </row>
    <row r="133" spans="1:65" s="2" customFormat="1" ht="6.9" customHeight="1">
      <c r="A133" s="32"/>
      <c r="B133" s="52"/>
      <c r="C133" s="53"/>
      <c r="D133" s="53"/>
      <c r="E133" s="53"/>
      <c r="F133" s="53"/>
      <c r="G133" s="53"/>
      <c r="H133" s="53"/>
      <c r="I133" s="53"/>
      <c r="J133" s="53"/>
      <c r="K133" s="53"/>
      <c r="L133" s="37"/>
      <c r="M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</sheetData>
  <sheetProtection algorithmName="SHA-512" hashValue="v2eOq3eXqQEqIZNvjz+USKkog6hKGWzVMEvBv0s/Qzs8l0yap8fkgjyypfwJcryClp867hmPDvf3C7z6vjJ5Nw==" saltValue="KakgiVy56IFuNKLD4TtauWwVLv8S96NK84ZepAJ/sjSz5Pld+NqK6URN//y7XPGvkKGMiu2NNsNlidUETY6Knw==" spinCount="100000" sheet="1" objects="1" scenarios="1" formatColumns="0" formatRows="0" autoFilter="0"/>
  <autoFilter ref="C119:K132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202102-01-01 - Mokřady a ...</vt:lpstr>
      <vt:lpstr>202102-03-02 - Tůně a mok...</vt:lpstr>
      <vt:lpstr>202102-04 - Tůně a mokřad...</vt:lpstr>
      <vt:lpstr>'202102-01-01 - Mokřady a ...'!Názvy_tisku</vt:lpstr>
      <vt:lpstr>'202102-03-02 - Tůně a mok...'!Názvy_tisku</vt:lpstr>
      <vt:lpstr>'202102-04 - Tůně a mokřad...'!Názvy_tisku</vt:lpstr>
      <vt:lpstr>'Rekapitulace stavby'!Názvy_tisku</vt:lpstr>
      <vt:lpstr>'202102-01-01 - Mokřady a ...'!Oblast_tisku</vt:lpstr>
      <vt:lpstr>'202102-03-02 - Tůně a mok...'!Oblast_tisku</vt:lpstr>
      <vt:lpstr>'202102-04 - Tůně a mokřad...'!Oblast_tisku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admin-PC\admin</dc:creator>
  <cp:lastModifiedBy>Štěpančíková Taťána, Ing.</cp:lastModifiedBy>
  <dcterms:created xsi:type="dcterms:W3CDTF">2022-05-18T19:42:23Z</dcterms:created>
  <dcterms:modified xsi:type="dcterms:W3CDTF">2022-06-09T06:41:30Z</dcterms:modified>
</cp:coreProperties>
</file>