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16" i="12" l="1"/>
  <c r="F39" i="1" s="1"/>
  <c r="F9" i="12"/>
  <c r="G9" i="12" s="1"/>
  <c r="I9" i="12"/>
  <c r="K9" i="12"/>
  <c r="O9" i="12"/>
  <c r="Q9" i="12"/>
  <c r="U9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73" i="12"/>
  <c r="G73" i="12" s="1"/>
  <c r="M73" i="12" s="1"/>
  <c r="I73" i="12"/>
  <c r="I8" i="12" s="1"/>
  <c r="K73" i="12"/>
  <c r="O73" i="12"/>
  <c r="Q73" i="12"/>
  <c r="U73" i="12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5" i="12"/>
  <c r="G85" i="12" s="1"/>
  <c r="M85" i="12" s="1"/>
  <c r="I85" i="12"/>
  <c r="K85" i="12"/>
  <c r="O85" i="12"/>
  <c r="Q85" i="12"/>
  <c r="U85" i="12"/>
  <c r="F92" i="12"/>
  <c r="G92" i="12" s="1"/>
  <c r="M92" i="12" s="1"/>
  <c r="I92" i="12"/>
  <c r="K92" i="12"/>
  <c r="O92" i="12"/>
  <c r="Q92" i="12"/>
  <c r="U92" i="12"/>
  <c r="F95" i="12"/>
  <c r="G95" i="12" s="1"/>
  <c r="M95" i="12" s="1"/>
  <c r="I95" i="12"/>
  <c r="K95" i="12"/>
  <c r="O95" i="12"/>
  <c r="Q95" i="12"/>
  <c r="U95" i="12"/>
  <c r="F101" i="12"/>
  <c r="G101" i="12" s="1"/>
  <c r="M101" i="12" s="1"/>
  <c r="I101" i="12"/>
  <c r="K101" i="12"/>
  <c r="O101" i="12"/>
  <c r="Q101" i="12"/>
  <c r="U101" i="12"/>
  <c r="F117" i="12"/>
  <c r="G117" i="12" s="1"/>
  <c r="M117" i="12" s="1"/>
  <c r="I117" i="12"/>
  <c r="K117" i="12"/>
  <c r="O117" i="12"/>
  <c r="Q117" i="12"/>
  <c r="U117" i="12"/>
  <c r="F120" i="12"/>
  <c r="G120" i="12" s="1"/>
  <c r="M120" i="12" s="1"/>
  <c r="I120" i="12"/>
  <c r="K120" i="12"/>
  <c r="O120" i="12"/>
  <c r="Q120" i="12"/>
  <c r="U120" i="12"/>
  <c r="F127" i="12"/>
  <c r="G127" i="12"/>
  <c r="M127" i="12" s="1"/>
  <c r="I127" i="12"/>
  <c r="K127" i="12"/>
  <c r="O127" i="12"/>
  <c r="Q127" i="12"/>
  <c r="U127" i="12"/>
  <c r="U126" i="12" s="1"/>
  <c r="F144" i="12"/>
  <c r="G144" i="12" s="1"/>
  <c r="I144" i="12"/>
  <c r="K144" i="12"/>
  <c r="O144" i="12"/>
  <c r="Q144" i="12"/>
  <c r="U144" i="12"/>
  <c r="F155" i="12"/>
  <c r="G155" i="12" s="1"/>
  <c r="M155" i="12" s="1"/>
  <c r="I155" i="12"/>
  <c r="K155" i="12"/>
  <c r="O155" i="12"/>
  <c r="Q155" i="12"/>
  <c r="U155" i="12"/>
  <c r="F166" i="12"/>
  <c r="G166" i="12"/>
  <c r="M166" i="12" s="1"/>
  <c r="I166" i="12"/>
  <c r="K166" i="12"/>
  <c r="O166" i="12"/>
  <c r="Q166" i="12"/>
  <c r="U166" i="12"/>
  <c r="F177" i="12"/>
  <c r="G177" i="12"/>
  <c r="M177" i="12" s="1"/>
  <c r="I177" i="12"/>
  <c r="K177" i="12"/>
  <c r="O177" i="12"/>
  <c r="Q177" i="12"/>
  <c r="U177" i="12"/>
  <c r="F181" i="12"/>
  <c r="G181" i="12" s="1"/>
  <c r="M181" i="12" s="1"/>
  <c r="I181" i="12"/>
  <c r="K181" i="12"/>
  <c r="O181" i="12"/>
  <c r="Q181" i="12"/>
  <c r="U181" i="12"/>
  <c r="F189" i="12"/>
  <c r="G189" i="12" s="1"/>
  <c r="M189" i="12" s="1"/>
  <c r="I189" i="12"/>
  <c r="K189" i="12"/>
  <c r="O189" i="12"/>
  <c r="Q189" i="12"/>
  <c r="U189" i="12"/>
  <c r="F196" i="12"/>
  <c r="G196" i="12"/>
  <c r="M196" i="12" s="1"/>
  <c r="I196" i="12"/>
  <c r="K196" i="12"/>
  <c r="O196" i="12"/>
  <c r="Q196" i="12"/>
  <c r="U196" i="12"/>
  <c r="F199" i="12"/>
  <c r="G199" i="12"/>
  <c r="M199" i="12" s="1"/>
  <c r="I199" i="12"/>
  <c r="K199" i="12"/>
  <c r="O199" i="12"/>
  <c r="Q199" i="12"/>
  <c r="U199" i="12"/>
  <c r="F203" i="12"/>
  <c r="G203" i="12" s="1"/>
  <c r="M203" i="12" s="1"/>
  <c r="I203" i="12"/>
  <c r="K203" i="12"/>
  <c r="O203" i="12"/>
  <c r="Q203" i="12"/>
  <c r="U203" i="12"/>
  <c r="F206" i="12"/>
  <c r="G206" i="12" s="1"/>
  <c r="M206" i="12" s="1"/>
  <c r="I206" i="12"/>
  <c r="K206" i="12"/>
  <c r="O206" i="12"/>
  <c r="Q206" i="12"/>
  <c r="U206" i="12"/>
  <c r="F209" i="12"/>
  <c r="G209" i="12" s="1"/>
  <c r="I209" i="12"/>
  <c r="I208" i="12" s="1"/>
  <c r="K209" i="12"/>
  <c r="K208" i="12" s="1"/>
  <c r="O209" i="12"/>
  <c r="O208" i="12" s="1"/>
  <c r="Q209" i="12"/>
  <c r="Q208" i="12" s="1"/>
  <c r="U209" i="12"/>
  <c r="U208" i="12" s="1"/>
  <c r="F212" i="12"/>
  <c r="G212" i="12" s="1"/>
  <c r="I212" i="12"/>
  <c r="I211" i="12" s="1"/>
  <c r="K212" i="12"/>
  <c r="K211" i="12" s="1"/>
  <c r="O212" i="12"/>
  <c r="O211" i="12" s="1"/>
  <c r="Q212" i="12"/>
  <c r="Q211" i="12" s="1"/>
  <c r="U212" i="12"/>
  <c r="U211" i="12" s="1"/>
  <c r="I20" i="1"/>
  <c r="I19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M144" i="12" l="1"/>
  <c r="AD216" i="12"/>
  <c r="G39" i="1" s="1"/>
  <c r="G40" i="1" s="1"/>
  <c r="G25" i="1" s="1"/>
  <c r="G26" i="1" s="1"/>
  <c r="M212" i="12"/>
  <c r="M211" i="12" s="1"/>
  <c r="G211" i="12"/>
  <c r="I52" i="1" s="1"/>
  <c r="I17" i="1" s="1"/>
  <c r="M209" i="12"/>
  <c r="M208" i="12" s="1"/>
  <c r="G208" i="12"/>
  <c r="I51" i="1" s="1"/>
  <c r="F40" i="1"/>
  <c r="G23" i="1" s="1"/>
  <c r="O8" i="12"/>
  <c r="Q126" i="12"/>
  <c r="K8" i="12"/>
  <c r="I126" i="12"/>
  <c r="O126" i="12"/>
  <c r="U8" i="12"/>
  <c r="K126" i="12"/>
  <c r="G126" i="12"/>
  <c r="I50" i="1" s="1"/>
  <c r="Q8" i="12"/>
  <c r="G28" i="1"/>
  <c r="M126" i="12"/>
  <c r="G8" i="12"/>
  <c r="M9" i="12"/>
  <c r="M8" i="12" s="1"/>
  <c r="H39" i="1" l="1"/>
  <c r="G216" i="12"/>
  <c r="I49" i="1"/>
  <c r="G24" i="1"/>
  <c r="G29" i="1" s="1"/>
  <c r="I16" i="1" l="1"/>
  <c r="I21" i="1" s="1"/>
  <c r="I53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<sst xmlns="http://schemas.openxmlformats.org/spreadsheetml/2006/main" count="603" uniqueCount="241">
  <si>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</si>
  <si>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</si>
  <si>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</si>
  <si>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</si>
  <si>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</si>
  <si>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</si>
  <si>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</si>
  <si>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</si>
  <si>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</si>
  <si>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</si>
  <si>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</si>
  <si>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</si>
  <si>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</si>
  <si>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</si>
  <si>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</si>
  <si>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</si>
  <si>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</si>
  <si>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</si>
  <si>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</si>
  <si>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</si>
  <si>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</si>
  <si>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</si>
  <si>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</si>
  <si>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</si>
  <si>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</si>
  <si>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</si>
  <si>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</si>
  <si>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</si>
  <si>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</si>
  <si>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</si>
  <si>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</si>
  <si>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</si>
  <si>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</si>
  <si>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</si>
  <si>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</si>
  <si>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</si>
  <si>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</si>
  <si>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</si>
  <si>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</si>
  <si>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</si>
  <si>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</si>
  <si>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</si>
  <si>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</si>
  <si>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</si>
  <si>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</si>
  <si>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</si>
  <si>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 Komunikace - Dodatek PD č. 1</t>
  </si>
  <si>
    <t>Město Hodonín</t>
  </si>
  <si>
    <t>Rozpočet</t>
  </si>
  <si>
    <t>Celkem za stavbu</t>
  </si>
  <si>
    <t>CZK</t>
  </si>
  <si>
    <t xml:space="preserve">Popis rozpočtu:  - </t>
  </si>
  <si>
    <t>Dodatek PD č. 1 - Úpravy na základě PDPS - úprava u trasy T3 a BUS zastávky nad rámec řpedchozího rozpočtu.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</si>
  <si>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</si>
  <si>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</si>
  <si>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</si>
  <si>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</si>
  <si>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</si>
  <si>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</si>
  <si>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</si>
  <si>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</si>
  <si>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</si>
  <si>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</si>
  <si>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</si>
  <si>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</si>
  <si>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</si>
  <si>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</si>
  <si>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</si>
  <si>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</si>
  <si>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</si>
  <si>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</si>
  <si>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</si>
  <si>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</si>
  <si>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</si>
  <si>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</si>
  <si>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</si>
  <si>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</si>
  <si>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</si>
  <si>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</si>
  <si>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</si>
  <si>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</si>
  <si>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</si>
  <si>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</si>
  <si>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</si>
  <si>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</si>
  <si>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</si>
  <si>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</si>
  <si>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</si>
  <si>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</si>
  <si>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</si>
  <si>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</si>
  <si>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</si>
  <si>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</si>
  <si>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</si>
  <si>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</si>
  <si>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</si>
  <si>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odečteno z el. PD::</t>
  </si>
  <si>
    <t>VV</t>
  </si>
  <si>
    <t>Začátek provozního součtu</t>
  </si>
  <si>
    <t xml:space="preserve">  Konstrukce, skladba B:</t>
  </si>
  <si>
    <t>Konec provozního součtu</t>
  </si>
  <si>
    <t>podél zastávky BUS dl. 23,5 m odkop prům. 300 mm:</t>
  </si>
  <si>
    <t xml:space="preserve">  Trasa T3::(23,5+1,5+1,5)*3,5</t>
  </si>
  <si>
    <t xml:space="preserve">  Mezisoučet</t>
  </si>
  <si>
    <t>0,3*97,75</t>
  </si>
  <si>
    <t>rozšíření stezky T3 podél palisády a rampy:</t>
  </si>
  <si>
    <t xml:space="preserve">  (4,5+1,5)*0,25</t>
  </si>
  <si>
    <t xml:space="preserve">  (4+1,5)*0,25</t>
  </si>
  <si>
    <t xml:space="preserve">  2*0,25*0,5*2</t>
  </si>
  <si>
    <t>0,36*3,375</t>
  </si>
  <si>
    <t>rampy k Bus zastávce:</t>
  </si>
  <si>
    <t xml:space="preserve">  (4,5+1,5)*1,5</t>
  </si>
  <si>
    <t xml:space="preserve">  (4,00+1,5)*1,5</t>
  </si>
  <si>
    <t>0,36*17,25</t>
  </si>
  <si>
    <t>rozšíření pro obrubník a lože:</t>
  </si>
  <si>
    <t xml:space="preserve">  4,5+1,5+1,5</t>
  </si>
  <si>
    <t xml:space="preserve">  4,0+1,5+1,5</t>
  </si>
  <si>
    <t>(0,36+0,1)*0,5*14,5</t>
  </si>
  <si>
    <t>pod palisády:</t>
  </si>
  <si>
    <t xml:space="preserve">  23,5*0,6</t>
  </si>
  <si>
    <t>0,3*14,1</t>
  </si>
  <si>
    <t>122201109R00</t>
  </si>
  <si>
    <t>Příplatek za lepivost - odkopávky v hor. 3</t>
  </si>
  <si>
    <t>50%:0,5*44,315</t>
  </si>
  <si>
    <t>Odkopávky nezapažené v hor. 3 do 100 m3, pro sanaci</t>
  </si>
  <si>
    <t>odkopávka pro sanaci aktivní zóny zemní pláně, výměna zeminy za tříděný betonový recklát, tl. 300 mm:</t>
  </si>
  <si>
    <t xml:space="preserve">  rampy k Bus zastávce:</t>
  </si>
  <si>
    <t xml:space="preserve">  rozšíření pro obrubník a lože:</t>
  </si>
  <si>
    <t xml:space="preserve">  pod palisády:</t>
  </si>
  <si>
    <t>0,3*45,85</t>
  </si>
  <si>
    <t>0,3*3,375</t>
  </si>
  <si>
    <t>pro sanaci:</t>
  </si>
  <si>
    <t>50%:0,5*14,7675</t>
  </si>
  <si>
    <t>162301102R00</t>
  </si>
  <si>
    <t>Vodorovné přemístění výkopku z hor.1-4 do 1000 m</t>
  </si>
  <si>
    <t>na mezideponii a zpět pro zpětný zásyp:2*3,69</t>
  </si>
  <si>
    <t>162701105R00</t>
  </si>
  <si>
    <t>Vodorovné přemístění výkopku z hor.1-4 do 10000 m</t>
  </si>
  <si>
    <t>na skládku:</t>
  </si>
  <si>
    <t>odkopávky:44,315</t>
  </si>
  <si>
    <t>odpočet pro zpětný zásyp:-3,69</t>
  </si>
  <si>
    <t>Mezisoučet</t>
  </si>
  <si>
    <t>odkopávky pro sanaci zemní pláně:14,7675</t>
  </si>
  <si>
    <t>162701109R00</t>
  </si>
  <si>
    <t>Příplatek k vod. přemístění hor.1-4 za další 1 km</t>
  </si>
  <si>
    <t>na skládku do 20 km:</t>
  </si>
  <si>
    <t>odkopávky:10*44,315</t>
  </si>
  <si>
    <t>odpočet pro zpětný zásyp:-10*3,69</t>
  </si>
  <si>
    <t>odkopávky pro sanaci zemní pláně:10*14,7675</t>
  </si>
  <si>
    <t>167101102R00</t>
  </si>
  <si>
    <t>Nakládání výkopku z hor.1-4 v množství nad 100 m3</t>
  </si>
  <si>
    <t>z mezideponie pro zpětný zásyp:</t>
  </si>
  <si>
    <t>3,69</t>
  </si>
  <si>
    <t>171201201R00</t>
  </si>
  <si>
    <t>Uložení sypaniny na skl.-sypanina na výšku přes 2m</t>
  </si>
  <si>
    <t>174101102R00</t>
  </si>
  <si>
    <t>Zásyp ruční se zhutněním</t>
  </si>
  <si>
    <t>odečteno z el. PD:</t>
  </si>
  <si>
    <t>zpětný zásyp podél komunikace, zemina z výkopu:</t>
  </si>
  <si>
    <t xml:space="preserve">  zastávka, trasa T3,rampy, za obrubu:</t>
  </si>
  <si>
    <t xml:space="preserve">  4+1,5+1,5</t>
  </si>
  <si>
    <t>0,2*0,3*38</t>
  </si>
  <si>
    <t xml:space="preserve">  za palisádu:</t>
  </si>
  <si>
    <t xml:space="preserve">  23,5</t>
  </si>
  <si>
    <t>0,4*0,3*0,5*23,5</t>
  </si>
  <si>
    <t>181101102R00</t>
  </si>
  <si>
    <t>Úprava pláně v zářezech v hor. 1-4, se zhutněním</t>
  </si>
  <si>
    <t>m2</t>
  </si>
  <si>
    <t>41,975</t>
  </si>
  <si>
    <t>199000002R00</t>
  </si>
  <si>
    <t>Poplatek za skládku horniny 1- 4</t>
  </si>
  <si>
    <t>skládkovné, zemina:</t>
  </si>
  <si>
    <t>564112230R00</t>
  </si>
  <si>
    <t>Podklad z bet.recyklátu fr.0-90 po zhutn.tl.30 cm</t>
  </si>
  <si>
    <t>sanace aktivní zóny zemní pláně tříděným betonovým reyklátem fr. 0/90, tl. 300mm:</t>
  </si>
  <si>
    <t>Konstrukce, skladba B:</t>
  </si>
  <si>
    <t>(4,5+1,5)*1,5</t>
  </si>
  <si>
    <t>(4,00+1,5)*1,5</t>
  </si>
  <si>
    <t>(4,5+1,5+1,5)*0,5</t>
  </si>
  <si>
    <t>(4,0+1,5+1,5)*0,5</t>
  </si>
  <si>
    <t>23,5*0,6</t>
  </si>
  <si>
    <t>(4,5+1,5)*0,25</t>
  </si>
  <si>
    <t>(4+1,5)*0,25</t>
  </si>
  <si>
    <t>2*0,25*0,5*2</t>
  </si>
  <si>
    <t>564831111R00</t>
  </si>
  <si>
    <t>Podklad ze štěrkodrti po zhutnění tloušťky 10 cm</t>
  </si>
  <si>
    <t xml:space="preserve">  Lože pod obrubník tl. 100 mm, ŠD 0/32:</t>
  </si>
  <si>
    <t>0,5*14,5</t>
  </si>
  <si>
    <t>Lože pod palisádyk tl. 100 mm, ŠD 0/32:</t>
  </si>
  <si>
    <t>564871111R00</t>
  </si>
  <si>
    <t>Podklad ze štěrkodrti po zhutnění tloušťky 25 cm</t>
  </si>
  <si>
    <t>Trasa T3::</t>
  </si>
  <si>
    <t>596215021R00</t>
  </si>
  <si>
    <t>Kladení zámkové dlažby tl. 6 cm do drtě tl. 5 cm</t>
  </si>
  <si>
    <t>5924511908R</t>
  </si>
  <si>
    <t>Dlažba BF 20x20x6 cm přírodní</t>
  </si>
  <si>
    <t>POL3_0</t>
  </si>
  <si>
    <t>20,625</t>
  </si>
  <si>
    <t>ztratné 1%:0,01*20,625</t>
  </si>
  <si>
    <t>596291111R00</t>
  </si>
  <si>
    <t>Řezání zámkové dlažby tl. 60 mm</t>
  </si>
  <si>
    <t>m</t>
  </si>
  <si>
    <t>zařezání podél okrajů dlážděných ploch::</t>
  </si>
  <si>
    <t>4,5+1,5+1,5</t>
  </si>
  <si>
    <t>4,00+1,5+1,5</t>
  </si>
  <si>
    <t>T3 podél palisády a rampy:</t>
  </si>
  <si>
    <t>23,5</t>
  </si>
  <si>
    <t>917862111R00</t>
  </si>
  <si>
    <t>Osazení stojat. obrub.bet. s opěrou,lože z C 25/30</t>
  </si>
  <si>
    <t>Obrubník chodníkový:</t>
  </si>
  <si>
    <t>Trasa T3:</t>
  </si>
  <si>
    <t>rampy k Bus zastávce:4,5+1,5+1,5</t>
  </si>
  <si>
    <t>4+1,5+1,5</t>
  </si>
  <si>
    <t>59217421R</t>
  </si>
  <si>
    <t>Obrubník chodníkový 100/250/1000, přírodní</t>
  </si>
  <si>
    <t>kus</t>
  </si>
  <si>
    <t>14,5</t>
  </si>
  <si>
    <t>ztratné 1%:0,01*14,5</t>
  </si>
  <si>
    <t>338920011R00</t>
  </si>
  <si>
    <t>Osazení betonové palisády, š. do 12 cm, dl. 60 cm, do lože C25/30</t>
  </si>
  <si>
    <t>palisáda podél Bus zastávky:23,5</t>
  </si>
  <si>
    <t>59228408R</t>
  </si>
  <si>
    <t>Palisáda přírodní pr. 12x60 cm</t>
  </si>
  <si>
    <t>15+4,5+4</t>
  </si>
  <si>
    <t>ztratné 1%:0,01*23,5</t>
  </si>
  <si>
    <t>918101111R00</t>
  </si>
  <si>
    <t>Lože pod obrubníky nebo obruby dlažeb z C 25/30</t>
  </si>
  <si>
    <t>lože nad 10 cm pod palisády:23,5*0,6*0,05</t>
  </si>
  <si>
    <t>998223011R00</t>
  </si>
  <si>
    <t>Přesun hmot, pozemní komunikace, kryt dlážděný</t>
  </si>
  <si>
    <t>t</t>
  </si>
  <si>
    <t>díl 5:57,09938</t>
  </si>
  <si>
    <t>711823121RT4</t>
  </si>
  <si>
    <t>Montáž nopové fólie svisle, včetně dodávky fólie</t>
  </si>
  <si>
    <t>D+M nopové fólie podé palisády š. 500 mm:</t>
  </si>
  <si>
    <t>23,5*0,5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</si>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</sst>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21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21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21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16" fillId="3" borderId="35" xfId="0" applyFont="1" applyFill="1" applyBorder="1" applyAlignment="1" applyProtection="1">
      <alignment horizontal="center" vertical="center" wrapText="1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RbzXed4NUwktaklG2XOepCl0Sknkt154/XxGT4DVGUpbOtzkbngN0fWp3qelHF1t6WDd3juODHJ3MMWASyxV2w==" saltValue="K0mZqhVgWIbsq0t7GJDVZ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I18" sqref="I18:J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1" t="s">
        <v>36</v>
      </c>
      <c r="B1" s="219" t="s">
        <v>42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4"/>
      <c r="B2" s="69" t="s">
        <v>40</v>
      </c>
      <c r="C2" s="70"/>
      <c r="D2" s="210" t="s">
        <v>46</v>
      </c>
      <c r="E2" s="211"/>
      <c r="F2" s="211"/>
      <c r="G2" s="211"/>
      <c r="H2" s="211"/>
      <c r="I2" s="211"/>
      <c r="J2" s="212"/>
      <c r="O2" s="2"/>
    </row>
    <row r="3" spans="1:15" ht="23.25" customHeight="1" x14ac:dyDescent="0.2">
      <c r="A3" s="4"/>
      <c r="B3" s="71" t="s">
        <v>45</v>
      </c>
      <c r="C3" s="72"/>
      <c r="D3" s="227" t="s">
        <v>43</v>
      </c>
      <c r="E3" s="228"/>
      <c r="F3" s="228"/>
      <c r="G3" s="228"/>
      <c r="H3" s="228"/>
      <c r="I3" s="228"/>
      <c r="J3" s="229"/>
    </row>
    <row r="4" spans="1:15" ht="23.25" hidden="1" customHeight="1" x14ac:dyDescent="0.2">
      <c r="A4" s="4"/>
      <c r="B4" s="73" t="s">
        <v>44</v>
      </c>
      <c r="C4" s="74"/>
      <c r="D4" s="75"/>
      <c r="E4" s="75"/>
      <c r="F4" s="76"/>
      <c r="G4" s="77"/>
      <c r="H4" s="76"/>
      <c r="I4" s="77"/>
      <c r="J4" s="78"/>
    </row>
    <row r="5" spans="1:15" ht="24" customHeight="1" x14ac:dyDescent="0.2">
      <c r="A5" s="4"/>
      <c r="B5" s="39" t="s">
        <v>21</v>
      </c>
      <c r="C5" s="5"/>
      <c r="D5" s="79" t="s">
        <v>47</v>
      </c>
      <c r="E5" s="22"/>
      <c r="F5" s="22"/>
      <c r="G5" s="22"/>
      <c r="H5" s="24" t="s">
        <v>33</v>
      </c>
      <c r="I5" s="79"/>
      <c r="J5" s="11"/>
    </row>
    <row r="6" spans="1:15" ht="15.75" customHeight="1" x14ac:dyDescent="0.2">
      <c r="A6" s="4"/>
      <c r="B6" s="33"/>
      <c r="C6" s="22"/>
      <c r="D6" s="79"/>
      <c r="E6" s="22"/>
      <c r="F6" s="22"/>
      <c r="G6" s="22"/>
      <c r="H6" s="24" t="s">
        <v>34</v>
      </c>
      <c r="I6" s="79"/>
      <c r="J6" s="11"/>
    </row>
    <row r="7" spans="1:15" ht="15.75" customHeight="1" x14ac:dyDescent="0.2">
      <c r="A7" s="4"/>
      <c r="B7" s="34"/>
      <c r="C7" s="80"/>
      <c r="D7" s="68"/>
      <c r="E7" s="28"/>
      <c r="F7" s="28"/>
      <c r="G7" s="28"/>
      <c r="H7" s="30"/>
      <c r="I7" s="28"/>
      <c r="J7" s="42"/>
    </row>
    <row r="8" spans="1:15" ht="24" hidden="1" customHeight="1" x14ac:dyDescent="0.2">
      <c r="A8" s="4"/>
      <c r="B8" s="39" t="s">
        <v>19</v>
      </c>
      <c r="C8" s="5"/>
      <c r="D8" s="29"/>
      <c r="E8" s="5"/>
      <c r="F8" s="5"/>
      <c r="G8" s="37"/>
      <c r="H8" s="24" t="s">
        <v>33</v>
      </c>
      <c r="I8" s="27"/>
      <c r="J8" s="11"/>
    </row>
    <row r="9" spans="1:15" ht="15.75" hidden="1" customHeight="1" x14ac:dyDescent="0.2">
      <c r="A9" s="4"/>
      <c r="B9" s="4"/>
      <c r="C9" s="5"/>
      <c r="D9" s="29"/>
      <c r="E9" s="5"/>
      <c r="F9" s="5"/>
      <c r="G9" s="37"/>
      <c r="H9" s="24" t="s">
        <v>34</v>
      </c>
      <c r="I9" s="27"/>
      <c r="J9" s="11"/>
    </row>
    <row r="10" spans="1:15" ht="15.75" hidden="1" customHeight="1" x14ac:dyDescent="0.2">
      <c r="A10" s="4"/>
      <c r="B10" s="43"/>
      <c r="C10" s="23"/>
      <c r="D10" s="38"/>
      <c r="E10" s="46"/>
      <c r="F10" s="46"/>
      <c r="G10" s="44"/>
      <c r="H10" s="44"/>
      <c r="I10" s="45"/>
      <c r="J10" s="42"/>
    </row>
    <row r="11" spans="1:15" ht="24" customHeight="1" x14ac:dyDescent="0.2">
      <c r="A11" s="4"/>
      <c r="B11" s="255" t="s">
        <v>18</v>
      </c>
      <c r="C11" s="256"/>
      <c r="D11" s="216"/>
      <c r="E11" s="216"/>
      <c r="F11" s="216"/>
      <c r="G11" s="216"/>
      <c r="H11" s="257" t="s">
        <v>33</v>
      </c>
      <c r="I11" s="82"/>
      <c r="J11" s="258"/>
    </row>
    <row r="12" spans="1:15" ht="15.75" customHeight="1" x14ac:dyDescent="0.2">
      <c r="A12" s="4"/>
      <c r="B12" s="259"/>
      <c r="C12" s="260"/>
      <c r="D12" s="225"/>
      <c r="E12" s="225"/>
      <c r="F12" s="225"/>
      <c r="G12" s="225"/>
      <c r="H12" s="257" t="s">
        <v>34</v>
      </c>
      <c r="I12" s="82"/>
      <c r="J12" s="258"/>
    </row>
    <row r="13" spans="1:15" ht="15.75" customHeight="1" x14ac:dyDescent="0.2">
      <c r="A13" s="4"/>
      <c r="B13" s="261"/>
      <c r="C13" s="81"/>
      <c r="D13" s="226"/>
      <c r="E13" s="226"/>
      <c r="F13" s="226"/>
      <c r="G13" s="226"/>
      <c r="H13" s="262"/>
      <c r="I13" s="263"/>
      <c r="J13" s="264"/>
    </row>
    <row r="14" spans="1:15" ht="24" hidden="1" customHeight="1" x14ac:dyDescent="0.2">
      <c r="A14" s="4"/>
      <c r="B14" s="54" t="s">
        <v>20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4"/>
      <c r="B15" s="43" t="s">
        <v>31</v>
      </c>
      <c r="C15" s="60"/>
      <c r="D15" s="44"/>
      <c r="E15" s="215"/>
      <c r="F15" s="215"/>
      <c r="G15" s="223"/>
      <c r="H15" s="223"/>
      <c r="I15" s="223" t="s">
        <v>28</v>
      </c>
      <c r="J15" s="224"/>
    </row>
    <row r="16" spans="1:15" ht="23.25" customHeight="1" x14ac:dyDescent="0.2">
      <c r="A16" s="128" t="s">
        <v>23</v>
      </c>
      <c r="B16" s="129" t="s">
        <v>23</v>
      </c>
      <c r="C16" s="48"/>
      <c r="D16" s="49"/>
      <c r="E16" s="213"/>
      <c r="F16" s="214"/>
      <c r="G16" s="265"/>
      <c r="H16" s="266"/>
      <c r="I16" s="265">
        <f>SUMIF(F49:F52,A16,I49:I52)+SUMIF(F49:F52,"PSU",I49:I52)</f>
        <v>0</v>
      </c>
      <c r="J16" s="267"/>
    </row>
    <row r="17" spans="1:10" ht="23.25" customHeight="1" x14ac:dyDescent="0.2">
      <c r="A17" s="128" t="s">
        <v>24</v>
      </c>
      <c r="B17" s="129" t="s">
        <v>24</v>
      </c>
      <c r="C17" s="48"/>
      <c r="D17" s="49"/>
      <c r="E17" s="213"/>
      <c r="F17" s="214"/>
      <c r="G17" s="265"/>
      <c r="H17" s="266"/>
      <c r="I17" s="265">
        <f>SUMIF(F49:F52,A17,I49:I52)</f>
        <v>0</v>
      </c>
      <c r="J17" s="267"/>
    </row>
    <row r="18" spans="1:10" ht="23.25" customHeight="1" x14ac:dyDescent="0.2">
      <c r="A18" s="128" t="s">
        <v>25</v>
      </c>
      <c r="B18" s="129" t="s">
        <v>25</v>
      </c>
      <c r="C18" s="48"/>
      <c r="D18" s="49"/>
      <c r="E18" s="213"/>
      <c r="F18" s="214"/>
      <c r="G18" s="265"/>
      <c r="H18" s="266"/>
      <c r="I18" s="265">
        <f>SUMIF(F49:F52,A18,I49:I52)</f>
        <v>0</v>
      </c>
      <c r="J18" s="267"/>
    </row>
    <row r="19" spans="1:10" ht="23.25" customHeight="1" x14ac:dyDescent="0.2">
      <c r="A19" s="128" t="s">
        <v>63</v>
      </c>
      <c r="B19" s="129" t="s">
        <v>26</v>
      </c>
      <c r="C19" s="48"/>
      <c r="D19" s="49"/>
      <c r="E19" s="213"/>
      <c r="F19" s="214"/>
      <c r="G19" s="265"/>
      <c r="H19" s="266"/>
      <c r="I19" s="265">
        <f>SUMIF(F49:F52,A19,I49:I52)</f>
        <v>0</v>
      </c>
      <c r="J19" s="267"/>
    </row>
    <row r="20" spans="1:10" ht="23.25" customHeight="1" x14ac:dyDescent="0.2">
      <c r="A20" s="128" t="s">
        <v>64</v>
      </c>
      <c r="B20" s="129" t="s">
        <v>27</v>
      </c>
      <c r="C20" s="48"/>
      <c r="D20" s="49"/>
      <c r="E20" s="213"/>
      <c r="F20" s="214"/>
      <c r="G20" s="265"/>
      <c r="H20" s="266"/>
      <c r="I20" s="265">
        <f>SUMIF(F49:F52,A20,I49:I52)</f>
        <v>0</v>
      </c>
      <c r="J20" s="267"/>
    </row>
    <row r="21" spans="1:10" ht="23.25" customHeight="1" x14ac:dyDescent="0.2">
      <c r="A21" s="4"/>
      <c r="B21" s="62" t="s">
        <v>28</v>
      </c>
      <c r="C21" s="63"/>
      <c r="D21" s="64"/>
      <c r="E21" s="218"/>
      <c r="F21" s="222"/>
      <c r="G21" s="268"/>
      <c r="H21" s="269"/>
      <c r="I21" s="268">
        <f>SUM(I16:J20)</f>
        <v>0</v>
      </c>
      <c r="J21" s="270"/>
    </row>
    <row r="22" spans="1:10" ht="33" customHeight="1" x14ac:dyDescent="0.2">
      <c r="A22" s="4"/>
      <c r="B22" s="53" t="s">
        <v>32</v>
      </c>
      <c r="C22" s="48"/>
      <c r="D22" s="49"/>
      <c r="E22" s="52"/>
      <c r="F22" s="51"/>
      <c r="G22" s="271"/>
      <c r="H22" s="271"/>
      <c r="I22" s="271"/>
      <c r="J22" s="272"/>
    </row>
    <row r="23" spans="1:10" ht="23.25" customHeight="1" x14ac:dyDescent="0.2">
      <c r="A23" s="4"/>
      <c r="B23" s="47" t="s">
        <v>11</v>
      </c>
      <c r="C23" s="48"/>
      <c r="D23" s="49"/>
      <c r="E23" s="50">
        <v>15</v>
      </c>
      <c r="F23" s="51" t="s">
        <v>0</v>
      </c>
      <c r="G23" s="273">
        <f>ZakladDPHSniVypocet</f>
        <v>0</v>
      </c>
      <c r="H23" s="274"/>
      <c r="I23" s="274"/>
      <c r="J23" s="272" t="str">
        <f t="shared" ref="J23:J28" si="0">Mena</f>
        <v>CZK</v>
      </c>
    </row>
    <row r="24" spans="1:10" ht="23.25" customHeight="1" x14ac:dyDescent="0.2">
      <c r="A24" s="4"/>
      <c r="B24" s="47" t="s">
        <v>12</v>
      </c>
      <c r="C24" s="48"/>
      <c r="D24" s="49"/>
      <c r="E24" s="50">
        <f>SazbaDPH1</f>
        <v>15</v>
      </c>
      <c r="F24" s="51" t="s">
        <v>0</v>
      </c>
      <c r="G24" s="275">
        <f>ZakladDPHSni*SazbaDPH1/100</f>
        <v>0</v>
      </c>
      <c r="H24" s="276"/>
      <c r="I24" s="276"/>
      <c r="J24" s="272" t="str">
        <f t="shared" si="0"/>
        <v>CZK</v>
      </c>
    </row>
    <row r="25" spans="1:10" ht="23.25" customHeight="1" x14ac:dyDescent="0.2">
      <c r="A25" s="4"/>
      <c r="B25" s="47" t="s">
        <v>13</v>
      </c>
      <c r="C25" s="48"/>
      <c r="D25" s="49"/>
      <c r="E25" s="50">
        <v>21</v>
      </c>
      <c r="F25" s="51" t="s">
        <v>0</v>
      </c>
      <c r="G25" s="273">
        <f>ZakladDPHZaklVypocet</f>
        <v>0</v>
      </c>
      <c r="H25" s="274"/>
      <c r="I25" s="274"/>
      <c r="J25" s="272" t="str">
        <f t="shared" si="0"/>
        <v>CZK</v>
      </c>
    </row>
    <row r="26" spans="1:10" ht="23.25" customHeight="1" x14ac:dyDescent="0.2">
      <c r="A26" s="4"/>
      <c r="B26" s="41" t="s">
        <v>14</v>
      </c>
      <c r="C26" s="18"/>
      <c r="D26" s="14"/>
      <c r="E26" s="35">
        <f>SazbaDPH2</f>
        <v>21</v>
      </c>
      <c r="F26" s="36" t="s">
        <v>0</v>
      </c>
      <c r="G26" s="277">
        <f>ZakladDPHZakl*SazbaDPH2/100</f>
        <v>0</v>
      </c>
      <c r="H26" s="278"/>
      <c r="I26" s="278"/>
      <c r="J26" s="279" t="str">
        <f t="shared" si="0"/>
        <v>CZK</v>
      </c>
    </row>
    <row r="27" spans="1:10" ht="23.25" customHeight="1" thickBot="1" x14ac:dyDescent="0.25">
      <c r="A27" s="4"/>
      <c r="B27" s="40" t="s">
        <v>4</v>
      </c>
      <c r="C27" s="16"/>
      <c r="D27" s="19"/>
      <c r="E27" s="16"/>
      <c r="F27" s="17"/>
      <c r="G27" s="280">
        <f>0</f>
        <v>0</v>
      </c>
      <c r="H27" s="280"/>
      <c r="I27" s="280"/>
      <c r="J27" s="281" t="str">
        <f t="shared" si="0"/>
        <v>CZK</v>
      </c>
    </row>
    <row r="28" spans="1:10" ht="27.75" hidden="1" customHeight="1" thickBot="1" x14ac:dyDescent="0.25">
      <c r="A28" s="4"/>
      <c r="B28" s="101" t="s">
        <v>22</v>
      </c>
      <c r="C28" s="102"/>
      <c r="D28" s="102"/>
      <c r="E28" s="103"/>
      <c r="F28" s="104"/>
      <c r="G28" s="282">
        <f>ZakladDPHSniVypocet+ZakladDPHZaklVypocet</f>
        <v>0</v>
      </c>
      <c r="H28" s="282"/>
      <c r="I28" s="282"/>
      <c r="J28" s="283" t="str">
        <f t="shared" si="0"/>
        <v>CZK</v>
      </c>
    </row>
    <row r="29" spans="1:10" ht="27.75" customHeight="1" thickBot="1" x14ac:dyDescent="0.25">
      <c r="A29" s="4"/>
      <c r="B29" s="101" t="s">
        <v>35</v>
      </c>
      <c r="C29" s="105"/>
      <c r="D29" s="105"/>
      <c r="E29" s="105"/>
      <c r="F29" s="105"/>
      <c r="G29" s="284">
        <f>ZakladDPHSni+DPHSni+ZakladDPHZakl+DPHZakl+Zaokrouhleni</f>
        <v>0</v>
      </c>
      <c r="H29" s="284"/>
      <c r="I29" s="284"/>
      <c r="J29" s="285" t="s">
        <v>50</v>
      </c>
    </row>
    <row r="30" spans="1:10" ht="12.75" customHeight="1" x14ac:dyDescent="0.2">
      <c r="A30" s="4"/>
      <c r="B30" s="4"/>
      <c r="C30" s="5"/>
      <c r="D30" s="5"/>
      <c r="E30" s="5"/>
      <c r="F30" s="256"/>
      <c r="G30" s="286"/>
      <c r="H30" s="256"/>
      <c r="I30" s="286"/>
      <c r="J30" s="287"/>
    </row>
    <row r="31" spans="1:10" ht="30" customHeight="1" x14ac:dyDescent="0.2">
      <c r="A31" s="4"/>
      <c r="B31" s="4"/>
      <c r="C31" s="5"/>
      <c r="D31" s="5"/>
      <c r="E31" s="5"/>
      <c r="F31" s="256"/>
      <c r="G31" s="286"/>
      <c r="H31" s="256"/>
      <c r="I31" s="286"/>
      <c r="J31" s="287"/>
    </row>
    <row r="32" spans="1:10" ht="18.75" customHeight="1" x14ac:dyDescent="0.2">
      <c r="A32" s="4"/>
      <c r="B32" s="20"/>
      <c r="C32" s="15" t="s">
        <v>10</v>
      </c>
      <c r="D32" s="32"/>
      <c r="E32" s="32"/>
      <c r="F32" s="288" t="s">
        <v>9</v>
      </c>
      <c r="G32" s="289"/>
      <c r="H32" s="290"/>
      <c r="I32" s="289"/>
      <c r="J32" s="287"/>
    </row>
    <row r="33" spans="1:52" ht="47.25" customHeight="1" x14ac:dyDescent="0.2">
      <c r="A33" s="4"/>
      <c r="B33" s="4"/>
      <c r="C33" s="5"/>
      <c r="D33" s="5"/>
      <c r="E33" s="5"/>
      <c r="F33" s="256"/>
      <c r="G33" s="286"/>
      <c r="H33" s="256"/>
      <c r="I33" s="286"/>
      <c r="J33" s="287"/>
    </row>
    <row r="34" spans="1:52" s="31" customFormat="1" ht="18.75" customHeight="1" x14ac:dyDescent="0.2">
      <c r="A34" s="25"/>
      <c r="B34" s="25"/>
      <c r="C34" s="26"/>
      <c r="D34" s="21"/>
      <c r="E34" s="21"/>
      <c r="F34" s="291"/>
      <c r="G34" s="292"/>
      <c r="H34" s="293"/>
      <c r="I34" s="292"/>
      <c r="J34" s="294"/>
    </row>
    <row r="35" spans="1:52" ht="12.75" customHeight="1" x14ac:dyDescent="0.2">
      <c r="A35" s="4"/>
      <c r="B35" s="4"/>
      <c r="C35" s="5"/>
      <c r="D35" s="217" t="s">
        <v>2</v>
      </c>
      <c r="E35" s="217"/>
      <c r="F35" s="256"/>
      <c r="G35" s="286"/>
      <c r="H35" s="295" t="s">
        <v>3</v>
      </c>
      <c r="I35" s="286"/>
      <c r="J35" s="287"/>
    </row>
    <row r="36" spans="1:52" ht="13.5" customHeight="1" thickBot="1" x14ac:dyDescent="0.25">
      <c r="A36" s="12"/>
      <c r="B36" s="12"/>
      <c r="C36" s="13"/>
      <c r="D36" s="13"/>
      <c r="E36" s="13"/>
      <c r="F36" s="296"/>
      <c r="G36" s="297"/>
      <c r="H36" s="296"/>
      <c r="I36" s="297"/>
      <c r="J36" s="298"/>
    </row>
    <row r="37" spans="1:52" ht="27" hidden="1" customHeight="1" x14ac:dyDescent="0.25">
      <c r="B37" s="65" t="s">
        <v>15</v>
      </c>
      <c r="C37" s="3"/>
      <c r="D37" s="3"/>
      <c r="E37" s="3"/>
      <c r="F37" s="93"/>
      <c r="G37" s="93"/>
      <c r="H37" s="93"/>
      <c r="I37" s="93"/>
      <c r="J37" s="3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48</v>
      </c>
      <c r="C39" s="202" t="s">
        <v>46</v>
      </c>
      <c r="D39" s="203"/>
      <c r="E39" s="203"/>
      <c r="F39" s="96">
        <f>'Rozpočet Pol'!AC216</f>
        <v>0</v>
      </c>
      <c r="G39" s="97">
        <f>'Rozpočet Pol'!AD216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204" t="s">
        <v>49</v>
      </c>
      <c r="C40" s="205"/>
      <c r="D40" s="205"/>
      <c r="E40" s="206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">
      <c r="B42" t="s">
        <v>51</v>
      </c>
    </row>
    <row r="43" spans="1:52" ht="25.5" x14ac:dyDescent="0.2">
      <c r="B43" s="207" t="s">
        <v>52</v>
      </c>
      <c r="C43" s="207"/>
      <c r="D43" s="207"/>
      <c r="E43" s="207"/>
      <c r="F43" s="207"/>
      <c r="G43" s="207"/>
      <c r="H43" s="207"/>
      <c r="I43" s="207"/>
      <c r="J43" s="207"/>
      <c r="AZ43" s="106" t="str">
        <f>B43</f>
        <v>Dodatek PD č. 1 - Úpravy na základě PDPS - úprava u trasy T3 a BUS zastávky nad rámec řpedchozího rozpočtu.</v>
      </c>
    </row>
    <row r="46" spans="1:52" ht="15.75" x14ac:dyDescent="0.25">
      <c r="B46" s="107" t="s">
        <v>53</v>
      </c>
    </row>
    <row r="48" spans="1:52" ht="25.5" customHeight="1" x14ac:dyDescent="0.2">
      <c r="A48" s="108"/>
      <c r="B48" s="112" t="s">
        <v>16</v>
      </c>
      <c r="C48" s="112" t="s">
        <v>5</v>
      </c>
      <c r="D48" s="113"/>
      <c r="E48" s="113"/>
      <c r="F48" s="116" t="s">
        <v>54</v>
      </c>
      <c r="G48" s="116"/>
      <c r="H48" s="116"/>
      <c r="I48" s="299" t="s">
        <v>28</v>
      </c>
      <c r="J48" s="299"/>
    </row>
    <row r="49" spans="1:10" ht="25.5" customHeight="1" x14ac:dyDescent="0.2">
      <c r="A49" s="109"/>
      <c r="B49" s="117" t="s">
        <v>55</v>
      </c>
      <c r="C49" s="208" t="s">
        <v>56</v>
      </c>
      <c r="D49" s="209"/>
      <c r="E49" s="209"/>
      <c r="F49" s="119" t="s">
        <v>23</v>
      </c>
      <c r="G49" s="120"/>
      <c r="H49" s="120"/>
      <c r="I49" s="300">
        <f>'Rozpočet Pol'!G8</f>
        <v>0</v>
      </c>
      <c r="J49" s="300"/>
    </row>
    <row r="50" spans="1:10" ht="25.5" customHeight="1" x14ac:dyDescent="0.2">
      <c r="A50" s="109"/>
      <c r="B50" s="111" t="s">
        <v>57</v>
      </c>
      <c r="C50" s="198" t="s">
        <v>58</v>
      </c>
      <c r="D50" s="199"/>
      <c r="E50" s="199"/>
      <c r="F50" s="121" t="s">
        <v>23</v>
      </c>
      <c r="G50" s="122"/>
      <c r="H50" s="122"/>
      <c r="I50" s="301">
        <f>'Rozpočet Pol'!G126</f>
        <v>0</v>
      </c>
      <c r="J50" s="301"/>
    </row>
    <row r="51" spans="1:10" ht="25.5" customHeight="1" x14ac:dyDescent="0.2">
      <c r="A51" s="109"/>
      <c r="B51" s="111" t="s">
        <v>59</v>
      </c>
      <c r="C51" s="198" t="s">
        <v>60</v>
      </c>
      <c r="D51" s="199"/>
      <c r="E51" s="199"/>
      <c r="F51" s="121" t="s">
        <v>23</v>
      </c>
      <c r="G51" s="122"/>
      <c r="H51" s="122"/>
      <c r="I51" s="301">
        <f>'Rozpočet Pol'!G208</f>
        <v>0</v>
      </c>
      <c r="J51" s="301"/>
    </row>
    <row r="52" spans="1:10" ht="25.5" customHeight="1" x14ac:dyDescent="0.2">
      <c r="A52" s="109"/>
      <c r="B52" s="118" t="s">
        <v>61</v>
      </c>
      <c r="C52" s="200" t="s">
        <v>62</v>
      </c>
      <c r="D52" s="201"/>
      <c r="E52" s="201"/>
      <c r="F52" s="123" t="s">
        <v>24</v>
      </c>
      <c r="G52" s="124"/>
      <c r="H52" s="124"/>
      <c r="I52" s="302">
        <f>'Rozpočet Pol'!G211</f>
        <v>0</v>
      </c>
      <c r="J52" s="302"/>
    </row>
    <row r="53" spans="1:10" ht="25.5" customHeight="1" x14ac:dyDescent="0.2">
      <c r="A53" s="110"/>
      <c r="B53" s="114" t="s">
        <v>1</v>
      </c>
      <c r="C53" s="114"/>
      <c r="D53" s="115"/>
      <c r="E53" s="115"/>
      <c r="F53" s="125"/>
      <c r="G53" s="126"/>
      <c r="H53" s="126"/>
      <c r="I53" s="303">
        <f>SUM(I49:I52)</f>
        <v>0</v>
      </c>
      <c r="J53" s="303"/>
    </row>
    <row r="54" spans="1:10" x14ac:dyDescent="0.2">
      <c r="F54" s="127"/>
      <c r="G54" s="84"/>
      <c r="H54" s="127"/>
      <c r="I54" s="84"/>
      <c r="J54" s="84"/>
    </row>
    <row r="55" spans="1:10" x14ac:dyDescent="0.2">
      <c r="F55" s="127"/>
      <c r="G55" s="84"/>
      <c r="H55" s="127"/>
      <c r="I55" s="84"/>
      <c r="J55" s="84"/>
    </row>
    <row r="56" spans="1:10" x14ac:dyDescent="0.2">
      <c r="F56" s="127"/>
      <c r="G56" s="84"/>
      <c r="H56" s="127"/>
      <c r="I56" s="84"/>
      <c r="J56" s="84"/>
    </row>
  </sheetData>
  <sheetProtection algorithmName="SHA-512" hashValue="xM2J6KVBJe7Fc2BbNHjGx4mj8Yq9W/pvj0FWH8NaS3FUkwwv9btWh0mV1cTJuXhD0KhUucV5hEQb1/5gHhe80A==" saltValue="GUz2UunZVfdqVb7aRlFcS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67" t="s">
        <v>41</v>
      </c>
      <c r="B2" s="66"/>
      <c r="C2" s="232"/>
      <c r="D2" s="232"/>
      <c r="E2" s="232"/>
      <c r="F2" s="232"/>
      <c r="G2" s="233"/>
    </row>
    <row r="3" spans="1:7" ht="24.95" hidden="1" customHeight="1" x14ac:dyDescent="0.2">
      <c r="A3" s="67" t="s">
        <v>7</v>
      </c>
      <c r="B3" s="66"/>
      <c r="C3" s="232"/>
      <c r="D3" s="232"/>
      <c r="E3" s="232"/>
      <c r="F3" s="232"/>
      <c r="G3" s="233"/>
    </row>
    <row r="4" spans="1:7" ht="24.95" hidden="1" customHeight="1" x14ac:dyDescent="0.2">
      <c r="A4" s="67" t="s">
        <v>8</v>
      </c>
      <c r="B4" s="66"/>
      <c r="C4" s="232"/>
      <c r="D4" s="232"/>
      <c r="E4" s="232"/>
      <c r="F4" s="232"/>
      <c r="G4" s="23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6"/>
  <sheetViews>
    <sheetView tabSelected="1" workbookViewId="0">
      <selection activeCell="A220" activeCellId="1" sqref="F8:G216 A220:G224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E1" t="s">
        <v>66</v>
      </c>
    </row>
    <row r="2" spans="1:60" ht="24.95" customHeight="1" x14ac:dyDescent="0.2">
      <c r="A2" s="132" t="s">
        <v>65</v>
      </c>
      <c r="B2" s="130"/>
      <c r="C2" s="235" t="s">
        <v>46</v>
      </c>
      <c r="D2" s="236"/>
      <c r="E2" s="236"/>
      <c r="F2" s="236"/>
      <c r="G2" s="237"/>
      <c r="AE2" t="s">
        <v>67</v>
      </c>
    </row>
    <row r="3" spans="1:60" ht="24.95" customHeight="1" x14ac:dyDescent="0.2">
      <c r="A3" s="133" t="s">
        <v>7</v>
      </c>
      <c r="B3" s="131"/>
      <c r="C3" s="238" t="s">
        <v>43</v>
      </c>
      <c r="D3" s="239"/>
      <c r="E3" s="239"/>
      <c r="F3" s="239"/>
      <c r="G3" s="240"/>
      <c r="AE3" t="s">
        <v>68</v>
      </c>
    </row>
    <row r="4" spans="1:60" ht="24.95" hidden="1" customHeight="1" x14ac:dyDescent="0.2">
      <c r="A4" s="133" t="s">
        <v>8</v>
      </c>
      <c r="B4" s="131"/>
      <c r="C4" s="238"/>
      <c r="D4" s="239"/>
      <c r="E4" s="239"/>
      <c r="F4" s="239"/>
      <c r="G4" s="240"/>
      <c r="AE4" t="s">
        <v>69</v>
      </c>
    </row>
    <row r="5" spans="1:60" hidden="1" x14ac:dyDescent="0.2">
      <c r="A5" s="134" t="s">
        <v>70</v>
      </c>
      <c r="B5" s="135"/>
      <c r="C5" s="136"/>
      <c r="D5" s="137"/>
      <c r="E5" s="137"/>
      <c r="F5" s="137"/>
      <c r="G5" s="138"/>
      <c r="AE5" t="s">
        <v>71</v>
      </c>
    </row>
    <row r="7" spans="1:60" ht="38.25" x14ac:dyDescent="0.2">
      <c r="A7" s="143" t="s">
        <v>72</v>
      </c>
      <c r="B7" s="144" t="s">
        <v>73</v>
      </c>
      <c r="C7" s="144" t="s">
        <v>74</v>
      </c>
      <c r="D7" s="143" t="s">
        <v>75</v>
      </c>
      <c r="E7" s="143" t="s">
        <v>76</v>
      </c>
      <c r="F7" s="139" t="s">
        <v>77</v>
      </c>
      <c r="G7" s="168" t="s">
        <v>28</v>
      </c>
      <c r="H7" s="169" t="s">
        <v>29</v>
      </c>
      <c r="I7" s="169" t="s">
        <v>78</v>
      </c>
      <c r="J7" s="169" t="s">
        <v>30</v>
      </c>
      <c r="K7" s="169" t="s">
        <v>79</v>
      </c>
      <c r="L7" s="169" t="s">
        <v>80</v>
      </c>
      <c r="M7" s="169" t="s">
        <v>81</v>
      </c>
      <c r="N7" s="169" t="s">
        <v>82</v>
      </c>
      <c r="O7" s="169" t="s">
        <v>83</v>
      </c>
      <c r="P7" s="169" t="s">
        <v>84</v>
      </c>
      <c r="Q7" s="169" t="s">
        <v>85</v>
      </c>
      <c r="R7" s="169" t="s">
        <v>86</v>
      </c>
      <c r="S7" s="169" t="s">
        <v>87</v>
      </c>
      <c r="T7" s="169" t="s">
        <v>88</v>
      </c>
      <c r="U7" s="146" t="s">
        <v>89</v>
      </c>
    </row>
    <row r="8" spans="1:60" x14ac:dyDescent="0.2">
      <c r="A8" s="170" t="s">
        <v>90</v>
      </c>
      <c r="B8" s="171" t="s">
        <v>55</v>
      </c>
      <c r="C8" s="172" t="s">
        <v>56</v>
      </c>
      <c r="D8" s="173"/>
      <c r="E8" s="174"/>
      <c r="F8" s="304"/>
      <c r="G8" s="304">
        <f>SUMIF(AE9:AE125,"&lt;&gt;NOR",G9:G125)</f>
        <v>0</v>
      </c>
      <c r="H8" s="175"/>
      <c r="I8" s="175">
        <f>SUM(I9:I125)</f>
        <v>0</v>
      </c>
      <c r="J8" s="175"/>
      <c r="K8" s="175">
        <f>SUM(K9:K125)</f>
        <v>0</v>
      </c>
      <c r="L8" s="175"/>
      <c r="M8" s="175">
        <f>SUM(M9:M125)</f>
        <v>0</v>
      </c>
      <c r="N8" s="145"/>
      <c r="O8" s="145">
        <f>SUM(O9:O125)</f>
        <v>0</v>
      </c>
      <c r="P8" s="145"/>
      <c r="Q8" s="145">
        <f>SUM(Q9:Q125)</f>
        <v>0</v>
      </c>
      <c r="R8" s="145"/>
      <c r="S8" s="145"/>
      <c r="T8" s="170"/>
      <c r="U8" s="145">
        <f>SUM(U9:U125)</f>
        <v>30.209999999999997</v>
      </c>
      <c r="AE8" t="s">
        <v>91</v>
      </c>
    </row>
    <row r="9" spans="1:60" outlineLevel="1" x14ac:dyDescent="0.2">
      <c r="A9" s="141">
        <v>1</v>
      </c>
      <c r="B9" s="147" t="s">
        <v>92</v>
      </c>
      <c r="C9" s="186" t="s">
        <v>93</v>
      </c>
      <c r="D9" s="149" t="s">
        <v>94</v>
      </c>
      <c r="E9" s="159">
        <v>44.314999999999998</v>
      </c>
      <c r="F9" s="305">
        <f>H9+J9</f>
        <v>0</v>
      </c>
      <c r="G9" s="305">
        <f>ROUND(E9*F9,2)</f>
        <v>0</v>
      </c>
      <c r="H9" s="166"/>
      <c r="I9" s="165">
        <f>ROUND(E9*H9,2)</f>
        <v>0</v>
      </c>
      <c r="J9" s="166"/>
      <c r="K9" s="165">
        <f>ROUND(E9*J9,2)</f>
        <v>0</v>
      </c>
      <c r="L9" s="165">
        <v>21</v>
      </c>
      <c r="M9" s="165">
        <f>G9*(1+L9/100)</f>
        <v>0</v>
      </c>
      <c r="N9" s="150">
        <v>0</v>
      </c>
      <c r="O9" s="150">
        <f>ROUND(E9*N9,5)</f>
        <v>0</v>
      </c>
      <c r="P9" s="150">
        <v>0</v>
      </c>
      <c r="Q9" s="150">
        <f>ROUND(E9*P9,5)</f>
        <v>0</v>
      </c>
      <c r="R9" s="150"/>
      <c r="S9" s="150"/>
      <c r="T9" s="151">
        <v>0.36799999999999999</v>
      </c>
      <c r="U9" s="150">
        <f>ROUND(E9*T9,2)</f>
        <v>16.309999999999999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95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7"/>
      <c r="C10" s="187" t="s">
        <v>96</v>
      </c>
      <c r="D10" s="152"/>
      <c r="E10" s="160"/>
      <c r="F10" s="305"/>
      <c r="G10" s="305"/>
      <c r="H10" s="165"/>
      <c r="I10" s="165"/>
      <c r="J10" s="165"/>
      <c r="K10" s="165"/>
      <c r="L10" s="165"/>
      <c r="M10" s="165"/>
      <c r="N10" s="150"/>
      <c r="O10" s="150"/>
      <c r="P10" s="150"/>
      <c r="Q10" s="150"/>
      <c r="R10" s="150"/>
      <c r="S10" s="150"/>
      <c r="T10" s="151"/>
      <c r="U10" s="150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97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7"/>
      <c r="C11" s="188" t="s">
        <v>98</v>
      </c>
      <c r="D11" s="153"/>
      <c r="E11" s="161"/>
      <c r="F11" s="305"/>
      <c r="G11" s="305"/>
      <c r="H11" s="165"/>
      <c r="I11" s="165"/>
      <c r="J11" s="165"/>
      <c r="K11" s="165"/>
      <c r="L11" s="165"/>
      <c r="M11" s="165"/>
      <c r="N11" s="150"/>
      <c r="O11" s="150"/>
      <c r="P11" s="150"/>
      <c r="Q11" s="150"/>
      <c r="R11" s="150"/>
      <c r="S11" s="150"/>
      <c r="T11" s="151"/>
      <c r="U11" s="150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97</v>
      </c>
      <c r="AF11" s="140">
        <v>2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7"/>
      <c r="C12" s="189" t="s">
        <v>99</v>
      </c>
      <c r="D12" s="153"/>
      <c r="E12" s="161"/>
      <c r="F12" s="305"/>
      <c r="G12" s="305"/>
      <c r="H12" s="165"/>
      <c r="I12" s="165"/>
      <c r="J12" s="165"/>
      <c r="K12" s="165"/>
      <c r="L12" s="165"/>
      <c r="M12" s="165"/>
      <c r="N12" s="150"/>
      <c r="O12" s="150"/>
      <c r="P12" s="150"/>
      <c r="Q12" s="150"/>
      <c r="R12" s="150"/>
      <c r="S12" s="150"/>
      <c r="T12" s="151"/>
      <c r="U12" s="150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97</v>
      </c>
      <c r="AF12" s="140">
        <v>2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7"/>
      <c r="C13" s="188" t="s">
        <v>100</v>
      </c>
      <c r="D13" s="153"/>
      <c r="E13" s="161"/>
      <c r="F13" s="305"/>
      <c r="G13" s="305"/>
      <c r="H13" s="165"/>
      <c r="I13" s="165"/>
      <c r="J13" s="165"/>
      <c r="K13" s="165"/>
      <c r="L13" s="165"/>
      <c r="M13" s="165"/>
      <c r="N13" s="150"/>
      <c r="O13" s="150"/>
      <c r="P13" s="150"/>
      <c r="Q13" s="150"/>
      <c r="R13" s="150"/>
      <c r="S13" s="150"/>
      <c r="T13" s="151"/>
      <c r="U13" s="150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97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7"/>
      <c r="C14" s="187" t="s">
        <v>101</v>
      </c>
      <c r="D14" s="152"/>
      <c r="E14" s="160"/>
      <c r="F14" s="305"/>
      <c r="G14" s="305"/>
      <c r="H14" s="165"/>
      <c r="I14" s="165"/>
      <c r="J14" s="165"/>
      <c r="K14" s="165"/>
      <c r="L14" s="165"/>
      <c r="M14" s="165"/>
      <c r="N14" s="150"/>
      <c r="O14" s="150"/>
      <c r="P14" s="150"/>
      <c r="Q14" s="150"/>
      <c r="R14" s="150"/>
      <c r="S14" s="150"/>
      <c r="T14" s="151"/>
      <c r="U14" s="150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97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/>
      <c r="B15" s="147"/>
      <c r="C15" s="188" t="s">
        <v>98</v>
      </c>
      <c r="D15" s="153"/>
      <c r="E15" s="161"/>
      <c r="F15" s="305"/>
      <c r="G15" s="305"/>
      <c r="H15" s="165"/>
      <c r="I15" s="165"/>
      <c r="J15" s="165"/>
      <c r="K15" s="165"/>
      <c r="L15" s="165"/>
      <c r="M15" s="165"/>
      <c r="N15" s="150"/>
      <c r="O15" s="150"/>
      <c r="P15" s="150"/>
      <c r="Q15" s="150"/>
      <c r="R15" s="150"/>
      <c r="S15" s="150"/>
      <c r="T15" s="151"/>
      <c r="U15" s="150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97</v>
      </c>
      <c r="AF15" s="140">
        <v>2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7"/>
      <c r="C16" s="189" t="s">
        <v>102</v>
      </c>
      <c r="D16" s="153"/>
      <c r="E16" s="161">
        <v>92.75</v>
      </c>
      <c r="F16" s="305"/>
      <c r="G16" s="305"/>
      <c r="H16" s="165"/>
      <c r="I16" s="165"/>
      <c r="J16" s="165"/>
      <c r="K16" s="165"/>
      <c r="L16" s="165"/>
      <c r="M16" s="165"/>
      <c r="N16" s="150"/>
      <c r="O16" s="150"/>
      <c r="P16" s="150"/>
      <c r="Q16" s="150"/>
      <c r="R16" s="150"/>
      <c r="S16" s="150"/>
      <c r="T16" s="151"/>
      <c r="U16" s="150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97</v>
      </c>
      <c r="AF16" s="140">
        <v>2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7"/>
      <c r="C17" s="190" t="s">
        <v>103</v>
      </c>
      <c r="D17" s="154"/>
      <c r="E17" s="162">
        <v>92.75</v>
      </c>
      <c r="F17" s="305"/>
      <c r="G17" s="305"/>
      <c r="H17" s="165"/>
      <c r="I17" s="165"/>
      <c r="J17" s="165"/>
      <c r="K17" s="165"/>
      <c r="L17" s="165"/>
      <c r="M17" s="165"/>
      <c r="N17" s="150"/>
      <c r="O17" s="150"/>
      <c r="P17" s="150"/>
      <c r="Q17" s="150"/>
      <c r="R17" s="150"/>
      <c r="S17" s="150"/>
      <c r="T17" s="151"/>
      <c r="U17" s="150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97</v>
      </c>
      <c r="AF17" s="140">
        <v>3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7"/>
      <c r="C18" s="188" t="s">
        <v>100</v>
      </c>
      <c r="D18" s="153"/>
      <c r="E18" s="161"/>
      <c r="F18" s="305"/>
      <c r="G18" s="305"/>
      <c r="H18" s="165"/>
      <c r="I18" s="165"/>
      <c r="J18" s="165"/>
      <c r="K18" s="165"/>
      <c r="L18" s="165"/>
      <c r="M18" s="165"/>
      <c r="N18" s="150"/>
      <c r="O18" s="150"/>
      <c r="P18" s="150"/>
      <c r="Q18" s="150"/>
      <c r="R18" s="150"/>
      <c r="S18" s="150"/>
      <c r="T18" s="151"/>
      <c r="U18" s="150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97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/>
      <c r="B19" s="147"/>
      <c r="C19" s="187" t="s">
        <v>104</v>
      </c>
      <c r="D19" s="152"/>
      <c r="E19" s="160">
        <v>29.324999999999999</v>
      </c>
      <c r="F19" s="305"/>
      <c r="G19" s="305"/>
      <c r="H19" s="165"/>
      <c r="I19" s="165"/>
      <c r="J19" s="165"/>
      <c r="K19" s="165"/>
      <c r="L19" s="165"/>
      <c r="M19" s="165"/>
      <c r="N19" s="150"/>
      <c r="O19" s="150"/>
      <c r="P19" s="150"/>
      <c r="Q19" s="150"/>
      <c r="R19" s="150"/>
      <c r="S19" s="150"/>
      <c r="T19" s="151"/>
      <c r="U19" s="150"/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97</v>
      </c>
      <c r="AF19" s="140">
        <v>0</v>
      </c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7"/>
      <c r="C20" s="187" t="s">
        <v>105</v>
      </c>
      <c r="D20" s="152"/>
      <c r="E20" s="160"/>
      <c r="F20" s="305"/>
      <c r="G20" s="305"/>
      <c r="H20" s="165"/>
      <c r="I20" s="165"/>
      <c r="J20" s="165"/>
      <c r="K20" s="165"/>
      <c r="L20" s="165"/>
      <c r="M20" s="165"/>
      <c r="N20" s="150"/>
      <c r="O20" s="150"/>
      <c r="P20" s="150"/>
      <c r="Q20" s="150"/>
      <c r="R20" s="150"/>
      <c r="S20" s="150"/>
      <c r="T20" s="151"/>
      <c r="U20" s="150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97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7"/>
      <c r="C21" s="188" t="s">
        <v>98</v>
      </c>
      <c r="D21" s="153"/>
      <c r="E21" s="161"/>
      <c r="F21" s="305"/>
      <c r="G21" s="305"/>
      <c r="H21" s="165"/>
      <c r="I21" s="165"/>
      <c r="J21" s="165"/>
      <c r="K21" s="165"/>
      <c r="L21" s="165"/>
      <c r="M21" s="165"/>
      <c r="N21" s="150"/>
      <c r="O21" s="150"/>
      <c r="P21" s="150"/>
      <c r="Q21" s="150"/>
      <c r="R21" s="150"/>
      <c r="S21" s="150"/>
      <c r="T21" s="151"/>
      <c r="U21" s="150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97</v>
      </c>
      <c r="AF21" s="140">
        <v>2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/>
      <c r="B22" s="147"/>
      <c r="C22" s="189" t="s">
        <v>106</v>
      </c>
      <c r="D22" s="153"/>
      <c r="E22" s="161">
        <v>1.5</v>
      </c>
      <c r="F22" s="305"/>
      <c r="G22" s="305"/>
      <c r="H22" s="165"/>
      <c r="I22" s="165"/>
      <c r="J22" s="165"/>
      <c r="K22" s="165"/>
      <c r="L22" s="165"/>
      <c r="M22" s="165"/>
      <c r="N22" s="150"/>
      <c r="O22" s="150"/>
      <c r="P22" s="150"/>
      <c r="Q22" s="150"/>
      <c r="R22" s="150"/>
      <c r="S22" s="150"/>
      <c r="T22" s="151"/>
      <c r="U22" s="150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97</v>
      </c>
      <c r="AF22" s="140">
        <v>2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/>
      <c r="B23" s="147"/>
      <c r="C23" s="189" t="s">
        <v>107</v>
      </c>
      <c r="D23" s="153"/>
      <c r="E23" s="161">
        <v>1.375</v>
      </c>
      <c r="F23" s="305"/>
      <c r="G23" s="305"/>
      <c r="H23" s="165"/>
      <c r="I23" s="165"/>
      <c r="J23" s="165"/>
      <c r="K23" s="165"/>
      <c r="L23" s="165"/>
      <c r="M23" s="165"/>
      <c r="N23" s="150"/>
      <c r="O23" s="150"/>
      <c r="P23" s="150"/>
      <c r="Q23" s="150"/>
      <c r="R23" s="150"/>
      <c r="S23" s="150"/>
      <c r="T23" s="151"/>
      <c r="U23" s="150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97</v>
      </c>
      <c r="AF23" s="140">
        <v>2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7"/>
      <c r="C24" s="189" t="s">
        <v>108</v>
      </c>
      <c r="D24" s="153"/>
      <c r="E24" s="161">
        <v>0.5</v>
      </c>
      <c r="F24" s="305"/>
      <c r="G24" s="305"/>
      <c r="H24" s="165"/>
      <c r="I24" s="165"/>
      <c r="J24" s="165"/>
      <c r="K24" s="165"/>
      <c r="L24" s="165"/>
      <c r="M24" s="165"/>
      <c r="N24" s="150"/>
      <c r="O24" s="150"/>
      <c r="P24" s="150"/>
      <c r="Q24" s="150"/>
      <c r="R24" s="150"/>
      <c r="S24" s="150"/>
      <c r="T24" s="151"/>
      <c r="U24" s="150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97</v>
      </c>
      <c r="AF24" s="140">
        <v>2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7"/>
      <c r="C25" s="190" t="s">
        <v>103</v>
      </c>
      <c r="D25" s="154"/>
      <c r="E25" s="162">
        <v>3.375</v>
      </c>
      <c r="F25" s="305"/>
      <c r="G25" s="305"/>
      <c r="H25" s="165"/>
      <c r="I25" s="165"/>
      <c r="J25" s="165"/>
      <c r="K25" s="165"/>
      <c r="L25" s="165"/>
      <c r="M25" s="165"/>
      <c r="N25" s="150"/>
      <c r="O25" s="150"/>
      <c r="P25" s="150"/>
      <c r="Q25" s="150"/>
      <c r="R25" s="150"/>
      <c r="S25" s="150"/>
      <c r="T25" s="151"/>
      <c r="U25" s="150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97</v>
      </c>
      <c r="AF25" s="140">
        <v>3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/>
      <c r="B26" s="147"/>
      <c r="C26" s="188" t="s">
        <v>100</v>
      </c>
      <c r="D26" s="153"/>
      <c r="E26" s="161"/>
      <c r="F26" s="305"/>
      <c r="G26" s="305"/>
      <c r="H26" s="165"/>
      <c r="I26" s="165"/>
      <c r="J26" s="165"/>
      <c r="K26" s="165"/>
      <c r="L26" s="165"/>
      <c r="M26" s="165"/>
      <c r="N26" s="150"/>
      <c r="O26" s="150"/>
      <c r="P26" s="150"/>
      <c r="Q26" s="150"/>
      <c r="R26" s="150"/>
      <c r="S26" s="150"/>
      <c r="T26" s="151"/>
      <c r="U26" s="150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97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7"/>
      <c r="C27" s="187" t="s">
        <v>109</v>
      </c>
      <c r="D27" s="152"/>
      <c r="E27" s="160">
        <v>1.2150000000000001</v>
      </c>
      <c r="F27" s="305"/>
      <c r="G27" s="305"/>
      <c r="H27" s="165"/>
      <c r="I27" s="165"/>
      <c r="J27" s="165"/>
      <c r="K27" s="165"/>
      <c r="L27" s="165"/>
      <c r="M27" s="165"/>
      <c r="N27" s="150"/>
      <c r="O27" s="150"/>
      <c r="P27" s="150"/>
      <c r="Q27" s="150"/>
      <c r="R27" s="150"/>
      <c r="S27" s="150"/>
      <c r="T27" s="151"/>
      <c r="U27" s="150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97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7"/>
      <c r="C28" s="187" t="s">
        <v>110</v>
      </c>
      <c r="D28" s="152"/>
      <c r="E28" s="160"/>
      <c r="F28" s="305"/>
      <c r="G28" s="305"/>
      <c r="H28" s="165"/>
      <c r="I28" s="165"/>
      <c r="J28" s="165"/>
      <c r="K28" s="165"/>
      <c r="L28" s="165"/>
      <c r="M28" s="165"/>
      <c r="N28" s="150"/>
      <c r="O28" s="150"/>
      <c r="P28" s="150"/>
      <c r="Q28" s="150"/>
      <c r="R28" s="150"/>
      <c r="S28" s="150"/>
      <c r="T28" s="151"/>
      <c r="U28" s="150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97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7"/>
      <c r="C29" s="188" t="s">
        <v>98</v>
      </c>
      <c r="D29" s="153"/>
      <c r="E29" s="161"/>
      <c r="F29" s="305"/>
      <c r="G29" s="305"/>
      <c r="H29" s="165"/>
      <c r="I29" s="165"/>
      <c r="J29" s="165"/>
      <c r="K29" s="165"/>
      <c r="L29" s="165"/>
      <c r="M29" s="165"/>
      <c r="N29" s="150"/>
      <c r="O29" s="150"/>
      <c r="P29" s="150"/>
      <c r="Q29" s="150"/>
      <c r="R29" s="150"/>
      <c r="S29" s="150"/>
      <c r="T29" s="151"/>
      <c r="U29" s="150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97</v>
      </c>
      <c r="AF29" s="140">
        <v>2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7"/>
      <c r="C30" s="189" t="s">
        <v>111</v>
      </c>
      <c r="D30" s="153"/>
      <c r="E30" s="161">
        <v>9</v>
      </c>
      <c r="F30" s="305"/>
      <c r="G30" s="305"/>
      <c r="H30" s="165"/>
      <c r="I30" s="165"/>
      <c r="J30" s="165"/>
      <c r="K30" s="165"/>
      <c r="L30" s="165"/>
      <c r="M30" s="165"/>
      <c r="N30" s="150"/>
      <c r="O30" s="150"/>
      <c r="P30" s="150"/>
      <c r="Q30" s="150"/>
      <c r="R30" s="150"/>
      <c r="S30" s="150"/>
      <c r="T30" s="151"/>
      <c r="U30" s="150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97</v>
      </c>
      <c r="AF30" s="140">
        <v>2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7"/>
      <c r="C31" s="189" t="s">
        <v>112</v>
      </c>
      <c r="D31" s="153"/>
      <c r="E31" s="161">
        <v>8.25</v>
      </c>
      <c r="F31" s="305"/>
      <c r="G31" s="305"/>
      <c r="H31" s="165"/>
      <c r="I31" s="165"/>
      <c r="J31" s="165"/>
      <c r="K31" s="165"/>
      <c r="L31" s="165"/>
      <c r="M31" s="165"/>
      <c r="N31" s="150"/>
      <c r="O31" s="150"/>
      <c r="P31" s="150"/>
      <c r="Q31" s="150"/>
      <c r="R31" s="150"/>
      <c r="S31" s="150"/>
      <c r="T31" s="151"/>
      <c r="U31" s="150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97</v>
      </c>
      <c r="AF31" s="140">
        <v>2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7"/>
      <c r="C32" s="190" t="s">
        <v>103</v>
      </c>
      <c r="D32" s="154"/>
      <c r="E32" s="162">
        <v>17.25</v>
      </c>
      <c r="F32" s="305"/>
      <c r="G32" s="305"/>
      <c r="H32" s="165"/>
      <c r="I32" s="165"/>
      <c r="J32" s="165"/>
      <c r="K32" s="165"/>
      <c r="L32" s="165"/>
      <c r="M32" s="165"/>
      <c r="N32" s="150"/>
      <c r="O32" s="150"/>
      <c r="P32" s="150"/>
      <c r="Q32" s="150"/>
      <c r="R32" s="150"/>
      <c r="S32" s="150"/>
      <c r="T32" s="151"/>
      <c r="U32" s="150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97</v>
      </c>
      <c r="AF32" s="140">
        <v>3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7"/>
      <c r="C33" s="188" t="s">
        <v>100</v>
      </c>
      <c r="D33" s="153"/>
      <c r="E33" s="161"/>
      <c r="F33" s="305"/>
      <c r="G33" s="305"/>
      <c r="H33" s="165"/>
      <c r="I33" s="165"/>
      <c r="J33" s="165"/>
      <c r="K33" s="165"/>
      <c r="L33" s="165"/>
      <c r="M33" s="165"/>
      <c r="N33" s="150"/>
      <c r="O33" s="150"/>
      <c r="P33" s="150"/>
      <c r="Q33" s="150"/>
      <c r="R33" s="150"/>
      <c r="S33" s="150"/>
      <c r="T33" s="151"/>
      <c r="U33" s="150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97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7"/>
      <c r="C34" s="187" t="s">
        <v>113</v>
      </c>
      <c r="D34" s="152"/>
      <c r="E34" s="160">
        <v>6.21</v>
      </c>
      <c r="F34" s="305"/>
      <c r="G34" s="305"/>
      <c r="H34" s="165"/>
      <c r="I34" s="165"/>
      <c r="J34" s="165"/>
      <c r="K34" s="165"/>
      <c r="L34" s="165"/>
      <c r="M34" s="165"/>
      <c r="N34" s="150"/>
      <c r="O34" s="150"/>
      <c r="P34" s="150"/>
      <c r="Q34" s="150"/>
      <c r="R34" s="150"/>
      <c r="S34" s="150"/>
      <c r="T34" s="151"/>
      <c r="U34" s="150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97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/>
      <c r="B35" s="147"/>
      <c r="C35" s="187" t="s">
        <v>114</v>
      </c>
      <c r="D35" s="152"/>
      <c r="E35" s="160"/>
      <c r="F35" s="305"/>
      <c r="G35" s="305"/>
      <c r="H35" s="165"/>
      <c r="I35" s="165"/>
      <c r="J35" s="165"/>
      <c r="K35" s="165"/>
      <c r="L35" s="165"/>
      <c r="M35" s="165"/>
      <c r="N35" s="150"/>
      <c r="O35" s="150"/>
      <c r="P35" s="150"/>
      <c r="Q35" s="150"/>
      <c r="R35" s="150"/>
      <c r="S35" s="150"/>
      <c r="T35" s="151"/>
      <c r="U35" s="150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97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7"/>
      <c r="C36" s="188" t="s">
        <v>98</v>
      </c>
      <c r="D36" s="153"/>
      <c r="E36" s="161"/>
      <c r="F36" s="305"/>
      <c r="G36" s="305"/>
      <c r="H36" s="165"/>
      <c r="I36" s="165"/>
      <c r="J36" s="165"/>
      <c r="K36" s="165"/>
      <c r="L36" s="165"/>
      <c r="M36" s="165"/>
      <c r="N36" s="150"/>
      <c r="O36" s="150"/>
      <c r="P36" s="150"/>
      <c r="Q36" s="150"/>
      <c r="R36" s="150"/>
      <c r="S36" s="150"/>
      <c r="T36" s="151"/>
      <c r="U36" s="150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97</v>
      </c>
      <c r="AF36" s="140">
        <v>2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7"/>
      <c r="C37" s="189" t="s">
        <v>115</v>
      </c>
      <c r="D37" s="153"/>
      <c r="E37" s="161">
        <v>7.5</v>
      </c>
      <c r="F37" s="305"/>
      <c r="G37" s="305"/>
      <c r="H37" s="165"/>
      <c r="I37" s="165"/>
      <c r="J37" s="165"/>
      <c r="K37" s="165"/>
      <c r="L37" s="165"/>
      <c r="M37" s="165"/>
      <c r="N37" s="150"/>
      <c r="O37" s="150"/>
      <c r="P37" s="150"/>
      <c r="Q37" s="150"/>
      <c r="R37" s="150"/>
      <c r="S37" s="150"/>
      <c r="T37" s="151"/>
      <c r="U37" s="150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97</v>
      </c>
      <c r="AF37" s="140">
        <v>2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7"/>
      <c r="C38" s="189" t="s">
        <v>116</v>
      </c>
      <c r="D38" s="153"/>
      <c r="E38" s="161">
        <v>7</v>
      </c>
      <c r="F38" s="305"/>
      <c r="G38" s="305"/>
      <c r="H38" s="165"/>
      <c r="I38" s="165"/>
      <c r="J38" s="165"/>
      <c r="K38" s="165"/>
      <c r="L38" s="165"/>
      <c r="M38" s="165"/>
      <c r="N38" s="150"/>
      <c r="O38" s="150"/>
      <c r="P38" s="150"/>
      <c r="Q38" s="150"/>
      <c r="R38" s="150"/>
      <c r="S38" s="150"/>
      <c r="T38" s="151"/>
      <c r="U38" s="150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97</v>
      </c>
      <c r="AF38" s="140">
        <v>2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7"/>
      <c r="C39" s="190" t="s">
        <v>103</v>
      </c>
      <c r="D39" s="154"/>
      <c r="E39" s="162">
        <v>14.5</v>
      </c>
      <c r="F39" s="305"/>
      <c r="G39" s="305"/>
      <c r="H39" s="165"/>
      <c r="I39" s="165"/>
      <c r="J39" s="165"/>
      <c r="K39" s="165"/>
      <c r="L39" s="165"/>
      <c r="M39" s="165"/>
      <c r="N39" s="150"/>
      <c r="O39" s="150"/>
      <c r="P39" s="150"/>
      <c r="Q39" s="150"/>
      <c r="R39" s="150"/>
      <c r="S39" s="150"/>
      <c r="T39" s="151"/>
      <c r="U39" s="150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97</v>
      </c>
      <c r="AF39" s="140">
        <v>3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7"/>
      <c r="C40" s="188" t="s">
        <v>100</v>
      </c>
      <c r="D40" s="153"/>
      <c r="E40" s="161"/>
      <c r="F40" s="305"/>
      <c r="G40" s="305"/>
      <c r="H40" s="165"/>
      <c r="I40" s="165"/>
      <c r="J40" s="165"/>
      <c r="K40" s="165"/>
      <c r="L40" s="165"/>
      <c r="M40" s="165"/>
      <c r="N40" s="150"/>
      <c r="O40" s="150"/>
      <c r="P40" s="150"/>
      <c r="Q40" s="150"/>
      <c r="R40" s="150"/>
      <c r="S40" s="150"/>
      <c r="T40" s="151"/>
      <c r="U40" s="150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97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7"/>
      <c r="C41" s="187" t="s">
        <v>117</v>
      </c>
      <c r="D41" s="152"/>
      <c r="E41" s="160">
        <v>3.335</v>
      </c>
      <c r="F41" s="305"/>
      <c r="G41" s="305"/>
      <c r="H41" s="165"/>
      <c r="I41" s="165"/>
      <c r="J41" s="165"/>
      <c r="K41" s="165"/>
      <c r="L41" s="165"/>
      <c r="M41" s="165"/>
      <c r="N41" s="150"/>
      <c r="O41" s="150"/>
      <c r="P41" s="150"/>
      <c r="Q41" s="150"/>
      <c r="R41" s="150"/>
      <c r="S41" s="150"/>
      <c r="T41" s="151"/>
      <c r="U41" s="150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97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7"/>
      <c r="C42" s="187" t="s">
        <v>118</v>
      </c>
      <c r="D42" s="152"/>
      <c r="E42" s="160"/>
      <c r="F42" s="305"/>
      <c r="G42" s="305"/>
      <c r="H42" s="165"/>
      <c r="I42" s="165"/>
      <c r="J42" s="165"/>
      <c r="K42" s="165"/>
      <c r="L42" s="165"/>
      <c r="M42" s="165"/>
      <c r="N42" s="150"/>
      <c r="O42" s="150"/>
      <c r="P42" s="150"/>
      <c r="Q42" s="150"/>
      <c r="R42" s="150"/>
      <c r="S42" s="150"/>
      <c r="T42" s="151"/>
      <c r="U42" s="150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97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7"/>
      <c r="C43" s="188" t="s">
        <v>98</v>
      </c>
      <c r="D43" s="153"/>
      <c r="E43" s="161"/>
      <c r="F43" s="305"/>
      <c r="G43" s="305"/>
      <c r="H43" s="165"/>
      <c r="I43" s="165"/>
      <c r="J43" s="165"/>
      <c r="K43" s="165"/>
      <c r="L43" s="165"/>
      <c r="M43" s="165"/>
      <c r="N43" s="150"/>
      <c r="O43" s="150"/>
      <c r="P43" s="150"/>
      <c r="Q43" s="150"/>
      <c r="R43" s="150"/>
      <c r="S43" s="150"/>
      <c r="T43" s="151"/>
      <c r="U43" s="150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97</v>
      </c>
      <c r="AF43" s="140">
        <v>2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7"/>
      <c r="C44" s="189" t="s">
        <v>119</v>
      </c>
      <c r="D44" s="153"/>
      <c r="E44" s="161">
        <v>14.1</v>
      </c>
      <c r="F44" s="305"/>
      <c r="G44" s="305"/>
      <c r="H44" s="165"/>
      <c r="I44" s="165"/>
      <c r="J44" s="165"/>
      <c r="K44" s="165"/>
      <c r="L44" s="165"/>
      <c r="M44" s="165"/>
      <c r="N44" s="150"/>
      <c r="O44" s="150"/>
      <c r="P44" s="150"/>
      <c r="Q44" s="150"/>
      <c r="R44" s="150"/>
      <c r="S44" s="150"/>
      <c r="T44" s="151"/>
      <c r="U44" s="150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97</v>
      </c>
      <c r="AF44" s="140">
        <v>2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7"/>
      <c r="C45" s="190" t="s">
        <v>103</v>
      </c>
      <c r="D45" s="154"/>
      <c r="E45" s="162">
        <v>14.1</v>
      </c>
      <c r="F45" s="305"/>
      <c r="G45" s="305"/>
      <c r="H45" s="165"/>
      <c r="I45" s="165"/>
      <c r="J45" s="165"/>
      <c r="K45" s="165"/>
      <c r="L45" s="165"/>
      <c r="M45" s="165"/>
      <c r="N45" s="150"/>
      <c r="O45" s="150"/>
      <c r="P45" s="150"/>
      <c r="Q45" s="150"/>
      <c r="R45" s="150"/>
      <c r="S45" s="150"/>
      <c r="T45" s="151"/>
      <c r="U45" s="150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97</v>
      </c>
      <c r="AF45" s="140">
        <v>3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7"/>
      <c r="C46" s="188" t="s">
        <v>100</v>
      </c>
      <c r="D46" s="153"/>
      <c r="E46" s="161"/>
      <c r="F46" s="305"/>
      <c r="G46" s="305"/>
      <c r="H46" s="165"/>
      <c r="I46" s="165"/>
      <c r="J46" s="165"/>
      <c r="K46" s="165"/>
      <c r="L46" s="165"/>
      <c r="M46" s="165"/>
      <c r="N46" s="150"/>
      <c r="O46" s="150"/>
      <c r="P46" s="150"/>
      <c r="Q46" s="150"/>
      <c r="R46" s="150"/>
      <c r="S46" s="150"/>
      <c r="T46" s="151"/>
      <c r="U46" s="150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97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7"/>
      <c r="C47" s="187" t="s">
        <v>120</v>
      </c>
      <c r="D47" s="152"/>
      <c r="E47" s="160">
        <v>4.2300000000000004</v>
      </c>
      <c r="F47" s="305"/>
      <c r="G47" s="305"/>
      <c r="H47" s="165"/>
      <c r="I47" s="165"/>
      <c r="J47" s="165"/>
      <c r="K47" s="165"/>
      <c r="L47" s="165"/>
      <c r="M47" s="165"/>
      <c r="N47" s="150"/>
      <c r="O47" s="150"/>
      <c r="P47" s="150"/>
      <c r="Q47" s="150"/>
      <c r="R47" s="150"/>
      <c r="S47" s="150"/>
      <c r="T47" s="151"/>
      <c r="U47" s="150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97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>
        <v>2</v>
      </c>
      <c r="B48" s="147" t="s">
        <v>121</v>
      </c>
      <c r="C48" s="186" t="s">
        <v>122</v>
      </c>
      <c r="D48" s="149" t="s">
        <v>94</v>
      </c>
      <c r="E48" s="159">
        <v>22.157499999999999</v>
      </c>
      <c r="F48" s="305">
        <f>H48+J48</f>
        <v>0</v>
      </c>
      <c r="G48" s="305">
        <f>ROUND(E48*F48,2)</f>
        <v>0</v>
      </c>
      <c r="H48" s="166"/>
      <c r="I48" s="165">
        <f>ROUND(E48*H48,2)</f>
        <v>0</v>
      </c>
      <c r="J48" s="166"/>
      <c r="K48" s="165">
        <f>ROUND(E48*J48,2)</f>
        <v>0</v>
      </c>
      <c r="L48" s="165">
        <v>21</v>
      </c>
      <c r="M48" s="165">
        <f>G48*(1+L48/100)</f>
        <v>0</v>
      </c>
      <c r="N48" s="150">
        <v>0</v>
      </c>
      <c r="O48" s="150">
        <f>ROUND(E48*N48,5)</f>
        <v>0</v>
      </c>
      <c r="P48" s="150">
        <v>0</v>
      </c>
      <c r="Q48" s="150">
        <f>ROUND(E48*P48,5)</f>
        <v>0</v>
      </c>
      <c r="R48" s="150"/>
      <c r="S48" s="150"/>
      <c r="T48" s="151">
        <v>5.8000000000000003E-2</v>
      </c>
      <c r="U48" s="150">
        <f>ROUND(E48*T48,2)</f>
        <v>1.29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95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7"/>
      <c r="C49" s="187" t="s">
        <v>123</v>
      </c>
      <c r="D49" s="152"/>
      <c r="E49" s="160">
        <v>22.157499999999999</v>
      </c>
      <c r="F49" s="305"/>
      <c r="G49" s="305"/>
      <c r="H49" s="165"/>
      <c r="I49" s="165"/>
      <c r="J49" s="165"/>
      <c r="K49" s="165"/>
      <c r="L49" s="165"/>
      <c r="M49" s="165"/>
      <c r="N49" s="150"/>
      <c r="O49" s="150"/>
      <c r="P49" s="150"/>
      <c r="Q49" s="150"/>
      <c r="R49" s="150"/>
      <c r="S49" s="150"/>
      <c r="T49" s="151"/>
      <c r="U49" s="150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97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2.5" outlineLevel="1" x14ac:dyDescent="0.2">
      <c r="A50" s="141">
        <v>3</v>
      </c>
      <c r="B50" s="147" t="s">
        <v>92</v>
      </c>
      <c r="C50" s="186" t="s">
        <v>124</v>
      </c>
      <c r="D50" s="149" t="s">
        <v>94</v>
      </c>
      <c r="E50" s="159">
        <v>14.7675</v>
      </c>
      <c r="F50" s="305">
        <f>H50+J50</f>
        <v>0</v>
      </c>
      <c r="G50" s="305">
        <f>ROUND(E50*F50,2)</f>
        <v>0</v>
      </c>
      <c r="H50" s="166"/>
      <c r="I50" s="165">
        <f>ROUND(E50*H50,2)</f>
        <v>0</v>
      </c>
      <c r="J50" s="166"/>
      <c r="K50" s="165">
        <f>ROUND(E50*J50,2)</f>
        <v>0</v>
      </c>
      <c r="L50" s="165">
        <v>21</v>
      </c>
      <c r="M50" s="165">
        <f>G50*(1+L50/100)</f>
        <v>0</v>
      </c>
      <c r="N50" s="150">
        <v>0</v>
      </c>
      <c r="O50" s="150">
        <f>ROUND(E50*N50,5)</f>
        <v>0</v>
      </c>
      <c r="P50" s="150">
        <v>0</v>
      </c>
      <c r="Q50" s="150">
        <f>ROUND(E50*P50,5)</f>
        <v>0</v>
      </c>
      <c r="R50" s="150"/>
      <c r="S50" s="150"/>
      <c r="T50" s="151">
        <v>0.36799999999999999</v>
      </c>
      <c r="U50" s="150">
        <f>ROUND(E50*T50,2)</f>
        <v>5.43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95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33.75" outlineLevel="1" x14ac:dyDescent="0.2">
      <c r="A51" s="141"/>
      <c r="B51" s="147"/>
      <c r="C51" s="187" t="s">
        <v>125</v>
      </c>
      <c r="D51" s="152"/>
      <c r="E51" s="160"/>
      <c r="F51" s="305"/>
      <c r="G51" s="305"/>
      <c r="H51" s="165"/>
      <c r="I51" s="165"/>
      <c r="J51" s="165"/>
      <c r="K51" s="165"/>
      <c r="L51" s="165"/>
      <c r="M51" s="165"/>
      <c r="N51" s="150"/>
      <c r="O51" s="150"/>
      <c r="P51" s="150"/>
      <c r="Q51" s="150"/>
      <c r="R51" s="150"/>
      <c r="S51" s="150"/>
      <c r="T51" s="151"/>
      <c r="U51" s="150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97</v>
      </c>
      <c r="AF51" s="140">
        <v>0</v>
      </c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7"/>
      <c r="C52" s="188" t="s">
        <v>98</v>
      </c>
      <c r="D52" s="153"/>
      <c r="E52" s="161"/>
      <c r="F52" s="305"/>
      <c r="G52" s="305"/>
      <c r="H52" s="165"/>
      <c r="I52" s="165"/>
      <c r="J52" s="165"/>
      <c r="K52" s="165"/>
      <c r="L52" s="165"/>
      <c r="M52" s="165"/>
      <c r="N52" s="150"/>
      <c r="O52" s="150"/>
      <c r="P52" s="150"/>
      <c r="Q52" s="150"/>
      <c r="R52" s="150"/>
      <c r="S52" s="150"/>
      <c r="T52" s="151"/>
      <c r="U52" s="150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97</v>
      </c>
      <c r="AF52" s="140">
        <v>2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7"/>
      <c r="C53" s="189" t="s">
        <v>99</v>
      </c>
      <c r="D53" s="153"/>
      <c r="E53" s="161"/>
      <c r="F53" s="305"/>
      <c r="G53" s="305"/>
      <c r="H53" s="165"/>
      <c r="I53" s="165"/>
      <c r="J53" s="165"/>
      <c r="K53" s="165"/>
      <c r="L53" s="165"/>
      <c r="M53" s="165"/>
      <c r="N53" s="150"/>
      <c r="O53" s="150"/>
      <c r="P53" s="150"/>
      <c r="Q53" s="150"/>
      <c r="R53" s="150"/>
      <c r="S53" s="150"/>
      <c r="T53" s="151"/>
      <c r="U53" s="150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97</v>
      </c>
      <c r="AF53" s="140">
        <v>2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7"/>
      <c r="C54" s="189" t="s">
        <v>126</v>
      </c>
      <c r="D54" s="153"/>
      <c r="E54" s="161"/>
      <c r="F54" s="305"/>
      <c r="G54" s="305"/>
      <c r="H54" s="165"/>
      <c r="I54" s="165"/>
      <c r="J54" s="165"/>
      <c r="K54" s="165"/>
      <c r="L54" s="165"/>
      <c r="M54" s="165"/>
      <c r="N54" s="150"/>
      <c r="O54" s="150"/>
      <c r="P54" s="150"/>
      <c r="Q54" s="150"/>
      <c r="R54" s="150"/>
      <c r="S54" s="150"/>
      <c r="T54" s="151"/>
      <c r="U54" s="150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97</v>
      </c>
      <c r="AF54" s="140">
        <v>2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7"/>
      <c r="C55" s="189" t="s">
        <v>111</v>
      </c>
      <c r="D55" s="153"/>
      <c r="E55" s="161">
        <v>9</v>
      </c>
      <c r="F55" s="305"/>
      <c r="G55" s="305"/>
      <c r="H55" s="165"/>
      <c r="I55" s="165"/>
      <c r="J55" s="165"/>
      <c r="K55" s="165"/>
      <c r="L55" s="165"/>
      <c r="M55" s="165"/>
      <c r="N55" s="150"/>
      <c r="O55" s="150"/>
      <c r="P55" s="150"/>
      <c r="Q55" s="150"/>
      <c r="R55" s="150"/>
      <c r="S55" s="150"/>
      <c r="T55" s="151"/>
      <c r="U55" s="150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97</v>
      </c>
      <c r="AF55" s="140">
        <v>2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7"/>
      <c r="C56" s="189" t="s">
        <v>112</v>
      </c>
      <c r="D56" s="153"/>
      <c r="E56" s="161">
        <v>8.25</v>
      </c>
      <c r="F56" s="305"/>
      <c r="G56" s="305"/>
      <c r="H56" s="165"/>
      <c r="I56" s="165"/>
      <c r="J56" s="165"/>
      <c r="K56" s="165"/>
      <c r="L56" s="165"/>
      <c r="M56" s="165"/>
      <c r="N56" s="150"/>
      <c r="O56" s="150"/>
      <c r="P56" s="150"/>
      <c r="Q56" s="150"/>
      <c r="R56" s="150"/>
      <c r="S56" s="150"/>
      <c r="T56" s="151"/>
      <c r="U56" s="150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97</v>
      </c>
      <c r="AF56" s="140">
        <v>2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7"/>
      <c r="C57" s="189" t="s">
        <v>127</v>
      </c>
      <c r="D57" s="153"/>
      <c r="E57" s="161"/>
      <c r="F57" s="305"/>
      <c r="G57" s="305"/>
      <c r="H57" s="165"/>
      <c r="I57" s="165"/>
      <c r="J57" s="165"/>
      <c r="K57" s="165"/>
      <c r="L57" s="165"/>
      <c r="M57" s="165"/>
      <c r="N57" s="150"/>
      <c r="O57" s="150"/>
      <c r="P57" s="150"/>
      <c r="Q57" s="150"/>
      <c r="R57" s="150"/>
      <c r="S57" s="150"/>
      <c r="T57" s="151"/>
      <c r="U57" s="150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97</v>
      </c>
      <c r="AF57" s="140">
        <v>2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7"/>
      <c r="C58" s="189" t="s">
        <v>115</v>
      </c>
      <c r="D58" s="153"/>
      <c r="E58" s="161">
        <v>7.5</v>
      </c>
      <c r="F58" s="305"/>
      <c r="G58" s="305"/>
      <c r="H58" s="165"/>
      <c r="I58" s="165"/>
      <c r="J58" s="165"/>
      <c r="K58" s="165"/>
      <c r="L58" s="165"/>
      <c r="M58" s="165"/>
      <c r="N58" s="150"/>
      <c r="O58" s="150"/>
      <c r="P58" s="150"/>
      <c r="Q58" s="150"/>
      <c r="R58" s="150"/>
      <c r="S58" s="150"/>
      <c r="T58" s="151"/>
      <c r="U58" s="150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97</v>
      </c>
      <c r="AF58" s="140">
        <v>2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7"/>
      <c r="C59" s="189" t="s">
        <v>116</v>
      </c>
      <c r="D59" s="153"/>
      <c r="E59" s="161">
        <v>7</v>
      </c>
      <c r="F59" s="305"/>
      <c r="G59" s="305"/>
      <c r="H59" s="165"/>
      <c r="I59" s="165"/>
      <c r="J59" s="165"/>
      <c r="K59" s="165"/>
      <c r="L59" s="165"/>
      <c r="M59" s="165"/>
      <c r="N59" s="150"/>
      <c r="O59" s="150"/>
      <c r="P59" s="150"/>
      <c r="Q59" s="150"/>
      <c r="R59" s="150"/>
      <c r="S59" s="150"/>
      <c r="T59" s="151"/>
      <c r="U59" s="150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97</v>
      </c>
      <c r="AF59" s="140">
        <v>2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7"/>
      <c r="C60" s="189" t="s">
        <v>128</v>
      </c>
      <c r="D60" s="153"/>
      <c r="E60" s="161"/>
      <c r="F60" s="305"/>
      <c r="G60" s="305"/>
      <c r="H60" s="165"/>
      <c r="I60" s="165"/>
      <c r="J60" s="165"/>
      <c r="K60" s="165"/>
      <c r="L60" s="165"/>
      <c r="M60" s="165"/>
      <c r="N60" s="150"/>
      <c r="O60" s="150"/>
      <c r="P60" s="150"/>
      <c r="Q60" s="150"/>
      <c r="R60" s="150"/>
      <c r="S60" s="150"/>
      <c r="T60" s="151"/>
      <c r="U60" s="150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97</v>
      </c>
      <c r="AF60" s="140">
        <v>2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7"/>
      <c r="C61" s="189" t="s">
        <v>119</v>
      </c>
      <c r="D61" s="153"/>
      <c r="E61" s="161">
        <v>14.1</v>
      </c>
      <c r="F61" s="305"/>
      <c r="G61" s="305"/>
      <c r="H61" s="165"/>
      <c r="I61" s="165"/>
      <c r="J61" s="165"/>
      <c r="K61" s="165"/>
      <c r="L61" s="165"/>
      <c r="M61" s="165"/>
      <c r="N61" s="150"/>
      <c r="O61" s="150"/>
      <c r="P61" s="150"/>
      <c r="Q61" s="150"/>
      <c r="R61" s="150"/>
      <c r="S61" s="150"/>
      <c r="T61" s="151"/>
      <c r="U61" s="150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97</v>
      </c>
      <c r="AF61" s="140">
        <v>2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7"/>
      <c r="C62" s="190" t="s">
        <v>103</v>
      </c>
      <c r="D62" s="154"/>
      <c r="E62" s="162">
        <v>45.85</v>
      </c>
      <c r="F62" s="305"/>
      <c r="G62" s="305"/>
      <c r="H62" s="165"/>
      <c r="I62" s="165"/>
      <c r="J62" s="165"/>
      <c r="K62" s="165"/>
      <c r="L62" s="165"/>
      <c r="M62" s="165"/>
      <c r="N62" s="150"/>
      <c r="O62" s="150"/>
      <c r="P62" s="150"/>
      <c r="Q62" s="150"/>
      <c r="R62" s="150"/>
      <c r="S62" s="150"/>
      <c r="T62" s="151"/>
      <c r="U62" s="150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97</v>
      </c>
      <c r="AF62" s="140">
        <v>3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/>
      <c r="B63" s="147"/>
      <c r="C63" s="188" t="s">
        <v>100</v>
      </c>
      <c r="D63" s="153"/>
      <c r="E63" s="161"/>
      <c r="F63" s="305"/>
      <c r="G63" s="305"/>
      <c r="H63" s="165"/>
      <c r="I63" s="165"/>
      <c r="J63" s="165"/>
      <c r="K63" s="165"/>
      <c r="L63" s="165"/>
      <c r="M63" s="165"/>
      <c r="N63" s="150"/>
      <c r="O63" s="150"/>
      <c r="P63" s="150"/>
      <c r="Q63" s="150"/>
      <c r="R63" s="150"/>
      <c r="S63" s="150"/>
      <c r="T63" s="151"/>
      <c r="U63" s="150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97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7"/>
      <c r="C64" s="187" t="s">
        <v>129</v>
      </c>
      <c r="D64" s="152"/>
      <c r="E64" s="160">
        <v>13.755000000000001</v>
      </c>
      <c r="F64" s="305"/>
      <c r="G64" s="305"/>
      <c r="H64" s="165"/>
      <c r="I64" s="165"/>
      <c r="J64" s="165"/>
      <c r="K64" s="165"/>
      <c r="L64" s="165"/>
      <c r="M64" s="165"/>
      <c r="N64" s="150"/>
      <c r="O64" s="150"/>
      <c r="P64" s="150"/>
      <c r="Q64" s="150"/>
      <c r="R64" s="150"/>
      <c r="S64" s="150"/>
      <c r="T64" s="151"/>
      <c r="U64" s="150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97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7"/>
      <c r="C65" s="187" t="s">
        <v>105</v>
      </c>
      <c r="D65" s="152"/>
      <c r="E65" s="160"/>
      <c r="F65" s="305"/>
      <c r="G65" s="305"/>
      <c r="H65" s="165"/>
      <c r="I65" s="165"/>
      <c r="J65" s="165"/>
      <c r="K65" s="165"/>
      <c r="L65" s="165"/>
      <c r="M65" s="165"/>
      <c r="N65" s="150"/>
      <c r="O65" s="150"/>
      <c r="P65" s="150"/>
      <c r="Q65" s="150"/>
      <c r="R65" s="150"/>
      <c r="S65" s="150"/>
      <c r="T65" s="151"/>
      <c r="U65" s="150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97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7"/>
      <c r="C66" s="188" t="s">
        <v>98</v>
      </c>
      <c r="D66" s="153"/>
      <c r="E66" s="161"/>
      <c r="F66" s="305"/>
      <c r="G66" s="305"/>
      <c r="H66" s="165"/>
      <c r="I66" s="165"/>
      <c r="J66" s="165"/>
      <c r="K66" s="165"/>
      <c r="L66" s="165"/>
      <c r="M66" s="165"/>
      <c r="N66" s="150"/>
      <c r="O66" s="150"/>
      <c r="P66" s="150"/>
      <c r="Q66" s="150"/>
      <c r="R66" s="150"/>
      <c r="S66" s="150"/>
      <c r="T66" s="151"/>
      <c r="U66" s="150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97</v>
      </c>
      <c r="AF66" s="140">
        <v>2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7"/>
      <c r="C67" s="189" t="s">
        <v>106</v>
      </c>
      <c r="D67" s="153"/>
      <c r="E67" s="161">
        <v>1.5</v>
      </c>
      <c r="F67" s="305"/>
      <c r="G67" s="305"/>
      <c r="H67" s="165"/>
      <c r="I67" s="165"/>
      <c r="J67" s="165"/>
      <c r="K67" s="165"/>
      <c r="L67" s="165"/>
      <c r="M67" s="165"/>
      <c r="N67" s="150"/>
      <c r="O67" s="150"/>
      <c r="P67" s="150"/>
      <c r="Q67" s="150"/>
      <c r="R67" s="150"/>
      <c r="S67" s="150"/>
      <c r="T67" s="151"/>
      <c r="U67" s="150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97</v>
      </c>
      <c r="AF67" s="140">
        <v>2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7"/>
      <c r="C68" s="189" t="s">
        <v>107</v>
      </c>
      <c r="D68" s="153"/>
      <c r="E68" s="161">
        <v>1.375</v>
      </c>
      <c r="F68" s="305"/>
      <c r="G68" s="305"/>
      <c r="H68" s="165"/>
      <c r="I68" s="165"/>
      <c r="J68" s="165"/>
      <c r="K68" s="165"/>
      <c r="L68" s="165"/>
      <c r="M68" s="165"/>
      <c r="N68" s="150"/>
      <c r="O68" s="150"/>
      <c r="P68" s="150"/>
      <c r="Q68" s="150"/>
      <c r="R68" s="150"/>
      <c r="S68" s="150"/>
      <c r="T68" s="151"/>
      <c r="U68" s="150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97</v>
      </c>
      <c r="AF68" s="140">
        <v>2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7"/>
      <c r="C69" s="189" t="s">
        <v>108</v>
      </c>
      <c r="D69" s="153"/>
      <c r="E69" s="161">
        <v>0.5</v>
      </c>
      <c r="F69" s="305"/>
      <c r="G69" s="305"/>
      <c r="H69" s="165"/>
      <c r="I69" s="165"/>
      <c r="J69" s="165"/>
      <c r="K69" s="165"/>
      <c r="L69" s="165"/>
      <c r="M69" s="165"/>
      <c r="N69" s="150"/>
      <c r="O69" s="150"/>
      <c r="P69" s="150"/>
      <c r="Q69" s="150"/>
      <c r="R69" s="150"/>
      <c r="S69" s="150"/>
      <c r="T69" s="151"/>
      <c r="U69" s="150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97</v>
      </c>
      <c r="AF69" s="140">
        <v>2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7"/>
      <c r="C70" s="190" t="s">
        <v>103</v>
      </c>
      <c r="D70" s="154"/>
      <c r="E70" s="162">
        <v>3.375</v>
      </c>
      <c r="F70" s="305"/>
      <c r="G70" s="305"/>
      <c r="H70" s="165"/>
      <c r="I70" s="165"/>
      <c r="J70" s="165"/>
      <c r="K70" s="165"/>
      <c r="L70" s="165"/>
      <c r="M70" s="165"/>
      <c r="N70" s="150"/>
      <c r="O70" s="150"/>
      <c r="P70" s="150"/>
      <c r="Q70" s="150"/>
      <c r="R70" s="150"/>
      <c r="S70" s="150"/>
      <c r="T70" s="151"/>
      <c r="U70" s="150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97</v>
      </c>
      <c r="AF70" s="140">
        <v>3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7"/>
      <c r="C71" s="188" t="s">
        <v>100</v>
      </c>
      <c r="D71" s="153"/>
      <c r="E71" s="161"/>
      <c r="F71" s="305"/>
      <c r="G71" s="305"/>
      <c r="H71" s="165"/>
      <c r="I71" s="165"/>
      <c r="J71" s="165"/>
      <c r="K71" s="165"/>
      <c r="L71" s="165"/>
      <c r="M71" s="165"/>
      <c r="N71" s="150"/>
      <c r="O71" s="150"/>
      <c r="P71" s="150"/>
      <c r="Q71" s="150"/>
      <c r="R71" s="150"/>
      <c r="S71" s="150"/>
      <c r="T71" s="151"/>
      <c r="U71" s="150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97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/>
      <c r="B72" s="147"/>
      <c r="C72" s="187" t="s">
        <v>130</v>
      </c>
      <c r="D72" s="152"/>
      <c r="E72" s="160">
        <v>1.0125</v>
      </c>
      <c r="F72" s="305"/>
      <c r="G72" s="305"/>
      <c r="H72" s="165"/>
      <c r="I72" s="165"/>
      <c r="J72" s="165"/>
      <c r="K72" s="165"/>
      <c r="L72" s="165"/>
      <c r="M72" s="165"/>
      <c r="N72" s="150"/>
      <c r="O72" s="150"/>
      <c r="P72" s="150"/>
      <c r="Q72" s="150"/>
      <c r="R72" s="150"/>
      <c r="S72" s="150"/>
      <c r="T72" s="151"/>
      <c r="U72" s="150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97</v>
      </c>
      <c r="AF72" s="140">
        <v>0</v>
      </c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>
        <v>4</v>
      </c>
      <c r="B73" s="147" t="s">
        <v>121</v>
      </c>
      <c r="C73" s="186" t="s">
        <v>122</v>
      </c>
      <c r="D73" s="149" t="s">
        <v>94</v>
      </c>
      <c r="E73" s="159">
        <v>7.38375</v>
      </c>
      <c r="F73" s="305">
        <f>H73+J73</f>
        <v>0</v>
      </c>
      <c r="G73" s="305">
        <f>ROUND(E73*F73,2)</f>
        <v>0</v>
      </c>
      <c r="H73" s="166"/>
      <c r="I73" s="165">
        <f>ROUND(E73*H73,2)</f>
        <v>0</v>
      </c>
      <c r="J73" s="166"/>
      <c r="K73" s="165">
        <f>ROUND(E73*J73,2)</f>
        <v>0</v>
      </c>
      <c r="L73" s="165">
        <v>21</v>
      </c>
      <c r="M73" s="165">
        <f>G73*(1+L73/100)</f>
        <v>0</v>
      </c>
      <c r="N73" s="150">
        <v>0</v>
      </c>
      <c r="O73" s="150">
        <f>ROUND(E73*N73,5)</f>
        <v>0</v>
      </c>
      <c r="P73" s="150">
        <v>0</v>
      </c>
      <c r="Q73" s="150">
        <f>ROUND(E73*P73,5)</f>
        <v>0</v>
      </c>
      <c r="R73" s="150"/>
      <c r="S73" s="150"/>
      <c r="T73" s="151">
        <v>5.8000000000000003E-2</v>
      </c>
      <c r="U73" s="150">
        <f>ROUND(E73*T73,2)</f>
        <v>0.43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95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7"/>
      <c r="C74" s="187" t="s">
        <v>131</v>
      </c>
      <c r="D74" s="152"/>
      <c r="E74" s="160"/>
      <c r="F74" s="305"/>
      <c r="G74" s="305"/>
      <c r="H74" s="165"/>
      <c r="I74" s="165"/>
      <c r="J74" s="165"/>
      <c r="K74" s="165"/>
      <c r="L74" s="165"/>
      <c r="M74" s="165"/>
      <c r="N74" s="150"/>
      <c r="O74" s="150"/>
      <c r="P74" s="150"/>
      <c r="Q74" s="150"/>
      <c r="R74" s="150"/>
      <c r="S74" s="150"/>
      <c r="T74" s="151"/>
      <c r="U74" s="150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97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/>
      <c r="B75" s="147"/>
      <c r="C75" s="187" t="s">
        <v>132</v>
      </c>
      <c r="D75" s="152"/>
      <c r="E75" s="160">
        <v>7.38375</v>
      </c>
      <c r="F75" s="305"/>
      <c r="G75" s="305"/>
      <c r="H75" s="165"/>
      <c r="I75" s="165"/>
      <c r="J75" s="165"/>
      <c r="K75" s="165"/>
      <c r="L75" s="165"/>
      <c r="M75" s="165"/>
      <c r="N75" s="150"/>
      <c r="O75" s="150"/>
      <c r="P75" s="150"/>
      <c r="Q75" s="150"/>
      <c r="R75" s="150"/>
      <c r="S75" s="150"/>
      <c r="T75" s="151"/>
      <c r="U75" s="150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97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>
        <v>5</v>
      </c>
      <c r="B76" s="147" t="s">
        <v>133</v>
      </c>
      <c r="C76" s="186" t="s">
        <v>134</v>
      </c>
      <c r="D76" s="149" t="s">
        <v>94</v>
      </c>
      <c r="E76" s="159">
        <v>7.38</v>
      </c>
      <c r="F76" s="305">
        <f>H76+J76</f>
        <v>0</v>
      </c>
      <c r="G76" s="305">
        <f>ROUND(E76*F76,2)</f>
        <v>0</v>
      </c>
      <c r="H76" s="166"/>
      <c r="I76" s="165">
        <f>ROUND(E76*H76,2)</f>
        <v>0</v>
      </c>
      <c r="J76" s="166"/>
      <c r="K76" s="165">
        <f>ROUND(E76*J76,2)</f>
        <v>0</v>
      </c>
      <c r="L76" s="165">
        <v>21</v>
      </c>
      <c r="M76" s="165">
        <f>G76*(1+L76/100)</f>
        <v>0</v>
      </c>
      <c r="N76" s="150">
        <v>0</v>
      </c>
      <c r="O76" s="150">
        <f>ROUND(E76*N76,5)</f>
        <v>0</v>
      </c>
      <c r="P76" s="150">
        <v>0</v>
      </c>
      <c r="Q76" s="150">
        <f>ROUND(E76*P76,5)</f>
        <v>0</v>
      </c>
      <c r="R76" s="150"/>
      <c r="S76" s="150"/>
      <c r="T76" s="151">
        <v>1.0999999999999999E-2</v>
      </c>
      <c r="U76" s="150">
        <f>ROUND(E76*T76,2)</f>
        <v>0.08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95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/>
      <c r="B77" s="147"/>
      <c r="C77" s="187" t="s">
        <v>135</v>
      </c>
      <c r="D77" s="152"/>
      <c r="E77" s="160">
        <v>7.38</v>
      </c>
      <c r="F77" s="305"/>
      <c r="G77" s="305"/>
      <c r="H77" s="165"/>
      <c r="I77" s="165"/>
      <c r="J77" s="165"/>
      <c r="K77" s="165"/>
      <c r="L77" s="165"/>
      <c r="M77" s="165"/>
      <c r="N77" s="150"/>
      <c r="O77" s="150"/>
      <c r="P77" s="150"/>
      <c r="Q77" s="150"/>
      <c r="R77" s="150"/>
      <c r="S77" s="150"/>
      <c r="T77" s="151"/>
      <c r="U77" s="150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97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ht="22.5" outlineLevel="1" x14ac:dyDescent="0.2">
      <c r="A78" s="141">
        <v>6</v>
      </c>
      <c r="B78" s="147" t="s">
        <v>136</v>
      </c>
      <c r="C78" s="186" t="s">
        <v>137</v>
      </c>
      <c r="D78" s="149" t="s">
        <v>94</v>
      </c>
      <c r="E78" s="159">
        <v>55.392499999999998</v>
      </c>
      <c r="F78" s="305">
        <f>H78+J78</f>
        <v>0</v>
      </c>
      <c r="G78" s="305">
        <f>ROUND(E78*F78,2)</f>
        <v>0</v>
      </c>
      <c r="H78" s="166"/>
      <c r="I78" s="165">
        <f>ROUND(E78*H78,2)</f>
        <v>0</v>
      </c>
      <c r="J78" s="166"/>
      <c r="K78" s="165">
        <f>ROUND(E78*J78,2)</f>
        <v>0</v>
      </c>
      <c r="L78" s="165">
        <v>21</v>
      </c>
      <c r="M78" s="165">
        <f>G78*(1+L78/100)</f>
        <v>0</v>
      </c>
      <c r="N78" s="150">
        <v>0</v>
      </c>
      <c r="O78" s="150">
        <f>ROUND(E78*N78,5)</f>
        <v>0</v>
      </c>
      <c r="P78" s="150">
        <v>0</v>
      </c>
      <c r="Q78" s="150">
        <f>ROUND(E78*P78,5)</f>
        <v>0</v>
      </c>
      <c r="R78" s="150"/>
      <c r="S78" s="150"/>
      <c r="T78" s="151">
        <v>1.0999999999999999E-2</v>
      </c>
      <c r="U78" s="150">
        <f>ROUND(E78*T78,2)</f>
        <v>0.61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95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7"/>
      <c r="C79" s="187" t="s">
        <v>138</v>
      </c>
      <c r="D79" s="152"/>
      <c r="E79" s="160"/>
      <c r="F79" s="305"/>
      <c r="G79" s="305"/>
      <c r="H79" s="165"/>
      <c r="I79" s="165"/>
      <c r="J79" s="165"/>
      <c r="K79" s="165"/>
      <c r="L79" s="165"/>
      <c r="M79" s="165"/>
      <c r="N79" s="150"/>
      <c r="O79" s="150"/>
      <c r="P79" s="150"/>
      <c r="Q79" s="150"/>
      <c r="R79" s="150"/>
      <c r="S79" s="150"/>
      <c r="T79" s="151"/>
      <c r="U79" s="150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97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7"/>
      <c r="C80" s="187" t="s">
        <v>139</v>
      </c>
      <c r="D80" s="152"/>
      <c r="E80" s="160">
        <v>44.314999999999998</v>
      </c>
      <c r="F80" s="305"/>
      <c r="G80" s="305"/>
      <c r="H80" s="165"/>
      <c r="I80" s="165"/>
      <c r="J80" s="165"/>
      <c r="K80" s="165"/>
      <c r="L80" s="165"/>
      <c r="M80" s="165"/>
      <c r="N80" s="150"/>
      <c r="O80" s="150"/>
      <c r="P80" s="150"/>
      <c r="Q80" s="150"/>
      <c r="R80" s="150"/>
      <c r="S80" s="150"/>
      <c r="T80" s="151"/>
      <c r="U80" s="150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97</v>
      </c>
      <c r="AF80" s="140">
        <v>0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7"/>
      <c r="C81" s="187" t="s">
        <v>140</v>
      </c>
      <c r="D81" s="152"/>
      <c r="E81" s="160">
        <v>-3.69</v>
      </c>
      <c r="F81" s="305"/>
      <c r="G81" s="305"/>
      <c r="H81" s="165"/>
      <c r="I81" s="165"/>
      <c r="J81" s="165"/>
      <c r="K81" s="165"/>
      <c r="L81" s="165"/>
      <c r="M81" s="165"/>
      <c r="N81" s="150"/>
      <c r="O81" s="150"/>
      <c r="P81" s="150"/>
      <c r="Q81" s="150"/>
      <c r="R81" s="150"/>
      <c r="S81" s="150"/>
      <c r="T81" s="151"/>
      <c r="U81" s="150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97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7"/>
      <c r="C82" s="191" t="s">
        <v>141</v>
      </c>
      <c r="D82" s="155"/>
      <c r="E82" s="163">
        <v>40.625</v>
      </c>
      <c r="F82" s="305"/>
      <c r="G82" s="305"/>
      <c r="H82" s="165"/>
      <c r="I82" s="165"/>
      <c r="J82" s="165"/>
      <c r="K82" s="165"/>
      <c r="L82" s="165"/>
      <c r="M82" s="165"/>
      <c r="N82" s="150"/>
      <c r="O82" s="150"/>
      <c r="P82" s="150"/>
      <c r="Q82" s="150"/>
      <c r="R82" s="150"/>
      <c r="S82" s="150"/>
      <c r="T82" s="151"/>
      <c r="U82" s="150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97</v>
      </c>
      <c r="AF82" s="140">
        <v>1</v>
      </c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7"/>
      <c r="C83" s="187" t="s">
        <v>142</v>
      </c>
      <c r="D83" s="152"/>
      <c r="E83" s="160">
        <v>14.7675</v>
      </c>
      <c r="F83" s="305"/>
      <c r="G83" s="305"/>
      <c r="H83" s="165"/>
      <c r="I83" s="165"/>
      <c r="J83" s="165"/>
      <c r="K83" s="165"/>
      <c r="L83" s="165"/>
      <c r="M83" s="165"/>
      <c r="N83" s="150"/>
      <c r="O83" s="150"/>
      <c r="P83" s="150"/>
      <c r="Q83" s="150"/>
      <c r="R83" s="150"/>
      <c r="S83" s="150"/>
      <c r="T83" s="151"/>
      <c r="U83" s="150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97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/>
      <c r="B84" s="147"/>
      <c r="C84" s="191" t="s">
        <v>141</v>
      </c>
      <c r="D84" s="155"/>
      <c r="E84" s="163">
        <v>14.7675</v>
      </c>
      <c r="F84" s="305"/>
      <c r="G84" s="305"/>
      <c r="H84" s="165"/>
      <c r="I84" s="165"/>
      <c r="J84" s="165"/>
      <c r="K84" s="165"/>
      <c r="L84" s="165"/>
      <c r="M84" s="165"/>
      <c r="N84" s="150"/>
      <c r="O84" s="150"/>
      <c r="P84" s="150"/>
      <c r="Q84" s="150"/>
      <c r="R84" s="150"/>
      <c r="S84" s="150"/>
      <c r="T84" s="151"/>
      <c r="U84" s="150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97</v>
      </c>
      <c r="AF84" s="140">
        <v>1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>
        <v>7</v>
      </c>
      <c r="B85" s="147" t="s">
        <v>143</v>
      </c>
      <c r="C85" s="186" t="s">
        <v>144</v>
      </c>
      <c r="D85" s="149" t="s">
        <v>94</v>
      </c>
      <c r="E85" s="159">
        <v>553.92499999999995</v>
      </c>
      <c r="F85" s="305">
        <f>H85+J85</f>
        <v>0</v>
      </c>
      <c r="G85" s="305">
        <f>ROUND(E85*F85,2)</f>
        <v>0</v>
      </c>
      <c r="H85" s="166"/>
      <c r="I85" s="165">
        <f>ROUND(E85*H85,2)</f>
        <v>0</v>
      </c>
      <c r="J85" s="166"/>
      <c r="K85" s="165">
        <f>ROUND(E85*J85,2)</f>
        <v>0</v>
      </c>
      <c r="L85" s="165">
        <v>21</v>
      </c>
      <c r="M85" s="165">
        <f>G85*(1+L85/100)</f>
        <v>0</v>
      </c>
      <c r="N85" s="150">
        <v>0</v>
      </c>
      <c r="O85" s="150">
        <f>ROUND(E85*N85,5)</f>
        <v>0</v>
      </c>
      <c r="P85" s="150">
        <v>0</v>
      </c>
      <c r="Q85" s="150">
        <f>ROUND(E85*P85,5)</f>
        <v>0</v>
      </c>
      <c r="R85" s="150"/>
      <c r="S85" s="150"/>
      <c r="T85" s="151">
        <v>0</v>
      </c>
      <c r="U85" s="150">
        <f>ROUND(E85*T85,2)</f>
        <v>0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95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7"/>
      <c r="C86" s="187" t="s">
        <v>145</v>
      </c>
      <c r="D86" s="152"/>
      <c r="E86" s="160"/>
      <c r="F86" s="305"/>
      <c r="G86" s="305"/>
      <c r="H86" s="165"/>
      <c r="I86" s="165"/>
      <c r="J86" s="165"/>
      <c r="K86" s="165"/>
      <c r="L86" s="165"/>
      <c r="M86" s="165"/>
      <c r="N86" s="150"/>
      <c r="O86" s="150"/>
      <c r="P86" s="150"/>
      <c r="Q86" s="150"/>
      <c r="R86" s="150"/>
      <c r="S86" s="150"/>
      <c r="T86" s="151"/>
      <c r="U86" s="150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97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/>
      <c r="B87" s="147"/>
      <c r="C87" s="187" t="s">
        <v>146</v>
      </c>
      <c r="D87" s="152"/>
      <c r="E87" s="160">
        <v>443.15</v>
      </c>
      <c r="F87" s="305"/>
      <c r="G87" s="305"/>
      <c r="H87" s="165"/>
      <c r="I87" s="165"/>
      <c r="J87" s="165"/>
      <c r="K87" s="165"/>
      <c r="L87" s="165"/>
      <c r="M87" s="165"/>
      <c r="N87" s="150"/>
      <c r="O87" s="150"/>
      <c r="P87" s="150"/>
      <c r="Q87" s="150"/>
      <c r="R87" s="150"/>
      <c r="S87" s="150"/>
      <c r="T87" s="151"/>
      <c r="U87" s="150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97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/>
      <c r="B88" s="147"/>
      <c r="C88" s="187" t="s">
        <v>147</v>
      </c>
      <c r="D88" s="152"/>
      <c r="E88" s="160">
        <v>-36.9</v>
      </c>
      <c r="F88" s="305"/>
      <c r="G88" s="305"/>
      <c r="H88" s="165"/>
      <c r="I88" s="165"/>
      <c r="J88" s="165"/>
      <c r="K88" s="165"/>
      <c r="L88" s="165"/>
      <c r="M88" s="165"/>
      <c r="N88" s="150"/>
      <c r="O88" s="150"/>
      <c r="P88" s="150"/>
      <c r="Q88" s="150"/>
      <c r="R88" s="150"/>
      <c r="S88" s="150"/>
      <c r="T88" s="151"/>
      <c r="U88" s="150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97</v>
      </c>
      <c r="AF88" s="140">
        <v>0</v>
      </c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/>
      <c r="B89" s="147"/>
      <c r="C89" s="191" t="s">
        <v>141</v>
      </c>
      <c r="D89" s="155"/>
      <c r="E89" s="163">
        <v>406.25</v>
      </c>
      <c r="F89" s="305"/>
      <c r="G89" s="305"/>
      <c r="H89" s="165"/>
      <c r="I89" s="165"/>
      <c r="J89" s="165"/>
      <c r="K89" s="165"/>
      <c r="L89" s="165"/>
      <c r="M89" s="165"/>
      <c r="N89" s="150"/>
      <c r="O89" s="150"/>
      <c r="P89" s="150"/>
      <c r="Q89" s="150"/>
      <c r="R89" s="150"/>
      <c r="S89" s="150"/>
      <c r="T89" s="151"/>
      <c r="U89" s="150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97</v>
      </c>
      <c r="AF89" s="140">
        <v>1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41"/>
      <c r="B90" s="147"/>
      <c r="C90" s="187" t="s">
        <v>148</v>
      </c>
      <c r="D90" s="152"/>
      <c r="E90" s="160">
        <v>147.67500000000001</v>
      </c>
      <c r="F90" s="305"/>
      <c r="G90" s="305"/>
      <c r="H90" s="165"/>
      <c r="I90" s="165"/>
      <c r="J90" s="165"/>
      <c r="K90" s="165"/>
      <c r="L90" s="165"/>
      <c r="M90" s="165"/>
      <c r="N90" s="150"/>
      <c r="O90" s="150"/>
      <c r="P90" s="150"/>
      <c r="Q90" s="150"/>
      <c r="R90" s="150"/>
      <c r="S90" s="150"/>
      <c r="T90" s="151"/>
      <c r="U90" s="150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97</v>
      </c>
      <c r="AF90" s="140">
        <v>0</v>
      </c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7"/>
      <c r="C91" s="191" t="s">
        <v>141</v>
      </c>
      <c r="D91" s="155"/>
      <c r="E91" s="163">
        <v>147.67500000000001</v>
      </c>
      <c r="F91" s="305"/>
      <c r="G91" s="305"/>
      <c r="H91" s="165"/>
      <c r="I91" s="165"/>
      <c r="J91" s="165"/>
      <c r="K91" s="165"/>
      <c r="L91" s="165"/>
      <c r="M91" s="165"/>
      <c r="N91" s="150"/>
      <c r="O91" s="150"/>
      <c r="P91" s="150"/>
      <c r="Q91" s="150"/>
      <c r="R91" s="150"/>
      <c r="S91" s="150"/>
      <c r="T91" s="151"/>
      <c r="U91" s="150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97</v>
      </c>
      <c r="AF91" s="140">
        <v>1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>
        <v>8</v>
      </c>
      <c r="B92" s="147" t="s">
        <v>149</v>
      </c>
      <c r="C92" s="186" t="s">
        <v>150</v>
      </c>
      <c r="D92" s="149" t="s">
        <v>94</v>
      </c>
      <c r="E92" s="159">
        <v>3.69</v>
      </c>
      <c r="F92" s="305">
        <f>H92+J92</f>
        <v>0</v>
      </c>
      <c r="G92" s="305">
        <f>ROUND(E92*F92,2)</f>
        <v>0</v>
      </c>
      <c r="H92" s="166"/>
      <c r="I92" s="165">
        <f>ROUND(E92*H92,2)</f>
        <v>0</v>
      </c>
      <c r="J92" s="166"/>
      <c r="K92" s="165">
        <f>ROUND(E92*J92,2)</f>
        <v>0</v>
      </c>
      <c r="L92" s="165">
        <v>21</v>
      </c>
      <c r="M92" s="165">
        <f>G92*(1+L92/100)</f>
        <v>0</v>
      </c>
      <c r="N92" s="150">
        <v>0</v>
      </c>
      <c r="O92" s="150">
        <f>ROUND(E92*N92,5)</f>
        <v>0</v>
      </c>
      <c r="P92" s="150">
        <v>0</v>
      </c>
      <c r="Q92" s="150">
        <f>ROUND(E92*P92,5)</f>
        <v>0</v>
      </c>
      <c r="R92" s="150"/>
      <c r="S92" s="150"/>
      <c r="T92" s="151">
        <v>5.2999999999999999E-2</v>
      </c>
      <c r="U92" s="150">
        <f>ROUND(E92*T92,2)</f>
        <v>0.2</v>
      </c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95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/>
      <c r="B93" s="147"/>
      <c r="C93" s="187" t="s">
        <v>151</v>
      </c>
      <c r="D93" s="152"/>
      <c r="E93" s="160"/>
      <c r="F93" s="305"/>
      <c r="G93" s="305"/>
      <c r="H93" s="165"/>
      <c r="I93" s="165"/>
      <c r="J93" s="165"/>
      <c r="K93" s="165"/>
      <c r="L93" s="165"/>
      <c r="M93" s="165"/>
      <c r="N93" s="150"/>
      <c r="O93" s="150"/>
      <c r="P93" s="150"/>
      <c r="Q93" s="150"/>
      <c r="R93" s="150"/>
      <c r="S93" s="150"/>
      <c r="T93" s="151"/>
      <c r="U93" s="150"/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97</v>
      </c>
      <c r="AF93" s="140">
        <v>0</v>
      </c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7"/>
      <c r="C94" s="187" t="s">
        <v>152</v>
      </c>
      <c r="D94" s="152"/>
      <c r="E94" s="160">
        <v>3.69</v>
      </c>
      <c r="F94" s="305"/>
      <c r="G94" s="305"/>
      <c r="H94" s="165"/>
      <c r="I94" s="165"/>
      <c r="J94" s="165"/>
      <c r="K94" s="165"/>
      <c r="L94" s="165"/>
      <c r="M94" s="165"/>
      <c r="N94" s="150"/>
      <c r="O94" s="150"/>
      <c r="P94" s="150"/>
      <c r="Q94" s="150"/>
      <c r="R94" s="150"/>
      <c r="S94" s="150"/>
      <c r="T94" s="151"/>
      <c r="U94" s="150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97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>
        <v>9</v>
      </c>
      <c r="B95" s="147" t="s">
        <v>153</v>
      </c>
      <c r="C95" s="186" t="s">
        <v>154</v>
      </c>
      <c r="D95" s="149" t="s">
        <v>94</v>
      </c>
      <c r="E95" s="159">
        <v>59.082499999999996</v>
      </c>
      <c r="F95" s="305">
        <f>H95+J95</f>
        <v>0</v>
      </c>
      <c r="G95" s="305">
        <f>ROUND(E95*F95,2)</f>
        <v>0</v>
      </c>
      <c r="H95" s="166"/>
      <c r="I95" s="165">
        <f>ROUND(E95*H95,2)</f>
        <v>0</v>
      </c>
      <c r="J95" s="166"/>
      <c r="K95" s="165">
        <f>ROUND(E95*J95,2)</f>
        <v>0</v>
      </c>
      <c r="L95" s="165">
        <v>21</v>
      </c>
      <c r="M95" s="165">
        <f>G95*(1+L95/100)</f>
        <v>0</v>
      </c>
      <c r="N95" s="150">
        <v>0</v>
      </c>
      <c r="O95" s="150">
        <f>ROUND(E95*N95,5)</f>
        <v>0</v>
      </c>
      <c r="P95" s="150">
        <v>0</v>
      </c>
      <c r="Q95" s="150">
        <f>ROUND(E95*P95,5)</f>
        <v>0</v>
      </c>
      <c r="R95" s="150"/>
      <c r="S95" s="150"/>
      <c r="T95" s="151">
        <v>8.9999999999999993E-3</v>
      </c>
      <c r="U95" s="150">
        <f>ROUND(E95*T95,2)</f>
        <v>0.53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95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7"/>
      <c r="C96" s="187" t="s">
        <v>138</v>
      </c>
      <c r="D96" s="152"/>
      <c r="E96" s="160"/>
      <c r="F96" s="305"/>
      <c r="G96" s="305"/>
      <c r="H96" s="165"/>
      <c r="I96" s="165"/>
      <c r="J96" s="165"/>
      <c r="K96" s="165"/>
      <c r="L96" s="165"/>
      <c r="M96" s="165"/>
      <c r="N96" s="150"/>
      <c r="O96" s="150"/>
      <c r="P96" s="150"/>
      <c r="Q96" s="150"/>
      <c r="R96" s="150"/>
      <c r="S96" s="150"/>
      <c r="T96" s="151"/>
      <c r="U96" s="150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97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/>
      <c r="B97" s="147"/>
      <c r="C97" s="187" t="s">
        <v>139</v>
      </c>
      <c r="D97" s="152"/>
      <c r="E97" s="160">
        <v>44.314999999999998</v>
      </c>
      <c r="F97" s="305"/>
      <c r="G97" s="305"/>
      <c r="H97" s="165"/>
      <c r="I97" s="165"/>
      <c r="J97" s="165"/>
      <c r="K97" s="165"/>
      <c r="L97" s="165"/>
      <c r="M97" s="165"/>
      <c r="N97" s="150"/>
      <c r="O97" s="150"/>
      <c r="P97" s="150"/>
      <c r="Q97" s="150"/>
      <c r="R97" s="150"/>
      <c r="S97" s="150"/>
      <c r="T97" s="151"/>
      <c r="U97" s="150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97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7"/>
      <c r="C98" s="191" t="s">
        <v>141</v>
      </c>
      <c r="D98" s="155"/>
      <c r="E98" s="163">
        <v>44.314999999999998</v>
      </c>
      <c r="F98" s="305"/>
      <c r="G98" s="305"/>
      <c r="H98" s="165"/>
      <c r="I98" s="165"/>
      <c r="J98" s="165"/>
      <c r="K98" s="165"/>
      <c r="L98" s="165"/>
      <c r="M98" s="165"/>
      <c r="N98" s="150"/>
      <c r="O98" s="150"/>
      <c r="P98" s="150"/>
      <c r="Q98" s="150"/>
      <c r="R98" s="150"/>
      <c r="S98" s="150"/>
      <c r="T98" s="151"/>
      <c r="U98" s="150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97</v>
      </c>
      <c r="AF98" s="140">
        <v>1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/>
      <c r="B99" s="147"/>
      <c r="C99" s="187" t="s">
        <v>142</v>
      </c>
      <c r="D99" s="152"/>
      <c r="E99" s="160">
        <v>14.7675</v>
      </c>
      <c r="F99" s="305"/>
      <c r="G99" s="305"/>
      <c r="H99" s="165"/>
      <c r="I99" s="165"/>
      <c r="J99" s="165"/>
      <c r="K99" s="165"/>
      <c r="L99" s="165"/>
      <c r="M99" s="165"/>
      <c r="N99" s="150"/>
      <c r="O99" s="150"/>
      <c r="P99" s="150"/>
      <c r="Q99" s="150"/>
      <c r="R99" s="150"/>
      <c r="S99" s="150"/>
      <c r="T99" s="151"/>
      <c r="U99" s="150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97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/>
      <c r="B100" s="147"/>
      <c r="C100" s="191" t="s">
        <v>141</v>
      </c>
      <c r="D100" s="155"/>
      <c r="E100" s="163">
        <v>14.7675</v>
      </c>
      <c r="F100" s="305"/>
      <c r="G100" s="305"/>
      <c r="H100" s="165"/>
      <c r="I100" s="165"/>
      <c r="J100" s="165"/>
      <c r="K100" s="165"/>
      <c r="L100" s="165"/>
      <c r="M100" s="165"/>
      <c r="N100" s="150"/>
      <c r="O100" s="150"/>
      <c r="P100" s="150"/>
      <c r="Q100" s="150"/>
      <c r="R100" s="150"/>
      <c r="S100" s="150"/>
      <c r="T100" s="151"/>
      <c r="U100" s="15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97</v>
      </c>
      <c r="AF100" s="140">
        <v>1</v>
      </c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>
        <v>10</v>
      </c>
      <c r="B101" s="147" t="s">
        <v>155</v>
      </c>
      <c r="C101" s="186" t="s">
        <v>156</v>
      </c>
      <c r="D101" s="149" t="s">
        <v>94</v>
      </c>
      <c r="E101" s="159">
        <v>3.6900000000000004</v>
      </c>
      <c r="F101" s="305">
        <f>H101+J101</f>
        <v>0</v>
      </c>
      <c r="G101" s="305">
        <f>ROUND(E101*F101,2)</f>
        <v>0</v>
      </c>
      <c r="H101" s="166"/>
      <c r="I101" s="165">
        <f>ROUND(E101*H101,2)</f>
        <v>0</v>
      </c>
      <c r="J101" s="166"/>
      <c r="K101" s="165">
        <f>ROUND(E101*J101,2)</f>
        <v>0</v>
      </c>
      <c r="L101" s="165">
        <v>21</v>
      </c>
      <c r="M101" s="165">
        <f>G101*(1+L101/100)</f>
        <v>0</v>
      </c>
      <c r="N101" s="150">
        <v>0</v>
      </c>
      <c r="O101" s="150">
        <f>ROUND(E101*N101,5)</f>
        <v>0</v>
      </c>
      <c r="P101" s="150">
        <v>0</v>
      </c>
      <c r="Q101" s="150">
        <f>ROUND(E101*P101,5)</f>
        <v>0</v>
      </c>
      <c r="R101" s="150"/>
      <c r="S101" s="150"/>
      <c r="T101" s="151">
        <v>1.2390000000000001</v>
      </c>
      <c r="U101" s="150">
        <f>ROUND(E101*T101,2)</f>
        <v>4.57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95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/>
      <c r="B102" s="147"/>
      <c r="C102" s="187" t="s">
        <v>157</v>
      </c>
      <c r="D102" s="152"/>
      <c r="E102" s="160"/>
      <c r="F102" s="305"/>
      <c r="G102" s="305"/>
      <c r="H102" s="165"/>
      <c r="I102" s="165"/>
      <c r="J102" s="165"/>
      <c r="K102" s="165"/>
      <c r="L102" s="165"/>
      <c r="M102" s="165"/>
      <c r="N102" s="150"/>
      <c r="O102" s="150"/>
      <c r="P102" s="150"/>
      <c r="Q102" s="150"/>
      <c r="R102" s="150"/>
      <c r="S102" s="150"/>
      <c r="T102" s="151"/>
      <c r="U102" s="15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97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1"/>
      <c r="B103" s="147"/>
      <c r="C103" s="187" t="s">
        <v>158</v>
      </c>
      <c r="D103" s="152"/>
      <c r="E103" s="160"/>
      <c r="F103" s="305"/>
      <c r="G103" s="305"/>
      <c r="H103" s="165"/>
      <c r="I103" s="165"/>
      <c r="J103" s="165"/>
      <c r="K103" s="165"/>
      <c r="L103" s="165"/>
      <c r="M103" s="165"/>
      <c r="N103" s="150"/>
      <c r="O103" s="150"/>
      <c r="P103" s="150"/>
      <c r="Q103" s="150"/>
      <c r="R103" s="150"/>
      <c r="S103" s="150"/>
      <c r="T103" s="151"/>
      <c r="U103" s="15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97</v>
      </c>
      <c r="AF103" s="140">
        <v>0</v>
      </c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/>
      <c r="B104" s="147"/>
      <c r="C104" s="188" t="s">
        <v>98</v>
      </c>
      <c r="D104" s="153"/>
      <c r="E104" s="161"/>
      <c r="F104" s="305"/>
      <c r="G104" s="305"/>
      <c r="H104" s="165"/>
      <c r="I104" s="165"/>
      <c r="J104" s="165"/>
      <c r="K104" s="165"/>
      <c r="L104" s="165"/>
      <c r="M104" s="165"/>
      <c r="N104" s="150"/>
      <c r="O104" s="150"/>
      <c r="P104" s="150"/>
      <c r="Q104" s="150"/>
      <c r="R104" s="150"/>
      <c r="S104" s="150"/>
      <c r="T104" s="151"/>
      <c r="U104" s="15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97</v>
      </c>
      <c r="AF104" s="140">
        <v>2</v>
      </c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/>
      <c r="B105" s="147"/>
      <c r="C105" s="189" t="s">
        <v>159</v>
      </c>
      <c r="D105" s="153"/>
      <c r="E105" s="161"/>
      <c r="F105" s="305"/>
      <c r="G105" s="305"/>
      <c r="H105" s="165"/>
      <c r="I105" s="165"/>
      <c r="J105" s="165"/>
      <c r="K105" s="165"/>
      <c r="L105" s="165"/>
      <c r="M105" s="165"/>
      <c r="N105" s="150"/>
      <c r="O105" s="150"/>
      <c r="P105" s="150"/>
      <c r="Q105" s="150"/>
      <c r="R105" s="150"/>
      <c r="S105" s="150"/>
      <c r="T105" s="151"/>
      <c r="U105" s="15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97</v>
      </c>
      <c r="AF105" s="140">
        <v>2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/>
      <c r="B106" s="147"/>
      <c r="C106" s="189" t="s">
        <v>115</v>
      </c>
      <c r="D106" s="153"/>
      <c r="E106" s="161">
        <v>7.5</v>
      </c>
      <c r="F106" s="305"/>
      <c r="G106" s="305"/>
      <c r="H106" s="165"/>
      <c r="I106" s="165"/>
      <c r="J106" s="165"/>
      <c r="K106" s="165"/>
      <c r="L106" s="165"/>
      <c r="M106" s="165"/>
      <c r="N106" s="150"/>
      <c r="O106" s="150"/>
      <c r="P106" s="150"/>
      <c r="Q106" s="150"/>
      <c r="R106" s="150"/>
      <c r="S106" s="150"/>
      <c r="T106" s="151"/>
      <c r="U106" s="15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97</v>
      </c>
      <c r="AF106" s="140">
        <v>2</v>
      </c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41"/>
      <c r="B107" s="147"/>
      <c r="C107" s="189" t="s">
        <v>160</v>
      </c>
      <c r="D107" s="153"/>
      <c r="E107" s="161">
        <v>7</v>
      </c>
      <c r="F107" s="305"/>
      <c r="G107" s="305"/>
      <c r="H107" s="165"/>
      <c r="I107" s="165"/>
      <c r="J107" s="165"/>
      <c r="K107" s="165"/>
      <c r="L107" s="165"/>
      <c r="M107" s="165"/>
      <c r="N107" s="150"/>
      <c r="O107" s="150"/>
      <c r="P107" s="150"/>
      <c r="Q107" s="150"/>
      <c r="R107" s="150"/>
      <c r="S107" s="150"/>
      <c r="T107" s="151"/>
      <c r="U107" s="15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97</v>
      </c>
      <c r="AF107" s="140">
        <v>2</v>
      </c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41"/>
      <c r="B108" s="147"/>
      <c r="C108" s="190" t="s">
        <v>103</v>
      </c>
      <c r="D108" s="154"/>
      <c r="E108" s="162">
        <v>14.5</v>
      </c>
      <c r="F108" s="305"/>
      <c r="G108" s="305"/>
      <c r="H108" s="165"/>
      <c r="I108" s="165"/>
      <c r="J108" s="165"/>
      <c r="K108" s="165"/>
      <c r="L108" s="165"/>
      <c r="M108" s="165"/>
      <c r="N108" s="150"/>
      <c r="O108" s="150"/>
      <c r="P108" s="150"/>
      <c r="Q108" s="150"/>
      <c r="R108" s="150"/>
      <c r="S108" s="150"/>
      <c r="T108" s="151"/>
      <c r="U108" s="15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97</v>
      </c>
      <c r="AF108" s="140">
        <v>3</v>
      </c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41"/>
      <c r="B109" s="147"/>
      <c r="C109" s="188" t="s">
        <v>100</v>
      </c>
      <c r="D109" s="153"/>
      <c r="E109" s="161"/>
      <c r="F109" s="305"/>
      <c r="G109" s="305"/>
      <c r="H109" s="165"/>
      <c r="I109" s="165"/>
      <c r="J109" s="165"/>
      <c r="K109" s="165"/>
      <c r="L109" s="165"/>
      <c r="M109" s="165"/>
      <c r="N109" s="150"/>
      <c r="O109" s="150"/>
      <c r="P109" s="150"/>
      <c r="Q109" s="150"/>
      <c r="R109" s="150"/>
      <c r="S109" s="150"/>
      <c r="T109" s="151"/>
      <c r="U109" s="15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97</v>
      </c>
      <c r="AF109" s="140">
        <v>0</v>
      </c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">
      <c r="A110" s="141"/>
      <c r="B110" s="147"/>
      <c r="C110" s="187" t="s">
        <v>161</v>
      </c>
      <c r="D110" s="152"/>
      <c r="E110" s="160">
        <v>2.2799999999999998</v>
      </c>
      <c r="F110" s="305"/>
      <c r="G110" s="305"/>
      <c r="H110" s="165"/>
      <c r="I110" s="165"/>
      <c r="J110" s="165"/>
      <c r="K110" s="165"/>
      <c r="L110" s="165"/>
      <c r="M110" s="165"/>
      <c r="N110" s="150"/>
      <c r="O110" s="150"/>
      <c r="P110" s="150"/>
      <c r="Q110" s="150"/>
      <c r="R110" s="150"/>
      <c r="S110" s="150"/>
      <c r="T110" s="151"/>
      <c r="U110" s="15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97</v>
      </c>
      <c r="AF110" s="140">
        <v>0</v>
      </c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1"/>
      <c r="B111" s="147"/>
      <c r="C111" s="188" t="s">
        <v>98</v>
      </c>
      <c r="D111" s="153"/>
      <c r="E111" s="161"/>
      <c r="F111" s="305"/>
      <c r="G111" s="305"/>
      <c r="H111" s="165"/>
      <c r="I111" s="165"/>
      <c r="J111" s="165"/>
      <c r="K111" s="165"/>
      <c r="L111" s="165"/>
      <c r="M111" s="165"/>
      <c r="N111" s="150"/>
      <c r="O111" s="150"/>
      <c r="P111" s="150"/>
      <c r="Q111" s="150"/>
      <c r="R111" s="150"/>
      <c r="S111" s="150"/>
      <c r="T111" s="151"/>
      <c r="U111" s="15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97</v>
      </c>
      <c r="AF111" s="140">
        <v>2</v>
      </c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41"/>
      <c r="B112" s="147"/>
      <c r="C112" s="189" t="s">
        <v>162</v>
      </c>
      <c r="D112" s="153"/>
      <c r="E112" s="161"/>
      <c r="F112" s="305"/>
      <c r="G112" s="305"/>
      <c r="H112" s="165"/>
      <c r="I112" s="165"/>
      <c r="J112" s="165"/>
      <c r="K112" s="165"/>
      <c r="L112" s="165"/>
      <c r="M112" s="165"/>
      <c r="N112" s="150"/>
      <c r="O112" s="150"/>
      <c r="P112" s="150"/>
      <c r="Q112" s="150"/>
      <c r="R112" s="150"/>
      <c r="S112" s="150"/>
      <c r="T112" s="151"/>
      <c r="U112" s="15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97</v>
      </c>
      <c r="AF112" s="140">
        <v>2</v>
      </c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/>
      <c r="B113" s="147"/>
      <c r="C113" s="189" t="s">
        <v>163</v>
      </c>
      <c r="D113" s="153"/>
      <c r="E113" s="161">
        <v>23.5</v>
      </c>
      <c r="F113" s="305"/>
      <c r="G113" s="305"/>
      <c r="H113" s="165"/>
      <c r="I113" s="165"/>
      <c r="J113" s="165"/>
      <c r="K113" s="165"/>
      <c r="L113" s="165"/>
      <c r="M113" s="165"/>
      <c r="N113" s="150"/>
      <c r="O113" s="150"/>
      <c r="P113" s="150"/>
      <c r="Q113" s="150"/>
      <c r="R113" s="150"/>
      <c r="S113" s="150"/>
      <c r="T113" s="151"/>
      <c r="U113" s="15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97</v>
      </c>
      <c r="AF113" s="140">
        <v>2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/>
      <c r="B114" s="147"/>
      <c r="C114" s="190" t="s">
        <v>103</v>
      </c>
      <c r="D114" s="154"/>
      <c r="E114" s="162">
        <v>23.5</v>
      </c>
      <c r="F114" s="305"/>
      <c r="G114" s="305"/>
      <c r="H114" s="165"/>
      <c r="I114" s="165"/>
      <c r="J114" s="165"/>
      <c r="K114" s="165"/>
      <c r="L114" s="165"/>
      <c r="M114" s="165"/>
      <c r="N114" s="150"/>
      <c r="O114" s="150"/>
      <c r="P114" s="150"/>
      <c r="Q114" s="150"/>
      <c r="R114" s="150"/>
      <c r="S114" s="150"/>
      <c r="T114" s="151"/>
      <c r="U114" s="15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97</v>
      </c>
      <c r="AF114" s="140">
        <v>3</v>
      </c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/>
      <c r="B115" s="147"/>
      <c r="C115" s="188" t="s">
        <v>100</v>
      </c>
      <c r="D115" s="153"/>
      <c r="E115" s="161"/>
      <c r="F115" s="305"/>
      <c r="G115" s="305"/>
      <c r="H115" s="165"/>
      <c r="I115" s="165"/>
      <c r="J115" s="165"/>
      <c r="K115" s="165"/>
      <c r="L115" s="165"/>
      <c r="M115" s="165"/>
      <c r="N115" s="150"/>
      <c r="O115" s="150"/>
      <c r="P115" s="150"/>
      <c r="Q115" s="150"/>
      <c r="R115" s="150"/>
      <c r="S115" s="150"/>
      <c r="T115" s="151"/>
      <c r="U115" s="15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97</v>
      </c>
      <c r="AF115" s="140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/>
      <c r="B116" s="147"/>
      <c r="C116" s="187" t="s">
        <v>164</v>
      </c>
      <c r="D116" s="152"/>
      <c r="E116" s="160">
        <v>1.41</v>
      </c>
      <c r="F116" s="305"/>
      <c r="G116" s="305"/>
      <c r="H116" s="165"/>
      <c r="I116" s="165"/>
      <c r="J116" s="165"/>
      <c r="K116" s="165"/>
      <c r="L116" s="165"/>
      <c r="M116" s="165"/>
      <c r="N116" s="150"/>
      <c r="O116" s="150"/>
      <c r="P116" s="150"/>
      <c r="Q116" s="150"/>
      <c r="R116" s="150"/>
      <c r="S116" s="150"/>
      <c r="T116" s="151"/>
      <c r="U116" s="15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97</v>
      </c>
      <c r="AF116" s="140">
        <v>0</v>
      </c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>
        <v>11</v>
      </c>
      <c r="B117" s="147" t="s">
        <v>165</v>
      </c>
      <c r="C117" s="186" t="s">
        <v>166</v>
      </c>
      <c r="D117" s="149" t="s">
        <v>167</v>
      </c>
      <c r="E117" s="159">
        <v>41.975000000000001</v>
      </c>
      <c r="F117" s="305">
        <f>H117+J117</f>
        <v>0</v>
      </c>
      <c r="G117" s="305">
        <f>ROUND(E117*F117,2)</f>
        <v>0</v>
      </c>
      <c r="H117" s="166"/>
      <c r="I117" s="165">
        <f>ROUND(E117*H117,2)</f>
        <v>0</v>
      </c>
      <c r="J117" s="166"/>
      <c r="K117" s="165">
        <f>ROUND(E117*J117,2)</f>
        <v>0</v>
      </c>
      <c r="L117" s="165">
        <v>21</v>
      </c>
      <c r="M117" s="165">
        <f>G117*(1+L117/100)</f>
        <v>0</v>
      </c>
      <c r="N117" s="150">
        <v>0</v>
      </c>
      <c r="O117" s="150">
        <f>ROUND(E117*N117,5)</f>
        <v>0</v>
      </c>
      <c r="P117" s="150">
        <v>0</v>
      </c>
      <c r="Q117" s="150">
        <f>ROUND(E117*P117,5)</f>
        <v>0</v>
      </c>
      <c r="R117" s="150"/>
      <c r="S117" s="150"/>
      <c r="T117" s="151">
        <v>1.7999999999999999E-2</v>
      </c>
      <c r="U117" s="150">
        <f>ROUND(E117*T117,2)</f>
        <v>0.76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95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/>
      <c r="B118" s="147"/>
      <c r="C118" s="187" t="s">
        <v>96</v>
      </c>
      <c r="D118" s="152"/>
      <c r="E118" s="160"/>
      <c r="F118" s="305"/>
      <c r="G118" s="305"/>
      <c r="H118" s="165"/>
      <c r="I118" s="165"/>
      <c r="J118" s="165"/>
      <c r="K118" s="165"/>
      <c r="L118" s="165"/>
      <c r="M118" s="165"/>
      <c r="N118" s="150"/>
      <c r="O118" s="150"/>
      <c r="P118" s="150"/>
      <c r="Q118" s="150"/>
      <c r="R118" s="150"/>
      <c r="S118" s="150"/>
      <c r="T118" s="151"/>
      <c r="U118" s="15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97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/>
      <c r="B119" s="147"/>
      <c r="C119" s="187" t="s">
        <v>168</v>
      </c>
      <c r="D119" s="152"/>
      <c r="E119" s="160">
        <v>41.975000000000001</v>
      </c>
      <c r="F119" s="305"/>
      <c r="G119" s="305"/>
      <c r="H119" s="165"/>
      <c r="I119" s="165"/>
      <c r="J119" s="165"/>
      <c r="K119" s="165"/>
      <c r="L119" s="165"/>
      <c r="M119" s="165"/>
      <c r="N119" s="150"/>
      <c r="O119" s="150"/>
      <c r="P119" s="150"/>
      <c r="Q119" s="150"/>
      <c r="R119" s="150"/>
      <c r="S119" s="150"/>
      <c r="T119" s="151"/>
      <c r="U119" s="15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97</v>
      </c>
      <c r="AF119" s="140">
        <v>0</v>
      </c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">
      <c r="A120" s="141">
        <v>12</v>
      </c>
      <c r="B120" s="147" t="s">
        <v>169</v>
      </c>
      <c r="C120" s="186" t="s">
        <v>170</v>
      </c>
      <c r="D120" s="149" t="s">
        <v>94</v>
      </c>
      <c r="E120" s="159">
        <v>59.082499999999996</v>
      </c>
      <c r="F120" s="305">
        <f>H120+J120</f>
        <v>0</v>
      </c>
      <c r="G120" s="305">
        <f>ROUND(E120*F120,2)</f>
        <v>0</v>
      </c>
      <c r="H120" s="166"/>
      <c r="I120" s="165">
        <f>ROUND(E120*H120,2)</f>
        <v>0</v>
      </c>
      <c r="J120" s="166"/>
      <c r="K120" s="165">
        <f>ROUND(E120*J120,2)</f>
        <v>0</v>
      </c>
      <c r="L120" s="165">
        <v>21</v>
      </c>
      <c r="M120" s="165">
        <f>G120*(1+L120/100)</f>
        <v>0</v>
      </c>
      <c r="N120" s="150">
        <v>0</v>
      </c>
      <c r="O120" s="150">
        <f>ROUND(E120*N120,5)</f>
        <v>0</v>
      </c>
      <c r="P120" s="150">
        <v>0</v>
      </c>
      <c r="Q120" s="150">
        <f>ROUND(E120*P120,5)</f>
        <v>0</v>
      </c>
      <c r="R120" s="150"/>
      <c r="S120" s="150"/>
      <c r="T120" s="151">
        <v>0</v>
      </c>
      <c r="U120" s="150">
        <f>ROUND(E120*T120,2)</f>
        <v>0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95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1"/>
      <c r="B121" s="147"/>
      <c r="C121" s="187" t="s">
        <v>171</v>
      </c>
      <c r="D121" s="152"/>
      <c r="E121" s="160"/>
      <c r="F121" s="305"/>
      <c r="G121" s="305"/>
      <c r="H121" s="165"/>
      <c r="I121" s="165"/>
      <c r="J121" s="165"/>
      <c r="K121" s="165"/>
      <c r="L121" s="165"/>
      <c r="M121" s="165"/>
      <c r="N121" s="150"/>
      <c r="O121" s="150"/>
      <c r="P121" s="150"/>
      <c r="Q121" s="150"/>
      <c r="R121" s="150"/>
      <c r="S121" s="150"/>
      <c r="T121" s="151"/>
      <c r="U121" s="15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97</v>
      </c>
      <c r="AF121" s="140">
        <v>0</v>
      </c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2">
      <c r="A122" s="141"/>
      <c r="B122" s="147"/>
      <c r="C122" s="187" t="s">
        <v>139</v>
      </c>
      <c r="D122" s="152"/>
      <c r="E122" s="160">
        <v>44.314999999999998</v>
      </c>
      <c r="F122" s="305"/>
      <c r="G122" s="305"/>
      <c r="H122" s="165"/>
      <c r="I122" s="165"/>
      <c r="J122" s="165"/>
      <c r="K122" s="165"/>
      <c r="L122" s="165"/>
      <c r="M122" s="165"/>
      <c r="N122" s="150"/>
      <c r="O122" s="150"/>
      <c r="P122" s="150"/>
      <c r="Q122" s="150"/>
      <c r="R122" s="150"/>
      <c r="S122" s="150"/>
      <c r="T122" s="151"/>
      <c r="U122" s="15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97</v>
      </c>
      <c r="AF122" s="140">
        <v>0</v>
      </c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">
      <c r="A123" s="141"/>
      <c r="B123" s="147"/>
      <c r="C123" s="191" t="s">
        <v>141</v>
      </c>
      <c r="D123" s="155"/>
      <c r="E123" s="163">
        <v>44.314999999999998</v>
      </c>
      <c r="F123" s="305"/>
      <c r="G123" s="305"/>
      <c r="H123" s="165"/>
      <c r="I123" s="165"/>
      <c r="J123" s="165"/>
      <c r="K123" s="165"/>
      <c r="L123" s="165"/>
      <c r="M123" s="165"/>
      <c r="N123" s="150"/>
      <c r="O123" s="150"/>
      <c r="P123" s="150"/>
      <c r="Q123" s="150"/>
      <c r="R123" s="150"/>
      <c r="S123" s="150"/>
      <c r="T123" s="151"/>
      <c r="U123" s="15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97</v>
      </c>
      <c r="AF123" s="140">
        <v>1</v>
      </c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/>
      <c r="B124" s="147"/>
      <c r="C124" s="187" t="s">
        <v>142</v>
      </c>
      <c r="D124" s="152"/>
      <c r="E124" s="160">
        <v>14.7675</v>
      </c>
      <c r="F124" s="305"/>
      <c r="G124" s="305"/>
      <c r="H124" s="165"/>
      <c r="I124" s="165"/>
      <c r="J124" s="165"/>
      <c r="K124" s="165"/>
      <c r="L124" s="165"/>
      <c r="M124" s="165"/>
      <c r="N124" s="150"/>
      <c r="O124" s="150"/>
      <c r="P124" s="150"/>
      <c r="Q124" s="150"/>
      <c r="R124" s="150"/>
      <c r="S124" s="150"/>
      <c r="T124" s="151"/>
      <c r="U124" s="15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97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">
      <c r="A125" s="141"/>
      <c r="B125" s="147"/>
      <c r="C125" s="191" t="s">
        <v>141</v>
      </c>
      <c r="D125" s="155"/>
      <c r="E125" s="163">
        <v>14.7675</v>
      </c>
      <c r="F125" s="305"/>
      <c r="G125" s="305"/>
      <c r="H125" s="165"/>
      <c r="I125" s="165"/>
      <c r="J125" s="165"/>
      <c r="K125" s="165"/>
      <c r="L125" s="165"/>
      <c r="M125" s="165"/>
      <c r="N125" s="150"/>
      <c r="O125" s="150"/>
      <c r="P125" s="150"/>
      <c r="Q125" s="150"/>
      <c r="R125" s="150"/>
      <c r="S125" s="150"/>
      <c r="T125" s="151"/>
      <c r="U125" s="15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97</v>
      </c>
      <c r="AF125" s="140">
        <v>1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x14ac:dyDescent="0.2">
      <c r="A126" s="142" t="s">
        <v>90</v>
      </c>
      <c r="B126" s="148" t="s">
        <v>57</v>
      </c>
      <c r="C126" s="192" t="s">
        <v>58</v>
      </c>
      <c r="D126" s="156"/>
      <c r="E126" s="164"/>
      <c r="F126" s="306"/>
      <c r="G126" s="306">
        <f>SUMIF(AE127:AE207,"&lt;&gt;NOR",G127:G207)</f>
        <v>0</v>
      </c>
      <c r="H126" s="167"/>
      <c r="I126" s="167">
        <f>SUM(I127:I207)</f>
        <v>0</v>
      </c>
      <c r="J126" s="167"/>
      <c r="K126" s="167">
        <f>SUM(K127:K207)</f>
        <v>0</v>
      </c>
      <c r="L126" s="167"/>
      <c r="M126" s="167">
        <f>SUM(M127:M207)</f>
        <v>0</v>
      </c>
      <c r="N126" s="157"/>
      <c r="O126" s="157">
        <f>SUM(O127:O207)</f>
        <v>57.09939</v>
      </c>
      <c r="P126" s="157"/>
      <c r="Q126" s="157">
        <f>SUM(Q127:Q207)</f>
        <v>0</v>
      </c>
      <c r="R126" s="157"/>
      <c r="S126" s="157"/>
      <c r="T126" s="158"/>
      <c r="U126" s="157">
        <f>SUM(U127:U207)</f>
        <v>80.05</v>
      </c>
      <c r="AE126" t="s">
        <v>91</v>
      </c>
    </row>
    <row r="127" spans="1:60" outlineLevel="1" x14ac:dyDescent="0.2">
      <c r="A127" s="141">
        <v>13</v>
      </c>
      <c r="B127" s="147" t="s">
        <v>172</v>
      </c>
      <c r="C127" s="186" t="s">
        <v>173</v>
      </c>
      <c r="D127" s="149" t="s">
        <v>167</v>
      </c>
      <c r="E127" s="159">
        <v>41.975000000000001</v>
      </c>
      <c r="F127" s="305">
        <f>H127+J127</f>
        <v>0</v>
      </c>
      <c r="G127" s="305">
        <f>ROUND(E127*F127,2)</f>
        <v>0</v>
      </c>
      <c r="H127" s="166"/>
      <c r="I127" s="165">
        <f>ROUND(E127*H127,2)</f>
        <v>0</v>
      </c>
      <c r="J127" s="166"/>
      <c r="K127" s="165">
        <f>ROUND(E127*J127,2)</f>
        <v>0</v>
      </c>
      <c r="L127" s="165">
        <v>21</v>
      </c>
      <c r="M127" s="165">
        <f>G127*(1+L127/100)</f>
        <v>0</v>
      </c>
      <c r="N127" s="150">
        <v>0.59850000000000003</v>
      </c>
      <c r="O127" s="150">
        <f>ROUND(E127*N127,5)</f>
        <v>25.122039999999998</v>
      </c>
      <c r="P127" s="150">
        <v>0</v>
      </c>
      <c r="Q127" s="150">
        <f>ROUND(E127*P127,5)</f>
        <v>0</v>
      </c>
      <c r="R127" s="150"/>
      <c r="S127" s="150"/>
      <c r="T127" s="151">
        <v>2.3E-2</v>
      </c>
      <c r="U127" s="150">
        <f>ROUND(E127*T127,2)</f>
        <v>0.97</v>
      </c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95</v>
      </c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ht="22.5" outlineLevel="1" x14ac:dyDescent="0.2">
      <c r="A128" s="141"/>
      <c r="B128" s="147"/>
      <c r="C128" s="187" t="s">
        <v>174</v>
      </c>
      <c r="D128" s="152"/>
      <c r="E128" s="160"/>
      <c r="F128" s="305"/>
      <c r="G128" s="305"/>
      <c r="H128" s="165"/>
      <c r="I128" s="165"/>
      <c r="J128" s="165"/>
      <c r="K128" s="165"/>
      <c r="L128" s="165"/>
      <c r="M128" s="165"/>
      <c r="N128" s="150"/>
      <c r="O128" s="150"/>
      <c r="P128" s="150"/>
      <c r="Q128" s="150"/>
      <c r="R128" s="150"/>
      <c r="S128" s="150"/>
      <c r="T128" s="151"/>
      <c r="U128" s="15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97</v>
      </c>
      <c r="AF128" s="140">
        <v>0</v>
      </c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2">
      <c r="A129" s="141"/>
      <c r="B129" s="147"/>
      <c r="C129" s="187" t="s">
        <v>96</v>
      </c>
      <c r="D129" s="152"/>
      <c r="E129" s="160"/>
      <c r="F129" s="305"/>
      <c r="G129" s="305"/>
      <c r="H129" s="165"/>
      <c r="I129" s="165"/>
      <c r="J129" s="165"/>
      <c r="K129" s="165"/>
      <c r="L129" s="165"/>
      <c r="M129" s="165"/>
      <c r="N129" s="150"/>
      <c r="O129" s="150"/>
      <c r="P129" s="150"/>
      <c r="Q129" s="150"/>
      <c r="R129" s="150"/>
      <c r="S129" s="150"/>
      <c r="T129" s="151"/>
      <c r="U129" s="15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97</v>
      </c>
      <c r="AF129" s="140">
        <v>0</v>
      </c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1"/>
      <c r="B130" s="147"/>
      <c r="C130" s="187" t="s">
        <v>175</v>
      </c>
      <c r="D130" s="152"/>
      <c r="E130" s="160"/>
      <c r="F130" s="305"/>
      <c r="G130" s="305"/>
      <c r="H130" s="165"/>
      <c r="I130" s="165"/>
      <c r="J130" s="165"/>
      <c r="K130" s="165"/>
      <c r="L130" s="165"/>
      <c r="M130" s="165"/>
      <c r="N130" s="150"/>
      <c r="O130" s="150"/>
      <c r="P130" s="150"/>
      <c r="Q130" s="150"/>
      <c r="R130" s="150"/>
      <c r="S130" s="150"/>
      <c r="T130" s="151"/>
      <c r="U130" s="15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97</v>
      </c>
      <c r="AF130" s="140">
        <v>0</v>
      </c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1"/>
      <c r="B131" s="147"/>
      <c r="C131" s="187" t="s">
        <v>110</v>
      </c>
      <c r="D131" s="152"/>
      <c r="E131" s="160"/>
      <c r="F131" s="305"/>
      <c r="G131" s="305"/>
      <c r="H131" s="165"/>
      <c r="I131" s="165"/>
      <c r="J131" s="165"/>
      <c r="K131" s="165"/>
      <c r="L131" s="165"/>
      <c r="M131" s="165"/>
      <c r="N131" s="150"/>
      <c r="O131" s="150"/>
      <c r="P131" s="150"/>
      <c r="Q131" s="150"/>
      <c r="R131" s="150"/>
      <c r="S131" s="150"/>
      <c r="T131" s="151"/>
      <c r="U131" s="15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97</v>
      </c>
      <c r="AF131" s="140">
        <v>0</v>
      </c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">
      <c r="A132" s="141"/>
      <c r="B132" s="147"/>
      <c r="C132" s="187" t="s">
        <v>176</v>
      </c>
      <c r="D132" s="152"/>
      <c r="E132" s="160">
        <v>9</v>
      </c>
      <c r="F132" s="305"/>
      <c r="G132" s="305"/>
      <c r="H132" s="165"/>
      <c r="I132" s="165"/>
      <c r="J132" s="165"/>
      <c r="K132" s="165"/>
      <c r="L132" s="165"/>
      <c r="M132" s="165"/>
      <c r="N132" s="150"/>
      <c r="O132" s="150"/>
      <c r="P132" s="150"/>
      <c r="Q132" s="150"/>
      <c r="R132" s="150"/>
      <c r="S132" s="150"/>
      <c r="T132" s="151"/>
      <c r="U132" s="15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97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41"/>
      <c r="B133" s="147"/>
      <c r="C133" s="187" t="s">
        <v>177</v>
      </c>
      <c r="D133" s="152"/>
      <c r="E133" s="160">
        <v>8.25</v>
      </c>
      <c r="F133" s="305"/>
      <c r="G133" s="305"/>
      <c r="H133" s="165"/>
      <c r="I133" s="165"/>
      <c r="J133" s="165"/>
      <c r="K133" s="165"/>
      <c r="L133" s="165"/>
      <c r="M133" s="165"/>
      <c r="N133" s="150"/>
      <c r="O133" s="150"/>
      <c r="P133" s="150"/>
      <c r="Q133" s="150"/>
      <c r="R133" s="150"/>
      <c r="S133" s="150"/>
      <c r="T133" s="151"/>
      <c r="U133" s="15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97</v>
      </c>
      <c r="AF133" s="140">
        <v>0</v>
      </c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">
      <c r="A134" s="141"/>
      <c r="B134" s="147"/>
      <c r="C134" s="187" t="s">
        <v>114</v>
      </c>
      <c r="D134" s="152"/>
      <c r="E134" s="160"/>
      <c r="F134" s="305"/>
      <c r="G134" s="305"/>
      <c r="H134" s="165"/>
      <c r="I134" s="165"/>
      <c r="J134" s="165"/>
      <c r="K134" s="165"/>
      <c r="L134" s="165"/>
      <c r="M134" s="165"/>
      <c r="N134" s="150"/>
      <c r="O134" s="150"/>
      <c r="P134" s="150"/>
      <c r="Q134" s="150"/>
      <c r="R134" s="150"/>
      <c r="S134" s="150"/>
      <c r="T134" s="151"/>
      <c r="U134" s="15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97</v>
      </c>
      <c r="AF134" s="140">
        <v>0</v>
      </c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/>
      <c r="B135" s="147"/>
      <c r="C135" s="187" t="s">
        <v>178</v>
      </c>
      <c r="D135" s="152"/>
      <c r="E135" s="160">
        <v>3.75</v>
      </c>
      <c r="F135" s="305"/>
      <c r="G135" s="305"/>
      <c r="H135" s="165"/>
      <c r="I135" s="165"/>
      <c r="J135" s="165"/>
      <c r="K135" s="165"/>
      <c r="L135" s="165"/>
      <c r="M135" s="165"/>
      <c r="N135" s="150"/>
      <c r="O135" s="150"/>
      <c r="P135" s="150"/>
      <c r="Q135" s="150"/>
      <c r="R135" s="150"/>
      <c r="S135" s="150"/>
      <c r="T135" s="151"/>
      <c r="U135" s="15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97</v>
      </c>
      <c r="AF135" s="140">
        <v>0</v>
      </c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41"/>
      <c r="B136" s="147"/>
      <c r="C136" s="187" t="s">
        <v>179</v>
      </c>
      <c r="D136" s="152"/>
      <c r="E136" s="160">
        <v>3.5</v>
      </c>
      <c r="F136" s="305"/>
      <c r="G136" s="305"/>
      <c r="H136" s="165"/>
      <c r="I136" s="165"/>
      <c r="J136" s="165"/>
      <c r="K136" s="165"/>
      <c r="L136" s="165"/>
      <c r="M136" s="165"/>
      <c r="N136" s="150"/>
      <c r="O136" s="150"/>
      <c r="P136" s="150"/>
      <c r="Q136" s="150"/>
      <c r="R136" s="150"/>
      <c r="S136" s="150"/>
      <c r="T136" s="151"/>
      <c r="U136" s="15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97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41"/>
      <c r="B137" s="147"/>
      <c r="C137" s="187" t="s">
        <v>118</v>
      </c>
      <c r="D137" s="152"/>
      <c r="E137" s="160"/>
      <c r="F137" s="305"/>
      <c r="G137" s="305"/>
      <c r="H137" s="165"/>
      <c r="I137" s="165"/>
      <c r="J137" s="165"/>
      <c r="K137" s="165"/>
      <c r="L137" s="165"/>
      <c r="M137" s="165"/>
      <c r="N137" s="150"/>
      <c r="O137" s="150"/>
      <c r="P137" s="150"/>
      <c r="Q137" s="150"/>
      <c r="R137" s="150"/>
      <c r="S137" s="150"/>
      <c r="T137" s="151"/>
      <c r="U137" s="15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97</v>
      </c>
      <c r="AF137" s="140">
        <v>0</v>
      </c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41"/>
      <c r="B138" s="147"/>
      <c r="C138" s="187" t="s">
        <v>180</v>
      </c>
      <c r="D138" s="152"/>
      <c r="E138" s="160">
        <v>14.1</v>
      </c>
      <c r="F138" s="305"/>
      <c r="G138" s="305"/>
      <c r="H138" s="165"/>
      <c r="I138" s="165"/>
      <c r="J138" s="165"/>
      <c r="K138" s="165"/>
      <c r="L138" s="165"/>
      <c r="M138" s="165"/>
      <c r="N138" s="150"/>
      <c r="O138" s="150"/>
      <c r="P138" s="150"/>
      <c r="Q138" s="150"/>
      <c r="R138" s="150"/>
      <c r="S138" s="150"/>
      <c r="T138" s="151"/>
      <c r="U138" s="15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97</v>
      </c>
      <c r="AF138" s="140">
        <v>0</v>
      </c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41"/>
      <c r="B139" s="147"/>
      <c r="C139" s="187" t="s">
        <v>105</v>
      </c>
      <c r="D139" s="152"/>
      <c r="E139" s="160"/>
      <c r="F139" s="305"/>
      <c r="G139" s="305"/>
      <c r="H139" s="165"/>
      <c r="I139" s="165"/>
      <c r="J139" s="165"/>
      <c r="K139" s="165"/>
      <c r="L139" s="165"/>
      <c r="M139" s="165"/>
      <c r="N139" s="150"/>
      <c r="O139" s="150"/>
      <c r="P139" s="150"/>
      <c r="Q139" s="150"/>
      <c r="R139" s="150"/>
      <c r="S139" s="150"/>
      <c r="T139" s="151"/>
      <c r="U139" s="15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97</v>
      </c>
      <c r="AF139" s="140">
        <v>0</v>
      </c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1"/>
      <c r="B140" s="147"/>
      <c r="C140" s="187" t="s">
        <v>181</v>
      </c>
      <c r="D140" s="152"/>
      <c r="E140" s="160">
        <v>1.5</v>
      </c>
      <c r="F140" s="305"/>
      <c r="G140" s="305"/>
      <c r="H140" s="165"/>
      <c r="I140" s="165"/>
      <c r="J140" s="165"/>
      <c r="K140" s="165"/>
      <c r="L140" s="165"/>
      <c r="M140" s="165"/>
      <c r="N140" s="150"/>
      <c r="O140" s="150"/>
      <c r="P140" s="150"/>
      <c r="Q140" s="150"/>
      <c r="R140" s="150"/>
      <c r="S140" s="150"/>
      <c r="T140" s="151"/>
      <c r="U140" s="15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97</v>
      </c>
      <c r="AF140" s="140">
        <v>0</v>
      </c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">
      <c r="A141" s="141"/>
      <c r="B141" s="147"/>
      <c r="C141" s="187" t="s">
        <v>182</v>
      </c>
      <c r="D141" s="152"/>
      <c r="E141" s="160">
        <v>1.375</v>
      </c>
      <c r="F141" s="305"/>
      <c r="G141" s="305"/>
      <c r="H141" s="165"/>
      <c r="I141" s="165"/>
      <c r="J141" s="165"/>
      <c r="K141" s="165"/>
      <c r="L141" s="165"/>
      <c r="M141" s="165"/>
      <c r="N141" s="150"/>
      <c r="O141" s="150"/>
      <c r="P141" s="150"/>
      <c r="Q141" s="150"/>
      <c r="R141" s="150"/>
      <c r="S141" s="150"/>
      <c r="T141" s="151"/>
      <c r="U141" s="15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97</v>
      </c>
      <c r="AF141" s="140">
        <v>0</v>
      </c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">
      <c r="A142" s="141"/>
      <c r="B142" s="147"/>
      <c r="C142" s="187" t="s">
        <v>183</v>
      </c>
      <c r="D142" s="152"/>
      <c r="E142" s="160">
        <v>0.5</v>
      </c>
      <c r="F142" s="305"/>
      <c r="G142" s="305"/>
      <c r="H142" s="165"/>
      <c r="I142" s="165"/>
      <c r="J142" s="165"/>
      <c r="K142" s="165"/>
      <c r="L142" s="165"/>
      <c r="M142" s="165"/>
      <c r="N142" s="150"/>
      <c r="O142" s="150"/>
      <c r="P142" s="150"/>
      <c r="Q142" s="150"/>
      <c r="R142" s="150"/>
      <c r="S142" s="150"/>
      <c r="T142" s="151"/>
      <c r="U142" s="15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97</v>
      </c>
      <c r="AF142" s="140">
        <v>0</v>
      </c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">
      <c r="A143" s="141"/>
      <c r="B143" s="147"/>
      <c r="C143" s="191" t="s">
        <v>141</v>
      </c>
      <c r="D143" s="155"/>
      <c r="E143" s="163">
        <v>41.975000000000001</v>
      </c>
      <c r="F143" s="305"/>
      <c r="G143" s="305"/>
      <c r="H143" s="165"/>
      <c r="I143" s="165"/>
      <c r="J143" s="165"/>
      <c r="K143" s="165"/>
      <c r="L143" s="165"/>
      <c r="M143" s="165"/>
      <c r="N143" s="150"/>
      <c r="O143" s="150"/>
      <c r="P143" s="150"/>
      <c r="Q143" s="150"/>
      <c r="R143" s="150"/>
      <c r="S143" s="150"/>
      <c r="T143" s="151"/>
      <c r="U143" s="15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97</v>
      </c>
      <c r="AF143" s="140">
        <v>1</v>
      </c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2">
      <c r="A144" s="141">
        <v>14</v>
      </c>
      <c r="B144" s="147" t="s">
        <v>184</v>
      </c>
      <c r="C144" s="186" t="s">
        <v>185</v>
      </c>
      <c r="D144" s="149" t="s">
        <v>167</v>
      </c>
      <c r="E144" s="159">
        <v>21.35</v>
      </c>
      <c r="F144" s="305">
        <f>H144+J144</f>
        <v>0</v>
      </c>
      <c r="G144" s="305">
        <f>ROUND(E144*F144,2)</f>
        <v>0</v>
      </c>
      <c r="H144" s="166"/>
      <c r="I144" s="165">
        <f>ROUND(E144*H144,2)</f>
        <v>0</v>
      </c>
      <c r="J144" s="166"/>
      <c r="K144" s="165">
        <f>ROUND(E144*J144,2)</f>
        <v>0</v>
      </c>
      <c r="L144" s="165">
        <v>21</v>
      </c>
      <c r="M144" s="165">
        <f>G144*(1+L144/100)</f>
        <v>0</v>
      </c>
      <c r="N144" s="150">
        <v>0.28799999999999998</v>
      </c>
      <c r="O144" s="150">
        <f>ROUND(E144*N144,5)</f>
        <v>6.1487999999999996</v>
      </c>
      <c r="P144" s="150">
        <v>0</v>
      </c>
      <c r="Q144" s="150">
        <f>ROUND(E144*P144,5)</f>
        <v>0</v>
      </c>
      <c r="R144" s="150"/>
      <c r="S144" s="150"/>
      <c r="T144" s="151">
        <v>2.3E-2</v>
      </c>
      <c r="U144" s="150">
        <f>ROUND(E144*T144,2)</f>
        <v>0.49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95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1"/>
      <c r="B145" s="147"/>
      <c r="C145" s="187" t="s">
        <v>96</v>
      </c>
      <c r="D145" s="152"/>
      <c r="E145" s="160"/>
      <c r="F145" s="305"/>
      <c r="G145" s="305"/>
      <c r="H145" s="165"/>
      <c r="I145" s="165"/>
      <c r="J145" s="165"/>
      <c r="K145" s="165"/>
      <c r="L145" s="165"/>
      <c r="M145" s="165"/>
      <c r="N145" s="150"/>
      <c r="O145" s="150"/>
      <c r="P145" s="150"/>
      <c r="Q145" s="150"/>
      <c r="R145" s="150"/>
      <c r="S145" s="150"/>
      <c r="T145" s="151"/>
      <c r="U145" s="15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97</v>
      </c>
      <c r="AF145" s="140">
        <v>0</v>
      </c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outlineLevel="1" x14ac:dyDescent="0.2">
      <c r="A146" s="141"/>
      <c r="B146" s="147"/>
      <c r="C146" s="188" t="s">
        <v>98</v>
      </c>
      <c r="D146" s="153"/>
      <c r="E146" s="161"/>
      <c r="F146" s="305"/>
      <c r="G146" s="305"/>
      <c r="H146" s="165"/>
      <c r="I146" s="165"/>
      <c r="J146" s="165"/>
      <c r="K146" s="165"/>
      <c r="L146" s="165"/>
      <c r="M146" s="165"/>
      <c r="N146" s="150"/>
      <c r="O146" s="150"/>
      <c r="P146" s="150"/>
      <c r="Q146" s="150"/>
      <c r="R146" s="150"/>
      <c r="S146" s="150"/>
      <c r="T146" s="151"/>
      <c r="U146" s="15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97</v>
      </c>
      <c r="AF146" s="140">
        <v>2</v>
      </c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outlineLevel="1" x14ac:dyDescent="0.2">
      <c r="A147" s="141"/>
      <c r="B147" s="147"/>
      <c r="C147" s="189" t="s">
        <v>186</v>
      </c>
      <c r="D147" s="153"/>
      <c r="E147" s="161"/>
      <c r="F147" s="305"/>
      <c r="G147" s="305"/>
      <c r="H147" s="165"/>
      <c r="I147" s="165"/>
      <c r="J147" s="165"/>
      <c r="K147" s="165"/>
      <c r="L147" s="165"/>
      <c r="M147" s="165"/>
      <c r="N147" s="150"/>
      <c r="O147" s="150"/>
      <c r="P147" s="150"/>
      <c r="Q147" s="150"/>
      <c r="R147" s="150"/>
      <c r="S147" s="150"/>
      <c r="T147" s="151"/>
      <c r="U147" s="15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97</v>
      </c>
      <c r="AF147" s="140">
        <v>2</v>
      </c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outlineLevel="1" x14ac:dyDescent="0.2">
      <c r="A148" s="141"/>
      <c r="B148" s="147"/>
      <c r="C148" s="189" t="s">
        <v>115</v>
      </c>
      <c r="D148" s="153"/>
      <c r="E148" s="161">
        <v>7.5</v>
      </c>
      <c r="F148" s="305"/>
      <c r="G148" s="305"/>
      <c r="H148" s="165"/>
      <c r="I148" s="165"/>
      <c r="J148" s="165"/>
      <c r="K148" s="165"/>
      <c r="L148" s="165"/>
      <c r="M148" s="165"/>
      <c r="N148" s="150"/>
      <c r="O148" s="150"/>
      <c r="P148" s="150"/>
      <c r="Q148" s="150"/>
      <c r="R148" s="150"/>
      <c r="S148" s="150"/>
      <c r="T148" s="151"/>
      <c r="U148" s="15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97</v>
      </c>
      <c r="AF148" s="140">
        <v>2</v>
      </c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2">
      <c r="A149" s="141"/>
      <c r="B149" s="147"/>
      <c r="C149" s="189" t="s">
        <v>116</v>
      </c>
      <c r="D149" s="153"/>
      <c r="E149" s="161">
        <v>7</v>
      </c>
      <c r="F149" s="305"/>
      <c r="G149" s="305"/>
      <c r="H149" s="165"/>
      <c r="I149" s="165"/>
      <c r="J149" s="165"/>
      <c r="K149" s="165"/>
      <c r="L149" s="165"/>
      <c r="M149" s="165"/>
      <c r="N149" s="150"/>
      <c r="O149" s="150"/>
      <c r="P149" s="150"/>
      <c r="Q149" s="150"/>
      <c r="R149" s="150"/>
      <c r="S149" s="150"/>
      <c r="T149" s="151"/>
      <c r="U149" s="15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97</v>
      </c>
      <c r="AF149" s="140">
        <v>2</v>
      </c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outlineLevel="1" x14ac:dyDescent="0.2">
      <c r="A150" s="141"/>
      <c r="B150" s="147"/>
      <c r="C150" s="190" t="s">
        <v>103</v>
      </c>
      <c r="D150" s="154"/>
      <c r="E150" s="162">
        <v>14.5</v>
      </c>
      <c r="F150" s="305"/>
      <c r="G150" s="305"/>
      <c r="H150" s="165"/>
      <c r="I150" s="165"/>
      <c r="J150" s="165"/>
      <c r="K150" s="165"/>
      <c r="L150" s="165"/>
      <c r="M150" s="165"/>
      <c r="N150" s="150"/>
      <c r="O150" s="150"/>
      <c r="P150" s="150"/>
      <c r="Q150" s="150"/>
      <c r="R150" s="150"/>
      <c r="S150" s="150"/>
      <c r="T150" s="151"/>
      <c r="U150" s="15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97</v>
      </c>
      <c r="AF150" s="140">
        <v>3</v>
      </c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1"/>
      <c r="B151" s="147"/>
      <c r="C151" s="188" t="s">
        <v>100</v>
      </c>
      <c r="D151" s="153"/>
      <c r="E151" s="161"/>
      <c r="F151" s="305"/>
      <c r="G151" s="305"/>
      <c r="H151" s="165"/>
      <c r="I151" s="165"/>
      <c r="J151" s="165"/>
      <c r="K151" s="165"/>
      <c r="L151" s="165"/>
      <c r="M151" s="165"/>
      <c r="N151" s="150"/>
      <c r="O151" s="150"/>
      <c r="P151" s="150"/>
      <c r="Q151" s="150"/>
      <c r="R151" s="150"/>
      <c r="S151" s="150"/>
      <c r="T151" s="151"/>
      <c r="U151" s="15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97</v>
      </c>
      <c r="AF151" s="140">
        <v>0</v>
      </c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">
      <c r="A152" s="141"/>
      <c r="B152" s="147"/>
      <c r="C152" s="187" t="s">
        <v>187</v>
      </c>
      <c r="D152" s="152"/>
      <c r="E152" s="160">
        <v>7.25</v>
      </c>
      <c r="F152" s="305"/>
      <c r="G152" s="305"/>
      <c r="H152" s="165"/>
      <c r="I152" s="165"/>
      <c r="J152" s="165"/>
      <c r="K152" s="165"/>
      <c r="L152" s="165"/>
      <c r="M152" s="165"/>
      <c r="N152" s="150"/>
      <c r="O152" s="150"/>
      <c r="P152" s="150"/>
      <c r="Q152" s="150"/>
      <c r="R152" s="150"/>
      <c r="S152" s="150"/>
      <c r="T152" s="151"/>
      <c r="U152" s="15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97</v>
      </c>
      <c r="AF152" s="140">
        <v>0</v>
      </c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1"/>
      <c r="B153" s="147"/>
      <c r="C153" s="187" t="s">
        <v>188</v>
      </c>
      <c r="D153" s="152"/>
      <c r="E153" s="160"/>
      <c r="F153" s="305"/>
      <c r="G153" s="305"/>
      <c r="H153" s="165"/>
      <c r="I153" s="165"/>
      <c r="J153" s="165"/>
      <c r="K153" s="165"/>
      <c r="L153" s="165"/>
      <c r="M153" s="165"/>
      <c r="N153" s="150"/>
      <c r="O153" s="150"/>
      <c r="P153" s="150"/>
      <c r="Q153" s="150"/>
      <c r="R153" s="150"/>
      <c r="S153" s="150"/>
      <c r="T153" s="151"/>
      <c r="U153" s="15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97</v>
      </c>
      <c r="AF153" s="140">
        <v>0</v>
      </c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">
      <c r="A154" s="141"/>
      <c r="B154" s="147"/>
      <c r="C154" s="187" t="s">
        <v>180</v>
      </c>
      <c r="D154" s="152"/>
      <c r="E154" s="160">
        <v>14.1</v>
      </c>
      <c r="F154" s="305"/>
      <c r="G154" s="305"/>
      <c r="H154" s="165"/>
      <c r="I154" s="165"/>
      <c r="J154" s="165"/>
      <c r="K154" s="165"/>
      <c r="L154" s="165"/>
      <c r="M154" s="165"/>
      <c r="N154" s="150"/>
      <c r="O154" s="150"/>
      <c r="P154" s="150"/>
      <c r="Q154" s="150"/>
      <c r="R154" s="150"/>
      <c r="S154" s="150"/>
      <c r="T154" s="151"/>
      <c r="U154" s="15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97</v>
      </c>
      <c r="AF154" s="140">
        <v>0</v>
      </c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1">
        <v>15</v>
      </c>
      <c r="B155" s="147" t="s">
        <v>189</v>
      </c>
      <c r="C155" s="186" t="s">
        <v>190</v>
      </c>
      <c r="D155" s="149" t="s">
        <v>167</v>
      </c>
      <c r="E155" s="159">
        <v>20.625</v>
      </c>
      <c r="F155" s="305">
        <f>H155+J155</f>
        <v>0</v>
      </c>
      <c r="G155" s="305">
        <f>ROUND(E155*F155,2)</f>
        <v>0</v>
      </c>
      <c r="H155" s="166"/>
      <c r="I155" s="165">
        <f>ROUND(E155*H155,2)</f>
        <v>0</v>
      </c>
      <c r="J155" s="166"/>
      <c r="K155" s="165">
        <f>ROUND(E155*J155,2)</f>
        <v>0</v>
      </c>
      <c r="L155" s="165">
        <v>21</v>
      </c>
      <c r="M155" s="165">
        <f>G155*(1+L155/100)</f>
        <v>0</v>
      </c>
      <c r="N155" s="150">
        <v>0.55125000000000002</v>
      </c>
      <c r="O155" s="150">
        <f>ROUND(E155*N155,5)</f>
        <v>11.369529999999999</v>
      </c>
      <c r="P155" s="150">
        <v>0</v>
      </c>
      <c r="Q155" s="150">
        <f>ROUND(E155*P155,5)</f>
        <v>0</v>
      </c>
      <c r="R155" s="150"/>
      <c r="S155" s="150"/>
      <c r="T155" s="151">
        <v>2.7E-2</v>
      </c>
      <c r="U155" s="150">
        <f>ROUND(E155*T155,2)</f>
        <v>0.56000000000000005</v>
      </c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95</v>
      </c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outlineLevel="1" x14ac:dyDescent="0.2">
      <c r="A156" s="141"/>
      <c r="B156" s="147"/>
      <c r="C156" s="187" t="s">
        <v>96</v>
      </c>
      <c r="D156" s="152"/>
      <c r="E156" s="160"/>
      <c r="F156" s="305"/>
      <c r="G156" s="305"/>
      <c r="H156" s="165"/>
      <c r="I156" s="165"/>
      <c r="J156" s="165"/>
      <c r="K156" s="165"/>
      <c r="L156" s="165"/>
      <c r="M156" s="165"/>
      <c r="N156" s="150"/>
      <c r="O156" s="150"/>
      <c r="P156" s="150"/>
      <c r="Q156" s="150"/>
      <c r="R156" s="150"/>
      <c r="S156" s="150"/>
      <c r="T156" s="151"/>
      <c r="U156" s="15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97</v>
      </c>
      <c r="AF156" s="140">
        <v>0</v>
      </c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">
      <c r="A157" s="141"/>
      <c r="B157" s="147"/>
      <c r="C157" s="187" t="s">
        <v>175</v>
      </c>
      <c r="D157" s="152"/>
      <c r="E157" s="160"/>
      <c r="F157" s="305"/>
      <c r="G157" s="305"/>
      <c r="H157" s="165"/>
      <c r="I157" s="165"/>
      <c r="J157" s="165"/>
      <c r="K157" s="165"/>
      <c r="L157" s="165"/>
      <c r="M157" s="165"/>
      <c r="N157" s="150"/>
      <c r="O157" s="150"/>
      <c r="P157" s="150"/>
      <c r="Q157" s="150"/>
      <c r="R157" s="150"/>
      <c r="S157" s="150"/>
      <c r="T157" s="151"/>
      <c r="U157" s="15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97</v>
      </c>
      <c r="AF157" s="140">
        <v>0</v>
      </c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outlineLevel="1" x14ac:dyDescent="0.2">
      <c r="A158" s="141"/>
      <c r="B158" s="147"/>
      <c r="C158" s="187" t="s">
        <v>191</v>
      </c>
      <c r="D158" s="152"/>
      <c r="E158" s="160"/>
      <c r="F158" s="305"/>
      <c r="G158" s="305"/>
      <c r="H158" s="165"/>
      <c r="I158" s="165"/>
      <c r="J158" s="165"/>
      <c r="K158" s="165"/>
      <c r="L158" s="165"/>
      <c r="M158" s="165"/>
      <c r="N158" s="150"/>
      <c r="O158" s="150"/>
      <c r="P158" s="150"/>
      <c r="Q158" s="150"/>
      <c r="R158" s="150"/>
      <c r="S158" s="150"/>
      <c r="T158" s="151"/>
      <c r="U158" s="15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 t="s">
        <v>97</v>
      </c>
      <c r="AF158" s="140">
        <v>0</v>
      </c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1"/>
      <c r="B159" s="147"/>
      <c r="C159" s="187" t="s">
        <v>110</v>
      </c>
      <c r="D159" s="152"/>
      <c r="E159" s="160"/>
      <c r="F159" s="305"/>
      <c r="G159" s="305"/>
      <c r="H159" s="165"/>
      <c r="I159" s="165"/>
      <c r="J159" s="165"/>
      <c r="K159" s="165"/>
      <c r="L159" s="165"/>
      <c r="M159" s="165"/>
      <c r="N159" s="150"/>
      <c r="O159" s="150"/>
      <c r="P159" s="150"/>
      <c r="Q159" s="150"/>
      <c r="R159" s="150"/>
      <c r="S159" s="150"/>
      <c r="T159" s="151"/>
      <c r="U159" s="15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97</v>
      </c>
      <c r="AF159" s="140">
        <v>0</v>
      </c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outlineLevel="1" x14ac:dyDescent="0.2">
      <c r="A160" s="141"/>
      <c r="B160" s="147"/>
      <c r="C160" s="187" t="s">
        <v>176</v>
      </c>
      <c r="D160" s="152"/>
      <c r="E160" s="160">
        <v>9</v>
      </c>
      <c r="F160" s="305"/>
      <c r="G160" s="305"/>
      <c r="H160" s="165"/>
      <c r="I160" s="165"/>
      <c r="J160" s="165"/>
      <c r="K160" s="165"/>
      <c r="L160" s="165"/>
      <c r="M160" s="165"/>
      <c r="N160" s="150"/>
      <c r="O160" s="150"/>
      <c r="P160" s="150"/>
      <c r="Q160" s="150"/>
      <c r="R160" s="150"/>
      <c r="S160" s="150"/>
      <c r="T160" s="151"/>
      <c r="U160" s="15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97</v>
      </c>
      <c r="AF160" s="140">
        <v>0</v>
      </c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outlineLevel="1" x14ac:dyDescent="0.2">
      <c r="A161" s="141"/>
      <c r="B161" s="147"/>
      <c r="C161" s="187" t="s">
        <v>177</v>
      </c>
      <c r="D161" s="152"/>
      <c r="E161" s="160">
        <v>8.25</v>
      </c>
      <c r="F161" s="305"/>
      <c r="G161" s="305"/>
      <c r="H161" s="165"/>
      <c r="I161" s="165"/>
      <c r="J161" s="165"/>
      <c r="K161" s="165"/>
      <c r="L161" s="165"/>
      <c r="M161" s="165"/>
      <c r="N161" s="150"/>
      <c r="O161" s="150"/>
      <c r="P161" s="150"/>
      <c r="Q161" s="150"/>
      <c r="R161" s="150"/>
      <c r="S161" s="150"/>
      <c r="T161" s="151"/>
      <c r="U161" s="15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 t="s">
        <v>97</v>
      </c>
      <c r="AF161" s="140">
        <v>0</v>
      </c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outlineLevel="1" x14ac:dyDescent="0.2">
      <c r="A162" s="141"/>
      <c r="B162" s="147"/>
      <c r="C162" s="187" t="s">
        <v>105</v>
      </c>
      <c r="D162" s="152"/>
      <c r="E162" s="160"/>
      <c r="F162" s="305"/>
      <c r="G162" s="305"/>
      <c r="H162" s="165"/>
      <c r="I162" s="165"/>
      <c r="J162" s="165"/>
      <c r="K162" s="165"/>
      <c r="L162" s="165"/>
      <c r="M162" s="165"/>
      <c r="N162" s="150"/>
      <c r="O162" s="150"/>
      <c r="P162" s="150"/>
      <c r="Q162" s="150"/>
      <c r="R162" s="150"/>
      <c r="S162" s="150"/>
      <c r="T162" s="151"/>
      <c r="U162" s="15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97</v>
      </c>
      <c r="AF162" s="140">
        <v>0</v>
      </c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outlineLevel="1" x14ac:dyDescent="0.2">
      <c r="A163" s="141"/>
      <c r="B163" s="147"/>
      <c r="C163" s="187" t="s">
        <v>181</v>
      </c>
      <c r="D163" s="152"/>
      <c r="E163" s="160">
        <v>1.5</v>
      </c>
      <c r="F163" s="305"/>
      <c r="G163" s="305"/>
      <c r="H163" s="165"/>
      <c r="I163" s="165"/>
      <c r="J163" s="165"/>
      <c r="K163" s="165"/>
      <c r="L163" s="165"/>
      <c r="M163" s="165"/>
      <c r="N163" s="150"/>
      <c r="O163" s="150"/>
      <c r="P163" s="150"/>
      <c r="Q163" s="150"/>
      <c r="R163" s="150"/>
      <c r="S163" s="150"/>
      <c r="T163" s="151"/>
      <c r="U163" s="15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 t="s">
        <v>97</v>
      </c>
      <c r="AF163" s="140">
        <v>0</v>
      </c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outlineLevel="1" x14ac:dyDescent="0.2">
      <c r="A164" s="141"/>
      <c r="B164" s="147"/>
      <c r="C164" s="187" t="s">
        <v>182</v>
      </c>
      <c r="D164" s="152"/>
      <c r="E164" s="160">
        <v>1.375</v>
      </c>
      <c r="F164" s="305"/>
      <c r="G164" s="305"/>
      <c r="H164" s="165"/>
      <c r="I164" s="165"/>
      <c r="J164" s="165"/>
      <c r="K164" s="165"/>
      <c r="L164" s="165"/>
      <c r="M164" s="165"/>
      <c r="N164" s="150"/>
      <c r="O164" s="150"/>
      <c r="P164" s="150"/>
      <c r="Q164" s="150"/>
      <c r="R164" s="150"/>
      <c r="S164" s="150"/>
      <c r="T164" s="151"/>
      <c r="U164" s="15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97</v>
      </c>
      <c r="AF164" s="140">
        <v>0</v>
      </c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outlineLevel="1" x14ac:dyDescent="0.2">
      <c r="A165" s="141"/>
      <c r="B165" s="147"/>
      <c r="C165" s="187" t="s">
        <v>183</v>
      </c>
      <c r="D165" s="152"/>
      <c r="E165" s="160">
        <v>0.5</v>
      </c>
      <c r="F165" s="305"/>
      <c r="G165" s="305"/>
      <c r="H165" s="165"/>
      <c r="I165" s="165"/>
      <c r="J165" s="165"/>
      <c r="K165" s="165"/>
      <c r="L165" s="165"/>
      <c r="M165" s="165"/>
      <c r="N165" s="150"/>
      <c r="O165" s="150"/>
      <c r="P165" s="150"/>
      <c r="Q165" s="150"/>
      <c r="R165" s="150"/>
      <c r="S165" s="150"/>
      <c r="T165" s="151"/>
      <c r="U165" s="15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97</v>
      </c>
      <c r="AF165" s="140">
        <v>0</v>
      </c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outlineLevel="1" x14ac:dyDescent="0.2">
      <c r="A166" s="141">
        <v>16</v>
      </c>
      <c r="B166" s="147" t="s">
        <v>192</v>
      </c>
      <c r="C166" s="186" t="s">
        <v>193</v>
      </c>
      <c r="D166" s="149" t="s">
        <v>167</v>
      </c>
      <c r="E166" s="159">
        <v>20.625</v>
      </c>
      <c r="F166" s="305">
        <f>H166+J166</f>
        <v>0</v>
      </c>
      <c r="G166" s="305">
        <f>ROUND(E166*F166,2)</f>
        <v>0</v>
      </c>
      <c r="H166" s="166"/>
      <c r="I166" s="165">
        <f>ROUND(E166*H166,2)</f>
        <v>0</v>
      </c>
      <c r="J166" s="166"/>
      <c r="K166" s="165">
        <f>ROUND(E166*J166,2)</f>
        <v>0</v>
      </c>
      <c r="L166" s="165">
        <v>21</v>
      </c>
      <c r="M166" s="165">
        <f>G166*(1+L166/100)</f>
        <v>0</v>
      </c>
      <c r="N166" s="150">
        <v>7.3899999999999993E-2</v>
      </c>
      <c r="O166" s="150">
        <f>ROUND(E166*N166,5)</f>
        <v>1.5241899999999999</v>
      </c>
      <c r="P166" s="150">
        <v>0</v>
      </c>
      <c r="Q166" s="150">
        <f>ROUND(E166*P166,5)</f>
        <v>0</v>
      </c>
      <c r="R166" s="150"/>
      <c r="S166" s="150"/>
      <c r="T166" s="151">
        <v>0.45200000000000001</v>
      </c>
      <c r="U166" s="150">
        <f>ROUND(E166*T166,2)</f>
        <v>9.32</v>
      </c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 t="s">
        <v>95</v>
      </c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outlineLevel="1" x14ac:dyDescent="0.2">
      <c r="A167" s="141"/>
      <c r="B167" s="147"/>
      <c r="C167" s="187" t="s">
        <v>96</v>
      </c>
      <c r="D167" s="152"/>
      <c r="E167" s="160"/>
      <c r="F167" s="305"/>
      <c r="G167" s="305"/>
      <c r="H167" s="165"/>
      <c r="I167" s="165"/>
      <c r="J167" s="165"/>
      <c r="K167" s="165"/>
      <c r="L167" s="165"/>
      <c r="M167" s="165"/>
      <c r="N167" s="150"/>
      <c r="O167" s="150"/>
      <c r="P167" s="150"/>
      <c r="Q167" s="150"/>
      <c r="R167" s="150"/>
      <c r="S167" s="150"/>
      <c r="T167" s="151"/>
      <c r="U167" s="15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97</v>
      </c>
      <c r="AF167" s="140">
        <v>0</v>
      </c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outlineLevel="1" x14ac:dyDescent="0.2">
      <c r="A168" s="141"/>
      <c r="B168" s="147"/>
      <c r="C168" s="187" t="s">
        <v>191</v>
      </c>
      <c r="D168" s="152"/>
      <c r="E168" s="160"/>
      <c r="F168" s="305"/>
      <c r="G168" s="305"/>
      <c r="H168" s="165"/>
      <c r="I168" s="165"/>
      <c r="J168" s="165"/>
      <c r="K168" s="165"/>
      <c r="L168" s="165"/>
      <c r="M168" s="165"/>
      <c r="N168" s="150"/>
      <c r="O168" s="150"/>
      <c r="P168" s="150"/>
      <c r="Q168" s="150"/>
      <c r="R168" s="150"/>
      <c r="S168" s="150"/>
      <c r="T168" s="151"/>
      <c r="U168" s="15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97</v>
      </c>
      <c r="AF168" s="140">
        <v>0</v>
      </c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outlineLevel="1" x14ac:dyDescent="0.2">
      <c r="A169" s="141"/>
      <c r="B169" s="147"/>
      <c r="C169" s="187" t="s">
        <v>175</v>
      </c>
      <c r="D169" s="152"/>
      <c r="E169" s="160"/>
      <c r="F169" s="305"/>
      <c r="G169" s="305"/>
      <c r="H169" s="165"/>
      <c r="I169" s="165"/>
      <c r="J169" s="165"/>
      <c r="K169" s="165"/>
      <c r="L169" s="165"/>
      <c r="M169" s="165"/>
      <c r="N169" s="150"/>
      <c r="O169" s="150"/>
      <c r="P169" s="150"/>
      <c r="Q169" s="150"/>
      <c r="R169" s="150"/>
      <c r="S169" s="150"/>
      <c r="T169" s="151"/>
      <c r="U169" s="15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97</v>
      </c>
      <c r="AF169" s="140">
        <v>0</v>
      </c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">
      <c r="A170" s="141"/>
      <c r="B170" s="147"/>
      <c r="C170" s="187" t="s">
        <v>110</v>
      </c>
      <c r="D170" s="152"/>
      <c r="E170" s="160"/>
      <c r="F170" s="305"/>
      <c r="G170" s="305"/>
      <c r="H170" s="165"/>
      <c r="I170" s="165"/>
      <c r="J170" s="165"/>
      <c r="K170" s="165"/>
      <c r="L170" s="165"/>
      <c r="M170" s="165"/>
      <c r="N170" s="150"/>
      <c r="O170" s="150"/>
      <c r="P170" s="150"/>
      <c r="Q170" s="150"/>
      <c r="R170" s="150"/>
      <c r="S170" s="150"/>
      <c r="T170" s="151"/>
      <c r="U170" s="15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97</v>
      </c>
      <c r="AF170" s="140">
        <v>0</v>
      </c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41"/>
      <c r="B171" s="147"/>
      <c r="C171" s="187" t="s">
        <v>176</v>
      </c>
      <c r="D171" s="152"/>
      <c r="E171" s="160">
        <v>9</v>
      </c>
      <c r="F171" s="305"/>
      <c r="G171" s="305"/>
      <c r="H171" s="165"/>
      <c r="I171" s="165"/>
      <c r="J171" s="165"/>
      <c r="K171" s="165"/>
      <c r="L171" s="165"/>
      <c r="M171" s="165"/>
      <c r="N171" s="150"/>
      <c r="O171" s="150"/>
      <c r="P171" s="150"/>
      <c r="Q171" s="150"/>
      <c r="R171" s="150"/>
      <c r="S171" s="150"/>
      <c r="T171" s="151"/>
      <c r="U171" s="15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97</v>
      </c>
      <c r="AF171" s="140">
        <v>0</v>
      </c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">
      <c r="A172" s="141"/>
      <c r="B172" s="147"/>
      <c r="C172" s="187" t="s">
        <v>177</v>
      </c>
      <c r="D172" s="152"/>
      <c r="E172" s="160">
        <v>8.25</v>
      </c>
      <c r="F172" s="305"/>
      <c r="G172" s="305"/>
      <c r="H172" s="165"/>
      <c r="I172" s="165"/>
      <c r="J172" s="165"/>
      <c r="K172" s="165"/>
      <c r="L172" s="165"/>
      <c r="M172" s="165"/>
      <c r="N172" s="150"/>
      <c r="O172" s="150"/>
      <c r="P172" s="150"/>
      <c r="Q172" s="150"/>
      <c r="R172" s="150"/>
      <c r="S172" s="150"/>
      <c r="T172" s="151"/>
      <c r="U172" s="15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 t="s">
        <v>97</v>
      </c>
      <c r="AF172" s="140">
        <v>0</v>
      </c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">
      <c r="A173" s="141"/>
      <c r="B173" s="147"/>
      <c r="C173" s="187" t="s">
        <v>105</v>
      </c>
      <c r="D173" s="152"/>
      <c r="E173" s="160"/>
      <c r="F173" s="305"/>
      <c r="G173" s="305"/>
      <c r="H173" s="165"/>
      <c r="I173" s="165"/>
      <c r="J173" s="165"/>
      <c r="K173" s="165"/>
      <c r="L173" s="165"/>
      <c r="M173" s="165"/>
      <c r="N173" s="150"/>
      <c r="O173" s="150"/>
      <c r="P173" s="150"/>
      <c r="Q173" s="150"/>
      <c r="R173" s="150"/>
      <c r="S173" s="150"/>
      <c r="T173" s="151"/>
      <c r="U173" s="15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 t="s">
        <v>97</v>
      </c>
      <c r="AF173" s="140">
        <v>0</v>
      </c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outlineLevel="1" x14ac:dyDescent="0.2">
      <c r="A174" s="141"/>
      <c r="B174" s="147"/>
      <c r="C174" s="187" t="s">
        <v>181</v>
      </c>
      <c r="D174" s="152"/>
      <c r="E174" s="160">
        <v>1.5</v>
      </c>
      <c r="F174" s="305"/>
      <c r="G174" s="305"/>
      <c r="H174" s="165"/>
      <c r="I174" s="165"/>
      <c r="J174" s="165"/>
      <c r="K174" s="165"/>
      <c r="L174" s="165"/>
      <c r="M174" s="165"/>
      <c r="N174" s="150"/>
      <c r="O174" s="150"/>
      <c r="P174" s="150"/>
      <c r="Q174" s="150"/>
      <c r="R174" s="150"/>
      <c r="S174" s="150"/>
      <c r="T174" s="151"/>
      <c r="U174" s="15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 t="s">
        <v>97</v>
      </c>
      <c r="AF174" s="140">
        <v>0</v>
      </c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  <c r="AV174" s="140"/>
      <c r="AW174" s="140"/>
      <c r="AX174" s="140"/>
      <c r="AY174" s="140"/>
      <c r="AZ174" s="140"/>
      <c r="BA174" s="140"/>
      <c r="BB174" s="140"/>
      <c r="BC174" s="140"/>
      <c r="BD174" s="140"/>
      <c r="BE174" s="140"/>
      <c r="BF174" s="140"/>
      <c r="BG174" s="140"/>
      <c r="BH174" s="140"/>
    </row>
    <row r="175" spans="1:60" outlineLevel="1" x14ac:dyDescent="0.2">
      <c r="A175" s="141"/>
      <c r="B175" s="147"/>
      <c r="C175" s="187" t="s">
        <v>182</v>
      </c>
      <c r="D175" s="152"/>
      <c r="E175" s="160">
        <v>1.375</v>
      </c>
      <c r="F175" s="305"/>
      <c r="G175" s="305"/>
      <c r="H175" s="165"/>
      <c r="I175" s="165"/>
      <c r="J175" s="165"/>
      <c r="K175" s="165"/>
      <c r="L175" s="165"/>
      <c r="M175" s="165"/>
      <c r="N175" s="150"/>
      <c r="O175" s="150"/>
      <c r="P175" s="150"/>
      <c r="Q175" s="150"/>
      <c r="R175" s="150"/>
      <c r="S175" s="150"/>
      <c r="T175" s="151"/>
      <c r="U175" s="15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 t="s">
        <v>97</v>
      </c>
      <c r="AF175" s="140">
        <v>0</v>
      </c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outlineLevel="1" x14ac:dyDescent="0.2">
      <c r="A176" s="141"/>
      <c r="B176" s="147"/>
      <c r="C176" s="187" t="s">
        <v>183</v>
      </c>
      <c r="D176" s="152"/>
      <c r="E176" s="160">
        <v>0.5</v>
      </c>
      <c r="F176" s="305"/>
      <c r="G176" s="305"/>
      <c r="H176" s="165"/>
      <c r="I176" s="165"/>
      <c r="J176" s="165"/>
      <c r="K176" s="165"/>
      <c r="L176" s="165"/>
      <c r="M176" s="165"/>
      <c r="N176" s="150"/>
      <c r="O176" s="150"/>
      <c r="P176" s="150"/>
      <c r="Q176" s="150"/>
      <c r="R176" s="150"/>
      <c r="S176" s="150"/>
      <c r="T176" s="151"/>
      <c r="U176" s="15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 t="s">
        <v>97</v>
      </c>
      <c r="AF176" s="140">
        <v>0</v>
      </c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outlineLevel="1" x14ac:dyDescent="0.2">
      <c r="A177" s="141">
        <v>17</v>
      </c>
      <c r="B177" s="147" t="s">
        <v>194</v>
      </c>
      <c r="C177" s="186" t="s">
        <v>195</v>
      </c>
      <c r="D177" s="149" t="s">
        <v>167</v>
      </c>
      <c r="E177" s="159">
        <v>20.831250000000001</v>
      </c>
      <c r="F177" s="305">
        <f>H177+J177</f>
        <v>0</v>
      </c>
      <c r="G177" s="305">
        <f>ROUND(E177*F177,2)</f>
        <v>0</v>
      </c>
      <c r="H177" s="166"/>
      <c r="I177" s="165">
        <f>ROUND(E177*H177,2)</f>
        <v>0</v>
      </c>
      <c r="J177" s="166"/>
      <c r="K177" s="165">
        <f>ROUND(E177*J177,2)</f>
        <v>0</v>
      </c>
      <c r="L177" s="165">
        <v>21</v>
      </c>
      <c r="M177" s="165">
        <f>G177*(1+L177/100)</f>
        <v>0</v>
      </c>
      <c r="N177" s="150">
        <v>0.13100000000000001</v>
      </c>
      <c r="O177" s="150">
        <f>ROUND(E177*N177,5)</f>
        <v>2.7288899999999998</v>
      </c>
      <c r="P177" s="150">
        <v>0</v>
      </c>
      <c r="Q177" s="150">
        <f>ROUND(E177*P177,5)</f>
        <v>0</v>
      </c>
      <c r="R177" s="150"/>
      <c r="S177" s="150"/>
      <c r="T177" s="151">
        <v>0</v>
      </c>
      <c r="U177" s="150">
        <f>ROUND(E177*T177,2)</f>
        <v>0</v>
      </c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 t="s">
        <v>196</v>
      </c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">
      <c r="A178" s="141"/>
      <c r="B178" s="147"/>
      <c r="C178" s="187" t="s">
        <v>197</v>
      </c>
      <c r="D178" s="152"/>
      <c r="E178" s="160">
        <v>20.625</v>
      </c>
      <c r="F178" s="305"/>
      <c r="G178" s="305"/>
      <c r="H178" s="165"/>
      <c r="I178" s="165"/>
      <c r="J178" s="165"/>
      <c r="K178" s="165"/>
      <c r="L178" s="165"/>
      <c r="M178" s="165"/>
      <c r="N178" s="150"/>
      <c r="O178" s="150"/>
      <c r="P178" s="150"/>
      <c r="Q178" s="150"/>
      <c r="R178" s="150"/>
      <c r="S178" s="150"/>
      <c r="T178" s="151"/>
      <c r="U178" s="15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 t="s">
        <v>97</v>
      </c>
      <c r="AF178" s="140">
        <v>0</v>
      </c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outlineLevel="1" x14ac:dyDescent="0.2">
      <c r="A179" s="141"/>
      <c r="B179" s="147"/>
      <c r="C179" s="191" t="s">
        <v>141</v>
      </c>
      <c r="D179" s="155"/>
      <c r="E179" s="163">
        <v>20.625</v>
      </c>
      <c r="F179" s="305"/>
      <c r="G179" s="305"/>
      <c r="H179" s="165"/>
      <c r="I179" s="165"/>
      <c r="J179" s="165"/>
      <c r="K179" s="165"/>
      <c r="L179" s="165"/>
      <c r="M179" s="165"/>
      <c r="N179" s="150"/>
      <c r="O179" s="150"/>
      <c r="P179" s="150"/>
      <c r="Q179" s="150"/>
      <c r="R179" s="150"/>
      <c r="S179" s="150"/>
      <c r="T179" s="151"/>
      <c r="U179" s="15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 t="s">
        <v>97</v>
      </c>
      <c r="AF179" s="140">
        <v>1</v>
      </c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outlineLevel="1" x14ac:dyDescent="0.2">
      <c r="A180" s="141"/>
      <c r="B180" s="147"/>
      <c r="C180" s="187" t="s">
        <v>198</v>
      </c>
      <c r="D180" s="152"/>
      <c r="E180" s="160">
        <v>0.20624999999999999</v>
      </c>
      <c r="F180" s="305"/>
      <c r="G180" s="305"/>
      <c r="H180" s="165"/>
      <c r="I180" s="165"/>
      <c r="J180" s="165"/>
      <c r="K180" s="165"/>
      <c r="L180" s="165"/>
      <c r="M180" s="165"/>
      <c r="N180" s="150"/>
      <c r="O180" s="150"/>
      <c r="P180" s="150"/>
      <c r="Q180" s="150"/>
      <c r="R180" s="150"/>
      <c r="S180" s="150"/>
      <c r="T180" s="151"/>
      <c r="U180" s="15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 t="s">
        <v>97</v>
      </c>
      <c r="AF180" s="140">
        <v>0</v>
      </c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</row>
    <row r="181" spans="1:60" outlineLevel="1" x14ac:dyDescent="0.2">
      <c r="A181" s="141">
        <v>18</v>
      </c>
      <c r="B181" s="147" t="s">
        <v>199</v>
      </c>
      <c r="C181" s="186" t="s">
        <v>200</v>
      </c>
      <c r="D181" s="149" t="s">
        <v>201</v>
      </c>
      <c r="E181" s="159">
        <v>38</v>
      </c>
      <c r="F181" s="305">
        <f>H181+J181</f>
        <v>0</v>
      </c>
      <c r="G181" s="305">
        <f>ROUND(E181*F181,2)</f>
        <v>0</v>
      </c>
      <c r="H181" s="166"/>
      <c r="I181" s="165">
        <f>ROUND(E181*H181,2)</f>
        <v>0</v>
      </c>
      <c r="J181" s="166"/>
      <c r="K181" s="165">
        <f>ROUND(E181*J181,2)</f>
        <v>0</v>
      </c>
      <c r="L181" s="165">
        <v>21</v>
      </c>
      <c r="M181" s="165">
        <f>G181*(1+L181/100)</f>
        <v>0</v>
      </c>
      <c r="N181" s="150">
        <v>3.3E-4</v>
      </c>
      <c r="O181" s="150">
        <f>ROUND(E181*N181,5)</f>
        <v>1.2540000000000001E-2</v>
      </c>
      <c r="P181" s="150">
        <v>0</v>
      </c>
      <c r="Q181" s="150">
        <f>ROUND(E181*P181,5)</f>
        <v>0</v>
      </c>
      <c r="R181" s="150"/>
      <c r="S181" s="150"/>
      <c r="T181" s="151">
        <v>0.41</v>
      </c>
      <c r="U181" s="150">
        <f>ROUND(E181*T181,2)</f>
        <v>15.58</v>
      </c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 t="s">
        <v>95</v>
      </c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outlineLevel="1" x14ac:dyDescent="0.2">
      <c r="A182" s="141"/>
      <c r="B182" s="147"/>
      <c r="C182" s="187" t="s">
        <v>202</v>
      </c>
      <c r="D182" s="152"/>
      <c r="E182" s="160"/>
      <c r="F182" s="305"/>
      <c r="G182" s="305"/>
      <c r="H182" s="165"/>
      <c r="I182" s="165"/>
      <c r="J182" s="165"/>
      <c r="K182" s="165"/>
      <c r="L182" s="165"/>
      <c r="M182" s="165"/>
      <c r="N182" s="150"/>
      <c r="O182" s="150"/>
      <c r="P182" s="150"/>
      <c r="Q182" s="150"/>
      <c r="R182" s="150"/>
      <c r="S182" s="150"/>
      <c r="T182" s="151"/>
      <c r="U182" s="15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 t="s">
        <v>97</v>
      </c>
      <c r="AF182" s="140">
        <v>0</v>
      </c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outlineLevel="1" x14ac:dyDescent="0.2">
      <c r="A183" s="141"/>
      <c r="B183" s="147"/>
      <c r="C183" s="187" t="s">
        <v>191</v>
      </c>
      <c r="D183" s="152"/>
      <c r="E183" s="160"/>
      <c r="F183" s="305"/>
      <c r="G183" s="305"/>
      <c r="H183" s="165"/>
      <c r="I183" s="165"/>
      <c r="J183" s="165"/>
      <c r="K183" s="165"/>
      <c r="L183" s="165"/>
      <c r="M183" s="165"/>
      <c r="N183" s="150"/>
      <c r="O183" s="150"/>
      <c r="P183" s="150"/>
      <c r="Q183" s="150"/>
      <c r="R183" s="150"/>
      <c r="S183" s="150"/>
      <c r="T183" s="151"/>
      <c r="U183" s="15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 t="s">
        <v>97</v>
      </c>
      <c r="AF183" s="140">
        <v>0</v>
      </c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">
      <c r="A184" s="141"/>
      <c r="B184" s="147"/>
      <c r="C184" s="187" t="s">
        <v>110</v>
      </c>
      <c r="D184" s="152"/>
      <c r="E184" s="160"/>
      <c r="F184" s="305"/>
      <c r="G184" s="305"/>
      <c r="H184" s="165"/>
      <c r="I184" s="165"/>
      <c r="J184" s="165"/>
      <c r="K184" s="165"/>
      <c r="L184" s="165"/>
      <c r="M184" s="165"/>
      <c r="N184" s="150"/>
      <c r="O184" s="150"/>
      <c r="P184" s="150"/>
      <c r="Q184" s="150"/>
      <c r="R184" s="150"/>
      <c r="S184" s="150"/>
      <c r="T184" s="151"/>
      <c r="U184" s="15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 t="s">
        <v>97</v>
      </c>
      <c r="AF184" s="140">
        <v>0</v>
      </c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outlineLevel="1" x14ac:dyDescent="0.2">
      <c r="A185" s="141"/>
      <c r="B185" s="147"/>
      <c r="C185" s="187" t="s">
        <v>203</v>
      </c>
      <c r="D185" s="152"/>
      <c r="E185" s="160">
        <v>7.5</v>
      </c>
      <c r="F185" s="305"/>
      <c r="G185" s="305"/>
      <c r="H185" s="165"/>
      <c r="I185" s="165"/>
      <c r="J185" s="165"/>
      <c r="K185" s="165"/>
      <c r="L185" s="165"/>
      <c r="M185" s="165"/>
      <c r="N185" s="150"/>
      <c r="O185" s="150"/>
      <c r="P185" s="150"/>
      <c r="Q185" s="150"/>
      <c r="R185" s="150"/>
      <c r="S185" s="150"/>
      <c r="T185" s="151"/>
      <c r="U185" s="15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 t="s">
        <v>97</v>
      </c>
      <c r="AF185" s="140">
        <v>0</v>
      </c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  <c r="AV185" s="140"/>
      <c r="AW185" s="140"/>
      <c r="AX185" s="140"/>
      <c r="AY185" s="140"/>
      <c r="AZ185" s="140"/>
      <c r="BA185" s="140"/>
      <c r="BB185" s="140"/>
      <c r="BC185" s="140"/>
      <c r="BD185" s="140"/>
      <c r="BE185" s="140"/>
      <c r="BF185" s="140"/>
      <c r="BG185" s="140"/>
      <c r="BH185" s="140"/>
    </row>
    <row r="186" spans="1:60" outlineLevel="1" x14ac:dyDescent="0.2">
      <c r="A186" s="141"/>
      <c r="B186" s="147"/>
      <c r="C186" s="187" t="s">
        <v>204</v>
      </c>
      <c r="D186" s="152"/>
      <c r="E186" s="160">
        <v>7</v>
      </c>
      <c r="F186" s="305"/>
      <c r="G186" s="305"/>
      <c r="H186" s="165"/>
      <c r="I186" s="165"/>
      <c r="J186" s="165"/>
      <c r="K186" s="165"/>
      <c r="L186" s="165"/>
      <c r="M186" s="165"/>
      <c r="N186" s="150"/>
      <c r="O186" s="150"/>
      <c r="P186" s="150"/>
      <c r="Q186" s="150"/>
      <c r="R186" s="150"/>
      <c r="S186" s="150"/>
      <c r="T186" s="151"/>
      <c r="U186" s="15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 t="s">
        <v>97</v>
      </c>
      <c r="AF186" s="140">
        <v>0</v>
      </c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outlineLevel="1" x14ac:dyDescent="0.2">
      <c r="A187" s="141"/>
      <c r="B187" s="147"/>
      <c r="C187" s="187" t="s">
        <v>205</v>
      </c>
      <c r="D187" s="152"/>
      <c r="E187" s="160"/>
      <c r="F187" s="305"/>
      <c r="G187" s="305"/>
      <c r="H187" s="165"/>
      <c r="I187" s="165"/>
      <c r="J187" s="165"/>
      <c r="K187" s="165"/>
      <c r="L187" s="165"/>
      <c r="M187" s="165"/>
      <c r="N187" s="150"/>
      <c r="O187" s="150"/>
      <c r="P187" s="150"/>
      <c r="Q187" s="150"/>
      <c r="R187" s="150"/>
      <c r="S187" s="150"/>
      <c r="T187" s="151"/>
      <c r="U187" s="15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 t="s">
        <v>97</v>
      </c>
      <c r="AF187" s="140">
        <v>0</v>
      </c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40"/>
      <c r="BB187" s="140"/>
      <c r="BC187" s="140"/>
      <c r="BD187" s="140"/>
      <c r="BE187" s="140"/>
      <c r="BF187" s="140"/>
      <c r="BG187" s="140"/>
      <c r="BH187" s="140"/>
    </row>
    <row r="188" spans="1:60" outlineLevel="1" x14ac:dyDescent="0.2">
      <c r="A188" s="141"/>
      <c r="B188" s="147"/>
      <c r="C188" s="187" t="s">
        <v>206</v>
      </c>
      <c r="D188" s="152"/>
      <c r="E188" s="160">
        <v>23.5</v>
      </c>
      <c r="F188" s="305"/>
      <c r="G188" s="305"/>
      <c r="H188" s="165"/>
      <c r="I188" s="165"/>
      <c r="J188" s="165"/>
      <c r="K188" s="165"/>
      <c r="L188" s="165"/>
      <c r="M188" s="165"/>
      <c r="N188" s="150"/>
      <c r="O188" s="150"/>
      <c r="P188" s="150"/>
      <c r="Q188" s="150"/>
      <c r="R188" s="150"/>
      <c r="S188" s="150"/>
      <c r="T188" s="151"/>
      <c r="U188" s="15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 t="s">
        <v>97</v>
      </c>
      <c r="AF188" s="140">
        <v>0</v>
      </c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outlineLevel="1" x14ac:dyDescent="0.2">
      <c r="A189" s="141">
        <v>19</v>
      </c>
      <c r="B189" s="147" t="s">
        <v>207</v>
      </c>
      <c r="C189" s="186" t="s">
        <v>208</v>
      </c>
      <c r="D189" s="149" t="s">
        <v>201</v>
      </c>
      <c r="E189" s="159">
        <v>14.5</v>
      </c>
      <c r="F189" s="305">
        <f>H189+J189</f>
        <v>0</v>
      </c>
      <c r="G189" s="305">
        <f>ROUND(E189*F189,2)</f>
        <v>0</v>
      </c>
      <c r="H189" s="166"/>
      <c r="I189" s="165">
        <f>ROUND(E189*H189,2)</f>
        <v>0</v>
      </c>
      <c r="J189" s="166"/>
      <c r="K189" s="165">
        <f>ROUND(E189*J189,2)</f>
        <v>0</v>
      </c>
      <c r="L189" s="165">
        <v>21</v>
      </c>
      <c r="M189" s="165">
        <f>G189*(1+L189/100)</f>
        <v>0</v>
      </c>
      <c r="N189" s="150">
        <v>0.188</v>
      </c>
      <c r="O189" s="150">
        <f>ROUND(E189*N189,5)</f>
        <v>2.726</v>
      </c>
      <c r="P189" s="150">
        <v>0</v>
      </c>
      <c r="Q189" s="150">
        <f>ROUND(E189*P189,5)</f>
        <v>0</v>
      </c>
      <c r="R189" s="150"/>
      <c r="S189" s="150"/>
      <c r="T189" s="151">
        <v>0.27200000000000002</v>
      </c>
      <c r="U189" s="150">
        <f>ROUND(E189*T189,2)</f>
        <v>3.94</v>
      </c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 t="s">
        <v>95</v>
      </c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  <c r="AV189" s="140"/>
      <c r="AW189" s="140"/>
      <c r="AX189" s="140"/>
      <c r="AY189" s="140"/>
      <c r="AZ189" s="140"/>
      <c r="BA189" s="140"/>
      <c r="BB189" s="140"/>
      <c r="BC189" s="140"/>
      <c r="BD189" s="140"/>
      <c r="BE189" s="140"/>
      <c r="BF189" s="140"/>
      <c r="BG189" s="140"/>
      <c r="BH189" s="140"/>
    </row>
    <row r="190" spans="1:60" outlineLevel="1" x14ac:dyDescent="0.2">
      <c r="A190" s="141"/>
      <c r="B190" s="147"/>
      <c r="C190" s="187" t="s">
        <v>96</v>
      </c>
      <c r="D190" s="152"/>
      <c r="E190" s="160"/>
      <c r="F190" s="305"/>
      <c r="G190" s="305"/>
      <c r="H190" s="165"/>
      <c r="I190" s="165"/>
      <c r="J190" s="165"/>
      <c r="K190" s="165"/>
      <c r="L190" s="165"/>
      <c r="M190" s="165"/>
      <c r="N190" s="150"/>
      <c r="O190" s="150"/>
      <c r="P190" s="150"/>
      <c r="Q190" s="150"/>
      <c r="R190" s="150"/>
      <c r="S190" s="150"/>
      <c r="T190" s="151"/>
      <c r="U190" s="15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 t="s">
        <v>97</v>
      </c>
      <c r="AF190" s="140">
        <v>0</v>
      </c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outlineLevel="1" x14ac:dyDescent="0.2">
      <c r="A191" s="141"/>
      <c r="B191" s="147"/>
      <c r="C191" s="187" t="s">
        <v>209</v>
      </c>
      <c r="D191" s="152"/>
      <c r="E191" s="160"/>
      <c r="F191" s="305"/>
      <c r="G191" s="305"/>
      <c r="H191" s="165"/>
      <c r="I191" s="165"/>
      <c r="J191" s="165"/>
      <c r="K191" s="165"/>
      <c r="L191" s="165"/>
      <c r="M191" s="165"/>
      <c r="N191" s="150"/>
      <c r="O191" s="150"/>
      <c r="P191" s="150"/>
      <c r="Q191" s="150"/>
      <c r="R191" s="150"/>
      <c r="S191" s="150"/>
      <c r="T191" s="151"/>
      <c r="U191" s="15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 t="s">
        <v>97</v>
      </c>
      <c r="AF191" s="140">
        <v>0</v>
      </c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outlineLevel="1" x14ac:dyDescent="0.2">
      <c r="A192" s="141"/>
      <c r="B192" s="147"/>
      <c r="C192" s="187" t="s">
        <v>210</v>
      </c>
      <c r="D192" s="152"/>
      <c r="E192" s="160"/>
      <c r="F192" s="305"/>
      <c r="G192" s="305"/>
      <c r="H192" s="165"/>
      <c r="I192" s="165"/>
      <c r="J192" s="165"/>
      <c r="K192" s="165"/>
      <c r="L192" s="165"/>
      <c r="M192" s="165"/>
      <c r="N192" s="150"/>
      <c r="O192" s="150"/>
      <c r="P192" s="150"/>
      <c r="Q192" s="150"/>
      <c r="R192" s="150"/>
      <c r="S192" s="150"/>
      <c r="T192" s="151"/>
      <c r="U192" s="15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 t="s">
        <v>97</v>
      </c>
      <c r="AF192" s="140">
        <v>0</v>
      </c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outlineLevel="1" x14ac:dyDescent="0.2">
      <c r="A193" s="141"/>
      <c r="B193" s="147"/>
      <c r="C193" s="187" t="s">
        <v>211</v>
      </c>
      <c r="D193" s="152"/>
      <c r="E193" s="160">
        <v>7.5</v>
      </c>
      <c r="F193" s="305"/>
      <c r="G193" s="305"/>
      <c r="H193" s="165"/>
      <c r="I193" s="165"/>
      <c r="J193" s="165"/>
      <c r="K193" s="165"/>
      <c r="L193" s="165"/>
      <c r="M193" s="165"/>
      <c r="N193" s="150"/>
      <c r="O193" s="150"/>
      <c r="P193" s="150"/>
      <c r="Q193" s="150"/>
      <c r="R193" s="150"/>
      <c r="S193" s="150"/>
      <c r="T193" s="151"/>
      <c r="U193" s="15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 t="s">
        <v>97</v>
      </c>
      <c r="AF193" s="140">
        <v>0</v>
      </c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">
      <c r="A194" s="141"/>
      <c r="B194" s="147"/>
      <c r="C194" s="187" t="s">
        <v>212</v>
      </c>
      <c r="D194" s="152"/>
      <c r="E194" s="160">
        <v>7</v>
      </c>
      <c r="F194" s="305"/>
      <c r="G194" s="305"/>
      <c r="H194" s="165"/>
      <c r="I194" s="165"/>
      <c r="J194" s="165"/>
      <c r="K194" s="165"/>
      <c r="L194" s="165"/>
      <c r="M194" s="165"/>
      <c r="N194" s="150"/>
      <c r="O194" s="150"/>
      <c r="P194" s="150"/>
      <c r="Q194" s="150"/>
      <c r="R194" s="150"/>
      <c r="S194" s="150"/>
      <c r="T194" s="151"/>
      <c r="U194" s="15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 t="s">
        <v>97</v>
      </c>
      <c r="AF194" s="140">
        <v>0</v>
      </c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">
      <c r="A195" s="141"/>
      <c r="B195" s="147"/>
      <c r="C195" s="191" t="s">
        <v>141</v>
      </c>
      <c r="D195" s="155"/>
      <c r="E195" s="163">
        <v>14.5</v>
      </c>
      <c r="F195" s="305"/>
      <c r="G195" s="305"/>
      <c r="H195" s="165"/>
      <c r="I195" s="165"/>
      <c r="J195" s="165"/>
      <c r="K195" s="165"/>
      <c r="L195" s="165"/>
      <c r="M195" s="165"/>
      <c r="N195" s="150"/>
      <c r="O195" s="150"/>
      <c r="P195" s="150"/>
      <c r="Q195" s="150"/>
      <c r="R195" s="150"/>
      <c r="S195" s="150"/>
      <c r="T195" s="151"/>
      <c r="U195" s="15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 t="s">
        <v>97</v>
      </c>
      <c r="AF195" s="140">
        <v>1</v>
      </c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">
      <c r="A196" s="141">
        <v>20</v>
      </c>
      <c r="B196" s="147" t="s">
        <v>213</v>
      </c>
      <c r="C196" s="186" t="s">
        <v>214</v>
      </c>
      <c r="D196" s="149" t="s">
        <v>215</v>
      </c>
      <c r="E196" s="159">
        <v>14.645</v>
      </c>
      <c r="F196" s="305">
        <f>H196+J196</f>
        <v>0</v>
      </c>
      <c r="G196" s="305">
        <f>ROUND(E196*F196,2)</f>
        <v>0</v>
      </c>
      <c r="H196" s="166"/>
      <c r="I196" s="165">
        <f>ROUND(E196*H196,2)</f>
        <v>0</v>
      </c>
      <c r="J196" s="166"/>
      <c r="K196" s="165">
        <f>ROUND(E196*J196,2)</f>
        <v>0</v>
      </c>
      <c r="L196" s="165">
        <v>21</v>
      </c>
      <c r="M196" s="165">
        <f>G196*(1+L196/100)</f>
        <v>0</v>
      </c>
      <c r="N196" s="150">
        <v>0.06</v>
      </c>
      <c r="O196" s="150">
        <f>ROUND(E196*N196,5)</f>
        <v>0.87870000000000004</v>
      </c>
      <c r="P196" s="150">
        <v>0</v>
      </c>
      <c r="Q196" s="150">
        <f>ROUND(E196*P196,5)</f>
        <v>0</v>
      </c>
      <c r="R196" s="150"/>
      <c r="S196" s="150"/>
      <c r="T196" s="151">
        <v>0</v>
      </c>
      <c r="U196" s="150">
        <f>ROUND(E196*T196,2)</f>
        <v>0</v>
      </c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 t="s">
        <v>196</v>
      </c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">
      <c r="A197" s="141"/>
      <c r="B197" s="147"/>
      <c r="C197" s="187" t="s">
        <v>216</v>
      </c>
      <c r="D197" s="152"/>
      <c r="E197" s="160">
        <v>14.5</v>
      </c>
      <c r="F197" s="305"/>
      <c r="G197" s="305"/>
      <c r="H197" s="165"/>
      <c r="I197" s="165"/>
      <c r="J197" s="165"/>
      <c r="K197" s="165"/>
      <c r="L197" s="165"/>
      <c r="M197" s="165"/>
      <c r="N197" s="150"/>
      <c r="O197" s="150"/>
      <c r="P197" s="150"/>
      <c r="Q197" s="150"/>
      <c r="R197" s="150"/>
      <c r="S197" s="150"/>
      <c r="T197" s="151"/>
      <c r="U197" s="15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 t="s">
        <v>97</v>
      </c>
      <c r="AF197" s="140">
        <v>0</v>
      </c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">
      <c r="A198" s="141"/>
      <c r="B198" s="147"/>
      <c r="C198" s="187" t="s">
        <v>217</v>
      </c>
      <c r="D198" s="152"/>
      <c r="E198" s="160">
        <v>0.14499999999999999</v>
      </c>
      <c r="F198" s="305"/>
      <c r="G198" s="305"/>
      <c r="H198" s="165"/>
      <c r="I198" s="165"/>
      <c r="J198" s="165"/>
      <c r="K198" s="165"/>
      <c r="L198" s="165"/>
      <c r="M198" s="165"/>
      <c r="N198" s="150"/>
      <c r="O198" s="150"/>
      <c r="P198" s="150"/>
      <c r="Q198" s="150"/>
      <c r="R198" s="150"/>
      <c r="S198" s="150"/>
      <c r="T198" s="151"/>
      <c r="U198" s="15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 t="s">
        <v>97</v>
      </c>
      <c r="AF198" s="140">
        <v>0</v>
      </c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ht="22.5" outlineLevel="1" x14ac:dyDescent="0.2">
      <c r="A199" s="141">
        <v>21</v>
      </c>
      <c r="B199" s="147" t="s">
        <v>218</v>
      </c>
      <c r="C199" s="186" t="s">
        <v>219</v>
      </c>
      <c r="D199" s="149" t="s">
        <v>201</v>
      </c>
      <c r="E199" s="159">
        <v>23.5</v>
      </c>
      <c r="F199" s="305">
        <f>H199+J199</f>
        <v>0</v>
      </c>
      <c r="G199" s="305">
        <f>ROUND(E199*F199,2)</f>
        <v>0</v>
      </c>
      <c r="H199" s="166"/>
      <c r="I199" s="165">
        <f>ROUND(E199*H199,2)</f>
        <v>0</v>
      </c>
      <c r="J199" s="166"/>
      <c r="K199" s="165">
        <f>ROUND(E199*J199,2)</f>
        <v>0</v>
      </c>
      <c r="L199" s="165">
        <v>21</v>
      </c>
      <c r="M199" s="165">
        <f>G199*(1+L199/100)</f>
        <v>0</v>
      </c>
      <c r="N199" s="150">
        <v>0.1925</v>
      </c>
      <c r="O199" s="150">
        <f>ROUND(E199*N199,5)</f>
        <v>4.5237499999999997</v>
      </c>
      <c r="P199" s="150">
        <v>0</v>
      </c>
      <c r="Q199" s="150">
        <f>ROUND(E199*P199,5)</f>
        <v>0</v>
      </c>
      <c r="R199" s="150"/>
      <c r="S199" s="150"/>
      <c r="T199" s="151">
        <v>2.0497999999999998</v>
      </c>
      <c r="U199" s="150">
        <f>ROUND(E199*T199,2)</f>
        <v>48.17</v>
      </c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 t="s">
        <v>95</v>
      </c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</row>
    <row r="200" spans="1:60" outlineLevel="1" x14ac:dyDescent="0.2">
      <c r="A200" s="141"/>
      <c r="B200" s="147"/>
      <c r="C200" s="187" t="s">
        <v>96</v>
      </c>
      <c r="D200" s="152"/>
      <c r="E200" s="160"/>
      <c r="F200" s="305"/>
      <c r="G200" s="305"/>
      <c r="H200" s="165"/>
      <c r="I200" s="165"/>
      <c r="J200" s="165"/>
      <c r="K200" s="165"/>
      <c r="L200" s="165"/>
      <c r="M200" s="165"/>
      <c r="N200" s="150"/>
      <c r="O200" s="150"/>
      <c r="P200" s="150"/>
      <c r="Q200" s="150"/>
      <c r="R200" s="150"/>
      <c r="S200" s="150"/>
      <c r="T200" s="151"/>
      <c r="U200" s="15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 t="s">
        <v>97</v>
      </c>
      <c r="AF200" s="140">
        <v>0</v>
      </c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outlineLevel="1" x14ac:dyDescent="0.2">
      <c r="A201" s="141"/>
      <c r="B201" s="147"/>
      <c r="C201" s="187" t="s">
        <v>210</v>
      </c>
      <c r="D201" s="152"/>
      <c r="E201" s="160"/>
      <c r="F201" s="305"/>
      <c r="G201" s="305"/>
      <c r="H201" s="165"/>
      <c r="I201" s="165"/>
      <c r="J201" s="165"/>
      <c r="K201" s="165"/>
      <c r="L201" s="165"/>
      <c r="M201" s="165"/>
      <c r="N201" s="150"/>
      <c r="O201" s="150"/>
      <c r="P201" s="150"/>
      <c r="Q201" s="150"/>
      <c r="R201" s="150"/>
      <c r="S201" s="150"/>
      <c r="T201" s="151"/>
      <c r="U201" s="15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 t="s">
        <v>97</v>
      </c>
      <c r="AF201" s="140">
        <v>0</v>
      </c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outlineLevel="1" x14ac:dyDescent="0.2">
      <c r="A202" s="141"/>
      <c r="B202" s="147"/>
      <c r="C202" s="187" t="s">
        <v>220</v>
      </c>
      <c r="D202" s="152"/>
      <c r="E202" s="160">
        <v>23.5</v>
      </c>
      <c r="F202" s="305"/>
      <c r="G202" s="305"/>
      <c r="H202" s="165"/>
      <c r="I202" s="165"/>
      <c r="J202" s="165"/>
      <c r="K202" s="165"/>
      <c r="L202" s="165"/>
      <c r="M202" s="165"/>
      <c r="N202" s="150"/>
      <c r="O202" s="150"/>
      <c r="P202" s="150"/>
      <c r="Q202" s="150"/>
      <c r="R202" s="150"/>
      <c r="S202" s="150"/>
      <c r="T202" s="151"/>
      <c r="U202" s="15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 t="s">
        <v>97</v>
      </c>
      <c r="AF202" s="140">
        <v>0</v>
      </c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outlineLevel="1" x14ac:dyDescent="0.2">
      <c r="A203" s="141">
        <v>22</v>
      </c>
      <c r="B203" s="147" t="s">
        <v>221</v>
      </c>
      <c r="C203" s="186" t="s">
        <v>222</v>
      </c>
      <c r="D203" s="149" t="s">
        <v>215</v>
      </c>
      <c r="E203" s="159">
        <v>23.734999999999999</v>
      </c>
      <c r="F203" s="305">
        <f>H203+J203</f>
        <v>0</v>
      </c>
      <c r="G203" s="305">
        <f>ROUND(E203*F203,2)</f>
        <v>0</v>
      </c>
      <c r="H203" s="166"/>
      <c r="I203" s="165">
        <f>ROUND(E203*H203,2)</f>
        <v>0</v>
      </c>
      <c r="J203" s="166"/>
      <c r="K203" s="165">
        <f>ROUND(E203*J203,2)</f>
        <v>0</v>
      </c>
      <c r="L203" s="165">
        <v>21</v>
      </c>
      <c r="M203" s="165">
        <f>G203*(1+L203/100)</f>
        <v>0</v>
      </c>
      <c r="N203" s="150">
        <v>1.2E-2</v>
      </c>
      <c r="O203" s="150">
        <f>ROUND(E203*N203,5)</f>
        <v>0.28482000000000002</v>
      </c>
      <c r="P203" s="150">
        <v>0</v>
      </c>
      <c r="Q203" s="150">
        <f>ROUND(E203*P203,5)</f>
        <v>0</v>
      </c>
      <c r="R203" s="150"/>
      <c r="S203" s="150"/>
      <c r="T203" s="151">
        <v>0</v>
      </c>
      <c r="U203" s="150">
        <f>ROUND(E203*T203,2)</f>
        <v>0</v>
      </c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 t="s">
        <v>196</v>
      </c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">
      <c r="A204" s="141"/>
      <c r="B204" s="147"/>
      <c r="C204" s="187" t="s">
        <v>223</v>
      </c>
      <c r="D204" s="152"/>
      <c r="E204" s="160">
        <v>23.5</v>
      </c>
      <c r="F204" s="305"/>
      <c r="G204" s="305"/>
      <c r="H204" s="165"/>
      <c r="I204" s="165"/>
      <c r="J204" s="165"/>
      <c r="K204" s="165"/>
      <c r="L204" s="165"/>
      <c r="M204" s="165"/>
      <c r="N204" s="150"/>
      <c r="O204" s="150"/>
      <c r="P204" s="150"/>
      <c r="Q204" s="150"/>
      <c r="R204" s="150"/>
      <c r="S204" s="150"/>
      <c r="T204" s="151"/>
      <c r="U204" s="15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 t="s">
        <v>97</v>
      </c>
      <c r="AF204" s="140">
        <v>0</v>
      </c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outlineLevel="1" x14ac:dyDescent="0.2">
      <c r="A205" s="141"/>
      <c r="B205" s="147"/>
      <c r="C205" s="187" t="s">
        <v>224</v>
      </c>
      <c r="D205" s="152"/>
      <c r="E205" s="160">
        <v>0.23499999999999999</v>
      </c>
      <c r="F205" s="305"/>
      <c r="G205" s="305"/>
      <c r="H205" s="165"/>
      <c r="I205" s="165"/>
      <c r="J205" s="165"/>
      <c r="K205" s="165"/>
      <c r="L205" s="165"/>
      <c r="M205" s="165"/>
      <c r="N205" s="150"/>
      <c r="O205" s="150"/>
      <c r="P205" s="150"/>
      <c r="Q205" s="150"/>
      <c r="R205" s="150"/>
      <c r="S205" s="150"/>
      <c r="T205" s="151"/>
      <c r="U205" s="15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 t="s">
        <v>97</v>
      </c>
      <c r="AF205" s="140">
        <v>0</v>
      </c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outlineLevel="1" x14ac:dyDescent="0.2">
      <c r="A206" s="141">
        <v>23</v>
      </c>
      <c r="B206" s="147" t="s">
        <v>225</v>
      </c>
      <c r="C206" s="186" t="s">
        <v>226</v>
      </c>
      <c r="D206" s="149" t="s">
        <v>94</v>
      </c>
      <c r="E206" s="159">
        <v>0.70499999999999996</v>
      </c>
      <c r="F206" s="305">
        <f>H206+J206</f>
        <v>0</v>
      </c>
      <c r="G206" s="305">
        <f>ROUND(E206*F206,2)</f>
        <v>0</v>
      </c>
      <c r="H206" s="166"/>
      <c r="I206" s="165">
        <f>ROUND(E206*H206,2)</f>
        <v>0</v>
      </c>
      <c r="J206" s="166"/>
      <c r="K206" s="165">
        <f>ROUND(E206*J206,2)</f>
        <v>0</v>
      </c>
      <c r="L206" s="165">
        <v>21</v>
      </c>
      <c r="M206" s="165">
        <f>G206*(1+L206/100)</f>
        <v>0</v>
      </c>
      <c r="N206" s="150">
        <v>2.5249999999999999</v>
      </c>
      <c r="O206" s="150">
        <f>ROUND(E206*N206,5)</f>
        <v>1.78013</v>
      </c>
      <c r="P206" s="150">
        <v>0</v>
      </c>
      <c r="Q206" s="150">
        <f>ROUND(E206*P206,5)</f>
        <v>0</v>
      </c>
      <c r="R206" s="150"/>
      <c r="S206" s="150"/>
      <c r="T206" s="151">
        <v>1.4419999999999999</v>
      </c>
      <c r="U206" s="150">
        <f>ROUND(E206*T206,2)</f>
        <v>1.02</v>
      </c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 t="s">
        <v>95</v>
      </c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">
      <c r="A207" s="141"/>
      <c r="B207" s="147"/>
      <c r="C207" s="187" t="s">
        <v>227</v>
      </c>
      <c r="D207" s="152"/>
      <c r="E207" s="160">
        <v>0.70499999999999996</v>
      </c>
      <c r="F207" s="305"/>
      <c r="G207" s="305"/>
      <c r="H207" s="165"/>
      <c r="I207" s="165"/>
      <c r="J207" s="165"/>
      <c r="K207" s="165"/>
      <c r="L207" s="165"/>
      <c r="M207" s="165"/>
      <c r="N207" s="150"/>
      <c r="O207" s="150"/>
      <c r="P207" s="150"/>
      <c r="Q207" s="150"/>
      <c r="R207" s="150"/>
      <c r="S207" s="150"/>
      <c r="T207" s="151"/>
      <c r="U207" s="15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 t="s">
        <v>97</v>
      </c>
      <c r="AF207" s="140">
        <v>0</v>
      </c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x14ac:dyDescent="0.2">
      <c r="A208" s="142" t="s">
        <v>90</v>
      </c>
      <c r="B208" s="148" t="s">
        <v>59</v>
      </c>
      <c r="C208" s="192" t="s">
        <v>60</v>
      </c>
      <c r="D208" s="156"/>
      <c r="E208" s="164"/>
      <c r="F208" s="306"/>
      <c r="G208" s="306">
        <f>SUMIF(AE209:AE210,"&lt;&gt;NOR",G209:G210)</f>
        <v>0</v>
      </c>
      <c r="H208" s="167"/>
      <c r="I208" s="167">
        <f>SUM(I209:I210)</f>
        <v>0</v>
      </c>
      <c r="J208" s="167"/>
      <c r="K208" s="167">
        <f>SUM(K209:K210)</f>
        <v>0</v>
      </c>
      <c r="L208" s="167"/>
      <c r="M208" s="167">
        <f>SUM(M209:M210)</f>
        <v>0</v>
      </c>
      <c r="N208" s="157"/>
      <c r="O208" s="157">
        <f>SUM(O209:O210)</f>
        <v>0</v>
      </c>
      <c r="P208" s="157"/>
      <c r="Q208" s="157">
        <f>SUM(Q209:Q210)</f>
        <v>0</v>
      </c>
      <c r="R208" s="157"/>
      <c r="S208" s="157"/>
      <c r="T208" s="158"/>
      <c r="U208" s="157">
        <f>SUM(U209:U210)</f>
        <v>22.27</v>
      </c>
      <c r="AE208" t="s">
        <v>91</v>
      </c>
    </row>
    <row r="209" spans="1:60" outlineLevel="1" x14ac:dyDescent="0.2">
      <c r="A209" s="141">
        <v>24</v>
      </c>
      <c r="B209" s="147" t="s">
        <v>228</v>
      </c>
      <c r="C209" s="186" t="s">
        <v>229</v>
      </c>
      <c r="D209" s="149" t="s">
        <v>230</v>
      </c>
      <c r="E209" s="159">
        <v>57.099379999999996</v>
      </c>
      <c r="F209" s="305">
        <f>H209+J209</f>
        <v>0</v>
      </c>
      <c r="G209" s="305">
        <f>ROUND(E209*F209,2)</f>
        <v>0</v>
      </c>
      <c r="H209" s="166"/>
      <c r="I209" s="165">
        <f>ROUND(E209*H209,2)</f>
        <v>0</v>
      </c>
      <c r="J209" s="166"/>
      <c r="K209" s="165">
        <f>ROUND(E209*J209,2)</f>
        <v>0</v>
      </c>
      <c r="L209" s="165">
        <v>21</v>
      </c>
      <c r="M209" s="165">
        <f>G209*(1+L209/100)</f>
        <v>0</v>
      </c>
      <c r="N209" s="150">
        <v>0</v>
      </c>
      <c r="O209" s="150">
        <f>ROUND(E209*N209,5)</f>
        <v>0</v>
      </c>
      <c r="P209" s="150">
        <v>0</v>
      </c>
      <c r="Q209" s="150">
        <f>ROUND(E209*P209,5)</f>
        <v>0</v>
      </c>
      <c r="R209" s="150"/>
      <c r="S209" s="150"/>
      <c r="T209" s="151">
        <v>0.39</v>
      </c>
      <c r="U209" s="150">
        <f>ROUND(E209*T209,2)</f>
        <v>22.27</v>
      </c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 t="s">
        <v>95</v>
      </c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">
      <c r="A210" s="141"/>
      <c r="B210" s="147"/>
      <c r="C210" s="187" t="s">
        <v>231</v>
      </c>
      <c r="D210" s="152"/>
      <c r="E210" s="160">
        <v>57.099379999999996</v>
      </c>
      <c r="F210" s="305"/>
      <c r="G210" s="305"/>
      <c r="H210" s="165"/>
      <c r="I210" s="165"/>
      <c r="J210" s="165"/>
      <c r="K210" s="165"/>
      <c r="L210" s="165"/>
      <c r="M210" s="165"/>
      <c r="N210" s="150"/>
      <c r="O210" s="150"/>
      <c r="P210" s="150"/>
      <c r="Q210" s="150"/>
      <c r="R210" s="150"/>
      <c r="S210" s="150"/>
      <c r="T210" s="151"/>
      <c r="U210" s="15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 t="s">
        <v>97</v>
      </c>
      <c r="AF210" s="140">
        <v>0</v>
      </c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x14ac:dyDescent="0.2">
      <c r="A211" s="142" t="s">
        <v>90</v>
      </c>
      <c r="B211" s="148" t="s">
        <v>61</v>
      </c>
      <c r="C211" s="192" t="s">
        <v>62</v>
      </c>
      <c r="D211" s="156"/>
      <c r="E211" s="164"/>
      <c r="F211" s="306"/>
      <c r="G211" s="306">
        <f>SUMIF(AE212:AE214,"&lt;&gt;NOR",G212:G214)</f>
        <v>0</v>
      </c>
      <c r="H211" s="167"/>
      <c r="I211" s="167">
        <f>SUM(I212:I214)</f>
        <v>0</v>
      </c>
      <c r="J211" s="167"/>
      <c r="K211" s="167">
        <f>SUM(K212:K214)</f>
        <v>0</v>
      </c>
      <c r="L211" s="167"/>
      <c r="M211" s="167">
        <f>SUM(M212:M214)</f>
        <v>0</v>
      </c>
      <c r="N211" s="157"/>
      <c r="O211" s="157">
        <f>SUM(O212:O214)</f>
        <v>2.7000000000000001E-3</v>
      </c>
      <c r="P211" s="157"/>
      <c r="Q211" s="157">
        <f>SUM(Q212:Q214)</f>
        <v>0</v>
      </c>
      <c r="R211" s="157"/>
      <c r="S211" s="157"/>
      <c r="T211" s="158"/>
      <c r="U211" s="157">
        <f>SUM(U212:U214)</f>
        <v>1.88</v>
      </c>
      <c r="AE211" t="s">
        <v>91</v>
      </c>
    </row>
    <row r="212" spans="1:60" outlineLevel="1" x14ac:dyDescent="0.2">
      <c r="A212" s="141">
        <v>25</v>
      </c>
      <c r="B212" s="147" t="s">
        <v>232</v>
      </c>
      <c r="C212" s="186" t="s">
        <v>233</v>
      </c>
      <c r="D212" s="149" t="s">
        <v>167</v>
      </c>
      <c r="E212" s="159">
        <v>11.75</v>
      </c>
      <c r="F212" s="305">
        <f>H212+J212</f>
        <v>0</v>
      </c>
      <c r="G212" s="305">
        <f>ROUND(E212*F212,2)</f>
        <v>0</v>
      </c>
      <c r="H212" s="166"/>
      <c r="I212" s="165">
        <f>ROUND(E212*H212,2)</f>
        <v>0</v>
      </c>
      <c r="J212" s="166"/>
      <c r="K212" s="165">
        <f>ROUND(E212*J212,2)</f>
        <v>0</v>
      </c>
      <c r="L212" s="165">
        <v>21</v>
      </c>
      <c r="M212" s="165">
        <f>G212*(1+L212/100)</f>
        <v>0</v>
      </c>
      <c r="N212" s="150">
        <v>2.3000000000000001E-4</v>
      </c>
      <c r="O212" s="150">
        <f>ROUND(E212*N212,5)</f>
        <v>2.7000000000000001E-3</v>
      </c>
      <c r="P212" s="150">
        <v>0</v>
      </c>
      <c r="Q212" s="150">
        <f>ROUND(E212*P212,5)</f>
        <v>0</v>
      </c>
      <c r="R212" s="150"/>
      <c r="S212" s="150"/>
      <c r="T212" s="151">
        <v>0.16</v>
      </c>
      <c r="U212" s="150">
        <f>ROUND(E212*T212,2)</f>
        <v>1.88</v>
      </c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 t="s">
        <v>95</v>
      </c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outlineLevel="1" x14ac:dyDescent="0.2">
      <c r="A213" s="141"/>
      <c r="B213" s="147"/>
      <c r="C213" s="187" t="s">
        <v>234</v>
      </c>
      <c r="D213" s="152"/>
      <c r="E213" s="160"/>
      <c r="F213" s="305"/>
      <c r="G213" s="305"/>
      <c r="H213" s="165"/>
      <c r="I213" s="165"/>
      <c r="J213" s="165"/>
      <c r="K213" s="165"/>
      <c r="L213" s="165"/>
      <c r="M213" s="165"/>
      <c r="N213" s="150"/>
      <c r="O213" s="150"/>
      <c r="P213" s="150"/>
      <c r="Q213" s="150"/>
      <c r="R213" s="150"/>
      <c r="S213" s="150"/>
      <c r="T213" s="151"/>
      <c r="U213" s="15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 t="s">
        <v>97</v>
      </c>
      <c r="AF213" s="140">
        <v>0</v>
      </c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">
      <c r="A214" s="176"/>
      <c r="B214" s="177"/>
      <c r="C214" s="193" t="s">
        <v>235</v>
      </c>
      <c r="D214" s="178"/>
      <c r="E214" s="179">
        <v>11.75</v>
      </c>
      <c r="F214" s="307"/>
      <c r="G214" s="307"/>
      <c r="H214" s="180"/>
      <c r="I214" s="180"/>
      <c r="J214" s="180"/>
      <c r="K214" s="180"/>
      <c r="L214" s="180"/>
      <c r="M214" s="180"/>
      <c r="N214" s="181"/>
      <c r="O214" s="181"/>
      <c r="P214" s="181"/>
      <c r="Q214" s="181"/>
      <c r="R214" s="181"/>
      <c r="S214" s="181"/>
      <c r="T214" s="182"/>
      <c r="U214" s="181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 t="s">
        <v>97</v>
      </c>
      <c r="AF214" s="140">
        <v>0</v>
      </c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x14ac:dyDescent="0.2">
      <c r="A215" s="6"/>
      <c r="B215" s="7" t="s">
        <v>236</v>
      </c>
      <c r="C215" s="194" t="s">
        <v>236</v>
      </c>
      <c r="D215" s="6"/>
      <c r="E215" s="6"/>
      <c r="F215" s="308"/>
      <c r="G215" s="308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C215">
        <v>15</v>
      </c>
      <c r="AD215">
        <v>21</v>
      </c>
    </row>
    <row r="216" spans="1:60" x14ac:dyDescent="0.2">
      <c r="A216" s="183"/>
      <c r="B216" s="184" t="s">
        <v>28</v>
      </c>
      <c r="C216" s="195" t="s">
        <v>236</v>
      </c>
      <c r="D216" s="185"/>
      <c r="E216" s="185"/>
      <c r="F216" s="309"/>
      <c r="G216" s="310">
        <f>G8+G126+G208+G211</f>
        <v>0</v>
      </c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AC216">
        <f>SUMIF(L7:L214,AC215,G7:G214)</f>
        <v>0</v>
      </c>
      <c r="AD216">
        <f>SUMIF(L7:L214,AD215,G7:G214)</f>
        <v>0</v>
      </c>
      <c r="AE216" t="s">
        <v>237</v>
      </c>
    </row>
    <row r="217" spans="1:60" x14ac:dyDescent="0.2">
      <c r="A217" s="6"/>
      <c r="B217" s="7" t="s">
        <v>236</v>
      </c>
      <c r="C217" s="194" t="s">
        <v>236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 x14ac:dyDescent="0.2">
      <c r="A218" s="6"/>
      <c r="B218" s="7" t="s">
        <v>236</v>
      </c>
      <c r="C218" s="194" t="s">
        <v>236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 x14ac:dyDescent="0.2">
      <c r="A219" s="241" t="s">
        <v>238</v>
      </c>
      <c r="B219" s="241"/>
      <c r="C219" s="242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 x14ac:dyDescent="0.2">
      <c r="A220" s="243"/>
      <c r="B220" s="244"/>
      <c r="C220" s="245"/>
      <c r="D220" s="244"/>
      <c r="E220" s="244"/>
      <c r="F220" s="244"/>
      <c r="G220" s="24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AE220" t="s">
        <v>239</v>
      </c>
    </row>
    <row r="221" spans="1:60" x14ac:dyDescent="0.2">
      <c r="A221" s="247"/>
      <c r="B221" s="248"/>
      <c r="C221" s="249"/>
      <c r="D221" s="248"/>
      <c r="E221" s="248"/>
      <c r="F221" s="248"/>
      <c r="G221" s="250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A222" s="247"/>
      <c r="B222" s="248"/>
      <c r="C222" s="249"/>
      <c r="D222" s="248"/>
      <c r="E222" s="248"/>
      <c r="F222" s="248"/>
      <c r="G222" s="250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 x14ac:dyDescent="0.2">
      <c r="A223" s="247"/>
      <c r="B223" s="248"/>
      <c r="C223" s="249"/>
      <c r="D223" s="248"/>
      <c r="E223" s="248"/>
      <c r="F223" s="248"/>
      <c r="G223" s="250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 x14ac:dyDescent="0.2">
      <c r="A224" s="251"/>
      <c r="B224" s="252"/>
      <c r="C224" s="253"/>
      <c r="D224" s="252"/>
      <c r="E224" s="252"/>
      <c r="F224" s="252"/>
      <c r="G224" s="254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6"/>
      <c r="B225" s="7" t="s">
        <v>236</v>
      </c>
      <c r="C225" s="194" t="s">
        <v>236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C226" s="196"/>
      <c r="AE226" t="s">
        <v>240</v>
      </c>
    </row>
  </sheetData>
  <sheetProtection algorithmName="SHA-512" hashValue="EHo3NYUYJumH+4OpfEo4c+TE8+wUPlKEI38E1rNYd8cDDI0fNw/ZHv+8ofr/SCO1JUyBsMtbHMd1/mDjtGthWg==" saltValue="enXP3hE8qMYyty91gviaiw==" spinCount="100000" sheet="1" objects="1" scenarios="1"/>
  <mergeCells count="6">
    <mergeCell ref="A220:G224"/>
    <mergeCell ref="A1:G1"/>
    <mergeCell ref="C2:G2"/>
    <mergeCell ref="C3:G3"/>
    <mergeCell ref="C4:G4"/>
    <mergeCell ref="A219:C219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2022-05-23T06:27:10Z</dcterms:modified>
</cp:coreProperties>
</file>