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Kabelová trasa Hlučínská\ZD\Navrh\"/>
    </mc:Choice>
  </mc:AlternateContent>
  <bookViews>
    <workbookView xWindow="0" yWindow="0" windowWidth="23970" windowHeight="9720"/>
  </bookViews>
  <sheets>
    <sheet name="Rekapitulace stavby" sheetId="1" r:id="rId1"/>
    <sheet name="SO 01 Trakční kabely - Tr..." sheetId="2" r:id="rId2"/>
    <sheet name="000 - 0 - Ostatní a vedle..." sheetId="3" r:id="rId3"/>
  </sheets>
  <definedNames>
    <definedName name="_xlnm._FilterDatabase" localSheetId="2" hidden="1">'000 - 0 - Ostatní a vedle...'!$C$115:$K$126</definedName>
    <definedName name="_xlnm._FilterDatabase" localSheetId="1" hidden="1">'SO 01 Trakční kabely - Tr...'!$C$121:$K$208</definedName>
    <definedName name="_xlnm.Print_Titles" localSheetId="2">'000 - 0 - Ostatní a vedle...'!$115:$115</definedName>
    <definedName name="_xlnm.Print_Titles" localSheetId="0">'Rekapitulace stavby'!$92:$92</definedName>
    <definedName name="_xlnm.Print_Titles" localSheetId="1">'SO 01 Trakční kabely - Tr...'!$121:$121</definedName>
    <definedName name="_xlnm.Print_Area" localSheetId="2">'000 - 0 - Ostatní a vedle...'!$C$4:$J$76,'000 - 0 - Ostatní a vedle...'!$C$82:$J$97,'000 - 0 - Ostatní a vedle...'!$C$103:$J$126</definedName>
    <definedName name="_xlnm.Print_Area" localSheetId="0">'Rekapitulace stavby'!$D$4:$AO$76,'Rekapitulace stavby'!$C$82:$AQ$97</definedName>
    <definedName name="_xlnm.Print_Area" localSheetId="1">'SO 01 Trakční kabely - Tr...'!$C$4:$J$76,'SO 01 Trakční kabely - Tr...'!$C$82:$J$103,'SO 01 Trakční kabely - Tr...'!$C$109:$J$208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J113" i="3"/>
  <c r="J112" i="3"/>
  <c r="F110" i="3"/>
  <c r="E108" i="3"/>
  <c r="J92" i="3"/>
  <c r="J91" i="3"/>
  <c r="F89" i="3"/>
  <c r="E87" i="3"/>
  <c r="J18" i="3"/>
  <c r="E18" i="3"/>
  <c r="F92" i="3" s="1"/>
  <c r="J17" i="3"/>
  <c r="J15" i="3"/>
  <c r="E15" i="3"/>
  <c r="F112" i="3" s="1"/>
  <c r="J14" i="3"/>
  <c r="J12" i="3"/>
  <c r="J110" i="3"/>
  <c r="E7" i="3"/>
  <c r="E106" i="3"/>
  <c r="J37" i="2"/>
  <c r="J36" i="2"/>
  <c r="AY95" i="1" s="1"/>
  <c r="J35" i="2"/>
  <c r="AX95" i="1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T124" i="2" s="1"/>
  <c r="T123" i="2" s="1"/>
  <c r="R125" i="2"/>
  <c r="R124" i="2" s="1"/>
  <c r="R123" i="2" s="1"/>
  <c r="P125" i="2"/>
  <c r="P124" i="2"/>
  <c r="P123" i="2" s="1"/>
  <c r="F116" i="2"/>
  <c r="E114" i="2"/>
  <c r="F89" i="2"/>
  <c r="E87" i="2"/>
  <c r="J24" i="2"/>
  <c r="E24" i="2"/>
  <c r="J92" i="2"/>
  <c r="J23" i="2"/>
  <c r="J21" i="2"/>
  <c r="E21" i="2"/>
  <c r="J118" i="2"/>
  <c r="J20" i="2"/>
  <c r="J18" i="2"/>
  <c r="E18" i="2"/>
  <c r="F119" i="2"/>
  <c r="J17" i="2"/>
  <c r="J15" i="2"/>
  <c r="E15" i="2"/>
  <c r="F118" i="2"/>
  <c r="J14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207" i="2"/>
  <c r="BK200" i="2"/>
  <c r="J182" i="2"/>
  <c r="BK157" i="2"/>
  <c r="J196" i="2"/>
  <c r="BK183" i="2"/>
  <c r="BK155" i="2"/>
  <c r="J187" i="2"/>
  <c r="BK139" i="2"/>
  <c r="J175" i="2"/>
  <c r="J155" i="2"/>
  <c r="J176" i="2"/>
  <c r="BK145" i="2"/>
  <c r="J124" i="3"/>
  <c r="BK123" i="3"/>
  <c r="BK117" i="3"/>
  <c r="BK202" i="2"/>
  <c r="J199" i="2"/>
  <c r="BK189" i="2"/>
  <c r="BK159" i="2"/>
  <c r="AS94" i="1"/>
  <c r="J142" i="2"/>
  <c r="BK165" i="2"/>
  <c r="BK181" i="2"/>
  <c r="BK158" i="2"/>
  <c r="J132" i="2"/>
  <c r="J168" i="2"/>
  <c r="J152" i="2"/>
  <c r="J129" i="2"/>
  <c r="J117" i="3"/>
  <c r="J118" i="3"/>
  <c r="J202" i="2"/>
  <c r="BK194" i="2"/>
  <c r="BK179" i="2"/>
  <c r="BK160" i="2"/>
  <c r="BK131" i="2"/>
  <c r="BK121" i="3"/>
  <c r="J204" i="2"/>
  <c r="BK196" i="2"/>
  <c r="BK177" i="2"/>
  <c r="BK161" i="2"/>
  <c r="BK142" i="2"/>
  <c r="BK193" i="2"/>
  <c r="BK184" i="2"/>
  <c r="J161" i="2"/>
  <c r="BK125" i="2"/>
  <c r="BK176" i="2"/>
  <c r="J136" i="2"/>
  <c r="BK173" i="2"/>
  <c r="J157" i="2"/>
  <c r="BK129" i="2"/>
  <c r="J156" i="2"/>
  <c r="J146" i="2"/>
  <c r="J128" i="2"/>
  <c r="BK120" i="3"/>
  <c r="J206" i="2"/>
  <c r="J197" i="2"/>
  <c r="J183" i="2"/>
  <c r="J162" i="2"/>
  <c r="J194" i="2"/>
  <c r="BK174" i="2"/>
  <c r="BK154" i="2"/>
  <c r="J193" i="2"/>
  <c r="BK140" i="2"/>
  <c r="J171" i="2"/>
  <c r="J148" i="2"/>
  <c r="J178" i="2"/>
  <c r="J151" i="2"/>
  <c r="BK190" i="2"/>
  <c r="BK135" i="2"/>
  <c r="BK124" i="3"/>
  <c r="J123" i="3"/>
  <c r="BK203" i="2"/>
  <c r="J198" i="2"/>
  <c r="J186" i="2"/>
  <c r="J166" i="2"/>
  <c r="J140" i="2"/>
  <c r="J191" i="2"/>
  <c r="J169" i="2"/>
  <c r="J139" i="2"/>
  <c r="J189" i="2"/>
  <c r="BK147" i="2"/>
  <c r="J165" i="2"/>
  <c r="BK146" i="2"/>
  <c r="BK175" i="2"/>
  <c r="J150" i="2"/>
  <c r="BK153" i="2"/>
  <c r="J134" i="2"/>
  <c r="BK119" i="3"/>
  <c r="J120" i="3"/>
  <c r="BK204" i="2"/>
  <c r="BK198" i="2"/>
  <c r="BK187" i="2"/>
  <c r="BK163" i="2"/>
  <c r="J137" i="2"/>
  <c r="J188" i="2"/>
  <c r="J164" i="2"/>
  <c r="BK128" i="2"/>
  <c r="J158" i="2"/>
  <c r="BK180" i="2"/>
  <c r="J145" i="2"/>
  <c r="BK169" i="2"/>
  <c r="BK132" i="2"/>
  <c r="BK130" i="2"/>
  <c r="J125" i="3"/>
  <c r="J203" i="2"/>
  <c r="BK199" i="2"/>
  <c r="BK191" i="2"/>
  <c r="J174" i="2"/>
  <c r="J147" i="2"/>
  <c r="J192" i="2"/>
  <c r="J181" i="2"/>
  <c r="BK144" i="2"/>
  <c r="BK171" i="2"/>
  <c r="BK149" i="2"/>
  <c r="J179" i="2"/>
  <c r="BK156" i="2"/>
  <c r="J141" i="2"/>
  <c r="BK166" i="2"/>
  <c r="BK148" i="2"/>
  <c r="BK138" i="2"/>
  <c r="BK182" i="2"/>
  <c r="BK122" i="3"/>
  <c r="BK206" i="2"/>
  <c r="BK197" i="2"/>
  <c r="BK188" i="2"/>
  <c r="J170" i="2"/>
  <c r="J149" i="2"/>
  <c r="BK186" i="2"/>
  <c r="J126" i="3"/>
  <c r="BK208" i="2"/>
  <c r="BK201" i="2"/>
  <c r="BK192" i="2"/>
  <c r="J172" i="2"/>
  <c r="J160" i="2"/>
  <c r="J131" i="2"/>
  <c r="J190" i="2"/>
  <c r="J167" i="2"/>
  <c r="BK134" i="2"/>
  <c r="J184" i="2"/>
  <c r="BK152" i="2"/>
  <c r="BK170" i="2"/>
  <c r="J138" i="2"/>
  <c r="J154" i="2"/>
  <c r="J133" i="2"/>
  <c r="BK136" i="2"/>
  <c r="J122" i="3"/>
  <c r="BK118" i="3"/>
  <c r="BK126" i="3"/>
  <c r="J208" i="2"/>
  <c r="BK195" i="2"/>
  <c r="BK178" i="2"/>
  <c r="BK150" i="2"/>
  <c r="J195" i="2"/>
  <c r="BK168" i="2"/>
  <c r="BK172" i="2"/>
  <c r="J201" i="2"/>
  <c r="BK167" i="2"/>
  <c r="BK151" i="2"/>
  <c r="J180" i="2"/>
  <c r="J163" i="2"/>
  <c r="J144" i="2"/>
  <c r="BK141" i="2"/>
  <c r="J125" i="2"/>
  <c r="BK125" i="3"/>
  <c r="BK207" i="2"/>
  <c r="J200" i="2"/>
  <c r="J185" i="2"/>
  <c r="BK164" i="2"/>
  <c r="J130" i="2"/>
  <c r="J177" i="2"/>
  <c r="J135" i="2"/>
  <c r="J159" i="2"/>
  <c r="BK185" i="2"/>
  <c r="BK162" i="2"/>
  <c r="J173" i="2"/>
  <c r="J153" i="2"/>
  <c r="BK137" i="2"/>
  <c r="BK133" i="2"/>
  <c r="J121" i="3"/>
  <c r="J119" i="3"/>
  <c r="BK205" i="2" l="1"/>
  <c r="J205" i="2" s="1"/>
  <c r="J102" i="2" s="1"/>
  <c r="P143" i="2"/>
  <c r="R127" i="2"/>
  <c r="T127" i="2"/>
  <c r="T143" i="2"/>
  <c r="BK143" i="2"/>
  <c r="J143" i="2" s="1"/>
  <c r="J101" i="2" s="1"/>
  <c r="R205" i="2"/>
  <c r="R143" i="2"/>
  <c r="P127" i="2"/>
  <c r="P126" i="2"/>
  <c r="P122" i="2" s="1"/>
  <c r="AU95" i="1" s="1"/>
  <c r="T205" i="2"/>
  <c r="P116" i="3"/>
  <c r="AU96" i="1"/>
  <c r="BK127" i="2"/>
  <c r="P205" i="2"/>
  <c r="BK116" i="3"/>
  <c r="J116" i="3" s="1"/>
  <c r="J96" i="3" s="1"/>
  <c r="R116" i="3"/>
  <c r="T116" i="3"/>
  <c r="BK124" i="2"/>
  <c r="J124" i="2"/>
  <c r="J98" i="2"/>
  <c r="J127" i="2"/>
  <c r="J100" i="2" s="1"/>
  <c r="J89" i="3"/>
  <c r="BE121" i="3"/>
  <c r="BE123" i="3"/>
  <c r="E85" i="3"/>
  <c r="F113" i="3"/>
  <c r="BE120" i="3"/>
  <c r="BE117" i="3"/>
  <c r="BE126" i="3"/>
  <c r="BE119" i="3"/>
  <c r="BE125" i="3"/>
  <c r="BE122" i="3"/>
  <c r="F91" i="3"/>
  <c r="BE124" i="3"/>
  <c r="BE118" i="3"/>
  <c r="BE159" i="2"/>
  <c r="J89" i="2"/>
  <c r="E85" i="2"/>
  <c r="BE128" i="2"/>
  <c r="BE138" i="2"/>
  <c r="BE139" i="2"/>
  <c r="BE179" i="2"/>
  <c r="F92" i="2"/>
  <c r="J119" i="2"/>
  <c r="BE133" i="2"/>
  <c r="BE148" i="2"/>
  <c r="BE149" i="2"/>
  <c r="BE147" i="2"/>
  <c r="BE152" i="2"/>
  <c r="BE158" i="2"/>
  <c r="BE164" i="2"/>
  <c r="BE167" i="2"/>
  <c r="BE177" i="2"/>
  <c r="BE131" i="2"/>
  <c r="BE135" i="2"/>
  <c r="BE136" i="2"/>
  <c r="BE137" i="2"/>
  <c r="BE150" i="2"/>
  <c r="BE154" i="2"/>
  <c r="BE161" i="2"/>
  <c r="BE176" i="2"/>
  <c r="BE181" i="2"/>
  <c r="BE183" i="2"/>
  <c r="BE187" i="2"/>
  <c r="BE200" i="2"/>
  <c r="J91" i="2"/>
  <c r="BE125" i="2"/>
  <c r="BE129" i="2"/>
  <c r="BE130" i="2"/>
  <c r="BE132" i="2"/>
  <c r="BE142" i="2"/>
  <c r="BE151" i="2"/>
  <c r="BE157" i="2"/>
  <c r="BE160" i="2"/>
  <c r="BE186" i="2"/>
  <c r="BE190" i="2"/>
  <c r="BE194" i="2"/>
  <c r="F91" i="2"/>
  <c r="BE140" i="2"/>
  <c r="BE141" i="2"/>
  <c r="BE145" i="2"/>
  <c r="BE156" i="2"/>
  <c r="BE162" i="2"/>
  <c r="BE163" i="2"/>
  <c r="BE168" i="2"/>
  <c r="BE170" i="2"/>
  <c r="BE172" i="2"/>
  <c r="BE174" i="2"/>
  <c r="BE175" i="2"/>
  <c r="BE178" i="2"/>
  <c r="BE184" i="2"/>
  <c r="BE185" i="2"/>
  <c r="BE189" i="2"/>
  <c r="BE191" i="2"/>
  <c r="BE192" i="2"/>
  <c r="BE193" i="2"/>
  <c r="BE134" i="2"/>
  <c r="BE144" i="2"/>
  <c r="BE146" i="2"/>
  <c r="BE153" i="2"/>
  <c r="BE155" i="2"/>
  <c r="BE165" i="2"/>
  <c r="BE166" i="2"/>
  <c r="BE169" i="2"/>
  <c r="BE171" i="2"/>
  <c r="BE173" i="2"/>
  <c r="BE180" i="2"/>
  <c r="BE182" i="2"/>
  <c r="BE188" i="2"/>
  <c r="BE195" i="2"/>
  <c r="BE196" i="2"/>
  <c r="BE197" i="2"/>
  <c r="BE198" i="2"/>
  <c r="BE199" i="2"/>
  <c r="BE201" i="2"/>
  <c r="BE202" i="2"/>
  <c r="BE203" i="2"/>
  <c r="BE204" i="2"/>
  <c r="BE206" i="2"/>
  <c r="BE207" i="2"/>
  <c r="BE208" i="2"/>
  <c r="F36" i="3"/>
  <c r="BC96" i="1"/>
  <c r="F37" i="3"/>
  <c r="BD96" i="1" s="1"/>
  <c r="J34" i="3"/>
  <c r="AW96" i="1" s="1"/>
  <c r="F34" i="2"/>
  <c r="BA95" i="1"/>
  <c r="F35" i="3"/>
  <c r="BB96" i="1"/>
  <c r="F36" i="2"/>
  <c r="BC95" i="1" s="1"/>
  <c r="F34" i="3"/>
  <c r="BA96" i="1" s="1"/>
  <c r="F35" i="2"/>
  <c r="BB95" i="1" s="1"/>
  <c r="F37" i="2"/>
  <c r="BD95" i="1"/>
  <c r="J34" i="2"/>
  <c r="AW95" i="1" s="1"/>
  <c r="BK126" i="2" l="1"/>
  <c r="T126" i="2"/>
  <c r="T122" i="2"/>
  <c r="R126" i="2"/>
  <c r="R122" i="2"/>
  <c r="BK123" i="2"/>
  <c r="J123" i="2"/>
  <c r="J97" i="2"/>
  <c r="J30" i="3"/>
  <c r="AG96" i="1" s="1"/>
  <c r="AN96" i="1" s="1"/>
  <c r="AU94" i="1"/>
  <c r="J33" i="2"/>
  <c r="AV95" i="1" s="1"/>
  <c r="AT95" i="1" s="1"/>
  <c r="F33" i="2"/>
  <c r="AZ95" i="1" s="1"/>
  <c r="BC94" i="1"/>
  <c r="AY94" i="1" s="1"/>
  <c r="BB94" i="1"/>
  <c r="AX94" i="1" s="1"/>
  <c r="BD94" i="1"/>
  <c r="W33" i="1"/>
  <c r="BA94" i="1"/>
  <c r="W30" i="1"/>
  <c r="F33" i="3"/>
  <c r="AZ96" i="1" s="1"/>
  <c r="J33" i="3"/>
  <c r="AV96" i="1"/>
  <c r="AT96" i="1"/>
  <c r="BK122" i="2" l="1"/>
  <c r="J122" i="2" s="1"/>
  <c r="J30" i="2" s="1"/>
  <c r="AG95" i="1" s="1"/>
  <c r="AG94" i="1" s="1"/>
  <c r="AK26" i="1" s="1"/>
  <c r="J126" i="2"/>
  <c r="J99" i="2"/>
  <c r="J39" i="3"/>
  <c r="AZ94" i="1"/>
  <c r="AV94" i="1"/>
  <c r="AK29" i="1" s="1"/>
  <c r="W32" i="1"/>
  <c r="W31" i="1"/>
  <c r="AW94" i="1"/>
  <c r="AK30" i="1"/>
  <c r="J39" i="2" l="1"/>
  <c r="J96" i="2"/>
  <c r="AK35" i="1"/>
  <c r="AN95" i="1"/>
  <c r="W29" i="1"/>
  <c r="AT94" i="1"/>
  <c r="AN94" i="1" l="1"/>
</calcChain>
</file>

<file path=xl/sharedStrings.xml><?xml version="1.0" encoding="utf-8"?>
<sst xmlns="http://schemas.openxmlformats.org/spreadsheetml/2006/main" count="1657" uniqueCount="488">
  <si>
    <t>Export Komplet</t>
  </si>
  <si>
    <t/>
  </si>
  <si>
    <t>2.0</t>
  </si>
  <si>
    <t>ZAMOK</t>
  </si>
  <si>
    <t>False</t>
  </si>
  <si>
    <t>{10cbbc25-8838-495f-af79-a5e3ddac43e7}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</si>
  <si>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</si>
  <si>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</si>
  <si>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</si>
  <si>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</si>
  <si>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</si>
  <si>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</si>
  <si>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</si>
  <si>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</si>
  <si>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2022/01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</si>
  <si>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</si>
  <si>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</si>
  <si>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Kabelová trasa DPO Hlučínská, v úseku Podmolova-Slovenská</t>
  </si>
  <si>
    <t>KSO:</t>
  </si>
  <si>
    <t>CC-CZ:</t>
  </si>
  <si>
    <t>Místo:</t>
  </si>
  <si>
    <t>Ostrava</t>
  </si>
  <si>
    <t>Datum:</t>
  </si>
  <si>
    <t>24. 2. 2022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</si>
  <si>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</si>
  <si>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</si>
  <si>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</si>
  <si>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</si>
  <si>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</si>
  <si>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</si>
  <si>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</si>
  <si>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</si>
  <si>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</si>
  <si>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</si>
  <si>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</si>
  <si>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</si>
  <si>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</si>
  <si>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</si>
  <si>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</si>
  <si>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</si>
  <si>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</si>
  <si>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</si>
  <si>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</si>
  <si>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</si>
  <si>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</si>
  <si>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</si>
  <si>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</si>
  <si>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</si>
  <si>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</si>
  <si>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</si>
  <si>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</si>
  <si>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</si>
  <si>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</si>
  <si>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</si>
  <si>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</si>
  <si>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</si>
  <si>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</si>
  <si>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</si>
  <si>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</si>
  <si>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</si>
  <si>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</si>
  <si>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</si>
  <si>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</si>
  <si>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</si>
  <si>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</si>
  <si>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</si>
  <si>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</si>
  <si>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</si>
  <si>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</si>
  <si>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</si>
  <si>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</si>
  <si>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</si>
  <si>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</si>
  <si>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</si>
  <si>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</si>
  <si>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</si>
  <si>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</si>
  <si>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</si>
  <si>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</si>
  <si>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 Trakční kabely</t>
  </si>
  <si>
    <t>Trakční kabely</t>
  </si>
  <si>
    <t>STA</t>
  </si>
  <si>
    <t>1</t>
  </si>
  <si>
    <t>{8d0671cc-4eda-48ef-8ddd-6334df772792}</t>
  </si>
  <si>
    <t>2</t>
  </si>
  <si>
    <t>000</t>
  </si>
  <si>
    <t>0 - Ostatní a vedlejší náklady</t>
  </si>
  <si>
    <t>VON</t>
  </si>
  <si>
    <t>{d9c7d2ad-2f04-4dfe-be0f-fa071f76b5aa}</t>
  </si>
  <si>
    <t>KRYCÍ LIST SOUPISU PRACÍ</t>
  </si>
  <si>
    <t>Objekt:</t>
  </si>
  <si>
    <t>SO 01 Trakční kabely - Trakční kabely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</si>
  <si>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</si>
  <si>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</si>
  <si>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</si>
  <si>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</si>
  <si>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</si>
  <si>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</si>
  <si>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</si>
  <si>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</si>
  <si>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</si>
  <si>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</si>
  <si>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</si>
  <si>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</si>
  <si>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</si>
  <si>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</si>
  <si>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</si>
  <si>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</si>
  <si>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</si>
  <si>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</si>
  <si>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</si>
  <si>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</si>
  <si>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</si>
  <si>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</si>
  <si>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</si>
  <si>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</si>
  <si>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</si>
  <si>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</si>
  <si>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</si>
  <si>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</si>
  <si>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</si>
  <si>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K</t>
  </si>
  <si>
    <t>576115111</t>
  </si>
  <si>
    <t>Asfaltový koberec tenký BBTM (AKT) tl 15 mm š do 3 m z nemodifikovaného asfaltu</t>
  </si>
  <si>
    <t>m2</t>
  </si>
  <si>
    <t>4</t>
  </si>
  <si>
    <t>1526097173</t>
  </si>
  <si>
    <t>M</t>
  </si>
  <si>
    <t>Práce a dodávky M</t>
  </si>
  <si>
    <t>3</t>
  </si>
  <si>
    <t>21-M</t>
  </si>
  <si>
    <t>Elektromontáže</t>
  </si>
  <si>
    <t>210100297</t>
  </si>
  <si>
    <t>Ukončení vodičů izolovaných nastřelením kabelového oka s páskou průřezu žíly do 500 mm2</t>
  </si>
  <si>
    <t>kus</t>
  </si>
  <si>
    <t>64</t>
  </si>
  <si>
    <t>-1180645475</t>
  </si>
  <si>
    <t>34567270</t>
  </si>
  <si>
    <t>oko kabelové Al 1-36kV lisovací plná 500x12</t>
  </si>
  <si>
    <t>256</t>
  </si>
  <si>
    <t>-912701351</t>
  </si>
  <si>
    <t>R99</t>
  </si>
  <si>
    <t>Montáž kabelové spojky 1x500mm2</t>
  </si>
  <si>
    <t>622292105</t>
  </si>
  <si>
    <t>R100</t>
  </si>
  <si>
    <t>spojka pro jednožilový kabel IJPC 03/1x500 teplem smrštitelná</t>
  </si>
  <si>
    <t>-5471995</t>
  </si>
  <si>
    <t>6</t>
  </si>
  <si>
    <t>210900607</t>
  </si>
  <si>
    <t>Montáž vodičů Al izolovaných plných nebo laněných žíla 500 mm2 (např. AY, AYY) bez ukončení uložených volně</t>
  </si>
  <si>
    <t>m</t>
  </si>
  <si>
    <t>1235273793</t>
  </si>
  <si>
    <t>7</t>
  </si>
  <si>
    <t>34112444</t>
  </si>
  <si>
    <t>kabel energetický stíněný jádro Al izolace PVC plášť PVC 3,6/6kV (6-AYKCY) 1x500/35mm2</t>
  </si>
  <si>
    <t>-1341427577</t>
  </si>
  <si>
    <t>8</t>
  </si>
  <si>
    <t>210950121</t>
  </si>
  <si>
    <t>Zatažení lana do kanálu nebo tvárnicové trasy</t>
  </si>
  <si>
    <t>1076082248</t>
  </si>
  <si>
    <t>9</t>
  </si>
  <si>
    <t>210950203</t>
  </si>
  <si>
    <t>Příplatek na zatahování kabelů hmotnosti do 4 kg do tvárnicových tras a kolektorů</t>
  </si>
  <si>
    <t>2036844085</t>
  </si>
  <si>
    <t>10</t>
  </si>
  <si>
    <t>218900607</t>
  </si>
  <si>
    <t>Demontáž vodičů Al izolovaných plných nebo laněných žíla 500 mm2 (např. AY, AYY) bez odpojení vodičů uložených volně</t>
  </si>
  <si>
    <t>-1810756588</t>
  </si>
  <si>
    <t>11</t>
  </si>
  <si>
    <t>460905151</t>
  </si>
  <si>
    <t>Montáž kompaktního plastového pilíře pro rozvod nn samostatého š přes 100 cm  (např. SD822, SR501)</t>
  </si>
  <si>
    <t>2046636338</t>
  </si>
  <si>
    <t>12</t>
  </si>
  <si>
    <t>R98</t>
  </si>
  <si>
    <t>Montáž trakční skříně včetně osazení a zapojení</t>
  </si>
  <si>
    <t>-307298881</t>
  </si>
  <si>
    <t>13</t>
  </si>
  <si>
    <t>R104</t>
  </si>
  <si>
    <t>Trakční kabelová skříň 600V DC komplet - pro napájení, 5 odpojovačů, včetně základku, š. 1120, hl. 320, v. 1140 + základový díl</t>
  </si>
  <si>
    <t>128</t>
  </si>
  <si>
    <t>-1257853132</t>
  </si>
  <si>
    <t>14</t>
  </si>
  <si>
    <t>R105</t>
  </si>
  <si>
    <t>Trakční kabelová skříň 600V DC komplet - pro napájení, 3 odpojovače, včetně základku, š. 1120, hl. 320, v. 1140 + základový díl</t>
  </si>
  <si>
    <t>989896895</t>
  </si>
  <si>
    <t>59071005</t>
  </si>
  <si>
    <t>pěna pistolová PUR nízkoexpanzní celoroční</t>
  </si>
  <si>
    <t>litr</t>
  </si>
  <si>
    <t>1744122339</t>
  </si>
  <si>
    <t>16</t>
  </si>
  <si>
    <t>999100000</t>
  </si>
  <si>
    <t>jiný materiál</t>
  </si>
  <si>
    <t>Kč</t>
  </si>
  <si>
    <t>-978953904</t>
  </si>
  <si>
    <t>46-M</t>
  </si>
  <si>
    <t>Zemní práce při extr.mont.pracích</t>
  </si>
  <si>
    <t>17</t>
  </si>
  <si>
    <t>460010024</t>
  </si>
  <si>
    <t>Vytyčení trasy vedení kabelového podzemního v zastavěném prostoru</t>
  </si>
  <si>
    <t>km</t>
  </si>
  <si>
    <t>1178261489</t>
  </si>
  <si>
    <t>18</t>
  </si>
  <si>
    <t>460010025</t>
  </si>
  <si>
    <t>Vytyčení trasy inženýrských sítí v zastavěném prostoru</t>
  </si>
  <si>
    <t>-483342756</t>
  </si>
  <si>
    <t>19</t>
  </si>
  <si>
    <t>460030011</t>
  </si>
  <si>
    <t>Sejmutí drnu při elektromontážích jakékoliv tloušťky</t>
  </si>
  <si>
    <t>-929435760</t>
  </si>
  <si>
    <t>20</t>
  </si>
  <si>
    <t>460061111</t>
  </si>
  <si>
    <t>Přechod z dřevěných desek přes výkop u elektromontážních prací zřízení</t>
  </si>
  <si>
    <t>10702869</t>
  </si>
  <si>
    <t>460061112</t>
  </si>
  <si>
    <t>Přechod z dřevěných desek přes výkop u elektromontážních prací odstranění</t>
  </si>
  <si>
    <t>317488947</t>
  </si>
  <si>
    <t>22</t>
  </si>
  <si>
    <t>460061121</t>
  </si>
  <si>
    <t>Přechodová lávka délky do 2 m včetně zábradlí přes výkop u elektromontážních prací zřízení</t>
  </si>
  <si>
    <t>1324136120</t>
  </si>
  <si>
    <t>23</t>
  </si>
  <si>
    <t>460061122</t>
  </si>
  <si>
    <t>Přechodová lávka délky do 2 m včetně zábradlí přes výkop u elektromontážních prací odstranění</t>
  </si>
  <si>
    <t>-433555222</t>
  </si>
  <si>
    <t>24</t>
  </si>
  <si>
    <t>460061141</t>
  </si>
  <si>
    <t>Ocelové mobuilní oplocení výšky do 1,5 m pro zabezpečení výkopu a objektů u elektromontážních prací zřízení</t>
  </si>
  <si>
    <t>-1851383428</t>
  </si>
  <si>
    <t>25</t>
  </si>
  <si>
    <t>460061142</t>
  </si>
  <si>
    <t>Ocelové mobuilní oplocení výšky do 1,5 m pro zabezpečení výkopu a objektů u elektromontážních prací odstranění</t>
  </si>
  <si>
    <t>-1702046294</t>
  </si>
  <si>
    <t>26</t>
  </si>
  <si>
    <t>460061171</t>
  </si>
  <si>
    <t>Výstražná páska pro zabezpečení výkopu u elektromontážních prací</t>
  </si>
  <si>
    <t>1663952977</t>
  </si>
  <si>
    <t>27</t>
  </si>
  <si>
    <t>460161262</t>
  </si>
  <si>
    <t>Hloubení kabelových rýh ručně š 50 cm hl 70 cm v hornině tř I skupiny 3</t>
  </si>
  <si>
    <t>-1049538476</t>
  </si>
  <si>
    <t>28</t>
  </si>
  <si>
    <t>460242111</t>
  </si>
  <si>
    <t>Provizorní zajištění potrubí ve výkopech při křížení s kabelem</t>
  </si>
  <si>
    <t>-1873442892</t>
  </si>
  <si>
    <t>29</t>
  </si>
  <si>
    <t>460242121</t>
  </si>
  <si>
    <t>Provizorní zajištění potrubí ve výkopech při souběhu s kabelem</t>
  </si>
  <si>
    <t>1198036863</t>
  </si>
  <si>
    <t>30</t>
  </si>
  <si>
    <t>460242211</t>
  </si>
  <si>
    <t>Provizorní zajištění kabelů ve výkopech při jejich křížení</t>
  </si>
  <si>
    <t>-535654815</t>
  </si>
  <si>
    <t>31</t>
  </si>
  <si>
    <t>460242221</t>
  </si>
  <si>
    <t>Provizorní zajištění kabelů ve výkopech při jejich souběhu</t>
  </si>
  <si>
    <t>884170223</t>
  </si>
  <si>
    <t>32</t>
  </si>
  <si>
    <t>460281114</t>
  </si>
  <si>
    <t>Pažení stěn rýh nebo jam - rozepření</t>
  </si>
  <si>
    <t>m3</t>
  </si>
  <si>
    <t>-1570754007</t>
  </si>
  <si>
    <t>33</t>
  </si>
  <si>
    <t>460281124</t>
  </si>
  <si>
    <t>Odstranění rozepření stěn rýh nebo jam</t>
  </si>
  <si>
    <t>1235122287</t>
  </si>
  <si>
    <t>34</t>
  </si>
  <si>
    <t>460361121</t>
  </si>
  <si>
    <t>Poplatek za uložení zeminy na recyklační skládce (skládkovné) kód odpadu 17 05 04</t>
  </si>
  <si>
    <t>t</t>
  </si>
  <si>
    <t>1917537548</t>
  </si>
  <si>
    <t>35</t>
  </si>
  <si>
    <t>460431272</t>
  </si>
  <si>
    <t>Zásyp kabelových rýh ručně se zhutněním š 50 cm hl 70 cm z horniny tř I skupiny 3</t>
  </si>
  <si>
    <t>1847838086</t>
  </si>
  <si>
    <t>36</t>
  </si>
  <si>
    <t>460481132</t>
  </si>
  <si>
    <t>Úprava pláně při elektromontážích v hornině třídy těžitelnosti II skupiny 4 se zhutněním ručně</t>
  </si>
  <si>
    <t>-1957144399</t>
  </si>
  <si>
    <t>37</t>
  </si>
  <si>
    <t>460551111</t>
  </si>
  <si>
    <t>Rozprostření a urovnání ornice při elektromotážích ručně tl vrstvy do 20 cm</t>
  </si>
  <si>
    <t>2118708197</t>
  </si>
  <si>
    <t>38</t>
  </si>
  <si>
    <t>460581121</t>
  </si>
  <si>
    <t>Zatravnění včetně zalití vodou na rovině</t>
  </si>
  <si>
    <t>-1778520813</t>
  </si>
  <si>
    <t>39</t>
  </si>
  <si>
    <t>460631212</t>
  </si>
  <si>
    <t>Řízené horizontální vrtání při elektromontážích v hornině tř. těžitelnosti I a II skupiny 1 až 4 vnějšího průměru přes 90 do 110 mm</t>
  </si>
  <si>
    <t>-566104341</t>
  </si>
  <si>
    <t>40</t>
  </si>
  <si>
    <t>28610002</t>
  </si>
  <si>
    <t>trubka tlaková hrdlovaná vodovodní PVC dl 6m DN 100</t>
  </si>
  <si>
    <t>-762973440</t>
  </si>
  <si>
    <t>41</t>
  </si>
  <si>
    <t>460632114</t>
  </si>
  <si>
    <t>Startovací jáma pro protlak výkop včetně zásypu ručně v hornině tř. těžitelnosti II skupiny 4</t>
  </si>
  <si>
    <t>1626488346</t>
  </si>
  <si>
    <t>42</t>
  </si>
  <si>
    <t>460632214</t>
  </si>
  <si>
    <t>Koncová jáma pro protlak výkop včetně zásypu ručně v hornině tř. těžitelnosti II skupiny 4</t>
  </si>
  <si>
    <t>822898132</t>
  </si>
  <si>
    <t>43</t>
  </si>
  <si>
    <t>460641111</t>
  </si>
  <si>
    <t>Základové konstrukce při elektromontážích z monolitického betonu tř. C 8/10</t>
  </si>
  <si>
    <t>-1807387994</t>
  </si>
  <si>
    <t>44</t>
  </si>
  <si>
    <t>460641113</t>
  </si>
  <si>
    <t>Základové konstrukce při elektromontážích z monolitického betonu tř. C 16/20</t>
  </si>
  <si>
    <t>-367406255</t>
  </si>
  <si>
    <t>45</t>
  </si>
  <si>
    <t>460661512</t>
  </si>
  <si>
    <t>Kabelové lože z písku pro kabely nn kryté plastovou fólií š lože přes 25 do 50 cm</t>
  </si>
  <si>
    <t>-1636379385</t>
  </si>
  <si>
    <t>46</t>
  </si>
  <si>
    <t>460671114</t>
  </si>
  <si>
    <t>Výstražná fólie pro krytí kabelů šířky 40 cm</t>
  </si>
  <si>
    <t>-506497290</t>
  </si>
  <si>
    <t>47</t>
  </si>
  <si>
    <t>460721111</t>
  </si>
  <si>
    <t>Krytí spojek, koncovek a odbočnic pro kabely do 6 kV cihlami s ložem a zásypem pískem</t>
  </si>
  <si>
    <t>2094603417</t>
  </si>
  <si>
    <t>48</t>
  </si>
  <si>
    <t>460742121</t>
  </si>
  <si>
    <t>Osazení kabelových prostupů z trub plastových do rýhy s obsypem z písku průměru do 10 cm</t>
  </si>
  <si>
    <t>-15496815</t>
  </si>
  <si>
    <t>49</t>
  </si>
  <si>
    <t>460771121</t>
  </si>
  <si>
    <t>Osazení multikanálů plastových do rýhy s obsypem z písku bez výkopových prací 4-cestných</t>
  </si>
  <si>
    <t>2122050651</t>
  </si>
  <si>
    <t>50</t>
  </si>
  <si>
    <t>R1001</t>
  </si>
  <si>
    <t>multikanál plastový základní 4-otvorový</t>
  </si>
  <si>
    <t>1014871342</t>
  </si>
  <si>
    <t>51</t>
  </si>
  <si>
    <t>R1002</t>
  </si>
  <si>
    <t>multikanál plastový ohybový 4-otvorový</t>
  </si>
  <si>
    <t>117606862</t>
  </si>
  <si>
    <t>52</t>
  </si>
  <si>
    <t>R1003</t>
  </si>
  <si>
    <t>multikanál plastový meziprvek 4-otvorový</t>
  </si>
  <si>
    <t>-1765743911</t>
  </si>
  <si>
    <t>53</t>
  </si>
  <si>
    <t>R1004</t>
  </si>
  <si>
    <t>multikanál plastový adaptér na trubky 4-otvorový</t>
  </si>
  <si>
    <t>-647264517</t>
  </si>
  <si>
    <t>54</t>
  </si>
  <si>
    <t>460791214</t>
  </si>
  <si>
    <t>Montáž trubek ochranných plastových uložených volně do rýhy ohebných přes 90 do 110 mm</t>
  </si>
  <si>
    <t>-1925211853</t>
  </si>
  <si>
    <t>55</t>
  </si>
  <si>
    <t>34571355</t>
  </si>
  <si>
    <t>trubka elektroinstalační ohebná dvouplášťová korugovaná (chránička) D 94/110mm, HDPE+LDPE</t>
  </si>
  <si>
    <t>-1102338807</t>
  </si>
  <si>
    <t>56</t>
  </si>
  <si>
    <t>34571364</t>
  </si>
  <si>
    <t>trubka elektroinstalační HDPE tuhá dvouplášťová korugovaná D 75/90mm</t>
  </si>
  <si>
    <t>158251699</t>
  </si>
  <si>
    <t>57</t>
  </si>
  <si>
    <t>R2000</t>
  </si>
  <si>
    <t>drobný pomocný materiál</t>
  </si>
  <si>
    <t>1166680272</t>
  </si>
  <si>
    <t>58</t>
  </si>
  <si>
    <t>460823111</t>
  </si>
  <si>
    <t>Čištění a kalibrování tělesa kabelovodu</t>
  </si>
  <si>
    <t>1751783330</t>
  </si>
  <si>
    <t>59</t>
  </si>
  <si>
    <t>460871142</t>
  </si>
  <si>
    <t>Podklad vozovky a chodníku ze štěrkodrti se zhutněním při elektromontážích tl přes 5 do 10 cm</t>
  </si>
  <si>
    <t>-1768271128</t>
  </si>
  <si>
    <t>60</t>
  </si>
  <si>
    <t>460881212</t>
  </si>
  <si>
    <t>Kryt vozovky a chodníku z asfaltového betonu při elektromontážích vrstva ložní tl 5 cm</t>
  </si>
  <si>
    <t>-1634680926</t>
  </si>
  <si>
    <t>61</t>
  </si>
  <si>
    <t>460881611</t>
  </si>
  <si>
    <t>Kladení dlažby z dlaždic betonových 4hranných do lože z kameniva těženého při elektromontážích</t>
  </si>
  <si>
    <t>786005629</t>
  </si>
  <si>
    <t>62</t>
  </si>
  <si>
    <t>59246115</t>
  </si>
  <si>
    <t>dlažba betonová chodníková 300x300x32mm přírodní</t>
  </si>
  <si>
    <t>941904944</t>
  </si>
  <si>
    <t>63</t>
  </si>
  <si>
    <t>460881612</t>
  </si>
  <si>
    <t>Kladení dlažby z dlaždic betonových tvarovaných a zámkových do lože z kameniva těženého při elektromontážích</t>
  </si>
  <si>
    <t>-1108347310</t>
  </si>
  <si>
    <t>59245212</t>
  </si>
  <si>
    <t>dlažba zámková tvaru I 196x161x60mm přírodní</t>
  </si>
  <si>
    <t>23444743</t>
  </si>
  <si>
    <t>65</t>
  </si>
  <si>
    <t>59245202</t>
  </si>
  <si>
    <t>dlažba zámková tvaru I 196x161x60mm barevná</t>
  </si>
  <si>
    <t>-123135532</t>
  </si>
  <si>
    <t>66</t>
  </si>
  <si>
    <t>460892121</t>
  </si>
  <si>
    <t>Osazení betonového obrubníku chodníkového ležatého do betonu při elektromontážích</t>
  </si>
  <si>
    <t>-1003752249</t>
  </si>
  <si>
    <t>67</t>
  </si>
  <si>
    <t>59217024</t>
  </si>
  <si>
    <t>obrubník betonový chodníkový 500x100x250mm</t>
  </si>
  <si>
    <t>-181347831</t>
  </si>
  <si>
    <t>68</t>
  </si>
  <si>
    <t>460911122</t>
  </si>
  <si>
    <t>Očištění dlaždic betonových tvarovaných nebo zámkových z rozebraných dlažeb při elektromontážích</t>
  </si>
  <si>
    <t>62618605</t>
  </si>
  <si>
    <t>69</t>
  </si>
  <si>
    <t>460912211</t>
  </si>
  <si>
    <t>Očištění vybouraných obrubníků chodníkových od spojovacího materiálu</t>
  </si>
  <si>
    <t>482521881</t>
  </si>
  <si>
    <t>70</t>
  </si>
  <si>
    <t>468011131</t>
  </si>
  <si>
    <t>Odstranění podkladu nebo krytu komunikace při elektromontážích z betonu prostého tl do 15 cm</t>
  </si>
  <si>
    <t>675781025</t>
  </si>
  <si>
    <t>71</t>
  </si>
  <si>
    <t>468011141</t>
  </si>
  <si>
    <t>Odstranění podkladu nebo krytu komunikace při elektromontážích ze živice tl do 5 cm</t>
  </si>
  <si>
    <t>593782767</t>
  </si>
  <si>
    <t>72</t>
  </si>
  <si>
    <t>468021221</t>
  </si>
  <si>
    <t>Rozebrání dlažeb při elektromontážích ručně z dlaždic zámkových do písku spáry nezalité</t>
  </si>
  <si>
    <t>662616982</t>
  </si>
  <si>
    <t>73</t>
  </si>
  <si>
    <t>468031111</t>
  </si>
  <si>
    <t>Vytrhání obrub při elektromontážích ležatých chodníkových s odhozením nebo naložením na dopravní prostředek</t>
  </si>
  <si>
    <t>-2099851342</t>
  </si>
  <si>
    <t>74</t>
  </si>
  <si>
    <t>468041122</t>
  </si>
  <si>
    <t>Řezání živičného podkladu nebo krytu při elektromontážích hl přes 5 do 10 cm</t>
  </si>
  <si>
    <t>-18417624</t>
  </si>
  <si>
    <t>75</t>
  </si>
  <si>
    <t>468051121</t>
  </si>
  <si>
    <t>Bourání základu betonového při elektromontážích</t>
  </si>
  <si>
    <t>-1730373887</t>
  </si>
  <si>
    <t>76</t>
  </si>
  <si>
    <t>469973111</t>
  </si>
  <si>
    <t>Poplatek za uložení na skládce (skládkovné) stavebního odpadu betonového kód odpadu 17 01 01</t>
  </si>
  <si>
    <t>-1964235766</t>
  </si>
  <si>
    <t>77</t>
  </si>
  <si>
    <t>469973116</t>
  </si>
  <si>
    <t>Poplatek za uložení na skládce (skládkovné) stavebního odpadu směsného kód odpadu 17 09 04</t>
  </si>
  <si>
    <t>1593560888</t>
  </si>
  <si>
    <t>HZS</t>
  </si>
  <si>
    <t>Hodinové zúčtovací sazby</t>
  </si>
  <si>
    <t>78</t>
  </si>
  <si>
    <t>HZS4212</t>
  </si>
  <si>
    <t>Hodinová zúčtovací sazba revizní technik specialista</t>
  </si>
  <si>
    <t>hod</t>
  </si>
  <si>
    <t>512</t>
  </si>
  <si>
    <t>235251959</t>
  </si>
  <si>
    <t>79</t>
  </si>
  <si>
    <t>HZS4222</t>
  </si>
  <si>
    <t>Hodinová zúčtovací sazba geodet specialista</t>
  </si>
  <si>
    <t>1213668689</t>
  </si>
  <si>
    <t>80</t>
  </si>
  <si>
    <t>HZS4232</t>
  </si>
  <si>
    <t>Hodinová zúčtovací sazba technik odborný</t>
  </si>
  <si>
    <t>747849756</t>
  </si>
  <si>
    <t>000 - 0 - Ostatní a vedlejší náklady</t>
  </si>
  <si>
    <t>DPO</t>
  </si>
  <si>
    <t>R004</t>
  </si>
  <si>
    <t>Dočasné dopravní značení vč. aktualizace a projednání s příslušnými úřady, návrh náhradních tras pro pěší</t>
  </si>
  <si>
    <t>kpl</t>
  </si>
  <si>
    <t>1745155802</t>
  </si>
  <si>
    <t>R113</t>
  </si>
  <si>
    <t>Vyřízení záborů veřejných prostranství, prokopávek, protlaků a ostatních povolení včetně úhrady veškerých poplatků</t>
  </si>
  <si>
    <t>Kpl</t>
  </si>
  <si>
    <t>726207153</t>
  </si>
  <si>
    <t>R005</t>
  </si>
  <si>
    <t>Informační tabule (vyhotovení umístění po dobu stavby, demontáž)</t>
  </si>
  <si>
    <t>-1125651324</t>
  </si>
  <si>
    <t>R008</t>
  </si>
  <si>
    <t>Provizorní ohrazení staveniště, přechody pro chodce (zřízení, instalace a následná likvidace přechodů pro pěší a dočasných přejezdů pro vozidla, provizorní ohrazení výkopů vč. následné likvidace, zajištění BOZP na staveništi)</t>
  </si>
  <si>
    <t>R011</t>
  </si>
  <si>
    <t>Čištění komunikace po celou dobu realizace stavby</t>
  </si>
  <si>
    <t>217248345</t>
  </si>
  <si>
    <t>R018</t>
  </si>
  <si>
    <t>Aktualizace vyjádření správců inženýrských sítí</t>
  </si>
  <si>
    <t>R022</t>
  </si>
  <si>
    <t>Zpětné předání sítí správcům včetně zajištění předávacích dokumentů příslušných správců sítí</t>
  </si>
  <si>
    <t>R102</t>
  </si>
  <si>
    <t>Zpracování fotodokumentace před, v průběhu a po dokončení stavby s průběžným předáním stavebníkovi</t>
  </si>
  <si>
    <t>1024</t>
  </si>
  <si>
    <t>1861844446</t>
  </si>
  <si>
    <t>R009-1</t>
  </si>
  <si>
    <t>Vypracování dokumentace skutečného provedení stavby</t>
  </si>
  <si>
    <t>R115</t>
  </si>
  <si>
    <t>Zpracování geometrických plánů pro zřízení věcných břemen,  včetně ověření odpovědným geodetem a katastrálním úřadem</t>
  </si>
  <si>
    <t>-1254643061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</si>
</sst>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19"/>
      <c r="AQ5" s="19"/>
      <c r="AR5" s="17"/>
      <c r="BE5" s="21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19"/>
      <c r="AQ6" s="19"/>
      <c r="AR6" s="17"/>
      <c r="BE6" s="21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1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1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5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15"/>
      <c r="BS13" s="14" t="s">
        <v>6</v>
      </c>
    </row>
    <row r="14" spans="1:74" ht="12.75">
      <c r="B14" s="18"/>
      <c r="C14" s="19"/>
      <c r="D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1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5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15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15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5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5"/>
    </row>
    <row r="23" spans="1:71" s="1" customFormat="1" ht="16.5" customHeight="1">
      <c r="B23" s="18"/>
      <c r="C23" s="19"/>
      <c r="D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19"/>
      <c r="AP23" s="19"/>
      <c r="AQ23" s="19"/>
      <c r="AR23" s="17"/>
      <c r="BE23" s="21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5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3">
        <f>ROUND(AG94,2)</f>
        <v>0</v>
      </c>
      <c r="AL26" s="224"/>
      <c r="AM26" s="224"/>
      <c r="AN26" s="224"/>
      <c r="AO26" s="224"/>
      <c r="AP26" s="33"/>
      <c r="AQ26" s="33"/>
      <c r="AR26" s="36"/>
      <c r="BE26" s="21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5" t="s">
        <v>35</v>
      </c>
      <c r="M28" s="225"/>
      <c r="N28" s="225"/>
      <c r="O28" s="225"/>
      <c r="P28" s="225"/>
      <c r="Q28" s="33"/>
      <c r="R28" s="33"/>
      <c r="S28" s="33"/>
      <c r="T28" s="33"/>
      <c r="U28" s="33"/>
      <c r="V28" s="33"/>
      <c r="W28" s="225" t="s">
        <v>36</v>
      </c>
      <c r="X28" s="225"/>
      <c r="Y28" s="225"/>
      <c r="Z28" s="225"/>
      <c r="AA28" s="225"/>
      <c r="AB28" s="225"/>
      <c r="AC28" s="225"/>
      <c r="AD28" s="225"/>
      <c r="AE28" s="225"/>
      <c r="AF28" s="33"/>
      <c r="AG28" s="33"/>
      <c r="AH28" s="33"/>
      <c r="AI28" s="33"/>
      <c r="AJ28" s="33"/>
      <c r="AK28" s="225" t="s">
        <v>37</v>
      </c>
      <c r="AL28" s="225"/>
      <c r="AM28" s="225"/>
      <c r="AN28" s="225"/>
      <c r="AO28" s="225"/>
      <c r="AP28" s="33"/>
      <c r="AQ28" s="33"/>
      <c r="AR28" s="36"/>
      <c r="BE28" s="215"/>
    </row>
    <row r="29" spans="1:71" s="3" customFormat="1" ht="14.45" customHeight="1">
      <c r="B29" s="37"/>
      <c r="C29" s="38"/>
      <c r="D29" s="26" t="s">
        <v>38</v>
      </c>
      <c r="E29" s="38"/>
      <c r="F29" s="26" t="s">
        <v>39</v>
      </c>
      <c r="G29" s="38"/>
      <c r="H29" s="38"/>
      <c r="I29" s="38"/>
      <c r="J29" s="38"/>
      <c r="K29" s="38"/>
      <c r="L29" s="228">
        <v>0.21</v>
      </c>
      <c r="M29" s="227"/>
      <c r="N29" s="227"/>
      <c r="O29" s="227"/>
      <c r="P29" s="227"/>
      <c r="Q29" s="38"/>
      <c r="R29" s="38"/>
      <c r="S29" s="38"/>
      <c r="T29" s="38"/>
      <c r="U29" s="38"/>
      <c r="V29" s="38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8"/>
      <c r="AG29" s="38"/>
      <c r="AH29" s="38"/>
      <c r="AI29" s="38"/>
      <c r="AJ29" s="38"/>
      <c r="AK29" s="226">
        <f>ROUND(AV94, 2)</f>
        <v>0</v>
      </c>
      <c r="AL29" s="227"/>
      <c r="AM29" s="227"/>
      <c r="AN29" s="227"/>
      <c r="AO29" s="227"/>
      <c r="AP29" s="38"/>
      <c r="AQ29" s="38"/>
      <c r="AR29" s="39"/>
      <c r="BE29" s="216"/>
    </row>
    <row r="30" spans="1:71" s="3" customFormat="1" ht="14.45" customHeight="1">
      <c r="B30" s="37"/>
      <c r="C30" s="38"/>
      <c r="D30" s="38"/>
      <c r="E30" s="38"/>
      <c r="F30" s="26" t="s">
        <v>40</v>
      </c>
      <c r="G30" s="38"/>
      <c r="H30" s="38"/>
      <c r="I30" s="38"/>
      <c r="J30" s="38"/>
      <c r="K30" s="38"/>
      <c r="L30" s="228">
        <v>0.15</v>
      </c>
      <c r="M30" s="227"/>
      <c r="N30" s="227"/>
      <c r="O30" s="227"/>
      <c r="P30" s="227"/>
      <c r="Q30" s="38"/>
      <c r="R30" s="38"/>
      <c r="S30" s="38"/>
      <c r="T30" s="38"/>
      <c r="U30" s="38"/>
      <c r="V30" s="38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8"/>
      <c r="AG30" s="38"/>
      <c r="AH30" s="38"/>
      <c r="AI30" s="38"/>
      <c r="AJ30" s="38"/>
      <c r="AK30" s="226">
        <f>ROUND(AW94, 2)</f>
        <v>0</v>
      </c>
      <c r="AL30" s="227"/>
      <c r="AM30" s="227"/>
      <c r="AN30" s="227"/>
      <c r="AO30" s="227"/>
      <c r="AP30" s="38"/>
      <c r="AQ30" s="38"/>
      <c r="AR30" s="39"/>
      <c r="BE30" s="216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28">
        <v>0.21</v>
      </c>
      <c r="M31" s="227"/>
      <c r="N31" s="227"/>
      <c r="O31" s="227"/>
      <c r="P31" s="227"/>
      <c r="Q31" s="38"/>
      <c r="R31" s="38"/>
      <c r="S31" s="38"/>
      <c r="T31" s="38"/>
      <c r="U31" s="38"/>
      <c r="V31" s="38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8"/>
      <c r="AG31" s="38"/>
      <c r="AH31" s="38"/>
      <c r="AI31" s="38"/>
      <c r="AJ31" s="38"/>
      <c r="AK31" s="226">
        <v>0</v>
      </c>
      <c r="AL31" s="227"/>
      <c r="AM31" s="227"/>
      <c r="AN31" s="227"/>
      <c r="AO31" s="227"/>
      <c r="AP31" s="38"/>
      <c r="AQ31" s="38"/>
      <c r="AR31" s="39"/>
      <c r="BE31" s="216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28">
        <v>0.15</v>
      </c>
      <c r="M32" s="227"/>
      <c r="N32" s="227"/>
      <c r="O32" s="227"/>
      <c r="P32" s="227"/>
      <c r="Q32" s="38"/>
      <c r="R32" s="38"/>
      <c r="S32" s="38"/>
      <c r="T32" s="38"/>
      <c r="U32" s="38"/>
      <c r="V32" s="38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8"/>
      <c r="AG32" s="38"/>
      <c r="AH32" s="38"/>
      <c r="AI32" s="38"/>
      <c r="AJ32" s="38"/>
      <c r="AK32" s="226">
        <v>0</v>
      </c>
      <c r="AL32" s="227"/>
      <c r="AM32" s="227"/>
      <c r="AN32" s="227"/>
      <c r="AO32" s="227"/>
      <c r="AP32" s="38"/>
      <c r="AQ32" s="38"/>
      <c r="AR32" s="39"/>
      <c r="BE32" s="216"/>
    </row>
    <row r="33" spans="1:57" s="3" customFormat="1" ht="14.45" hidden="1" customHeight="1">
      <c r="B33" s="37"/>
      <c r="C33" s="38"/>
      <c r="D33" s="38"/>
      <c r="E33" s="38"/>
      <c r="F33" s="26" t="s">
        <v>43</v>
      </c>
      <c r="G33" s="38"/>
      <c r="H33" s="38"/>
      <c r="I33" s="38"/>
      <c r="J33" s="38"/>
      <c r="K33" s="38"/>
      <c r="L33" s="228">
        <v>0</v>
      </c>
      <c r="M33" s="227"/>
      <c r="N33" s="227"/>
      <c r="O33" s="227"/>
      <c r="P33" s="227"/>
      <c r="Q33" s="38"/>
      <c r="R33" s="38"/>
      <c r="S33" s="38"/>
      <c r="T33" s="38"/>
      <c r="U33" s="38"/>
      <c r="V33" s="38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8"/>
      <c r="AG33" s="38"/>
      <c r="AH33" s="38"/>
      <c r="AI33" s="38"/>
      <c r="AJ33" s="38"/>
      <c r="AK33" s="226">
        <v>0</v>
      </c>
      <c r="AL33" s="227"/>
      <c r="AM33" s="227"/>
      <c r="AN33" s="227"/>
      <c r="AO33" s="227"/>
      <c r="AP33" s="38"/>
      <c r="AQ33" s="38"/>
      <c r="AR33" s="39"/>
      <c r="BE33" s="21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5"/>
    </row>
    <row r="35" spans="1:57" s="2" customFormat="1" ht="25.9" customHeight="1">
      <c r="A35" s="31"/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29" t="s">
        <v>46</v>
      </c>
      <c r="Y35" s="230"/>
      <c r="Z35" s="230"/>
      <c r="AA35" s="230"/>
      <c r="AB35" s="230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0"/>
      <c r="AM35" s="230"/>
      <c r="AN35" s="230"/>
      <c r="AO35" s="232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49</v>
      </c>
      <c r="AI60" s="35"/>
      <c r="AJ60" s="35"/>
      <c r="AK60" s="35"/>
      <c r="AL60" s="35"/>
      <c r="AM60" s="49" t="s">
        <v>50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49</v>
      </c>
      <c r="AI75" s="35"/>
      <c r="AJ75" s="35"/>
      <c r="AK75" s="35"/>
      <c r="AL75" s="35"/>
      <c r="AM75" s="49" t="s">
        <v>50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2022/01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33" t="str">
        <f>K6</f>
        <v>Kabelová trasa DPO Hlučínská, v úseku Podmolova-Slovenská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Ostrava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5" t="str">
        <f>IF(AN8= "","",AN8)</f>
        <v>24. 2. 2022</v>
      </c>
      <c r="AN87" s="23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36" t="str">
        <f>IF(E17="","",E17)</f>
        <v xml:space="preserve"> </v>
      </c>
      <c r="AN89" s="237"/>
      <c r="AO89" s="237"/>
      <c r="AP89" s="237"/>
      <c r="AQ89" s="33"/>
      <c r="AR89" s="36"/>
      <c r="AS89" s="238" t="s">
        <v>54</v>
      </c>
      <c r="AT89" s="239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6" t="str">
        <f>IF(E20="","",E20)</f>
        <v xml:space="preserve"> </v>
      </c>
      <c r="AN90" s="237"/>
      <c r="AO90" s="237"/>
      <c r="AP90" s="237"/>
      <c r="AQ90" s="33"/>
      <c r="AR90" s="36"/>
      <c r="AS90" s="240"/>
      <c r="AT90" s="241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2"/>
      <c r="AT91" s="243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4" t="s">
        <v>55</v>
      </c>
      <c r="D92" s="245"/>
      <c r="E92" s="245"/>
      <c r="F92" s="245"/>
      <c r="G92" s="245"/>
      <c r="H92" s="70"/>
      <c r="I92" s="246" t="s">
        <v>56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57</v>
      </c>
      <c r="AH92" s="245"/>
      <c r="AI92" s="245"/>
      <c r="AJ92" s="245"/>
      <c r="AK92" s="245"/>
      <c r="AL92" s="245"/>
      <c r="AM92" s="245"/>
      <c r="AN92" s="246" t="s">
        <v>58</v>
      </c>
      <c r="AO92" s="245"/>
      <c r="AP92" s="248"/>
      <c r="AQ92" s="71" t="s">
        <v>59</v>
      </c>
      <c r="AR92" s="36"/>
      <c r="AS92" s="72" t="s">
        <v>60</v>
      </c>
      <c r="AT92" s="73" t="s">
        <v>61</v>
      </c>
      <c r="AU92" s="73" t="s">
        <v>62</v>
      </c>
      <c r="AV92" s="73" t="s">
        <v>63</v>
      </c>
      <c r="AW92" s="73" t="s">
        <v>64</v>
      </c>
      <c r="AX92" s="73" t="s">
        <v>65</v>
      </c>
      <c r="AY92" s="73" t="s">
        <v>66</v>
      </c>
      <c r="AZ92" s="73" t="s">
        <v>67</v>
      </c>
      <c r="BA92" s="73" t="s">
        <v>68</v>
      </c>
      <c r="BB92" s="73" t="s">
        <v>69</v>
      </c>
      <c r="BC92" s="73" t="s">
        <v>70</v>
      </c>
      <c r="BD92" s="74" t="s">
        <v>71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72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2">
        <f>ROUND(SUM(AG95:AG96),2)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73</v>
      </c>
      <c r="BT94" s="88" t="s">
        <v>74</v>
      </c>
      <c r="BU94" s="89" t="s">
        <v>75</v>
      </c>
      <c r="BV94" s="88" t="s">
        <v>76</v>
      </c>
      <c r="BW94" s="88" t="s">
        <v>5</v>
      </c>
      <c r="BX94" s="88" t="s">
        <v>77</v>
      </c>
      <c r="CL94" s="88" t="s">
        <v>1</v>
      </c>
    </row>
    <row r="95" spans="1:91" s="7" customFormat="1" ht="37.5" customHeight="1">
      <c r="A95" s="90" t="s">
        <v>78</v>
      </c>
      <c r="B95" s="91"/>
      <c r="C95" s="92"/>
      <c r="D95" s="251" t="s">
        <v>79</v>
      </c>
      <c r="E95" s="251"/>
      <c r="F95" s="251"/>
      <c r="G95" s="251"/>
      <c r="H95" s="251"/>
      <c r="I95" s="93"/>
      <c r="J95" s="251" t="s">
        <v>80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'SO 01 Trakční kabely - Tr...'!J30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4" t="s">
        <v>81</v>
      </c>
      <c r="AR95" s="95"/>
      <c r="AS95" s="96">
        <v>0</v>
      </c>
      <c r="AT95" s="97">
        <f>ROUND(SUM(AV95:AW95),2)</f>
        <v>0</v>
      </c>
      <c r="AU95" s="98">
        <f>'SO 01 Trakční kabely - Tr...'!P122</f>
        <v>0</v>
      </c>
      <c r="AV95" s="97">
        <f>'SO 01 Trakční kabely - Tr...'!J33</f>
        <v>0</v>
      </c>
      <c r="AW95" s="97">
        <f>'SO 01 Trakční kabely - Tr...'!J34</f>
        <v>0</v>
      </c>
      <c r="AX95" s="97">
        <f>'SO 01 Trakční kabely - Tr...'!J35</f>
        <v>0</v>
      </c>
      <c r="AY95" s="97">
        <f>'SO 01 Trakční kabely - Tr...'!J36</f>
        <v>0</v>
      </c>
      <c r="AZ95" s="97">
        <f>'SO 01 Trakční kabely - Tr...'!F33</f>
        <v>0</v>
      </c>
      <c r="BA95" s="97">
        <f>'SO 01 Trakční kabely - Tr...'!F34</f>
        <v>0</v>
      </c>
      <c r="BB95" s="97">
        <f>'SO 01 Trakční kabely - Tr...'!F35</f>
        <v>0</v>
      </c>
      <c r="BC95" s="97">
        <f>'SO 01 Trakční kabely - Tr...'!F36</f>
        <v>0</v>
      </c>
      <c r="BD95" s="99">
        <f>'SO 01 Trakční kabely - Tr...'!F37</f>
        <v>0</v>
      </c>
      <c r="BT95" s="100" t="s">
        <v>82</v>
      </c>
      <c r="BV95" s="100" t="s">
        <v>76</v>
      </c>
      <c r="BW95" s="100" t="s">
        <v>83</v>
      </c>
      <c r="BX95" s="100" t="s">
        <v>5</v>
      </c>
      <c r="CL95" s="100" t="s">
        <v>1</v>
      </c>
      <c r="CM95" s="100" t="s">
        <v>84</v>
      </c>
    </row>
    <row r="96" spans="1:91" s="7" customFormat="1" ht="16.5" customHeight="1">
      <c r="A96" s="90" t="s">
        <v>78</v>
      </c>
      <c r="B96" s="91"/>
      <c r="C96" s="92"/>
      <c r="D96" s="251" t="s">
        <v>85</v>
      </c>
      <c r="E96" s="251"/>
      <c r="F96" s="251"/>
      <c r="G96" s="251"/>
      <c r="H96" s="251"/>
      <c r="I96" s="93"/>
      <c r="J96" s="251" t="s">
        <v>86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'000 - 0 - Ostatní a vedle...'!J30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94" t="s">
        <v>87</v>
      </c>
      <c r="AR96" s="95"/>
      <c r="AS96" s="101">
        <v>0</v>
      </c>
      <c r="AT96" s="102">
        <f>ROUND(SUM(AV96:AW96),2)</f>
        <v>0</v>
      </c>
      <c r="AU96" s="103">
        <f>'000 - 0 - Ostatní a vedle...'!P116</f>
        <v>0</v>
      </c>
      <c r="AV96" s="102">
        <f>'000 - 0 - Ostatní a vedle...'!J33</f>
        <v>0</v>
      </c>
      <c r="AW96" s="102">
        <f>'000 - 0 - Ostatní a vedle...'!J34</f>
        <v>0</v>
      </c>
      <c r="AX96" s="102">
        <f>'000 - 0 - Ostatní a vedle...'!J35</f>
        <v>0</v>
      </c>
      <c r="AY96" s="102">
        <f>'000 - 0 - Ostatní a vedle...'!J36</f>
        <v>0</v>
      </c>
      <c r="AZ96" s="102">
        <f>'000 - 0 - Ostatní a vedle...'!F33</f>
        <v>0</v>
      </c>
      <c r="BA96" s="102">
        <f>'000 - 0 - Ostatní a vedle...'!F34</f>
        <v>0</v>
      </c>
      <c r="BB96" s="102">
        <f>'000 - 0 - Ostatní a vedle...'!F35</f>
        <v>0</v>
      </c>
      <c r="BC96" s="102">
        <f>'000 - 0 - Ostatní a vedle...'!F36</f>
        <v>0</v>
      </c>
      <c r="BD96" s="104">
        <f>'000 - 0 - Ostatní a vedle...'!F37</f>
        <v>0</v>
      </c>
      <c r="BT96" s="100" t="s">
        <v>82</v>
      </c>
      <c r="BV96" s="100" t="s">
        <v>76</v>
      </c>
      <c r="BW96" s="100" t="s">
        <v>88</v>
      </c>
      <c r="BX96" s="100" t="s">
        <v>5</v>
      </c>
      <c r="CL96" s="100" t="s">
        <v>1</v>
      </c>
      <c r="CM96" s="100" t="s">
        <v>84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/0w4qDt1hLzSoNNOYBm6QIP2Oo+NKZ0MYgf7EmGjRKDrekqqNdmXrrKo8b0ugcnvZK+5YrOlM78h2KbfQ98bEg==" saltValue="rgzax6hvZcN3KW3mON26i+x+xPWsgrcSCVBD5xINkCcd/CS8MMM+Cs2Y/MjoRcFCfe2xgMVA+iK0YBSQ7CEVb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Trakční kabely - Tr...'!C2" display="/"/>
    <hyperlink ref="A96" location="'000 - 0 - Ostatní a vedle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83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84</v>
      </c>
    </row>
    <row r="4" spans="1:46" s="1" customFormat="1" ht="24.95" customHeight="1">
      <c r="B4" s="17"/>
      <c r="D4" s="107" t="s">
        <v>89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5" t="str">
        <f>'Rekapitulace stavby'!K6</f>
        <v>Kabelová trasa DPO Hlučínská, v úseku Podmolova-Slovenská</v>
      </c>
      <c r="F7" s="256"/>
      <c r="G7" s="256"/>
      <c r="H7" s="256"/>
      <c r="L7" s="17"/>
    </row>
    <row r="8" spans="1:46" s="2" customFormat="1" ht="12" customHeight="1">
      <c r="A8" s="31"/>
      <c r="B8" s="36"/>
      <c r="C8" s="31"/>
      <c r="D8" s="109" t="s">
        <v>90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7" t="s">
        <v>91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24. 2. 2022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27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34</v>
      </c>
      <c r="E30" s="31"/>
      <c r="F30" s="31"/>
      <c r="G30" s="31"/>
      <c r="H30" s="31"/>
      <c r="I30" s="31"/>
      <c r="J30" s="117">
        <f>ROUND(J122,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36</v>
      </c>
      <c r="G32" s="31"/>
      <c r="H32" s="31"/>
      <c r="I32" s="118" t="s">
        <v>35</v>
      </c>
      <c r="J32" s="118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38</v>
      </c>
      <c r="E33" s="109" t="s">
        <v>39</v>
      </c>
      <c r="F33" s="120">
        <f>ROUND((SUM(BE122:BE208)),  2)</f>
        <v>0</v>
      </c>
      <c r="G33" s="31"/>
      <c r="H33" s="31"/>
      <c r="I33" s="121">
        <v>0.21</v>
      </c>
      <c r="J33" s="120">
        <f>ROUND(((SUM(BE122:BE208))*I33),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40</v>
      </c>
      <c r="F34" s="120">
        <f>ROUND((SUM(BF122:BF208)),  2)</f>
        <v>0</v>
      </c>
      <c r="G34" s="31"/>
      <c r="H34" s="31"/>
      <c r="I34" s="121">
        <v>0.15</v>
      </c>
      <c r="J34" s="120">
        <f>ROUND(((SUM(BF122:BF208))*I34),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41</v>
      </c>
      <c r="F35" s="120">
        <f>ROUND((SUM(BG122:BG208)),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42</v>
      </c>
      <c r="F36" s="120">
        <f>ROUND((SUM(BH122:BH208)),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43</v>
      </c>
      <c r="F37" s="120">
        <f>ROUND((SUM(BI122:BI208)),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44</v>
      </c>
      <c r="E39" s="124"/>
      <c r="F39" s="124"/>
      <c r="G39" s="125" t="s">
        <v>45</v>
      </c>
      <c r="H39" s="126" t="s">
        <v>46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47</v>
      </c>
      <c r="E50" s="130"/>
      <c r="F50" s="130"/>
      <c r="G50" s="129" t="s">
        <v>48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49</v>
      </c>
      <c r="E61" s="132"/>
      <c r="F61" s="133" t="s">
        <v>50</v>
      </c>
      <c r="G61" s="131" t="s">
        <v>49</v>
      </c>
      <c r="H61" s="132"/>
      <c r="I61" s="132"/>
      <c r="J61" s="134" t="s">
        <v>50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51</v>
      </c>
      <c r="E65" s="135"/>
      <c r="F65" s="135"/>
      <c r="G65" s="129" t="s">
        <v>52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49</v>
      </c>
      <c r="E76" s="132"/>
      <c r="F76" s="133" t="s">
        <v>50</v>
      </c>
      <c r="G76" s="131" t="s">
        <v>49</v>
      </c>
      <c r="H76" s="132"/>
      <c r="I76" s="132"/>
      <c r="J76" s="134" t="s">
        <v>50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Kabelová trasa DPO Hlučínská, v úseku Podmolova-Slovenská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3" t="str">
        <f>E9</f>
        <v>SO 01 Trakční kabely - Trakční kabely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Ostrava</v>
      </c>
      <c r="G89" s="33"/>
      <c r="H89" s="33"/>
      <c r="I89" s="26" t="s">
        <v>22</v>
      </c>
      <c r="J89" s="63" t="str">
        <f>IF(J12="","",J12)</f>
        <v>24. 2. 2022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93</v>
      </c>
      <c r="D94" s="141"/>
      <c r="E94" s="141"/>
      <c r="F94" s="141"/>
      <c r="G94" s="141"/>
      <c r="H94" s="141"/>
      <c r="I94" s="141"/>
      <c r="J94" s="142" t="s">
        <v>94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95</v>
      </c>
      <c r="D96" s="33"/>
      <c r="E96" s="33"/>
      <c r="F96" s="33"/>
      <c r="G96" s="33"/>
      <c r="H96" s="33"/>
      <c r="I96" s="33"/>
      <c r="J96" s="81">
        <f>J122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96</v>
      </c>
    </row>
    <row r="97" spans="1:31" s="9" customFormat="1" ht="24.95" customHeight="1">
      <c r="B97" s="144"/>
      <c r="C97" s="145"/>
      <c r="D97" s="146" t="s">
        <v>97</v>
      </c>
      <c r="E97" s="147"/>
      <c r="F97" s="147"/>
      <c r="G97" s="147"/>
      <c r="H97" s="147"/>
      <c r="I97" s="147"/>
      <c r="J97" s="148">
        <f>J123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98</v>
      </c>
      <c r="E98" s="153"/>
      <c r="F98" s="153"/>
      <c r="G98" s="153"/>
      <c r="H98" s="153"/>
      <c r="I98" s="153"/>
      <c r="J98" s="154">
        <f>J124</f>
        <v>0</v>
      </c>
      <c r="K98" s="151"/>
      <c r="L98" s="155"/>
    </row>
    <row r="99" spans="1:31" s="9" customFormat="1" ht="24.95" customHeight="1">
      <c r="B99" s="144"/>
      <c r="C99" s="145"/>
      <c r="D99" s="146" t="s">
        <v>99</v>
      </c>
      <c r="E99" s="147"/>
      <c r="F99" s="147"/>
      <c r="G99" s="147"/>
      <c r="H99" s="147"/>
      <c r="I99" s="147"/>
      <c r="J99" s="148">
        <f>J126</f>
        <v>0</v>
      </c>
      <c r="K99" s="145"/>
      <c r="L99" s="149"/>
    </row>
    <row r="100" spans="1:31" s="10" customFormat="1" ht="19.899999999999999" customHeight="1">
      <c r="B100" s="150"/>
      <c r="C100" s="151"/>
      <c r="D100" s="152" t="s">
        <v>100</v>
      </c>
      <c r="E100" s="153"/>
      <c r="F100" s="153"/>
      <c r="G100" s="153"/>
      <c r="H100" s="153"/>
      <c r="I100" s="153"/>
      <c r="J100" s="154">
        <f>J127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101</v>
      </c>
      <c r="E101" s="153"/>
      <c r="F101" s="153"/>
      <c r="G101" s="153"/>
      <c r="H101" s="153"/>
      <c r="I101" s="153"/>
      <c r="J101" s="154">
        <f>J143</f>
        <v>0</v>
      </c>
      <c r="K101" s="151"/>
      <c r="L101" s="155"/>
    </row>
    <row r="102" spans="1:31" s="9" customFormat="1" ht="24.95" customHeight="1">
      <c r="B102" s="144"/>
      <c r="C102" s="145"/>
      <c r="D102" s="146" t="s">
        <v>102</v>
      </c>
      <c r="E102" s="147"/>
      <c r="F102" s="147"/>
      <c r="G102" s="147"/>
      <c r="H102" s="147"/>
      <c r="I102" s="147"/>
      <c r="J102" s="148">
        <f>J205</f>
        <v>0</v>
      </c>
      <c r="K102" s="145"/>
      <c r="L102" s="149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103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62" t="str">
        <f>E7</f>
        <v>Kabelová trasa DPO Hlučínská, v úseku Podmolova-Slovenská</v>
      </c>
      <c r="F112" s="263"/>
      <c r="G112" s="263"/>
      <c r="H112" s="26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90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33" t="str">
        <f>E9</f>
        <v>SO 01 Trakční kabely - Trakční kabely</v>
      </c>
      <c r="F114" s="264"/>
      <c r="G114" s="264"/>
      <c r="H114" s="264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20</v>
      </c>
      <c r="D116" s="33"/>
      <c r="E116" s="33"/>
      <c r="F116" s="24" t="str">
        <f>F12</f>
        <v>Ostrava</v>
      </c>
      <c r="G116" s="33"/>
      <c r="H116" s="33"/>
      <c r="I116" s="26" t="s">
        <v>22</v>
      </c>
      <c r="J116" s="63" t="str">
        <f>IF(J12="","",J12)</f>
        <v>24. 2. 2022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24</v>
      </c>
      <c r="D118" s="33"/>
      <c r="E118" s="33"/>
      <c r="F118" s="24" t="str">
        <f>E15</f>
        <v xml:space="preserve"> </v>
      </c>
      <c r="G118" s="33"/>
      <c r="H118" s="33"/>
      <c r="I118" s="26" t="s">
        <v>30</v>
      </c>
      <c r="J118" s="29" t="str">
        <f>E21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28</v>
      </c>
      <c r="D119" s="33"/>
      <c r="E119" s="33"/>
      <c r="F119" s="24" t="str">
        <f>IF(E18="","",E18)</f>
        <v>Vyplň údaj</v>
      </c>
      <c r="G119" s="33"/>
      <c r="H119" s="33"/>
      <c r="I119" s="26" t="s">
        <v>32</v>
      </c>
      <c r="J119" s="29" t="str">
        <f>E24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56"/>
      <c r="B121" s="157"/>
      <c r="C121" s="158" t="s">
        <v>104</v>
      </c>
      <c r="D121" s="159" t="s">
        <v>59</v>
      </c>
      <c r="E121" s="159" t="s">
        <v>55</v>
      </c>
      <c r="F121" s="159" t="s">
        <v>56</v>
      </c>
      <c r="G121" s="159" t="s">
        <v>105</v>
      </c>
      <c r="H121" s="159" t="s">
        <v>106</v>
      </c>
      <c r="I121" s="159" t="s">
        <v>107</v>
      </c>
      <c r="J121" s="160" t="s">
        <v>94</v>
      </c>
      <c r="K121" s="161" t="s">
        <v>108</v>
      </c>
      <c r="L121" s="162"/>
      <c r="M121" s="72" t="s">
        <v>1</v>
      </c>
      <c r="N121" s="73" t="s">
        <v>38</v>
      </c>
      <c r="O121" s="73" t="s">
        <v>109</v>
      </c>
      <c r="P121" s="73" t="s">
        <v>110</v>
      </c>
      <c r="Q121" s="73" t="s">
        <v>111</v>
      </c>
      <c r="R121" s="73" t="s">
        <v>112</v>
      </c>
      <c r="S121" s="73" t="s">
        <v>113</v>
      </c>
      <c r="T121" s="74" t="s">
        <v>114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pans="1:65" s="2" customFormat="1" ht="22.9" customHeight="1">
      <c r="A122" s="31"/>
      <c r="B122" s="32"/>
      <c r="C122" s="79" t="s">
        <v>115</v>
      </c>
      <c r="D122" s="33"/>
      <c r="E122" s="33"/>
      <c r="F122" s="33"/>
      <c r="G122" s="33"/>
      <c r="H122" s="33"/>
      <c r="I122" s="33"/>
      <c r="J122" s="163">
        <f>BK122</f>
        <v>0</v>
      </c>
      <c r="K122" s="33"/>
      <c r="L122" s="36"/>
      <c r="M122" s="75"/>
      <c r="N122" s="164"/>
      <c r="O122" s="76"/>
      <c r="P122" s="165">
        <f>P123+P126+P205</f>
        <v>0</v>
      </c>
      <c r="Q122" s="76"/>
      <c r="R122" s="165">
        <f>R123+R126+R205</f>
        <v>177.00368499999996</v>
      </c>
      <c r="S122" s="76"/>
      <c r="T122" s="166">
        <f>T123+T126+T205</f>
        <v>149.315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73</v>
      </c>
      <c r="AU122" s="14" t="s">
        <v>96</v>
      </c>
      <c r="BK122" s="167">
        <f>BK123+BK126+BK205</f>
        <v>0</v>
      </c>
    </row>
    <row r="123" spans="1:65" s="12" customFormat="1" ht="25.9" customHeight="1">
      <c r="B123" s="168"/>
      <c r="C123" s="169"/>
      <c r="D123" s="170" t="s">
        <v>73</v>
      </c>
      <c r="E123" s="171" t="s">
        <v>116</v>
      </c>
      <c r="F123" s="171" t="s">
        <v>117</v>
      </c>
      <c r="G123" s="169"/>
      <c r="H123" s="169"/>
      <c r="I123" s="172"/>
      <c r="J123" s="173">
        <f>BK123</f>
        <v>0</v>
      </c>
      <c r="K123" s="169"/>
      <c r="L123" s="174"/>
      <c r="M123" s="175"/>
      <c r="N123" s="176"/>
      <c r="O123" s="176"/>
      <c r="P123" s="177">
        <f>P124</f>
        <v>0</v>
      </c>
      <c r="Q123" s="176"/>
      <c r="R123" s="177">
        <f>R124</f>
        <v>0</v>
      </c>
      <c r="S123" s="176"/>
      <c r="T123" s="178">
        <f>T124</f>
        <v>0</v>
      </c>
      <c r="AR123" s="179" t="s">
        <v>82</v>
      </c>
      <c r="AT123" s="180" t="s">
        <v>73</v>
      </c>
      <c r="AU123" s="180" t="s">
        <v>74</v>
      </c>
      <c r="AY123" s="179" t="s">
        <v>118</v>
      </c>
      <c r="BK123" s="181">
        <f>BK124</f>
        <v>0</v>
      </c>
    </row>
    <row r="124" spans="1:65" s="12" customFormat="1" ht="22.9" customHeight="1">
      <c r="B124" s="168"/>
      <c r="C124" s="169"/>
      <c r="D124" s="170" t="s">
        <v>73</v>
      </c>
      <c r="E124" s="182" t="s">
        <v>119</v>
      </c>
      <c r="F124" s="182" t="s">
        <v>120</v>
      </c>
      <c r="G124" s="169"/>
      <c r="H124" s="169"/>
      <c r="I124" s="172"/>
      <c r="J124" s="183">
        <f>BK124</f>
        <v>0</v>
      </c>
      <c r="K124" s="169"/>
      <c r="L124" s="174"/>
      <c r="M124" s="175"/>
      <c r="N124" s="176"/>
      <c r="O124" s="176"/>
      <c r="P124" s="177">
        <f>P125</f>
        <v>0</v>
      </c>
      <c r="Q124" s="176"/>
      <c r="R124" s="177">
        <f>R125</f>
        <v>0</v>
      </c>
      <c r="S124" s="176"/>
      <c r="T124" s="178">
        <f>T125</f>
        <v>0</v>
      </c>
      <c r="AR124" s="179" t="s">
        <v>82</v>
      </c>
      <c r="AT124" s="180" t="s">
        <v>73</v>
      </c>
      <c r="AU124" s="180" t="s">
        <v>82</v>
      </c>
      <c r="AY124" s="179" t="s">
        <v>118</v>
      </c>
      <c r="BK124" s="181">
        <f>BK125</f>
        <v>0</v>
      </c>
    </row>
    <row r="125" spans="1:65" s="2" customFormat="1" ht="24.2" customHeight="1">
      <c r="A125" s="31"/>
      <c r="B125" s="32"/>
      <c r="C125" s="184" t="s">
        <v>82</v>
      </c>
      <c r="D125" s="184" t="s">
        <v>121</v>
      </c>
      <c r="E125" s="185" t="s">
        <v>122</v>
      </c>
      <c r="F125" s="186" t="s">
        <v>123</v>
      </c>
      <c r="G125" s="187" t="s">
        <v>124</v>
      </c>
      <c r="H125" s="188">
        <v>105</v>
      </c>
      <c r="I125" s="189"/>
      <c r="J125" s="190">
        <f>ROUND(I125*H125,2)</f>
        <v>0</v>
      </c>
      <c r="K125" s="191"/>
      <c r="L125" s="36"/>
      <c r="M125" s="192" t="s">
        <v>1</v>
      </c>
      <c r="N125" s="193" t="s">
        <v>39</v>
      </c>
      <c r="O125" s="68"/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125</v>
      </c>
      <c r="AT125" s="196" t="s">
        <v>121</v>
      </c>
      <c r="AU125" s="196" t="s">
        <v>84</v>
      </c>
      <c r="AY125" s="14" t="s">
        <v>118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82</v>
      </c>
      <c r="BK125" s="197">
        <f>ROUND(I125*H125,2)</f>
        <v>0</v>
      </c>
      <c r="BL125" s="14" t="s">
        <v>125</v>
      </c>
      <c r="BM125" s="196" t="s">
        <v>126</v>
      </c>
    </row>
    <row r="126" spans="1:65" s="12" customFormat="1" ht="25.9" customHeight="1">
      <c r="B126" s="168"/>
      <c r="C126" s="169"/>
      <c r="D126" s="170" t="s">
        <v>73</v>
      </c>
      <c r="E126" s="171" t="s">
        <v>127</v>
      </c>
      <c r="F126" s="171" t="s">
        <v>128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P127+P143</f>
        <v>0</v>
      </c>
      <c r="Q126" s="176"/>
      <c r="R126" s="177">
        <f>R127+R143</f>
        <v>177.00368499999996</v>
      </c>
      <c r="S126" s="176"/>
      <c r="T126" s="178">
        <f>T127+T143</f>
        <v>149.315</v>
      </c>
      <c r="AR126" s="179" t="s">
        <v>129</v>
      </c>
      <c r="AT126" s="180" t="s">
        <v>73</v>
      </c>
      <c r="AU126" s="180" t="s">
        <v>74</v>
      </c>
      <c r="AY126" s="179" t="s">
        <v>118</v>
      </c>
      <c r="BK126" s="181">
        <f>BK127+BK143</f>
        <v>0</v>
      </c>
    </row>
    <row r="127" spans="1:65" s="12" customFormat="1" ht="22.9" customHeight="1">
      <c r="B127" s="168"/>
      <c r="C127" s="169"/>
      <c r="D127" s="170" t="s">
        <v>73</v>
      </c>
      <c r="E127" s="182" t="s">
        <v>130</v>
      </c>
      <c r="F127" s="182" t="s">
        <v>131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SUM(P128:P142)</f>
        <v>0</v>
      </c>
      <c r="Q127" s="176"/>
      <c r="R127" s="177">
        <f>SUM(R128:R142)</f>
        <v>7.0721299999999996</v>
      </c>
      <c r="S127" s="176"/>
      <c r="T127" s="178">
        <f>SUM(T128:T142)</f>
        <v>0</v>
      </c>
      <c r="AR127" s="179" t="s">
        <v>129</v>
      </c>
      <c r="AT127" s="180" t="s">
        <v>73</v>
      </c>
      <c r="AU127" s="180" t="s">
        <v>82</v>
      </c>
      <c r="AY127" s="179" t="s">
        <v>118</v>
      </c>
      <c r="BK127" s="181">
        <f>SUM(BK128:BK142)</f>
        <v>0</v>
      </c>
    </row>
    <row r="128" spans="1:65" s="2" customFormat="1" ht="33" customHeight="1">
      <c r="A128" s="31"/>
      <c r="B128" s="32"/>
      <c r="C128" s="184" t="s">
        <v>84</v>
      </c>
      <c r="D128" s="184" t="s">
        <v>121</v>
      </c>
      <c r="E128" s="185" t="s">
        <v>132</v>
      </c>
      <c r="F128" s="186" t="s">
        <v>133</v>
      </c>
      <c r="G128" s="187" t="s">
        <v>134</v>
      </c>
      <c r="H128" s="188">
        <v>12</v>
      </c>
      <c r="I128" s="189"/>
      <c r="J128" s="190">
        <f t="shared" ref="J128:J142" si="0">ROUND(I128*H128,2)</f>
        <v>0</v>
      </c>
      <c r="K128" s="191"/>
      <c r="L128" s="36"/>
      <c r="M128" s="192" t="s">
        <v>1</v>
      </c>
      <c r="N128" s="193" t="s">
        <v>39</v>
      </c>
      <c r="O128" s="68"/>
      <c r="P128" s="194">
        <f t="shared" ref="P128:P142" si="1">O128*H128</f>
        <v>0</v>
      </c>
      <c r="Q128" s="194">
        <v>0</v>
      </c>
      <c r="R128" s="194">
        <f t="shared" ref="R128:R142" si="2">Q128*H128</f>
        <v>0</v>
      </c>
      <c r="S128" s="194">
        <v>0</v>
      </c>
      <c r="T128" s="195">
        <f t="shared" ref="T128:T142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135</v>
      </c>
      <c r="AT128" s="196" t="s">
        <v>121</v>
      </c>
      <c r="AU128" s="196" t="s">
        <v>84</v>
      </c>
      <c r="AY128" s="14" t="s">
        <v>118</v>
      </c>
      <c r="BE128" s="197">
        <f t="shared" ref="BE128:BE142" si="4">IF(N128="základní",J128,0)</f>
        <v>0</v>
      </c>
      <c r="BF128" s="197">
        <f t="shared" ref="BF128:BF142" si="5">IF(N128="snížená",J128,0)</f>
        <v>0</v>
      </c>
      <c r="BG128" s="197">
        <f t="shared" ref="BG128:BG142" si="6">IF(N128="zákl. přenesená",J128,0)</f>
        <v>0</v>
      </c>
      <c r="BH128" s="197">
        <f t="shared" ref="BH128:BH142" si="7">IF(N128="sníž. přenesená",J128,0)</f>
        <v>0</v>
      </c>
      <c r="BI128" s="197">
        <f t="shared" ref="BI128:BI142" si="8">IF(N128="nulová",J128,0)</f>
        <v>0</v>
      </c>
      <c r="BJ128" s="14" t="s">
        <v>82</v>
      </c>
      <c r="BK128" s="197">
        <f t="shared" ref="BK128:BK142" si="9">ROUND(I128*H128,2)</f>
        <v>0</v>
      </c>
      <c r="BL128" s="14" t="s">
        <v>135</v>
      </c>
      <c r="BM128" s="196" t="s">
        <v>136</v>
      </c>
    </row>
    <row r="129" spans="1:65" s="2" customFormat="1" ht="16.5" customHeight="1">
      <c r="A129" s="31"/>
      <c r="B129" s="32"/>
      <c r="C129" s="198" t="s">
        <v>129</v>
      </c>
      <c r="D129" s="198" t="s">
        <v>127</v>
      </c>
      <c r="E129" s="199" t="s">
        <v>137</v>
      </c>
      <c r="F129" s="200" t="s">
        <v>138</v>
      </c>
      <c r="G129" s="201" t="s">
        <v>134</v>
      </c>
      <c r="H129" s="202">
        <v>12</v>
      </c>
      <c r="I129" s="203"/>
      <c r="J129" s="204">
        <f t="shared" si="0"/>
        <v>0</v>
      </c>
      <c r="K129" s="205"/>
      <c r="L129" s="206"/>
      <c r="M129" s="207" t="s">
        <v>1</v>
      </c>
      <c r="N129" s="208" t="s">
        <v>39</v>
      </c>
      <c r="O129" s="68"/>
      <c r="P129" s="194">
        <f t="shared" si="1"/>
        <v>0</v>
      </c>
      <c r="Q129" s="194">
        <v>1.9000000000000001E-4</v>
      </c>
      <c r="R129" s="194">
        <f t="shared" si="2"/>
        <v>2.2799999999999999E-3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139</v>
      </c>
      <c r="AT129" s="196" t="s">
        <v>127</v>
      </c>
      <c r="AU129" s="196" t="s">
        <v>84</v>
      </c>
      <c r="AY129" s="14" t="s">
        <v>118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82</v>
      </c>
      <c r="BK129" s="197">
        <f t="shared" si="9"/>
        <v>0</v>
      </c>
      <c r="BL129" s="14" t="s">
        <v>135</v>
      </c>
      <c r="BM129" s="196" t="s">
        <v>140</v>
      </c>
    </row>
    <row r="130" spans="1:65" s="2" customFormat="1" ht="16.5" customHeight="1">
      <c r="A130" s="31"/>
      <c r="B130" s="32"/>
      <c r="C130" s="184" t="s">
        <v>125</v>
      </c>
      <c r="D130" s="184" t="s">
        <v>121</v>
      </c>
      <c r="E130" s="185" t="s">
        <v>141</v>
      </c>
      <c r="F130" s="186" t="s">
        <v>142</v>
      </c>
      <c r="G130" s="187" t="s">
        <v>134</v>
      </c>
      <c r="H130" s="188">
        <v>4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39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135</v>
      </c>
      <c r="AT130" s="196" t="s">
        <v>121</v>
      </c>
      <c r="AU130" s="196" t="s">
        <v>84</v>
      </c>
      <c r="AY130" s="14" t="s">
        <v>118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82</v>
      </c>
      <c r="BK130" s="197">
        <f t="shared" si="9"/>
        <v>0</v>
      </c>
      <c r="BL130" s="14" t="s">
        <v>135</v>
      </c>
      <c r="BM130" s="196" t="s">
        <v>143</v>
      </c>
    </row>
    <row r="131" spans="1:65" s="2" customFormat="1" ht="24.2" customHeight="1">
      <c r="A131" s="31"/>
      <c r="B131" s="32"/>
      <c r="C131" s="198" t="s">
        <v>119</v>
      </c>
      <c r="D131" s="198" t="s">
        <v>127</v>
      </c>
      <c r="E131" s="199" t="s">
        <v>144</v>
      </c>
      <c r="F131" s="200" t="s">
        <v>145</v>
      </c>
      <c r="G131" s="201" t="s">
        <v>134</v>
      </c>
      <c r="H131" s="202">
        <v>4</v>
      </c>
      <c r="I131" s="203"/>
      <c r="J131" s="204">
        <f t="shared" si="0"/>
        <v>0</v>
      </c>
      <c r="K131" s="205"/>
      <c r="L131" s="206"/>
      <c r="M131" s="207" t="s">
        <v>1</v>
      </c>
      <c r="N131" s="208" t="s">
        <v>39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139</v>
      </c>
      <c r="AT131" s="196" t="s">
        <v>127</v>
      </c>
      <c r="AU131" s="196" t="s">
        <v>84</v>
      </c>
      <c r="AY131" s="14" t="s">
        <v>118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82</v>
      </c>
      <c r="BK131" s="197">
        <f t="shared" si="9"/>
        <v>0</v>
      </c>
      <c r="BL131" s="14" t="s">
        <v>135</v>
      </c>
      <c r="BM131" s="196" t="s">
        <v>146</v>
      </c>
    </row>
    <row r="132" spans="1:65" s="2" customFormat="1" ht="37.9" customHeight="1">
      <c r="A132" s="31"/>
      <c r="B132" s="32"/>
      <c r="C132" s="184" t="s">
        <v>147</v>
      </c>
      <c r="D132" s="184" t="s">
        <v>121</v>
      </c>
      <c r="E132" s="185" t="s">
        <v>148</v>
      </c>
      <c r="F132" s="186" t="s">
        <v>149</v>
      </c>
      <c r="G132" s="187" t="s">
        <v>150</v>
      </c>
      <c r="H132" s="188">
        <v>1900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39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135</v>
      </c>
      <c r="AT132" s="196" t="s">
        <v>121</v>
      </c>
      <c r="AU132" s="196" t="s">
        <v>84</v>
      </c>
      <c r="AY132" s="14" t="s">
        <v>118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82</v>
      </c>
      <c r="BK132" s="197">
        <f t="shared" si="9"/>
        <v>0</v>
      </c>
      <c r="BL132" s="14" t="s">
        <v>135</v>
      </c>
      <c r="BM132" s="196" t="s">
        <v>151</v>
      </c>
    </row>
    <row r="133" spans="1:65" s="2" customFormat="1" ht="24.2" customHeight="1">
      <c r="A133" s="31"/>
      <c r="B133" s="32"/>
      <c r="C133" s="198" t="s">
        <v>152</v>
      </c>
      <c r="D133" s="198" t="s">
        <v>127</v>
      </c>
      <c r="E133" s="199" t="s">
        <v>153</v>
      </c>
      <c r="F133" s="200" t="s">
        <v>154</v>
      </c>
      <c r="G133" s="201" t="s">
        <v>150</v>
      </c>
      <c r="H133" s="202">
        <v>1900</v>
      </c>
      <c r="I133" s="203"/>
      <c r="J133" s="204">
        <f t="shared" si="0"/>
        <v>0</v>
      </c>
      <c r="K133" s="205"/>
      <c r="L133" s="206"/>
      <c r="M133" s="207" t="s">
        <v>1</v>
      </c>
      <c r="N133" s="208" t="s">
        <v>39</v>
      </c>
      <c r="O133" s="68"/>
      <c r="P133" s="194">
        <f t="shared" si="1"/>
        <v>0</v>
      </c>
      <c r="Q133" s="194">
        <v>3.0799999999999998E-3</v>
      </c>
      <c r="R133" s="194">
        <f t="shared" si="2"/>
        <v>5.8519999999999994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139</v>
      </c>
      <c r="AT133" s="196" t="s">
        <v>127</v>
      </c>
      <c r="AU133" s="196" t="s">
        <v>84</v>
      </c>
      <c r="AY133" s="14" t="s">
        <v>118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82</v>
      </c>
      <c r="BK133" s="197">
        <f t="shared" si="9"/>
        <v>0</v>
      </c>
      <c r="BL133" s="14" t="s">
        <v>135</v>
      </c>
      <c r="BM133" s="196" t="s">
        <v>155</v>
      </c>
    </row>
    <row r="134" spans="1:65" s="2" customFormat="1" ht="16.5" customHeight="1">
      <c r="A134" s="31"/>
      <c r="B134" s="32"/>
      <c r="C134" s="184" t="s">
        <v>156</v>
      </c>
      <c r="D134" s="184" t="s">
        <v>121</v>
      </c>
      <c r="E134" s="185" t="s">
        <v>157</v>
      </c>
      <c r="F134" s="186" t="s">
        <v>158</v>
      </c>
      <c r="G134" s="187" t="s">
        <v>150</v>
      </c>
      <c r="H134" s="188">
        <v>1800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39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135</v>
      </c>
      <c r="AT134" s="196" t="s">
        <v>121</v>
      </c>
      <c r="AU134" s="196" t="s">
        <v>84</v>
      </c>
      <c r="AY134" s="14" t="s">
        <v>118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82</v>
      </c>
      <c r="BK134" s="197">
        <f t="shared" si="9"/>
        <v>0</v>
      </c>
      <c r="BL134" s="14" t="s">
        <v>135</v>
      </c>
      <c r="BM134" s="196" t="s">
        <v>159</v>
      </c>
    </row>
    <row r="135" spans="1:65" s="2" customFormat="1" ht="24.2" customHeight="1">
      <c r="A135" s="31"/>
      <c r="B135" s="32"/>
      <c r="C135" s="184" t="s">
        <v>160</v>
      </c>
      <c r="D135" s="184" t="s">
        <v>121</v>
      </c>
      <c r="E135" s="185" t="s">
        <v>161</v>
      </c>
      <c r="F135" s="186" t="s">
        <v>162</v>
      </c>
      <c r="G135" s="187" t="s">
        <v>150</v>
      </c>
      <c r="H135" s="188">
        <v>1800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39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135</v>
      </c>
      <c r="AT135" s="196" t="s">
        <v>121</v>
      </c>
      <c r="AU135" s="196" t="s">
        <v>84</v>
      </c>
      <c r="AY135" s="14" t="s">
        <v>118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82</v>
      </c>
      <c r="BK135" s="197">
        <f t="shared" si="9"/>
        <v>0</v>
      </c>
      <c r="BL135" s="14" t="s">
        <v>135</v>
      </c>
      <c r="BM135" s="196" t="s">
        <v>163</v>
      </c>
    </row>
    <row r="136" spans="1:65" s="2" customFormat="1" ht="37.9" customHeight="1">
      <c r="A136" s="31"/>
      <c r="B136" s="32"/>
      <c r="C136" s="184" t="s">
        <v>164</v>
      </c>
      <c r="D136" s="184" t="s">
        <v>121</v>
      </c>
      <c r="E136" s="185" t="s">
        <v>165</v>
      </c>
      <c r="F136" s="186" t="s">
        <v>166</v>
      </c>
      <c r="G136" s="187" t="s">
        <v>150</v>
      </c>
      <c r="H136" s="188">
        <v>1900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39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135</v>
      </c>
      <c r="AT136" s="196" t="s">
        <v>121</v>
      </c>
      <c r="AU136" s="196" t="s">
        <v>84</v>
      </c>
      <c r="AY136" s="14" t="s">
        <v>118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82</v>
      </c>
      <c r="BK136" s="197">
        <f t="shared" si="9"/>
        <v>0</v>
      </c>
      <c r="BL136" s="14" t="s">
        <v>135</v>
      </c>
      <c r="BM136" s="196" t="s">
        <v>167</v>
      </c>
    </row>
    <row r="137" spans="1:65" s="2" customFormat="1" ht="33" customHeight="1">
      <c r="A137" s="31"/>
      <c r="B137" s="32"/>
      <c r="C137" s="184" t="s">
        <v>168</v>
      </c>
      <c r="D137" s="184" t="s">
        <v>121</v>
      </c>
      <c r="E137" s="185" t="s">
        <v>169</v>
      </c>
      <c r="F137" s="186" t="s">
        <v>170</v>
      </c>
      <c r="G137" s="187" t="s">
        <v>134</v>
      </c>
      <c r="H137" s="188">
        <v>2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39</v>
      </c>
      <c r="O137" s="68"/>
      <c r="P137" s="194">
        <f t="shared" si="1"/>
        <v>0</v>
      </c>
      <c r="Q137" s="194">
        <v>0.60624999999999996</v>
      </c>
      <c r="R137" s="194">
        <f t="shared" si="2"/>
        <v>1.2124999999999999</v>
      </c>
      <c r="S137" s="194">
        <v>0</v>
      </c>
      <c r="T137" s="195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135</v>
      </c>
      <c r="AT137" s="196" t="s">
        <v>121</v>
      </c>
      <c r="AU137" s="196" t="s">
        <v>84</v>
      </c>
      <c r="AY137" s="14" t="s">
        <v>118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82</v>
      </c>
      <c r="BK137" s="197">
        <f t="shared" si="9"/>
        <v>0</v>
      </c>
      <c r="BL137" s="14" t="s">
        <v>135</v>
      </c>
      <c r="BM137" s="196" t="s">
        <v>171</v>
      </c>
    </row>
    <row r="138" spans="1:65" s="2" customFormat="1" ht="16.5" customHeight="1">
      <c r="A138" s="31"/>
      <c r="B138" s="32"/>
      <c r="C138" s="184" t="s">
        <v>172</v>
      </c>
      <c r="D138" s="184" t="s">
        <v>121</v>
      </c>
      <c r="E138" s="185" t="s">
        <v>173</v>
      </c>
      <c r="F138" s="186" t="s">
        <v>174</v>
      </c>
      <c r="G138" s="187" t="s">
        <v>134</v>
      </c>
      <c r="H138" s="188">
        <v>2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39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135</v>
      </c>
      <c r="AT138" s="196" t="s">
        <v>121</v>
      </c>
      <c r="AU138" s="196" t="s">
        <v>84</v>
      </c>
      <c r="AY138" s="14" t="s">
        <v>118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82</v>
      </c>
      <c r="BK138" s="197">
        <f t="shared" si="9"/>
        <v>0</v>
      </c>
      <c r="BL138" s="14" t="s">
        <v>135</v>
      </c>
      <c r="BM138" s="196" t="s">
        <v>175</v>
      </c>
    </row>
    <row r="139" spans="1:65" s="2" customFormat="1" ht="37.9" customHeight="1">
      <c r="A139" s="31"/>
      <c r="B139" s="32"/>
      <c r="C139" s="198" t="s">
        <v>176</v>
      </c>
      <c r="D139" s="198" t="s">
        <v>127</v>
      </c>
      <c r="E139" s="199" t="s">
        <v>177</v>
      </c>
      <c r="F139" s="200" t="s">
        <v>178</v>
      </c>
      <c r="G139" s="201" t="s">
        <v>134</v>
      </c>
      <c r="H139" s="202">
        <v>1</v>
      </c>
      <c r="I139" s="203"/>
      <c r="J139" s="204">
        <f t="shared" si="0"/>
        <v>0</v>
      </c>
      <c r="K139" s="205"/>
      <c r="L139" s="206"/>
      <c r="M139" s="207" t="s">
        <v>1</v>
      </c>
      <c r="N139" s="208" t="s">
        <v>39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179</v>
      </c>
      <c r="AT139" s="196" t="s">
        <v>127</v>
      </c>
      <c r="AU139" s="196" t="s">
        <v>84</v>
      </c>
      <c r="AY139" s="14" t="s">
        <v>118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82</v>
      </c>
      <c r="BK139" s="197">
        <f t="shared" si="9"/>
        <v>0</v>
      </c>
      <c r="BL139" s="14" t="s">
        <v>179</v>
      </c>
      <c r="BM139" s="196" t="s">
        <v>180</v>
      </c>
    </row>
    <row r="140" spans="1:65" s="2" customFormat="1" ht="37.9" customHeight="1">
      <c r="A140" s="31"/>
      <c r="B140" s="32"/>
      <c r="C140" s="198" t="s">
        <v>181</v>
      </c>
      <c r="D140" s="198" t="s">
        <v>127</v>
      </c>
      <c r="E140" s="199" t="s">
        <v>182</v>
      </c>
      <c r="F140" s="200" t="s">
        <v>183</v>
      </c>
      <c r="G140" s="201" t="s">
        <v>134</v>
      </c>
      <c r="H140" s="202">
        <v>1</v>
      </c>
      <c r="I140" s="203"/>
      <c r="J140" s="204">
        <f t="shared" si="0"/>
        <v>0</v>
      </c>
      <c r="K140" s="205"/>
      <c r="L140" s="206"/>
      <c r="M140" s="207" t="s">
        <v>1</v>
      </c>
      <c r="N140" s="208" t="s">
        <v>39</v>
      </c>
      <c r="O140" s="68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179</v>
      </c>
      <c r="AT140" s="196" t="s">
        <v>127</v>
      </c>
      <c r="AU140" s="196" t="s">
        <v>84</v>
      </c>
      <c r="AY140" s="14" t="s">
        <v>118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82</v>
      </c>
      <c r="BK140" s="197">
        <f t="shared" si="9"/>
        <v>0</v>
      </c>
      <c r="BL140" s="14" t="s">
        <v>179</v>
      </c>
      <c r="BM140" s="196" t="s">
        <v>184</v>
      </c>
    </row>
    <row r="141" spans="1:65" s="2" customFormat="1" ht="16.5" customHeight="1">
      <c r="A141" s="31"/>
      <c r="B141" s="32"/>
      <c r="C141" s="198" t="s">
        <v>8</v>
      </c>
      <c r="D141" s="198" t="s">
        <v>127</v>
      </c>
      <c r="E141" s="199" t="s">
        <v>185</v>
      </c>
      <c r="F141" s="200" t="s">
        <v>186</v>
      </c>
      <c r="G141" s="201" t="s">
        <v>187</v>
      </c>
      <c r="H141" s="202">
        <v>5</v>
      </c>
      <c r="I141" s="203"/>
      <c r="J141" s="204">
        <f t="shared" si="0"/>
        <v>0</v>
      </c>
      <c r="K141" s="205"/>
      <c r="L141" s="206"/>
      <c r="M141" s="207" t="s">
        <v>1</v>
      </c>
      <c r="N141" s="208" t="s">
        <v>39</v>
      </c>
      <c r="O141" s="68"/>
      <c r="P141" s="194">
        <f t="shared" si="1"/>
        <v>0</v>
      </c>
      <c r="Q141" s="194">
        <v>1.07E-3</v>
      </c>
      <c r="R141" s="194">
        <f t="shared" si="2"/>
        <v>5.3499999999999997E-3</v>
      </c>
      <c r="S141" s="194">
        <v>0</v>
      </c>
      <c r="T141" s="195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179</v>
      </c>
      <c r="AT141" s="196" t="s">
        <v>127</v>
      </c>
      <c r="AU141" s="196" t="s">
        <v>84</v>
      </c>
      <c r="AY141" s="14" t="s">
        <v>118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82</v>
      </c>
      <c r="BK141" s="197">
        <f t="shared" si="9"/>
        <v>0</v>
      </c>
      <c r="BL141" s="14" t="s">
        <v>179</v>
      </c>
      <c r="BM141" s="196" t="s">
        <v>188</v>
      </c>
    </row>
    <row r="142" spans="1:65" s="2" customFormat="1" ht="16.5" customHeight="1">
      <c r="A142" s="31"/>
      <c r="B142" s="32"/>
      <c r="C142" s="198" t="s">
        <v>189</v>
      </c>
      <c r="D142" s="198" t="s">
        <v>127</v>
      </c>
      <c r="E142" s="199" t="s">
        <v>190</v>
      </c>
      <c r="F142" s="200" t="s">
        <v>191</v>
      </c>
      <c r="G142" s="201" t="s">
        <v>192</v>
      </c>
      <c r="H142" s="202">
        <v>20000</v>
      </c>
      <c r="I142" s="203"/>
      <c r="J142" s="204">
        <f t="shared" si="0"/>
        <v>0</v>
      </c>
      <c r="K142" s="205"/>
      <c r="L142" s="206"/>
      <c r="M142" s="207" t="s">
        <v>1</v>
      </c>
      <c r="N142" s="208" t="s">
        <v>39</v>
      </c>
      <c r="O142" s="68"/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84</v>
      </c>
      <c r="AT142" s="196" t="s">
        <v>127</v>
      </c>
      <c r="AU142" s="196" t="s">
        <v>84</v>
      </c>
      <c r="AY142" s="14" t="s">
        <v>118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82</v>
      </c>
      <c r="BK142" s="197">
        <f t="shared" si="9"/>
        <v>0</v>
      </c>
      <c r="BL142" s="14" t="s">
        <v>82</v>
      </c>
      <c r="BM142" s="196" t="s">
        <v>193</v>
      </c>
    </row>
    <row r="143" spans="1:65" s="12" customFormat="1" ht="22.9" customHeight="1">
      <c r="B143" s="168"/>
      <c r="C143" s="169"/>
      <c r="D143" s="170" t="s">
        <v>73</v>
      </c>
      <c r="E143" s="182" t="s">
        <v>194</v>
      </c>
      <c r="F143" s="182" t="s">
        <v>195</v>
      </c>
      <c r="G143" s="169"/>
      <c r="H143" s="169"/>
      <c r="I143" s="172"/>
      <c r="J143" s="183">
        <f>BK143</f>
        <v>0</v>
      </c>
      <c r="K143" s="169"/>
      <c r="L143" s="174"/>
      <c r="M143" s="175"/>
      <c r="N143" s="176"/>
      <c r="O143" s="176"/>
      <c r="P143" s="177">
        <f>SUM(P144:P204)</f>
        <v>0</v>
      </c>
      <c r="Q143" s="176"/>
      <c r="R143" s="177">
        <f>SUM(R144:R204)</f>
        <v>169.93155499999997</v>
      </c>
      <c r="S143" s="176"/>
      <c r="T143" s="178">
        <f>SUM(T144:T204)</f>
        <v>149.315</v>
      </c>
      <c r="AR143" s="179" t="s">
        <v>129</v>
      </c>
      <c r="AT143" s="180" t="s">
        <v>73</v>
      </c>
      <c r="AU143" s="180" t="s">
        <v>82</v>
      </c>
      <c r="AY143" s="179" t="s">
        <v>118</v>
      </c>
      <c r="BK143" s="181">
        <f>SUM(BK144:BK204)</f>
        <v>0</v>
      </c>
    </row>
    <row r="144" spans="1:65" s="2" customFormat="1" ht="24.2" customHeight="1">
      <c r="A144" s="31"/>
      <c r="B144" s="32"/>
      <c r="C144" s="184" t="s">
        <v>196</v>
      </c>
      <c r="D144" s="184" t="s">
        <v>121</v>
      </c>
      <c r="E144" s="185" t="s">
        <v>197</v>
      </c>
      <c r="F144" s="186" t="s">
        <v>198</v>
      </c>
      <c r="G144" s="187" t="s">
        <v>199</v>
      </c>
      <c r="H144" s="188">
        <v>1</v>
      </c>
      <c r="I144" s="189"/>
      <c r="J144" s="190">
        <f t="shared" ref="J144:J175" si="10">ROUND(I144*H144,2)</f>
        <v>0</v>
      </c>
      <c r="K144" s="191"/>
      <c r="L144" s="36"/>
      <c r="M144" s="192" t="s">
        <v>1</v>
      </c>
      <c r="N144" s="193" t="s">
        <v>39</v>
      </c>
      <c r="O144" s="68"/>
      <c r="P144" s="194">
        <f t="shared" ref="P144:P175" si="11">O144*H144</f>
        <v>0</v>
      </c>
      <c r="Q144" s="194">
        <v>8.8000000000000005E-3</v>
      </c>
      <c r="R144" s="194">
        <f t="shared" ref="R144:R175" si="12">Q144*H144</f>
        <v>8.8000000000000005E-3</v>
      </c>
      <c r="S144" s="194">
        <v>0</v>
      </c>
      <c r="T144" s="195">
        <f t="shared" ref="T144:T175" si="13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135</v>
      </c>
      <c r="AT144" s="196" t="s">
        <v>121</v>
      </c>
      <c r="AU144" s="196" t="s">
        <v>84</v>
      </c>
      <c r="AY144" s="14" t="s">
        <v>118</v>
      </c>
      <c r="BE144" s="197">
        <f t="shared" ref="BE144:BE175" si="14">IF(N144="základní",J144,0)</f>
        <v>0</v>
      </c>
      <c r="BF144" s="197">
        <f t="shared" ref="BF144:BF175" si="15">IF(N144="snížená",J144,0)</f>
        <v>0</v>
      </c>
      <c r="BG144" s="197">
        <f t="shared" ref="BG144:BG175" si="16">IF(N144="zákl. přenesená",J144,0)</f>
        <v>0</v>
      </c>
      <c r="BH144" s="197">
        <f t="shared" ref="BH144:BH175" si="17">IF(N144="sníž. přenesená",J144,0)</f>
        <v>0</v>
      </c>
      <c r="BI144" s="197">
        <f t="shared" ref="BI144:BI175" si="18">IF(N144="nulová",J144,0)</f>
        <v>0</v>
      </c>
      <c r="BJ144" s="14" t="s">
        <v>82</v>
      </c>
      <c r="BK144" s="197">
        <f t="shared" ref="BK144:BK175" si="19">ROUND(I144*H144,2)</f>
        <v>0</v>
      </c>
      <c r="BL144" s="14" t="s">
        <v>135</v>
      </c>
      <c r="BM144" s="196" t="s">
        <v>200</v>
      </c>
    </row>
    <row r="145" spans="1:65" s="2" customFormat="1" ht="21.75" customHeight="1">
      <c r="A145" s="31"/>
      <c r="B145" s="32"/>
      <c r="C145" s="184" t="s">
        <v>201</v>
      </c>
      <c r="D145" s="184" t="s">
        <v>121</v>
      </c>
      <c r="E145" s="185" t="s">
        <v>202</v>
      </c>
      <c r="F145" s="186" t="s">
        <v>203</v>
      </c>
      <c r="G145" s="187" t="s">
        <v>199</v>
      </c>
      <c r="H145" s="188">
        <v>5</v>
      </c>
      <c r="I145" s="189"/>
      <c r="J145" s="190">
        <f t="shared" si="10"/>
        <v>0</v>
      </c>
      <c r="K145" s="191"/>
      <c r="L145" s="36"/>
      <c r="M145" s="192" t="s">
        <v>1</v>
      </c>
      <c r="N145" s="193" t="s">
        <v>39</v>
      </c>
      <c r="O145" s="68"/>
      <c r="P145" s="194">
        <f t="shared" si="11"/>
        <v>0</v>
      </c>
      <c r="Q145" s="194">
        <v>9.9000000000000008E-3</v>
      </c>
      <c r="R145" s="194">
        <f t="shared" si="12"/>
        <v>4.9500000000000002E-2</v>
      </c>
      <c r="S145" s="194">
        <v>0</v>
      </c>
      <c r="T145" s="195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135</v>
      </c>
      <c r="AT145" s="196" t="s">
        <v>121</v>
      </c>
      <c r="AU145" s="196" t="s">
        <v>84</v>
      </c>
      <c r="AY145" s="14" t="s">
        <v>118</v>
      </c>
      <c r="BE145" s="197">
        <f t="shared" si="14"/>
        <v>0</v>
      </c>
      <c r="BF145" s="197">
        <f t="shared" si="15"/>
        <v>0</v>
      </c>
      <c r="BG145" s="197">
        <f t="shared" si="16"/>
        <v>0</v>
      </c>
      <c r="BH145" s="197">
        <f t="shared" si="17"/>
        <v>0</v>
      </c>
      <c r="BI145" s="197">
        <f t="shared" si="18"/>
        <v>0</v>
      </c>
      <c r="BJ145" s="14" t="s">
        <v>82</v>
      </c>
      <c r="BK145" s="197">
        <f t="shared" si="19"/>
        <v>0</v>
      </c>
      <c r="BL145" s="14" t="s">
        <v>135</v>
      </c>
      <c r="BM145" s="196" t="s">
        <v>204</v>
      </c>
    </row>
    <row r="146" spans="1:65" s="2" customFormat="1" ht="21.75" customHeight="1">
      <c r="A146" s="31"/>
      <c r="B146" s="32"/>
      <c r="C146" s="184" t="s">
        <v>205</v>
      </c>
      <c r="D146" s="184" t="s">
        <v>121</v>
      </c>
      <c r="E146" s="185" t="s">
        <v>206</v>
      </c>
      <c r="F146" s="186" t="s">
        <v>207</v>
      </c>
      <c r="G146" s="187" t="s">
        <v>124</v>
      </c>
      <c r="H146" s="188">
        <v>199.5</v>
      </c>
      <c r="I146" s="189"/>
      <c r="J146" s="190">
        <f t="shared" si="10"/>
        <v>0</v>
      </c>
      <c r="K146" s="191"/>
      <c r="L146" s="36"/>
      <c r="M146" s="192" t="s">
        <v>1</v>
      </c>
      <c r="N146" s="193" t="s">
        <v>39</v>
      </c>
      <c r="O146" s="68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135</v>
      </c>
      <c r="AT146" s="196" t="s">
        <v>121</v>
      </c>
      <c r="AU146" s="196" t="s">
        <v>84</v>
      </c>
      <c r="AY146" s="14" t="s">
        <v>118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4" t="s">
        <v>82</v>
      </c>
      <c r="BK146" s="197">
        <f t="shared" si="19"/>
        <v>0</v>
      </c>
      <c r="BL146" s="14" t="s">
        <v>135</v>
      </c>
      <c r="BM146" s="196" t="s">
        <v>208</v>
      </c>
    </row>
    <row r="147" spans="1:65" s="2" customFormat="1" ht="24.2" customHeight="1">
      <c r="A147" s="31"/>
      <c r="B147" s="32"/>
      <c r="C147" s="184" t="s">
        <v>209</v>
      </c>
      <c r="D147" s="184" t="s">
        <v>121</v>
      </c>
      <c r="E147" s="185" t="s">
        <v>210</v>
      </c>
      <c r="F147" s="186" t="s">
        <v>211</v>
      </c>
      <c r="G147" s="187" t="s">
        <v>124</v>
      </c>
      <c r="H147" s="188">
        <v>6</v>
      </c>
      <c r="I147" s="189"/>
      <c r="J147" s="190">
        <f t="shared" si="10"/>
        <v>0</v>
      </c>
      <c r="K147" s="191"/>
      <c r="L147" s="36"/>
      <c r="M147" s="192" t="s">
        <v>1</v>
      </c>
      <c r="N147" s="193" t="s">
        <v>39</v>
      </c>
      <c r="O147" s="68"/>
      <c r="P147" s="194">
        <f t="shared" si="11"/>
        <v>0</v>
      </c>
      <c r="Q147" s="194">
        <v>1.7129999999999999E-2</v>
      </c>
      <c r="R147" s="194">
        <f t="shared" si="12"/>
        <v>0.10278</v>
      </c>
      <c r="S147" s="194">
        <v>0</v>
      </c>
      <c r="T147" s="195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135</v>
      </c>
      <c r="AT147" s="196" t="s">
        <v>121</v>
      </c>
      <c r="AU147" s="196" t="s">
        <v>84</v>
      </c>
      <c r="AY147" s="14" t="s">
        <v>118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4" t="s">
        <v>82</v>
      </c>
      <c r="BK147" s="197">
        <f t="shared" si="19"/>
        <v>0</v>
      </c>
      <c r="BL147" s="14" t="s">
        <v>135</v>
      </c>
      <c r="BM147" s="196" t="s">
        <v>212</v>
      </c>
    </row>
    <row r="148" spans="1:65" s="2" customFormat="1" ht="24.2" customHeight="1">
      <c r="A148" s="31"/>
      <c r="B148" s="32"/>
      <c r="C148" s="184" t="s">
        <v>7</v>
      </c>
      <c r="D148" s="184" t="s">
        <v>121</v>
      </c>
      <c r="E148" s="185" t="s">
        <v>213</v>
      </c>
      <c r="F148" s="186" t="s">
        <v>214</v>
      </c>
      <c r="G148" s="187" t="s">
        <v>124</v>
      </c>
      <c r="H148" s="188">
        <v>6</v>
      </c>
      <c r="I148" s="189"/>
      <c r="J148" s="190">
        <f t="shared" si="10"/>
        <v>0</v>
      </c>
      <c r="K148" s="191"/>
      <c r="L148" s="36"/>
      <c r="M148" s="192" t="s">
        <v>1</v>
      </c>
      <c r="N148" s="193" t="s">
        <v>39</v>
      </c>
      <c r="O148" s="68"/>
      <c r="P148" s="194">
        <f t="shared" si="11"/>
        <v>0</v>
      </c>
      <c r="Q148" s="194">
        <v>0</v>
      </c>
      <c r="R148" s="194">
        <f t="shared" si="12"/>
        <v>0</v>
      </c>
      <c r="S148" s="194">
        <v>0</v>
      </c>
      <c r="T148" s="195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135</v>
      </c>
      <c r="AT148" s="196" t="s">
        <v>121</v>
      </c>
      <c r="AU148" s="196" t="s">
        <v>84</v>
      </c>
      <c r="AY148" s="14" t="s">
        <v>118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4" t="s">
        <v>82</v>
      </c>
      <c r="BK148" s="197">
        <f t="shared" si="19"/>
        <v>0</v>
      </c>
      <c r="BL148" s="14" t="s">
        <v>135</v>
      </c>
      <c r="BM148" s="196" t="s">
        <v>215</v>
      </c>
    </row>
    <row r="149" spans="1:65" s="2" customFormat="1" ht="24.2" customHeight="1">
      <c r="A149" s="31"/>
      <c r="B149" s="32"/>
      <c r="C149" s="184" t="s">
        <v>216</v>
      </c>
      <c r="D149" s="184" t="s">
        <v>121</v>
      </c>
      <c r="E149" s="185" t="s">
        <v>217</v>
      </c>
      <c r="F149" s="186" t="s">
        <v>218</v>
      </c>
      <c r="G149" s="187" t="s">
        <v>134</v>
      </c>
      <c r="H149" s="188">
        <v>6</v>
      </c>
      <c r="I149" s="189"/>
      <c r="J149" s="190">
        <f t="shared" si="10"/>
        <v>0</v>
      </c>
      <c r="K149" s="191"/>
      <c r="L149" s="36"/>
      <c r="M149" s="192" t="s">
        <v>1</v>
      </c>
      <c r="N149" s="193" t="s">
        <v>39</v>
      </c>
      <c r="O149" s="68"/>
      <c r="P149" s="194">
        <f t="shared" si="11"/>
        <v>0</v>
      </c>
      <c r="Q149" s="194">
        <v>6.4999999999999997E-4</v>
      </c>
      <c r="R149" s="194">
        <f t="shared" si="12"/>
        <v>3.8999999999999998E-3</v>
      </c>
      <c r="S149" s="194">
        <v>0</v>
      </c>
      <c r="T149" s="195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135</v>
      </c>
      <c r="AT149" s="196" t="s">
        <v>121</v>
      </c>
      <c r="AU149" s="196" t="s">
        <v>84</v>
      </c>
      <c r="AY149" s="14" t="s">
        <v>118</v>
      </c>
      <c r="BE149" s="197">
        <f t="shared" si="14"/>
        <v>0</v>
      </c>
      <c r="BF149" s="197">
        <f t="shared" si="15"/>
        <v>0</v>
      </c>
      <c r="BG149" s="197">
        <f t="shared" si="16"/>
        <v>0</v>
      </c>
      <c r="BH149" s="197">
        <f t="shared" si="17"/>
        <v>0</v>
      </c>
      <c r="BI149" s="197">
        <f t="shared" si="18"/>
        <v>0</v>
      </c>
      <c r="BJ149" s="14" t="s">
        <v>82</v>
      </c>
      <c r="BK149" s="197">
        <f t="shared" si="19"/>
        <v>0</v>
      </c>
      <c r="BL149" s="14" t="s">
        <v>135</v>
      </c>
      <c r="BM149" s="196" t="s">
        <v>219</v>
      </c>
    </row>
    <row r="150" spans="1:65" s="2" customFormat="1" ht="24.2" customHeight="1">
      <c r="A150" s="31"/>
      <c r="B150" s="32"/>
      <c r="C150" s="184" t="s">
        <v>220</v>
      </c>
      <c r="D150" s="184" t="s">
        <v>121</v>
      </c>
      <c r="E150" s="185" t="s">
        <v>221</v>
      </c>
      <c r="F150" s="186" t="s">
        <v>222</v>
      </c>
      <c r="G150" s="187" t="s">
        <v>134</v>
      </c>
      <c r="H150" s="188">
        <v>6</v>
      </c>
      <c r="I150" s="189"/>
      <c r="J150" s="190">
        <f t="shared" si="10"/>
        <v>0</v>
      </c>
      <c r="K150" s="191"/>
      <c r="L150" s="36"/>
      <c r="M150" s="192" t="s">
        <v>1</v>
      </c>
      <c r="N150" s="193" t="s">
        <v>39</v>
      </c>
      <c r="O150" s="68"/>
      <c r="P150" s="194">
        <f t="shared" si="11"/>
        <v>0</v>
      </c>
      <c r="Q150" s="194">
        <v>0</v>
      </c>
      <c r="R150" s="194">
        <f t="shared" si="12"/>
        <v>0</v>
      </c>
      <c r="S150" s="194">
        <v>0</v>
      </c>
      <c r="T150" s="195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135</v>
      </c>
      <c r="AT150" s="196" t="s">
        <v>121</v>
      </c>
      <c r="AU150" s="196" t="s">
        <v>84</v>
      </c>
      <c r="AY150" s="14" t="s">
        <v>118</v>
      </c>
      <c r="BE150" s="197">
        <f t="shared" si="14"/>
        <v>0</v>
      </c>
      <c r="BF150" s="197">
        <f t="shared" si="15"/>
        <v>0</v>
      </c>
      <c r="BG150" s="197">
        <f t="shared" si="16"/>
        <v>0</v>
      </c>
      <c r="BH150" s="197">
        <f t="shared" si="17"/>
        <v>0</v>
      </c>
      <c r="BI150" s="197">
        <f t="shared" si="18"/>
        <v>0</v>
      </c>
      <c r="BJ150" s="14" t="s">
        <v>82</v>
      </c>
      <c r="BK150" s="197">
        <f t="shared" si="19"/>
        <v>0</v>
      </c>
      <c r="BL150" s="14" t="s">
        <v>135</v>
      </c>
      <c r="BM150" s="196" t="s">
        <v>223</v>
      </c>
    </row>
    <row r="151" spans="1:65" s="2" customFormat="1" ht="37.9" customHeight="1">
      <c r="A151" s="31"/>
      <c r="B151" s="32"/>
      <c r="C151" s="184" t="s">
        <v>224</v>
      </c>
      <c r="D151" s="184" t="s">
        <v>121</v>
      </c>
      <c r="E151" s="185" t="s">
        <v>225</v>
      </c>
      <c r="F151" s="186" t="s">
        <v>226</v>
      </c>
      <c r="G151" s="187" t="s">
        <v>150</v>
      </c>
      <c r="H151" s="188">
        <v>1200</v>
      </c>
      <c r="I151" s="189"/>
      <c r="J151" s="190">
        <f t="shared" si="10"/>
        <v>0</v>
      </c>
      <c r="K151" s="191"/>
      <c r="L151" s="36"/>
      <c r="M151" s="192" t="s">
        <v>1</v>
      </c>
      <c r="N151" s="193" t="s">
        <v>39</v>
      </c>
      <c r="O151" s="68"/>
      <c r="P151" s="194">
        <f t="shared" si="11"/>
        <v>0</v>
      </c>
      <c r="Q151" s="194">
        <v>1.4999999999999999E-4</v>
      </c>
      <c r="R151" s="194">
        <f t="shared" si="12"/>
        <v>0.18</v>
      </c>
      <c r="S151" s="194">
        <v>0</v>
      </c>
      <c r="T151" s="195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135</v>
      </c>
      <c r="AT151" s="196" t="s">
        <v>121</v>
      </c>
      <c r="AU151" s="196" t="s">
        <v>84</v>
      </c>
      <c r="AY151" s="14" t="s">
        <v>118</v>
      </c>
      <c r="BE151" s="197">
        <f t="shared" si="14"/>
        <v>0</v>
      </c>
      <c r="BF151" s="197">
        <f t="shared" si="15"/>
        <v>0</v>
      </c>
      <c r="BG151" s="197">
        <f t="shared" si="16"/>
        <v>0</v>
      </c>
      <c r="BH151" s="197">
        <f t="shared" si="17"/>
        <v>0</v>
      </c>
      <c r="BI151" s="197">
        <f t="shared" si="18"/>
        <v>0</v>
      </c>
      <c r="BJ151" s="14" t="s">
        <v>82</v>
      </c>
      <c r="BK151" s="197">
        <f t="shared" si="19"/>
        <v>0</v>
      </c>
      <c r="BL151" s="14" t="s">
        <v>135</v>
      </c>
      <c r="BM151" s="196" t="s">
        <v>227</v>
      </c>
    </row>
    <row r="152" spans="1:65" s="2" customFormat="1" ht="37.9" customHeight="1">
      <c r="A152" s="31"/>
      <c r="B152" s="32"/>
      <c r="C152" s="184" t="s">
        <v>228</v>
      </c>
      <c r="D152" s="184" t="s">
        <v>121</v>
      </c>
      <c r="E152" s="185" t="s">
        <v>229</v>
      </c>
      <c r="F152" s="186" t="s">
        <v>230</v>
      </c>
      <c r="G152" s="187" t="s">
        <v>150</v>
      </c>
      <c r="H152" s="188">
        <v>1200</v>
      </c>
      <c r="I152" s="189"/>
      <c r="J152" s="190">
        <f t="shared" si="10"/>
        <v>0</v>
      </c>
      <c r="K152" s="191"/>
      <c r="L152" s="36"/>
      <c r="M152" s="192" t="s">
        <v>1</v>
      </c>
      <c r="N152" s="193" t="s">
        <v>39</v>
      </c>
      <c r="O152" s="68"/>
      <c r="P152" s="194">
        <f t="shared" si="11"/>
        <v>0</v>
      </c>
      <c r="Q152" s="194">
        <v>0</v>
      </c>
      <c r="R152" s="194">
        <f t="shared" si="12"/>
        <v>0</v>
      </c>
      <c r="S152" s="194">
        <v>0</v>
      </c>
      <c r="T152" s="195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135</v>
      </c>
      <c r="AT152" s="196" t="s">
        <v>121</v>
      </c>
      <c r="AU152" s="196" t="s">
        <v>84</v>
      </c>
      <c r="AY152" s="14" t="s">
        <v>118</v>
      </c>
      <c r="BE152" s="197">
        <f t="shared" si="14"/>
        <v>0</v>
      </c>
      <c r="BF152" s="197">
        <f t="shared" si="15"/>
        <v>0</v>
      </c>
      <c r="BG152" s="197">
        <f t="shared" si="16"/>
        <v>0</v>
      </c>
      <c r="BH152" s="197">
        <f t="shared" si="17"/>
        <v>0</v>
      </c>
      <c r="BI152" s="197">
        <f t="shared" si="18"/>
        <v>0</v>
      </c>
      <c r="BJ152" s="14" t="s">
        <v>82</v>
      </c>
      <c r="BK152" s="197">
        <f t="shared" si="19"/>
        <v>0</v>
      </c>
      <c r="BL152" s="14" t="s">
        <v>135</v>
      </c>
      <c r="BM152" s="196" t="s">
        <v>231</v>
      </c>
    </row>
    <row r="153" spans="1:65" s="2" customFormat="1" ht="24.2" customHeight="1">
      <c r="A153" s="31"/>
      <c r="B153" s="32"/>
      <c r="C153" s="184" t="s">
        <v>232</v>
      </c>
      <c r="D153" s="184" t="s">
        <v>121</v>
      </c>
      <c r="E153" s="185" t="s">
        <v>233</v>
      </c>
      <c r="F153" s="186" t="s">
        <v>234</v>
      </c>
      <c r="G153" s="187" t="s">
        <v>150</v>
      </c>
      <c r="H153" s="188">
        <v>500</v>
      </c>
      <c r="I153" s="189"/>
      <c r="J153" s="190">
        <f t="shared" si="10"/>
        <v>0</v>
      </c>
      <c r="K153" s="191"/>
      <c r="L153" s="36"/>
      <c r="M153" s="192" t="s">
        <v>1</v>
      </c>
      <c r="N153" s="193" t="s">
        <v>39</v>
      </c>
      <c r="O153" s="68"/>
      <c r="P153" s="194">
        <f t="shared" si="11"/>
        <v>0</v>
      </c>
      <c r="Q153" s="194">
        <v>5.5999999999999995E-4</v>
      </c>
      <c r="R153" s="194">
        <f t="shared" si="12"/>
        <v>0.27999999999999997</v>
      </c>
      <c r="S153" s="194">
        <v>0</v>
      </c>
      <c r="T153" s="195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135</v>
      </c>
      <c r="AT153" s="196" t="s">
        <v>121</v>
      </c>
      <c r="AU153" s="196" t="s">
        <v>84</v>
      </c>
      <c r="AY153" s="14" t="s">
        <v>118</v>
      </c>
      <c r="BE153" s="197">
        <f t="shared" si="14"/>
        <v>0</v>
      </c>
      <c r="BF153" s="197">
        <f t="shared" si="15"/>
        <v>0</v>
      </c>
      <c r="BG153" s="197">
        <f t="shared" si="16"/>
        <v>0</v>
      </c>
      <c r="BH153" s="197">
        <f t="shared" si="17"/>
        <v>0</v>
      </c>
      <c r="BI153" s="197">
        <f t="shared" si="18"/>
        <v>0</v>
      </c>
      <c r="BJ153" s="14" t="s">
        <v>82</v>
      </c>
      <c r="BK153" s="197">
        <f t="shared" si="19"/>
        <v>0</v>
      </c>
      <c r="BL153" s="14" t="s">
        <v>135</v>
      </c>
      <c r="BM153" s="196" t="s">
        <v>235</v>
      </c>
    </row>
    <row r="154" spans="1:65" s="2" customFormat="1" ht="24.2" customHeight="1">
      <c r="A154" s="31"/>
      <c r="B154" s="32"/>
      <c r="C154" s="184" t="s">
        <v>236</v>
      </c>
      <c r="D154" s="184" t="s">
        <v>121</v>
      </c>
      <c r="E154" s="185" t="s">
        <v>237</v>
      </c>
      <c r="F154" s="186" t="s">
        <v>238</v>
      </c>
      <c r="G154" s="187" t="s">
        <v>150</v>
      </c>
      <c r="H154" s="188">
        <v>500</v>
      </c>
      <c r="I154" s="189"/>
      <c r="J154" s="190">
        <f t="shared" si="10"/>
        <v>0</v>
      </c>
      <c r="K154" s="191"/>
      <c r="L154" s="36"/>
      <c r="M154" s="192" t="s">
        <v>1</v>
      </c>
      <c r="N154" s="193" t="s">
        <v>39</v>
      </c>
      <c r="O154" s="68"/>
      <c r="P154" s="194">
        <f t="shared" si="11"/>
        <v>0</v>
      </c>
      <c r="Q154" s="194">
        <v>0</v>
      </c>
      <c r="R154" s="194">
        <f t="shared" si="12"/>
        <v>0</v>
      </c>
      <c r="S154" s="194">
        <v>0</v>
      </c>
      <c r="T154" s="195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135</v>
      </c>
      <c r="AT154" s="196" t="s">
        <v>121</v>
      </c>
      <c r="AU154" s="196" t="s">
        <v>84</v>
      </c>
      <c r="AY154" s="14" t="s">
        <v>118</v>
      </c>
      <c r="BE154" s="197">
        <f t="shared" si="14"/>
        <v>0</v>
      </c>
      <c r="BF154" s="197">
        <f t="shared" si="15"/>
        <v>0</v>
      </c>
      <c r="BG154" s="197">
        <f t="shared" si="16"/>
        <v>0</v>
      </c>
      <c r="BH154" s="197">
        <f t="shared" si="17"/>
        <v>0</v>
      </c>
      <c r="BI154" s="197">
        <f t="shared" si="18"/>
        <v>0</v>
      </c>
      <c r="BJ154" s="14" t="s">
        <v>82</v>
      </c>
      <c r="BK154" s="197">
        <f t="shared" si="19"/>
        <v>0</v>
      </c>
      <c r="BL154" s="14" t="s">
        <v>135</v>
      </c>
      <c r="BM154" s="196" t="s">
        <v>239</v>
      </c>
    </row>
    <row r="155" spans="1:65" s="2" customFormat="1" ht="24.2" customHeight="1">
      <c r="A155" s="31"/>
      <c r="B155" s="32"/>
      <c r="C155" s="184" t="s">
        <v>240</v>
      </c>
      <c r="D155" s="184" t="s">
        <v>121</v>
      </c>
      <c r="E155" s="185" t="s">
        <v>241</v>
      </c>
      <c r="F155" s="186" t="s">
        <v>242</v>
      </c>
      <c r="G155" s="187" t="s">
        <v>134</v>
      </c>
      <c r="H155" s="188">
        <v>20</v>
      </c>
      <c r="I155" s="189"/>
      <c r="J155" s="190">
        <f t="shared" si="10"/>
        <v>0</v>
      </c>
      <c r="K155" s="191"/>
      <c r="L155" s="36"/>
      <c r="M155" s="192" t="s">
        <v>1</v>
      </c>
      <c r="N155" s="193" t="s">
        <v>39</v>
      </c>
      <c r="O155" s="68"/>
      <c r="P155" s="194">
        <f t="shared" si="11"/>
        <v>0</v>
      </c>
      <c r="Q155" s="194">
        <v>3.8E-3</v>
      </c>
      <c r="R155" s="194">
        <f t="shared" si="12"/>
        <v>7.5999999999999998E-2</v>
      </c>
      <c r="S155" s="194">
        <v>0</v>
      </c>
      <c r="T155" s="195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135</v>
      </c>
      <c r="AT155" s="196" t="s">
        <v>121</v>
      </c>
      <c r="AU155" s="196" t="s">
        <v>84</v>
      </c>
      <c r="AY155" s="14" t="s">
        <v>118</v>
      </c>
      <c r="BE155" s="197">
        <f t="shared" si="14"/>
        <v>0</v>
      </c>
      <c r="BF155" s="197">
        <f t="shared" si="15"/>
        <v>0</v>
      </c>
      <c r="BG155" s="197">
        <f t="shared" si="16"/>
        <v>0</v>
      </c>
      <c r="BH155" s="197">
        <f t="shared" si="17"/>
        <v>0</v>
      </c>
      <c r="BI155" s="197">
        <f t="shared" si="18"/>
        <v>0</v>
      </c>
      <c r="BJ155" s="14" t="s">
        <v>82</v>
      </c>
      <c r="BK155" s="197">
        <f t="shared" si="19"/>
        <v>0</v>
      </c>
      <c r="BL155" s="14" t="s">
        <v>135</v>
      </c>
      <c r="BM155" s="196" t="s">
        <v>243</v>
      </c>
    </row>
    <row r="156" spans="1:65" s="2" customFormat="1" ht="24.2" customHeight="1">
      <c r="A156" s="31"/>
      <c r="B156" s="32"/>
      <c r="C156" s="184" t="s">
        <v>244</v>
      </c>
      <c r="D156" s="184" t="s">
        <v>121</v>
      </c>
      <c r="E156" s="185" t="s">
        <v>245</v>
      </c>
      <c r="F156" s="186" t="s">
        <v>246</v>
      </c>
      <c r="G156" s="187" t="s">
        <v>150</v>
      </c>
      <c r="H156" s="188">
        <v>400</v>
      </c>
      <c r="I156" s="189"/>
      <c r="J156" s="190">
        <f t="shared" si="10"/>
        <v>0</v>
      </c>
      <c r="K156" s="191"/>
      <c r="L156" s="36"/>
      <c r="M156" s="192" t="s">
        <v>1</v>
      </c>
      <c r="N156" s="193" t="s">
        <v>39</v>
      </c>
      <c r="O156" s="68"/>
      <c r="P156" s="194">
        <f t="shared" si="11"/>
        <v>0</v>
      </c>
      <c r="Q156" s="194">
        <v>1.2700000000000001E-3</v>
      </c>
      <c r="R156" s="194">
        <f t="shared" si="12"/>
        <v>0.50800000000000001</v>
      </c>
      <c r="S156" s="194">
        <v>0</v>
      </c>
      <c r="T156" s="195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135</v>
      </c>
      <c r="AT156" s="196" t="s">
        <v>121</v>
      </c>
      <c r="AU156" s="196" t="s">
        <v>84</v>
      </c>
      <c r="AY156" s="14" t="s">
        <v>118</v>
      </c>
      <c r="BE156" s="197">
        <f t="shared" si="14"/>
        <v>0</v>
      </c>
      <c r="BF156" s="197">
        <f t="shared" si="15"/>
        <v>0</v>
      </c>
      <c r="BG156" s="197">
        <f t="shared" si="16"/>
        <v>0</v>
      </c>
      <c r="BH156" s="197">
        <f t="shared" si="17"/>
        <v>0</v>
      </c>
      <c r="BI156" s="197">
        <f t="shared" si="18"/>
        <v>0</v>
      </c>
      <c r="BJ156" s="14" t="s">
        <v>82</v>
      </c>
      <c r="BK156" s="197">
        <f t="shared" si="19"/>
        <v>0</v>
      </c>
      <c r="BL156" s="14" t="s">
        <v>135</v>
      </c>
      <c r="BM156" s="196" t="s">
        <v>247</v>
      </c>
    </row>
    <row r="157" spans="1:65" s="2" customFormat="1" ht="21.75" customHeight="1">
      <c r="A157" s="31"/>
      <c r="B157" s="32"/>
      <c r="C157" s="184" t="s">
        <v>248</v>
      </c>
      <c r="D157" s="184" t="s">
        <v>121</v>
      </c>
      <c r="E157" s="185" t="s">
        <v>249</v>
      </c>
      <c r="F157" s="186" t="s">
        <v>250</v>
      </c>
      <c r="G157" s="187" t="s">
        <v>134</v>
      </c>
      <c r="H157" s="188">
        <v>30</v>
      </c>
      <c r="I157" s="189"/>
      <c r="J157" s="190">
        <f t="shared" si="10"/>
        <v>0</v>
      </c>
      <c r="K157" s="191"/>
      <c r="L157" s="36"/>
      <c r="M157" s="192" t="s">
        <v>1</v>
      </c>
      <c r="N157" s="193" t="s">
        <v>39</v>
      </c>
      <c r="O157" s="68"/>
      <c r="P157" s="194">
        <f t="shared" si="11"/>
        <v>0</v>
      </c>
      <c r="Q157" s="194">
        <v>7.6E-3</v>
      </c>
      <c r="R157" s="194">
        <f t="shared" si="12"/>
        <v>0.22800000000000001</v>
      </c>
      <c r="S157" s="194">
        <v>0</v>
      </c>
      <c r="T157" s="195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135</v>
      </c>
      <c r="AT157" s="196" t="s">
        <v>121</v>
      </c>
      <c r="AU157" s="196" t="s">
        <v>84</v>
      </c>
      <c r="AY157" s="14" t="s">
        <v>118</v>
      </c>
      <c r="BE157" s="197">
        <f t="shared" si="14"/>
        <v>0</v>
      </c>
      <c r="BF157" s="197">
        <f t="shared" si="15"/>
        <v>0</v>
      </c>
      <c r="BG157" s="197">
        <f t="shared" si="16"/>
        <v>0</v>
      </c>
      <c r="BH157" s="197">
        <f t="shared" si="17"/>
        <v>0</v>
      </c>
      <c r="BI157" s="197">
        <f t="shared" si="18"/>
        <v>0</v>
      </c>
      <c r="BJ157" s="14" t="s">
        <v>82</v>
      </c>
      <c r="BK157" s="197">
        <f t="shared" si="19"/>
        <v>0</v>
      </c>
      <c r="BL157" s="14" t="s">
        <v>135</v>
      </c>
      <c r="BM157" s="196" t="s">
        <v>251</v>
      </c>
    </row>
    <row r="158" spans="1:65" s="2" customFormat="1" ht="24.2" customHeight="1">
      <c r="A158" s="31"/>
      <c r="B158" s="32"/>
      <c r="C158" s="184" t="s">
        <v>252</v>
      </c>
      <c r="D158" s="184" t="s">
        <v>121</v>
      </c>
      <c r="E158" s="185" t="s">
        <v>253</v>
      </c>
      <c r="F158" s="186" t="s">
        <v>254</v>
      </c>
      <c r="G158" s="187" t="s">
        <v>150</v>
      </c>
      <c r="H158" s="188">
        <v>600</v>
      </c>
      <c r="I158" s="189"/>
      <c r="J158" s="190">
        <f t="shared" si="10"/>
        <v>0</v>
      </c>
      <c r="K158" s="191"/>
      <c r="L158" s="36"/>
      <c r="M158" s="192" t="s">
        <v>1</v>
      </c>
      <c r="N158" s="193" t="s">
        <v>39</v>
      </c>
      <c r="O158" s="68"/>
      <c r="P158" s="194">
        <f t="shared" si="11"/>
        <v>0</v>
      </c>
      <c r="Q158" s="194">
        <v>1.9E-3</v>
      </c>
      <c r="R158" s="194">
        <f t="shared" si="12"/>
        <v>1.1399999999999999</v>
      </c>
      <c r="S158" s="194">
        <v>0</v>
      </c>
      <c r="T158" s="195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135</v>
      </c>
      <c r="AT158" s="196" t="s">
        <v>121</v>
      </c>
      <c r="AU158" s="196" t="s">
        <v>84</v>
      </c>
      <c r="AY158" s="14" t="s">
        <v>118</v>
      </c>
      <c r="BE158" s="197">
        <f t="shared" si="14"/>
        <v>0</v>
      </c>
      <c r="BF158" s="197">
        <f t="shared" si="15"/>
        <v>0</v>
      </c>
      <c r="BG158" s="197">
        <f t="shared" si="16"/>
        <v>0</v>
      </c>
      <c r="BH158" s="197">
        <f t="shared" si="17"/>
        <v>0</v>
      </c>
      <c r="BI158" s="197">
        <f t="shared" si="18"/>
        <v>0</v>
      </c>
      <c r="BJ158" s="14" t="s">
        <v>82</v>
      </c>
      <c r="BK158" s="197">
        <f t="shared" si="19"/>
        <v>0</v>
      </c>
      <c r="BL158" s="14" t="s">
        <v>135</v>
      </c>
      <c r="BM158" s="196" t="s">
        <v>255</v>
      </c>
    </row>
    <row r="159" spans="1:65" s="2" customFormat="1" ht="16.5" customHeight="1">
      <c r="A159" s="31"/>
      <c r="B159" s="32"/>
      <c r="C159" s="184" t="s">
        <v>256</v>
      </c>
      <c r="D159" s="184" t="s">
        <v>121</v>
      </c>
      <c r="E159" s="185" t="s">
        <v>257</v>
      </c>
      <c r="F159" s="186" t="s">
        <v>258</v>
      </c>
      <c r="G159" s="187" t="s">
        <v>259</v>
      </c>
      <c r="H159" s="188">
        <v>40</v>
      </c>
      <c r="I159" s="189"/>
      <c r="J159" s="190">
        <f t="shared" si="10"/>
        <v>0</v>
      </c>
      <c r="K159" s="191"/>
      <c r="L159" s="36"/>
      <c r="M159" s="192" t="s">
        <v>1</v>
      </c>
      <c r="N159" s="193" t="s">
        <v>39</v>
      </c>
      <c r="O159" s="68"/>
      <c r="P159" s="194">
        <f t="shared" si="11"/>
        <v>0</v>
      </c>
      <c r="Q159" s="194">
        <v>4.6000000000000001E-4</v>
      </c>
      <c r="R159" s="194">
        <f t="shared" si="12"/>
        <v>1.84E-2</v>
      </c>
      <c r="S159" s="194">
        <v>0</v>
      </c>
      <c r="T159" s="195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135</v>
      </c>
      <c r="AT159" s="196" t="s">
        <v>121</v>
      </c>
      <c r="AU159" s="196" t="s">
        <v>84</v>
      </c>
      <c r="AY159" s="14" t="s">
        <v>118</v>
      </c>
      <c r="BE159" s="197">
        <f t="shared" si="14"/>
        <v>0</v>
      </c>
      <c r="BF159" s="197">
        <f t="shared" si="15"/>
        <v>0</v>
      </c>
      <c r="BG159" s="197">
        <f t="shared" si="16"/>
        <v>0</v>
      </c>
      <c r="BH159" s="197">
        <f t="shared" si="17"/>
        <v>0</v>
      </c>
      <c r="BI159" s="197">
        <f t="shared" si="18"/>
        <v>0</v>
      </c>
      <c r="BJ159" s="14" t="s">
        <v>82</v>
      </c>
      <c r="BK159" s="197">
        <f t="shared" si="19"/>
        <v>0</v>
      </c>
      <c r="BL159" s="14" t="s">
        <v>135</v>
      </c>
      <c r="BM159" s="196" t="s">
        <v>260</v>
      </c>
    </row>
    <row r="160" spans="1:65" s="2" customFormat="1" ht="16.5" customHeight="1">
      <c r="A160" s="31"/>
      <c r="B160" s="32"/>
      <c r="C160" s="184" t="s">
        <v>261</v>
      </c>
      <c r="D160" s="184" t="s">
        <v>121</v>
      </c>
      <c r="E160" s="185" t="s">
        <v>262</v>
      </c>
      <c r="F160" s="186" t="s">
        <v>263</v>
      </c>
      <c r="G160" s="187" t="s">
        <v>259</v>
      </c>
      <c r="H160" s="188">
        <v>40</v>
      </c>
      <c r="I160" s="189"/>
      <c r="J160" s="190">
        <f t="shared" si="10"/>
        <v>0</v>
      </c>
      <c r="K160" s="191"/>
      <c r="L160" s="36"/>
      <c r="M160" s="192" t="s">
        <v>1</v>
      </c>
      <c r="N160" s="193" t="s">
        <v>39</v>
      </c>
      <c r="O160" s="68"/>
      <c r="P160" s="194">
        <f t="shared" si="11"/>
        <v>0</v>
      </c>
      <c r="Q160" s="194">
        <v>0</v>
      </c>
      <c r="R160" s="194">
        <f t="shared" si="12"/>
        <v>0</v>
      </c>
      <c r="S160" s="194">
        <v>0</v>
      </c>
      <c r="T160" s="195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135</v>
      </c>
      <c r="AT160" s="196" t="s">
        <v>121</v>
      </c>
      <c r="AU160" s="196" t="s">
        <v>84</v>
      </c>
      <c r="AY160" s="14" t="s">
        <v>118</v>
      </c>
      <c r="BE160" s="197">
        <f t="shared" si="14"/>
        <v>0</v>
      </c>
      <c r="BF160" s="197">
        <f t="shared" si="15"/>
        <v>0</v>
      </c>
      <c r="BG160" s="197">
        <f t="shared" si="16"/>
        <v>0</v>
      </c>
      <c r="BH160" s="197">
        <f t="shared" si="17"/>
        <v>0</v>
      </c>
      <c r="BI160" s="197">
        <f t="shared" si="18"/>
        <v>0</v>
      </c>
      <c r="BJ160" s="14" t="s">
        <v>82</v>
      </c>
      <c r="BK160" s="197">
        <f t="shared" si="19"/>
        <v>0</v>
      </c>
      <c r="BL160" s="14" t="s">
        <v>135</v>
      </c>
      <c r="BM160" s="196" t="s">
        <v>264</v>
      </c>
    </row>
    <row r="161" spans="1:65" s="2" customFormat="1" ht="24.2" customHeight="1">
      <c r="A161" s="31"/>
      <c r="B161" s="32"/>
      <c r="C161" s="184" t="s">
        <v>265</v>
      </c>
      <c r="D161" s="184" t="s">
        <v>121</v>
      </c>
      <c r="E161" s="185" t="s">
        <v>266</v>
      </c>
      <c r="F161" s="186" t="s">
        <v>267</v>
      </c>
      <c r="G161" s="187" t="s">
        <v>268</v>
      </c>
      <c r="H161" s="188">
        <v>79.2</v>
      </c>
      <c r="I161" s="189"/>
      <c r="J161" s="190">
        <f t="shared" si="10"/>
        <v>0</v>
      </c>
      <c r="K161" s="191"/>
      <c r="L161" s="36"/>
      <c r="M161" s="192" t="s">
        <v>1</v>
      </c>
      <c r="N161" s="193" t="s">
        <v>39</v>
      </c>
      <c r="O161" s="68"/>
      <c r="P161" s="194">
        <f t="shared" si="11"/>
        <v>0</v>
      </c>
      <c r="Q161" s="194">
        <v>0</v>
      </c>
      <c r="R161" s="194">
        <f t="shared" si="12"/>
        <v>0</v>
      </c>
      <c r="S161" s="194">
        <v>0</v>
      </c>
      <c r="T161" s="195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135</v>
      </c>
      <c r="AT161" s="196" t="s">
        <v>121</v>
      </c>
      <c r="AU161" s="196" t="s">
        <v>84</v>
      </c>
      <c r="AY161" s="14" t="s">
        <v>118</v>
      </c>
      <c r="BE161" s="197">
        <f t="shared" si="14"/>
        <v>0</v>
      </c>
      <c r="BF161" s="197">
        <f t="shared" si="15"/>
        <v>0</v>
      </c>
      <c r="BG161" s="197">
        <f t="shared" si="16"/>
        <v>0</v>
      </c>
      <c r="BH161" s="197">
        <f t="shared" si="17"/>
        <v>0</v>
      </c>
      <c r="BI161" s="197">
        <f t="shared" si="18"/>
        <v>0</v>
      </c>
      <c r="BJ161" s="14" t="s">
        <v>82</v>
      </c>
      <c r="BK161" s="197">
        <f t="shared" si="19"/>
        <v>0</v>
      </c>
      <c r="BL161" s="14" t="s">
        <v>135</v>
      </c>
      <c r="BM161" s="196" t="s">
        <v>269</v>
      </c>
    </row>
    <row r="162" spans="1:65" s="2" customFormat="1" ht="24.2" customHeight="1">
      <c r="A162" s="31"/>
      <c r="B162" s="32"/>
      <c r="C162" s="184" t="s">
        <v>270</v>
      </c>
      <c r="D162" s="184" t="s">
        <v>121</v>
      </c>
      <c r="E162" s="185" t="s">
        <v>271</v>
      </c>
      <c r="F162" s="186" t="s">
        <v>272</v>
      </c>
      <c r="G162" s="187" t="s">
        <v>150</v>
      </c>
      <c r="H162" s="188">
        <v>500</v>
      </c>
      <c r="I162" s="189"/>
      <c r="J162" s="190">
        <f t="shared" si="10"/>
        <v>0</v>
      </c>
      <c r="K162" s="191"/>
      <c r="L162" s="36"/>
      <c r="M162" s="192" t="s">
        <v>1</v>
      </c>
      <c r="N162" s="193" t="s">
        <v>39</v>
      </c>
      <c r="O162" s="68"/>
      <c r="P162" s="194">
        <f t="shared" si="11"/>
        <v>0</v>
      </c>
      <c r="Q162" s="194">
        <v>0</v>
      </c>
      <c r="R162" s="194">
        <f t="shared" si="12"/>
        <v>0</v>
      </c>
      <c r="S162" s="194">
        <v>0</v>
      </c>
      <c r="T162" s="195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135</v>
      </c>
      <c r="AT162" s="196" t="s">
        <v>121</v>
      </c>
      <c r="AU162" s="196" t="s">
        <v>84</v>
      </c>
      <c r="AY162" s="14" t="s">
        <v>118</v>
      </c>
      <c r="BE162" s="197">
        <f t="shared" si="14"/>
        <v>0</v>
      </c>
      <c r="BF162" s="197">
        <f t="shared" si="15"/>
        <v>0</v>
      </c>
      <c r="BG162" s="197">
        <f t="shared" si="16"/>
        <v>0</v>
      </c>
      <c r="BH162" s="197">
        <f t="shared" si="17"/>
        <v>0</v>
      </c>
      <c r="BI162" s="197">
        <f t="shared" si="18"/>
        <v>0</v>
      </c>
      <c r="BJ162" s="14" t="s">
        <v>82</v>
      </c>
      <c r="BK162" s="197">
        <f t="shared" si="19"/>
        <v>0</v>
      </c>
      <c r="BL162" s="14" t="s">
        <v>135</v>
      </c>
      <c r="BM162" s="196" t="s">
        <v>273</v>
      </c>
    </row>
    <row r="163" spans="1:65" s="2" customFormat="1" ht="24.2" customHeight="1">
      <c r="A163" s="31"/>
      <c r="B163" s="32"/>
      <c r="C163" s="184" t="s">
        <v>274</v>
      </c>
      <c r="D163" s="184" t="s">
        <v>121</v>
      </c>
      <c r="E163" s="185" t="s">
        <v>275</v>
      </c>
      <c r="F163" s="186" t="s">
        <v>276</v>
      </c>
      <c r="G163" s="187" t="s">
        <v>124</v>
      </c>
      <c r="H163" s="188">
        <v>350</v>
      </c>
      <c r="I163" s="189"/>
      <c r="J163" s="190">
        <f t="shared" si="10"/>
        <v>0</v>
      </c>
      <c r="K163" s="191"/>
      <c r="L163" s="36"/>
      <c r="M163" s="192" t="s">
        <v>1</v>
      </c>
      <c r="N163" s="193" t="s">
        <v>39</v>
      </c>
      <c r="O163" s="68"/>
      <c r="P163" s="194">
        <f t="shared" si="11"/>
        <v>0</v>
      </c>
      <c r="Q163" s="194">
        <v>0</v>
      </c>
      <c r="R163" s="194">
        <f t="shared" si="12"/>
        <v>0</v>
      </c>
      <c r="S163" s="194">
        <v>0</v>
      </c>
      <c r="T163" s="195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135</v>
      </c>
      <c r="AT163" s="196" t="s">
        <v>121</v>
      </c>
      <c r="AU163" s="196" t="s">
        <v>84</v>
      </c>
      <c r="AY163" s="14" t="s">
        <v>118</v>
      </c>
      <c r="BE163" s="197">
        <f t="shared" si="14"/>
        <v>0</v>
      </c>
      <c r="BF163" s="197">
        <f t="shared" si="15"/>
        <v>0</v>
      </c>
      <c r="BG163" s="197">
        <f t="shared" si="16"/>
        <v>0</v>
      </c>
      <c r="BH163" s="197">
        <f t="shared" si="17"/>
        <v>0</v>
      </c>
      <c r="BI163" s="197">
        <f t="shared" si="18"/>
        <v>0</v>
      </c>
      <c r="BJ163" s="14" t="s">
        <v>82</v>
      </c>
      <c r="BK163" s="197">
        <f t="shared" si="19"/>
        <v>0</v>
      </c>
      <c r="BL163" s="14" t="s">
        <v>135</v>
      </c>
      <c r="BM163" s="196" t="s">
        <v>277</v>
      </c>
    </row>
    <row r="164" spans="1:65" s="2" customFormat="1" ht="24.2" customHeight="1">
      <c r="A164" s="31"/>
      <c r="B164" s="32"/>
      <c r="C164" s="184" t="s">
        <v>278</v>
      </c>
      <c r="D164" s="184" t="s">
        <v>121</v>
      </c>
      <c r="E164" s="185" t="s">
        <v>279</v>
      </c>
      <c r="F164" s="186" t="s">
        <v>280</v>
      </c>
      <c r="G164" s="187" t="s">
        <v>124</v>
      </c>
      <c r="H164" s="188">
        <v>199.5</v>
      </c>
      <c r="I164" s="189"/>
      <c r="J164" s="190">
        <f t="shared" si="10"/>
        <v>0</v>
      </c>
      <c r="K164" s="191"/>
      <c r="L164" s="36"/>
      <c r="M164" s="192" t="s">
        <v>1</v>
      </c>
      <c r="N164" s="193" t="s">
        <v>39</v>
      </c>
      <c r="O164" s="68"/>
      <c r="P164" s="194">
        <f t="shared" si="11"/>
        <v>0</v>
      </c>
      <c r="Q164" s="194">
        <v>0</v>
      </c>
      <c r="R164" s="194">
        <f t="shared" si="12"/>
        <v>0</v>
      </c>
      <c r="S164" s="194">
        <v>0</v>
      </c>
      <c r="T164" s="195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135</v>
      </c>
      <c r="AT164" s="196" t="s">
        <v>121</v>
      </c>
      <c r="AU164" s="196" t="s">
        <v>84</v>
      </c>
      <c r="AY164" s="14" t="s">
        <v>118</v>
      </c>
      <c r="BE164" s="197">
        <f t="shared" si="14"/>
        <v>0</v>
      </c>
      <c r="BF164" s="197">
        <f t="shared" si="15"/>
        <v>0</v>
      </c>
      <c r="BG164" s="197">
        <f t="shared" si="16"/>
        <v>0</v>
      </c>
      <c r="BH164" s="197">
        <f t="shared" si="17"/>
        <v>0</v>
      </c>
      <c r="BI164" s="197">
        <f t="shared" si="18"/>
        <v>0</v>
      </c>
      <c r="BJ164" s="14" t="s">
        <v>82</v>
      </c>
      <c r="BK164" s="197">
        <f t="shared" si="19"/>
        <v>0</v>
      </c>
      <c r="BL164" s="14" t="s">
        <v>135</v>
      </c>
      <c r="BM164" s="196" t="s">
        <v>281</v>
      </c>
    </row>
    <row r="165" spans="1:65" s="2" customFormat="1" ht="16.5" customHeight="1">
      <c r="A165" s="31"/>
      <c r="B165" s="32"/>
      <c r="C165" s="184" t="s">
        <v>282</v>
      </c>
      <c r="D165" s="184" t="s">
        <v>121</v>
      </c>
      <c r="E165" s="185" t="s">
        <v>283</v>
      </c>
      <c r="F165" s="186" t="s">
        <v>284</v>
      </c>
      <c r="G165" s="187" t="s">
        <v>124</v>
      </c>
      <c r="H165" s="188">
        <v>199.5</v>
      </c>
      <c r="I165" s="189"/>
      <c r="J165" s="190">
        <f t="shared" si="10"/>
        <v>0</v>
      </c>
      <c r="K165" s="191"/>
      <c r="L165" s="36"/>
      <c r="M165" s="192" t="s">
        <v>1</v>
      </c>
      <c r="N165" s="193" t="s">
        <v>39</v>
      </c>
      <c r="O165" s="68"/>
      <c r="P165" s="194">
        <f t="shared" si="11"/>
        <v>0</v>
      </c>
      <c r="Q165" s="194">
        <v>3.0000000000000001E-5</v>
      </c>
      <c r="R165" s="194">
        <f t="shared" si="12"/>
        <v>5.9849999999999999E-3</v>
      </c>
      <c r="S165" s="194">
        <v>0</v>
      </c>
      <c r="T165" s="195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135</v>
      </c>
      <c r="AT165" s="196" t="s">
        <v>121</v>
      </c>
      <c r="AU165" s="196" t="s">
        <v>84</v>
      </c>
      <c r="AY165" s="14" t="s">
        <v>118</v>
      </c>
      <c r="BE165" s="197">
        <f t="shared" si="14"/>
        <v>0</v>
      </c>
      <c r="BF165" s="197">
        <f t="shared" si="15"/>
        <v>0</v>
      </c>
      <c r="BG165" s="197">
        <f t="shared" si="16"/>
        <v>0</v>
      </c>
      <c r="BH165" s="197">
        <f t="shared" si="17"/>
        <v>0</v>
      </c>
      <c r="BI165" s="197">
        <f t="shared" si="18"/>
        <v>0</v>
      </c>
      <c r="BJ165" s="14" t="s">
        <v>82</v>
      </c>
      <c r="BK165" s="197">
        <f t="shared" si="19"/>
        <v>0</v>
      </c>
      <c r="BL165" s="14" t="s">
        <v>135</v>
      </c>
      <c r="BM165" s="196" t="s">
        <v>285</v>
      </c>
    </row>
    <row r="166" spans="1:65" s="2" customFormat="1" ht="37.9" customHeight="1">
      <c r="A166" s="31"/>
      <c r="B166" s="32"/>
      <c r="C166" s="184" t="s">
        <v>286</v>
      </c>
      <c r="D166" s="184" t="s">
        <v>121</v>
      </c>
      <c r="E166" s="185" t="s">
        <v>287</v>
      </c>
      <c r="F166" s="186" t="s">
        <v>288</v>
      </c>
      <c r="G166" s="187" t="s">
        <v>150</v>
      </c>
      <c r="H166" s="188">
        <v>138</v>
      </c>
      <c r="I166" s="189"/>
      <c r="J166" s="190">
        <f t="shared" si="10"/>
        <v>0</v>
      </c>
      <c r="K166" s="191"/>
      <c r="L166" s="36"/>
      <c r="M166" s="192" t="s">
        <v>1</v>
      </c>
      <c r="N166" s="193" t="s">
        <v>39</v>
      </c>
      <c r="O166" s="68"/>
      <c r="P166" s="194">
        <f t="shared" si="11"/>
        <v>0</v>
      </c>
      <c r="Q166" s="194">
        <v>2.7299999999999998E-3</v>
      </c>
      <c r="R166" s="194">
        <f t="shared" si="12"/>
        <v>0.37673999999999996</v>
      </c>
      <c r="S166" s="194">
        <v>0</v>
      </c>
      <c r="T166" s="195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135</v>
      </c>
      <c r="AT166" s="196" t="s">
        <v>121</v>
      </c>
      <c r="AU166" s="196" t="s">
        <v>84</v>
      </c>
      <c r="AY166" s="14" t="s">
        <v>118</v>
      </c>
      <c r="BE166" s="197">
        <f t="shared" si="14"/>
        <v>0</v>
      </c>
      <c r="BF166" s="197">
        <f t="shared" si="15"/>
        <v>0</v>
      </c>
      <c r="BG166" s="197">
        <f t="shared" si="16"/>
        <v>0</v>
      </c>
      <c r="BH166" s="197">
        <f t="shared" si="17"/>
        <v>0</v>
      </c>
      <c r="BI166" s="197">
        <f t="shared" si="18"/>
        <v>0</v>
      </c>
      <c r="BJ166" s="14" t="s">
        <v>82</v>
      </c>
      <c r="BK166" s="197">
        <f t="shared" si="19"/>
        <v>0</v>
      </c>
      <c r="BL166" s="14" t="s">
        <v>135</v>
      </c>
      <c r="BM166" s="196" t="s">
        <v>289</v>
      </c>
    </row>
    <row r="167" spans="1:65" s="2" customFormat="1" ht="21.75" customHeight="1">
      <c r="A167" s="31"/>
      <c r="B167" s="32"/>
      <c r="C167" s="198" t="s">
        <v>290</v>
      </c>
      <c r="D167" s="198" t="s">
        <v>127</v>
      </c>
      <c r="E167" s="199" t="s">
        <v>291</v>
      </c>
      <c r="F167" s="200" t="s">
        <v>292</v>
      </c>
      <c r="G167" s="201" t="s">
        <v>150</v>
      </c>
      <c r="H167" s="202">
        <v>138</v>
      </c>
      <c r="I167" s="203"/>
      <c r="J167" s="204">
        <f t="shared" si="10"/>
        <v>0</v>
      </c>
      <c r="K167" s="205"/>
      <c r="L167" s="206"/>
      <c r="M167" s="207" t="s">
        <v>1</v>
      </c>
      <c r="N167" s="208" t="s">
        <v>39</v>
      </c>
      <c r="O167" s="68"/>
      <c r="P167" s="194">
        <f t="shared" si="11"/>
        <v>0</v>
      </c>
      <c r="Q167" s="194">
        <v>2.0999999999999999E-3</v>
      </c>
      <c r="R167" s="194">
        <f t="shared" si="12"/>
        <v>0.2898</v>
      </c>
      <c r="S167" s="194">
        <v>0</v>
      </c>
      <c r="T167" s="195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156</v>
      </c>
      <c r="AT167" s="196" t="s">
        <v>127</v>
      </c>
      <c r="AU167" s="196" t="s">
        <v>84</v>
      </c>
      <c r="AY167" s="14" t="s">
        <v>118</v>
      </c>
      <c r="BE167" s="197">
        <f t="shared" si="14"/>
        <v>0</v>
      </c>
      <c r="BF167" s="197">
        <f t="shared" si="15"/>
        <v>0</v>
      </c>
      <c r="BG167" s="197">
        <f t="shared" si="16"/>
        <v>0</v>
      </c>
      <c r="BH167" s="197">
        <f t="shared" si="17"/>
        <v>0</v>
      </c>
      <c r="BI167" s="197">
        <f t="shared" si="18"/>
        <v>0</v>
      </c>
      <c r="BJ167" s="14" t="s">
        <v>82</v>
      </c>
      <c r="BK167" s="197">
        <f t="shared" si="19"/>
        <v>0</v>
      </c>
      <c r="BL167" s="14" t="s">
        <v>125</v>
      </c>
      <c r="BM167" s="196" t="s">
        <v>293</v>
      </c>
    </row>
    <row r="168" spans="1:65" s="2" customFormat="1" ht="24.2" customHeight="1">
      <c r="A168" s="31"/>
      <c r="B168" s="32"/>
      <c r="C168" s="184" t="s">
        <v>294</v>
      </c>
      <c r="D168" s="184" t="s">
        <v>121</v>
      </c>
      <c r="E168" s="185" t="s">
        <v>295</v>
      </c>
      <c r="F168" s="186" t="s">
        <v>296</v>
      </c>
      <c r="G168" s="187" t="s">
        <v>134</v>
      </c>
      <c r="H168" s="188">
        <v>5</v>
      </c>
      <c r="I168" s="189"/>
      <c r="J168" s="190">
        <f t="shared" si="10"/>
        <v>0</v>
      </c>
      <c r="K168" s="191"/>
      <c r="L168" s="36"/>
      <c r="M168" s="192" t="s">
        <v>1</v>
      </c>
      <c r="N168" s="193" t="s">
        <v>39</v>
      </c>
      <c r="O168" s="68"/>
      <c r="P168" s="194">
        <f t="shared" si="11"/>
        <v>0</v>
      </c>
      <c r="Q168" s="194">
        <v>0</v>
      </c>
      <c r="R168" s="194">
        <f t="shared" si="12"/>
        <v>0</v>
      </c>
      <c r="S168" s="194">
        <v>0</v>
      </c>
      <c r="T168" s="195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135</v>
      </c>
      <c r="AT168" s="196" t="s">
        <v>121</v>
      </c>
      <c r="AU168" s="196" t="s">
        <v>84</v>
      </c>
      <c r="AY168" s="14" t="s">
        <v>118</v>
      </c>
      <c r="BE168" s="197">
        <f t="shared" si="14"/>
        <v>0</v>
      </c>
      <c r="BF168" s="197">
        <f t="shared" si="15"/>
        <v>0</v>
      </c>
      <c r="BG168" s="197">
        <f t="shared" si="16"/>
        <v>0</v>
      </c>
      <c r="BH168" s="197">
        <f t="shared" si="17"/>
        <v>0</v>
      </c>
      <c r="BI168" s="197">
        <f t="shared" si="18"/>
        <v>0</v>
      </c>
      <c r="BJ168" s="14" t="s">
        <v>82</v>
      </c>
      <c r="BK168" s="197">
        <f t="shared" si="19"/>
        <v>0</v>
      </c>
      <c r="BL168" s="14" t="s">
        <v>135</v>
      </c>
      <c r="BM168" s="196" t="s">
        <v>297</v>
      </c>
    </row>
    <row r="169" spans="1:65" s="2" customFormat="1" ht="24.2" customHeight="1">
      <c r="A169" s="31"/>
      <c r="B169" s="32"/>
      <c r="C169" s="184" t="s">
        <v>298</v>
      </c>
      <c r="D169" s="184" t="s">
        <v>121</v>
      </c>
      <c r="E169" s="185" t="s">
        <v>299</v>
      </c>
      <c r="F169" s="186" t="s">
        <v>300</v>
      </c>
      <c r="G169" s="187" t="s">
        <v>134</v>
      </c>
      <c r="H169" s="188">
        <v>5</v>
      </c>
      <c r="I169" s="189"/>
      <c r="J169" s="190">
        <f t="shared" si="10"/>
        <v>0</v>
      </c>
      <c r="K169" s="191"/>
      <c r="L169" s="36"/>
      <c r="M169" s="192" t="s">
        <v>1</v>
      </c>
      <c r="N169" s="193" t="s">
        <v>39</v>
      </c>
      <c r="O169" s="68"/>
      <c r="P169" s="194">
        <f t="shared" si="11"/>
        <v>0</v>
      </c>
      <c r="Q169" s="194">
        <v>0</v>
      </c>
      <c r="R169" s="194">
        <f t="shared" si="12"/>
        <v>0</v>
      </c>
      <c r="S169" s="194">
        <v>0</v>
      </c>
      <c r="T169" s="195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135</v>
      </c>
      <c r="AT169" s="196" t="s">
        <v>121</v>
      </c>
      <c r="AU169" s="196" t="s">
        <v>84</v>
      </c>
      <c r="AY169" s="14" t="s">
        <v>118</v>
      </c>
      <c r="BE169" s="197">
        <f t="shared" si="14"/>
        <v>0</v>
      </c>
      <c r="BF169" s="197">
        <f t="shared" si="15"/>
        <v>0</v>
      </c>
      <c r="BG169" s="197">
        <f t="shared" si="16"/>
        <v>0</v>
      </c>
      <c r="BH169" s="197">
        <f t="shared" si="17"/>
        <v>0</v>
      </c>
      <c r="BI169" s="197">
        <f t="shared" si="18"/>
        <v>0</v>
      </c>
      <c r="BJ169" s="14" t="s">
        <v>82</v>
      </c>
      <c r="BK169" s="197">
        <f t="shared" si="19"/>
        <v>0</v>
      </c>
      <c r="BL169" s="14" t="s">
        <v>135</v>
      </c>
      <c r="BM169" s="196" t="s">
        <v>301</v>
      </c>
    </row>
    <row r="170" spans="1:65" s="2" customFormat="1" ht="24.2" customHeight="1">
      <c r="A170" s="31"/>
      <c r="B170" s="32"/>
      <c r="C170" s="184" t="s">
        <v>302</v>
      </c>
      <c r="D170" s="184" t="s">
        <v>121</v>
      </c>
      <c r="E170" s="185" t="s">
        <v>303</v>
      </c>
      <c r="F170" s="186" t="s">
        <v>304</v>
      </c>
      <c r="G170" s="187" t="s">
        <v>259</v>
      </c>
      <c r="H170" s="188">
        <v>8</v>
      </c>
      <c r="I170" s="189"/>
      <c r="J170" s="190">
        <f t="shared" si="10"/>
        <v>0</v>
      </c>
      <c r="K170" s="191"/>
      <c r="L170" s="36"/>
      <c r="M170" s="192" t="s">
        <v>1</v>
      </c>
      <c r="N170" s="193" t="s">
        <v>39</v>
      </c>
      <c r="O170" s="68"/>
      <c r="P170" s="194">
        <f t="shared" si="11"/>
        <v>0</v>
      </c>
      <c r="Q170" s="194">
        <v>0</v>
      </c>
      <c r="R170" s="194">
        <f t="shared" si="12"/>
        <v>0</v>
      </c>
      <c r="S170" s="194">
        <v>0</v>
      </c>
      <c r="T170" s="195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135</v>
      </c>
      <c r="AT170" s="196" t="s">
        <v>121</v>
      </c>
      <c r="AU170" s="196" t="s">
        <v>84</v>
      </c>
      <c r="AY170" s="14" t="s">
        <v>118</v>
      </c>
      <c r="BE170" s="197">
        <f t="shared" si="14"/>
        <v>0</v>
      </c>
      <c r="BF170" s="197">
        <f t="shared" si="15"/>
        <v>0</v>
      </c>
      <c r="BG170" s="197">
        <f t="shared" si="16"/>
        <v>0</v>
      </c>
      <c r="BH170" s="197">
        <f t="shared" si="17"/>
        <v>0</v>
      </c>
      <c r="BI170" s="197">
        <f t="shared" si="18"/>
        <v>0</v>
      </c>
      <c r="BJ170" s="14" t="s">
        <v>82</v>
      </c>
      <c r="BK170" s="197">
        <f t="shared" si="19"/>
        <v>0</v>
      </c>
      <c r="BL170" s="14" t="s">
        <v>135</v>
      </c>
      <c r="BM170" s="196" t="s">
        <v>305</v>
      </c>
    </row>
    <row r="171" spans="1:65" s="2" customFormat="1" ht="24.2" customHeight="1">
      <c r="A171" s="31"/>
      <c r="B171" s="32"/>
      <c r="C171" s="184" t="s">
        <v>306</v>
      </c>
      <c r="D171" s="184" t="s">
        <v>121</v>
      </c>
      <c r="E171" s="185" t="s">
        <v>307</v>
      </c>
      <c r="F171" s="186" t="s">
        <v>308</v>
      </c>
      <c r="G171" s="187" t="s">
        <v>259</v>
      </c>
      <c r="H171" s="188">
        <v>10</v>
      </c>
      <c r="I171" s="189"/>
      <c r="J171" s="190">
        <f t="shared" si="10"/>
        <v>0</v>
      </c>
      <c r="K171" s="191"/>
      <c r="L171" s="36"/>
      <c r="M171" s="192" t="s">
        <v>1</v>
      </c>
      <c r="N171" s="193" t="s">
        <v>39</v>
      </c>
      <c r="O171" s="68"/>
      <c r="P171" s="194">
        <f t="shared" si="11"/>
        <v>0</v>
      </c>
      <c r="Q171" s="194">
        <v>0</v>
      </c>
      <c r="R171" s="194">
        <f t="shared" si="12"/>
        <v>0</v>
      </c>
      <c r="S171" s="194">
        <v>0</v>
      </c>
      <c r="T171" s="195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135</v>
      </c>
      <c r="AT171" s="196" t="s">
        <v>121</v>
      </c>
      <c r="AU171" s="196" t="s">
        <v>84</v>
      </c>
      <c r="AY171" s="14" t="s">
        <v>118</v>
      </c>
      <c r="BE171" s="197">
        <f t="shared" si="14"/>
        <v>0</v>
      </c>
      <c r="BF171" s="197">
        <f t="shared" si="15"/>
        <v>0</v>
      </c>
      <c r="BG171" s="197">
        <f t="shared" si="16"/>
        <v>0</v>
      </c>
      <c r="BH171" s="197">
        <f t="shared" si="17"/>
        <v>0</v>
      </c>
      <c r="BI171" s="197">
        <f t="shared" si="18"/>
        <v>0</v>
      </c>
      <c r="BJ171" s="14" t="s">
        <v>82</v>
      </c>
      <c r="BK171" s="197">
        <f t="shared" si="19"/>
        <v>0</v>
      </c>
      <c r="BL171" s="14" t="s">
        <v>135</v>
      </c>
      <c r="BM171" s="196" t="s">
        <v>309</v>
      </c>
    </row>
    <row r="172" spans="1:65" s="2" customFormat="1" ht="24.2" customHeight="1">
      <c r="A172" s="31"/>
      <c r="B172" s="32"/>
      <c r="C172" s="184" t="s">
        <v>310</v>
      </c>
      <c r="D172" s="184" t="s">
        <v>121</v>
      </c>
      <c r="E172" s="185" t="s">
        <v>311</v>
      </c>
      <c r="F172" s="186" t="s">
        <v>312</v>
      </c>
      <c r="G172" s="187" t="s">
        <v>150</v>
      </c>
      <c r="H172" s="188">
        <v>50</v>
      </c>
      <c r="I172" s="189"/>
      <c r="J172" s="190">
        <f t="shared" si="10"/>
        <v>0</v>
      </c>
      <c r="K172" s="191"/>
      <c r="L172" s="36"/>
      <c r="M172" s="192" t="s">
        <v>1</v>
      </c>
      <c r="N172" s="193" t="s">
        <v>39</v>
      </c>
      <c r="O172" s="68"/>
      <c r="P172" s="194">
        <f t="shared" si="11"/>
        <v>0</v>
      </c>
      <c r="Q172" s="194">
        <v>0</v>
      </c>
      <c r="R172" s="194">
        <f t="shared" si="12"/>
        <v>0</v>
      </c>
      <c r="S172" s="194">
        <v>0</v>
      </c>
      <c r="T172" s="195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135</v>
      </c>
      <c r="AT172" s="196" t="s">
        <v>121</v>
      </c>
      <c r="AU172" s="196" t="s">
        <v>84</v>
      </c>
      <c r="AY172" s="14" t="s">
        <v>118</v>
      </c>
      <c r="BE172" s="197">
        <f t="shared" si="14"/>
        <v>0</v>
      </c>
      <c r="BF172" s="197">
        <f t="shared" si="15"/>
        <v>0</v>
      </c>
      <c r="BG172" s="197">
        <f t="shared" si="16"/>
        <v>0</v>
      </c>
      <c r="BH172" s="197">
        <f t="shared" si="17"/>
        <v>0</v>
      </c>
      <c r="BI172" s="197">
        <f t="shared" si="18"/>
        <v>0</v>
      </c>
      <c r="BJ172" s="14" t="s">
        <v>82</v>
      </c>
      <c r="BK172" s="197">
        <f t="shared" si="19"/>
        <v>0</v>
      </c>
      <c r="BL172" s="14" t="s">
        <v>135</v>
      </c>
      <c r="BM172" s="196" t="s">
        <v>313</v>
      </c>
    </row>
    <row r="173" spans="1:65" s="2" customFormat="1" ht="16.5" customHeight="1">
      <c r="A173" s="31"/>
      <c r="B173" s="32"/>
      <c r="C173" s="184" t="s">
        <v>314</v>
      </c>
      <c r="D173" s="184" t="s">
        <v>121</v>
      </c>
      <c r="E173" s="185" t="s">
        <v>315</v>
      </c>
      <c r="F173" s="186" t="s">
        <v>316</v>
      </c>
      <c r="G173" s="187" t="s">
        <v>150</v>
      </c>
      <c r="H173" s="188">
        <v>100</v>
      </c>
      <c r="I173" s="189"/>
      <c r="J173" s="190">
        <f t="shared" si="10"/>
        <v>0</v>
      </c>
      <c r="K173" s="191"/>
      <c r="L173" s="36"/>
      <c r="M173" s="192" t="s">
        <v>1</v>
      </c>
      <c r="N173" s="193" t="s">
        <v>39</v>
      </c>
      <c r="O173" s="68"/>
      <c r="P173" s="194">
        <f t="shared" si="11"/>
        <v>0</v>
      </c>
      <c r="Q173" s="194">
        <v>1.2E-4</v>
      </c>
      <c r="R173" s="194">
        <f t="shared" si="12"/>
        <v>1.2E-2</v>
      </c>
      <c r="S173" s="194">
        <v>0</v>
      </c>
      <c r="T173" s="195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6" t="s">
        <v>135</v>
      </c>
      <c r="AT173" s="196" t="s">
        <v>121</v>
      </c>
      <c r="AU173" s="196" t="s">
        <v>84</v>
      </c>
      <c r="AY173" s="14" t="s">
        <v>118</v>
      </c>
      <c r="BE173" s="197">
        <f t="shared" si="14"/>
        <v>0</v>
      </c>
      <c r="BF173" s="197">
        <f t="shared" si="15"/>
        <v>0</v>
      </c>
      <c r="BG173" s="197">
        <f t="shared" si="16"/>
        <v>0</v>
      </c>
      <c r="BH173" s="197">
        <f t="shared" si="17"/>
        <v>0</v>
      </c>
      <c r="BI173" s="197">
        <f t="shared" si="18"/>
        <v>0</v>
      </c>
      <c r="BJ173" s="14" t="s">
        <v>82</v>
      </c>
      <c r="BK173" s="197">
        <f t="shared" si="19"/>
        <v>0</v>
      </c>
      <c r="BL173" s="14" t="s">
        <v>135</v>
      </c>
      <c r="BM173" s="196" t="s">
        <v>317</v>
      </c>
    </row>
    <row r="174" spans="1:65" s="2" customFormat="1" ht="24.2" customHeight="1">
      <c r="A174" s="31"/>
      <c r="B174" s="32"/>
      <c r="C174" s="184" t="s">
        <v>318</v>
      </c>
      <c r="D174" s="184" t="s">
        <v>121</v>
      </c>
      <c r="E174" s="185" t="s">
        <v>319</v>
      </c>
      <c r="F174" s="186" t="s">
        <v>320</v>
      </c>
      <c r="G174" s="187" t="s">
        <v>134</v>
      </c>
      <c r="H174" s="188">
        <v>4</v>
      </c>
      <c r="I174" s="189"/>
      <c r="J174" s="190">
        <f t="shared" si="10"/>
        <v>0</v>
      </c>
      <c r="K174" s="191"/>
      <c r="L174" s="36"/>
      <c r="M174" s="192" t="s">
        <v>1</v>
      </c>
      <c r="N174" s="193" t="s">
        <v>39</v>
      </c>
      <c r="O174" s="68"/>
      <c r="P174" s="194">
        <f t="shared" si="11"/>
        <v>0</v>
      </c>
      <c r="Q174" s="194">
        <v>0.37640000000000001</v>
      </c>
      <c r="R174" s="194">
        <f t="shared" si="12"/>
        <v>1.5056</v>
      </c>
      <c r="S174" s="194">
        <v>0</v>
      </c>
      <c r="T174" s="195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135</v>
      </c>
      <c r="AT174" s="196" t="s">
        <v>121</v>
      </c>
      <c r="AU174" s="196" t="s">
        <v>84</v>
      </c>
      <c r="AY174" s="14" t="s">
        <v>118</v>
      </c>
      <c r="BE174" s="197">
        <f t="shared" si="14"/>
        <v>0</v>
      </c>
      <c r="BF174" s="197">
        <f t="shared" si="15"/>
        <v>0</v>
      </c>
      <c r="BG174" s="197">
        <f t="shared" si="16"/>
        <v>0</v>
      </c>
      <c r="BH174" s="197">
        <f t="shared" si="17"/>
        <v>0</v>
      </c>
      <c r="BI174" s="197">
        <f t="shared" si="18"/>
        <v>0</v>
      </c>
      <c r="BJ174" s="14" t="s">
        <v>82</v>
      </c>
      <c r="BK174" s="197">
        <f t="shared" si="19"/>
        <v>0</v>
      </c>
      <c r="BL174" s="14" t="s">
        <v>135</v>
      </c>
      <c r="BM174" s="196" t="s">
        <v>321</v>
      </c>
    </row>
    <row r="175" spans="1:65" s="2" customFormat="1" ht="24.2" customHeight="1">
      <c r="A175" s="31"/>
      <c r="B175" s="32"/>
      <c r="C175" s="184" t="s">
        <v>322</v>
      </c>
      <c r="D175" s="184" t="s">
        <v>121</v>
      </c>
      <c r="E175" s="185" t="s">
        <v>323</v>
      </c>
      <c r="F175" s="186" t="s">
        <v>324</v>
      </c>
      <c r="G175" s="187" t="s">
        <v>150</v>
      </c>
      <c r="H175" s="188">
        <v>100</v>
      </c>
      <c r="I175" s="189"/>
      <c r="J175" s="190">
        <f t="shared" si="10"/>
        <v>0</v>
      </c>
      <c r="K175" s="191"/>
      <c r="L175" s="36"/>
      <c r="M175" s="192" t="s">
        <v>1</v>
      </c>
      <c r="N175" s="193" t="s">
        <v>39</v>
      </c>
      <c r="O175" s="68"/>
      <c r="P175" s="194">
        <f t="shared" si="11"/>
        <v>0</v>
      </c>
      <c r="Q175" s="194">
        <v>0.108</v>
      </c>
      <c r="R175" s="194">
        <f t="shared" si="12"/>
        <v>10.8</v>
      </c>
      <c r="S175" s="194">
        <v>0</v>
      </c>
      <c r="T175" s="195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135</v>
      </c>
      <c r="AT175" s="196" t="s">
        <v>121</v>
      </c>
      <c r="AU175" s="196" t="s">
        <v>84</v>
      </c>
      <c r="AY175" s="14" t="s">
        <v>118</v>
      </c>
      <c r="BE175" s="197">
        <f t="shared" si="14"/>
        <v>0</v>
      </c>
      <c r="BF175" s="197">
        <f t="shared" si="15"/>
        <v>0</v>
      </c>
      <c r="BG175" s="197">
        <f t="shared" si="16"/>
        <v>0</v>
      </c>
      <c r="BH175" s="197">
        <f t="shared" si="17"/>
        <v>0</v>
      </c>
      <c r="BI175" s="197">
        <f t="shared" si="18"/>
        <v>0</v>
      </c>
      <c r="BJ175" s="14" t="s">
        <v>82</v>
      </c>
      <c r="BK175" s="197">
        <f t="shared" si="19"/>
        <v>0</v>
      </c>
      <c r="BL175" s="14" t="s">
        <v>135</v>
      </c>
      <c r="BM175" s="196" t="s">
        <v>325</v>
      </c>
    </row>
    <row r="176" spans="1:65" s="2" customFormat="1" ht="33" customHeight="1">
      <c r="A176" s="31"/>
      <c r="B176" s="32"/>
      <c r="C176" s="184" t="s">
        <v>326</v>
      </c>
      <c r="D176" s="184" t="s">
        <v>121</v>
      </c>
      <c r="E176" s="185" t="s">
        <v>327</v>
      </c>
      <c r="F176" s="186" t="s">
        <v>328</v>
      </c>
      <c r="G176" s="187" t="s">
        <v>150</v>
      </c>
      <c r="H176" s="188">
        <v>450</v>
      </c>
      <c r="I176" s="189"/>
      <c r="J176" s="190">
        <f t="shared" ref="J176:J207" si="20">ROUND(I176*H176,2)</f>
        <v>0</v>
      </c>
      <c r="K176" s="191"/>
      <c r="L176" s="36"/>
      <c r="M176" s="192" t="s">
        <v>1</v>
      </c>
      <c r="N176" s="193" t="s">
        <v>39</v>
      </c>
      <c r="O176" s="68"/>
      <c r="P176" s="194">
        <f t="shared" ref="P176:P207" si="21">O176*H176</f>
        <v>0</v>
      </c>
      <c r="Q176" s="194">
        <v>0.23402999999999999</v>
      </c>
      <c r="R176" s="194">
        <f t="shared" ref="R176:R207" si="22">Q176*H176</f>
        <v>105.31349999999999</v>
      </c>
      <c r="S176" s="194">
        <v>0</v>
      </c>
      <c r="T176" s="195">
        <f t="shared" ref="T176:T207" si="23"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135</v>
      </c>
      <c r="AT176" s="196" t="s">
        <v>121</v>
      </c>
      <c r="AU176" s="196" t="s">
        <v>84</v>
      </c>
      <c r="AY176" s="14" t="s">
        <v>118</v>
      </c>
      <c r="BE176" s="197">
        <f t="shared" ref="BE176:BE204" si="24">IF(N176="základní",J176,0)</f>
        <v>0</v>
      </c>
      <c r="BF176" s="197">
        <f t="shared" ref="BF176:BF204" si="25">IF(N176="snížená",J176,0)</f>
        <v>0</v>
      </c>
      <c r="BG176" s="197">
        <f t="shared" ref="BG176:BG204" si="26">IF(N176="zákl. přenesená",J176,0)</f>
        <v>0</v>
      </c>
      <c r="BH176" s="197">
        <f t="shared" ref="BH176:BH204" si="27">IF(N176="sníž. přenesená",J176,0)</f>
        <v>0</v>
      </c>
      <c r="BI176" s="197">
        <f t="shared" ref="BI176:BI204" si="28">IF(N176="nulová",J176,0)</f>
        <v>0</v>
      </c>
      <c r="BJ176" s="14" t="s">
        <v>82</v>
      </c>
      <c r="BK176" s="197">
        <f t="shared" ref="BK176:BK204" si="29">ROUND(I176*H176,2)</f>
        <v>0</v>
      </c>
      <c r="BL176" s="14" t="s">
        <v>135</v>
      </c>
      <c r="BM176" s="196" t="s">
        <v>329</v>
      </c>
    </row>
    <row r="177" spans="1:65" s="2" customFormat="1" ht="16.5" customHeight="1">
      <c r="A177" s="31"/>
      <c r="B177" s="32"/>
      <c r="C177" s="198" t="s">
        <v>330</v>
      </c>
      <c r="D177" s="198" t="s">
        <v>127</v>
      </c>
      <c r="E177" s="199" t="s">
        <v>331</v>
      </c>
      <c r="F177" s="200" t="s">
        <v>332</v>
      </c>
      <c r="G177" s="201" t="s">
        <v>134</v>
      </c>
      <c r="H177" s="202">
        <v>400</v>
      </c>
      <c r="I177" s="203"/>
      <c r="J177" s="204">
        <f t="shared" si="20"/>
        <v>0</v>
      </c>
      <c r="K177" s="205"/>
      <c r="L177" s="206"/>
      <c r="M177" s="207" t="s">
        <v>1</v>
      </c>
      <c r="N177" s="208" t="s">
        <v>39</v>
      </c>
      <c r="O177" s="68"/>
      <c r="P177" s="194">
        <f t="shared" si="21"/>
        <v>0</v>
      </c>
      <c r="Q177" s="194">
        <v>0</v>
      </c>
      <c r="R177" s="194">
        <f t="shared" si="22"/>
        <v>0</v>
      </c>
      <c r="S177" s="194">
        <v>0</v>
      </c>
      <c r="T177" s="195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139</v>
      </c>
      <c r="AT177" s="196" t="s">
        <v>127</v>
      </c>
      <c r="AU177" s="196" t="s">
        <v>84</v>
      </c>
      <c r="AY177" s="14" t="s">
        <v>118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4" t="s">
        <v>82</v>
      </c>
      <c r="BK177" s="197">
        <f t="shared" si="29"/>
        <v>0</v>
      </c>
      <c r="BL177" s="14" t="s">
        <v>135</v>
      </c>
      <c r="BM177" s="196" t="s">
        <v>333</v>
      </c>
    </row>
    <row r="178" spans="1:65" s="2" customFormat="1" ht="16.5" customHeight="1">
      <c r="A178" s="31"/>
      <c r="B178" s="32"/>
      <c r="C178" s="198" t="s">
        <v>334</v>
      </c>
      <c r="D178" s="198" t="s">
        <v>127</v>
      </c>
      <c r="E178" s="199" t="s">
        <v>335</v>
      </c>
      <c r="F178" s="200" t="s">
        <v>336</v>
      </c>
      <c r="G178" s="201" t="s">
        <v>134</v>
      </c>
      <c r="H178" s="202">
        <v>50</v>
      </c>
      <c r="I178" s="203"/>
      <c r="J178" s="204">
        <f t="shared" si="20"/>
        <v>0</v>
      </c>
      <c r="K178" s="205"/>
      <c r="L178" s="206"/>
      <c r="M178" s="207" t="s">
        <v>1</v>
      </c>
      <c r="N178" s="208" t="s">
        <v>39</v>
      </c>
      <c r="O178" s="68"/>
      <c r="P178" s="194">
        <f t="shared" si="21"/>
        <v>0</v>
      </c>
      <c r="Q178" s="194">
        <v>0</v>
      </c>
      <c r="R178" s="194">
        <f t="shared" si="22"/>
        <v>0</v>
      </c>
      <c r="S178" s="194">
        <v>0</v>
      </c>
      <c r="T178" s="195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139</v>
      </c>
      <c r="AT178" s="196" t="s">
        <v>127</v>
      </c>
      <c r="AU178" s="196" t="s">
        <v>84</v>
      </c>
      <c r="AY178" s="14" t="s">
        <v>118</v>
      </c>
      <c r="BE178" s="197">
        <f t="shared" si="24"/>
        <v>0</v>
      </c>
      <c r="BF178" s="197">
        <f t="shared" si="25"/>
        <v>0</v>
      </c>
      <c r="BG178" s="197">
        <f t="shared" si="26"/>
        <v>0</v>
      </c>
      <c r="BH178" s="197">
        <f t="shared" si="27"/>
        <v>0</v>
      </c>
      <c r="BI178" s="197">
        <f t="shared" si="28"/>
        <v>0</v>
      </c>
      <c r="BJ178" s="14" t="s">
        <v>82</v>
      </c>
      <c r="BK178" s="197">
        <f t="shared" si="29"/>
        <v>0</v>
      </c>
      <c r="BL178" s="14" t="s">
        <v>135</v>
      </c>
      <c r="BM178" s="196" t="s">
        <v>337</v>
      </c>
    </row>
    <row r="179" spans="1:65" s="2" customFormat="1" ht="16.5" customHeight="1">
      <c r="A179" s="31"/>
      <c r="B179" s="32"/>
      <c r="C179" s="198" t="s">
        <v>338</v>
      </c>
      <c r="D179" s="198" t="s">
        <v>127</v>
      </c>
      <c r="E179" s="199" t="s">
        <v>339</v>
      </c>
      <c r="F179" s="200" t="s">
        <v>340</v>
      </c>
      <c r="G179" s="201" t="s">
        <v>134</v>
      </c>
      <c r="H179" s="202">
        <v>6</v>
      </c>
      <c r="I179" s="203"/>
      <c r="J179" s="204">
        <f t="shared" si="20"/>
        <v>0</v>
      </c>
      <c r="K179" s="205"/>
      <c r="L179" s="206"/>
      <c r="M179" s="207" t="s">
        <v>1</v>
      </c>
      <c r="N179" s="208" t="s">
        <v>39</v>
      </c>
      <c r="O179" s="68"/>
      <c r="P179" s="194">
        <f t="shared" si="21"/>
        <v>0</v>
      </c>
      <c r="Q179" s="194">
        <v>0</v>
      </c>
      <c r="R179" s="194">
        <f t="shared" si="22"/>
        <v>0</v>
      </c>
      <c r="S179" s="194">
        <v>0</v>
      </c>
      <c r="T179" s="195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139</v>
      </c>
      <c r="AT179" s="196" t="s">
        <v>127</v>
      </c>
      <c r="AU179" s="196" t="s">
        <v>84</v>
      </c>
      <c r="AY179" s="14" t="s">
        <v>118</v>
      </c>
      <c r="BE179" s="197">
        <f t="shared" si="24"/>
        <v>0</v>
      </c>
      <c r="BF179" s="197">
        <f t="shared" si="25"/>
        <v>0</v>
      </c>
      <c r="BG179" s="197">
        <f t="shared" si="26"/>
        <v>0</v>
      </c>
      <c r="BH179" s="197">
        <f t="shared" si="27"/>
        <v>0</v>
      </c>
      <c r="BI179" s="197">
        <f t="shared" si="28"/>
        <v>0</v>
      </c>
      <c r="BJ179" s="14" t="s">
        <v>82</v>
      </c>
      <c r="BK179" s="197">
        <f t="shared" si="29"/>
        <v>0</v>
      </c>
      <c r="BL179" s="14" t="s">
        <v>135</v>
      </c>
      <c r="BM179" s="196" t="s">
        <v>341</v>
      </c>
    </row>
    <row r="180" spans="1:65" s="2" customFormat="1" ht="16.5" customHeight="1">
      <c r="A180" s="31"/>
      <c r="B180" s="32"/>
      <c r="C180" s="198" t="s">
        <v>342</v>
      </c>
      <c r="D180" s="198" t="s">
        <v>127</v>
      </c>
      <c r="E180" s="199" t="s">
        <v>343</v>
      </c>
      <c r="F180" s="200" t="s">
        <v>344</v>
      </c>
      <c r="G180" s="201" t="s">
        <v>134</v>
      </c>
      <c r="H180" s="202">
        <v>12</v>
      </c>
      <c r="I180" s="203"/>
      <c r="J180" s="204">
        <f t="shared" si="20"/>
        <v>0</v>
      </c>
      <c r="K180" s="205"/>
      <c r="L180" s="206"/>
      <c r="M180" s="207" t="s">
        <v>1</v>
      </c>
      <c r="N180" s="208" t="s">
        <v>39</v>
      </c>
      <c r="O180" s="68"/>
      <c r="P180" s="194">
        <f t="shared" si="21"/>
        <v>0</v>
      </c>
      <c r="Q180" s="194">
        <v>0</v>
      </c>
      <c r="R180" s="194">
        <f t="shared" si="22"/>
        <v>0</v>
      </c>
      <c r="S180" s="194">
        <v>0</v>
      </c>
      <c r="T180" s="195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139</v>
      </c>
      <c r="AT180" s="196" t="s">
        <v>127</v>
      </c>
      <c r="AU180" s="196" t="s">
        <v>84</v>
      </c>
      <c r="AY180" s="14" t="s">
        <v>118</v>
      </c>
      <c r="BE180" s="197">
        <f t="shared" si="24"/>
        <v>0</v>
      </c>
      <c r="BF180" s="197">
        <f t="shared" si="25"/>
        <v>0</v>
      </c>
      <c r="BG180" s="197">
        <f t="shared" si="26"/>
        <v>0</v>
      </c>
      <c r="BH180" s="197">
        <f t="shared" si="27"/>
        <v>0</v>
      </c>
      <c r="BI180" s="197">
        <f t="shared" si="28"/>
        <v>0</v>
      </c>
      <c r="BJ180" s="14" t="s">
        <v>82</v>
      </c>
      <c r="BK180" s="197">
        <f t="shared" si="29"/>
        <v>0</v>
      </c>
      <c r="BL180" s="14" t="s">
        <v>135</v>
      </c>
      <c r="BM180" s="196" t="s">
        <v>345</v>
      </c>
    </row>
    <row r="181" spans="1:65" s="2" customFormat="1" ht="24.2" customHeight="1">
      <c r="A181" s="31"/>
      <c r="B181" s="32"/>
      <c r="C181" s="184" t="s">
        <v>346</v>
      </c>
      <c r="D181" s="184" t="s">
        <v>121</v>
      </c>
      <c r="E181" s="185" t="s">
        <v>347</v>
      </c>
      <c r="F181" s="186" t="s">
        <v>348</v>
      </c>
      <c r="G181" s="187" t="s">
        <v>150</v>
      </c>
      <c r="H181" s="188">
        <v>300</v>
      </c>
      <c r="I181" s="189"/>
      <c r="J181" s="190">
        <f t="shared" si="20"/>
        <v>0</v>
      </c>
      <c r="K181" s="191"/>
      <c r="L181" s="36"/>
      <c r="M181" s="192" t="s">
        <v>1</v>
      </c>
      <c r="N181" s="193" t="s">
        <v>39</v>
      </c>
      <c r="O181" s="68"/>
      <c r="P181" s="194">
        <f t="shared" si="21"/>
        <v>0</v>
      </c>
      <c r="Q181" s="194">
        <v>0</v>
      </c>
      <c r="R181" s="194">
        <f t="shared" si="22"/>
        <v>0</v>
      </c>
      <c r="S181" s="194">
        <v>0</v>
      </c>
      <c r="T181" s="195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135</v>
      </c>
      <c r="AT181" s="196" t="s">
        <v>121</v>
      </c>
      <c r="AU181" s="196" t="s">
        <v>84</v>
      </c>
      <c r="AY181" s="14" t="s">
        <v>118</v>
      </c>
      <c r="BE181" s="197">
        <f t="shared" si="24"/>
        <v>0</v>
      </c>
      <c r="BF181" s="197">
        <f t="shared" si="25"/>
        <v>0</v>
      </c>
      <c r="BG181" s="197">
        <f t="shared" si="26"/>
        <v>0</v>
      </c>
      <c r="BH181" s="197">
        <f t="shared" si="27"/>
        <v>0</v>
      </c>
      <c r="BI181" s="197">
        <f t="shared" si="28"/>
        <v>0</v>
      </c>
      <c r="BJ181" s="14" t="s">
        <v>82</v>
      </c>
      <c r="BK181" s="197">
        <f t="shared" si="29"/>
        <v>0</v>
      </c>
      <c r="BL181" s="14" t="s">
        <v>135</v>
      </c>
      <c r="BM181" s="196" t="s">
        <v>349</v>
      </c>
    </row>
    <row r="182" spans="1:65" s="2" customFormat="1" ht="33" customHeight="1">
      <c r="A182" s="31"/>
      <c r="B182" s="32"/>
      <c r="C182" s="198" t="s">
        <v>350</v>
      </c>
      <c r="D182" s="198" t="s">
        <v>127</v>
      </c>
      <c r="E182" s="199" t="s">
        <v>351</v>
      </c>
      <c r="F182" s="200" t="s">
        <v>352</v>
      </c>
      <c r="G182" s="201" t="s">
        <v>150</v>
      </c>
      <c r="H182" s="202">
        <v>300</v>
      </c>
      <c r="I182" s="203"/>
      <c r="J182" s="204">
        <f t="shared" si="20"/>
        <v>0</v>
      </c>
      <c r="K182" s="205"/>
      <c r="L182" s="206"/>
      <c r="M182" s="207" t="s">
        <v>1</v>
      </c>
      <c r="N182" s="208" t="s">
        <v>39</v>
      </c>
      <c r="O182" s="68"/>
      <c r="P182" s="194">
        <f t="shared" si="21"/>
        <v>0</v>
      </c>
      <c r="Q182" s="194">
        <v>6.8999999999999997E-4</v>
      </c>
      <c r="R182" s="194">
        <f t="shared" si="22"/>
        <v>0.20699999999999999</v>
      </c>
      <c r="S182" s="194">
        <v>0</v>
      </c>
      <c r="T182" s="195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139</v>
      </c>
      <c r="AT182" s="196" t="s">
        <v>127</v>
      </c>
      <c r="AU182" s="196" t="s">
        <v>84</v>
      </c>
      <c r="AY182" s="14" t="s">
        <v>118</v>
      </c>
      <c r="BE182" s="197">
        <f t="shared" si="24"/>
        <v>0</v>
      </c>
      <c r="BF182" s="197">
        <f t="shared" si="25"/>
        <v>0</v>
      </c>
      <c r="BG182" s="197">
        <f t="shared" si="26"/>
        <v>0</v>
      </c>
      <c r="BH182" s="197">
        <f t="shared" si="27"/>
        <v>0</v>
      </c>
      <c r="BI182" s="197">
        <f t="shared" si="28"/>
        <v>0</v>
      </c>
      <c r="BJ182" s="14" t="s">
        <v>82</v>
      </c>
      <c r="BK182" s="197">
        <f t="shared" si="29"/>
        <v>0</v>
      </c>
      <c r="BL182" s="14" t="s">
        <v>135</v>
      </c>
      <c r="BM182" s="196" t="s">
        <v>353</v>
      </c>
    </row>
    <row r="183" spans="1:65" s="2" customFormat="1" ht="24.2" customHeight="1">
      <c r="A183" s="31"/>
      <c r="B183" s="32"/>
      <c r="C183" s="198" t="s">
        <v>354</v>
      </c>
      <c r="D183" s="198" t="s">
        <v>127</v>
      </c>
      <c r="E183" s="199" t="s">
        <v>355</v>
      </c>
      <c r="F183" s="200" t="s">
        <v>356</v>
      </c>
      <c r="G183" s="201" t="s">
        <v>150</v>
      </c>
      <c r="H183" s="202">
        <v>12</v>
      </c>
      <c r="I183" s="203"/>
      <c r="J183" s="204">
        <f t="shared" si="20"/>
        <v>0</v>
      </c>
      <c r="K183" s="205"/>
      <c r="L183" s="206"/>
      <c r="M183" s="207" t="s">
        <v>1</v>
      </c>
      <c r="N183" s="208" t="s">
        <v>39</v>
      </c>
      <c r="O183" s="68"/>
      <c r="P183" s="194">
        <f t="shared" si="21"/>
        <v>0</v>
      </c>
      <c r="Q183" s="194">
        <v>5.5000000000000003E-4</v>
      </c>
      <c r="R183" s="194">
        <f t="shared" si="22"/>
        <v>6.6E-3</v>
      </c>
      <c r="S183" s="194">
        <v>0</v>
      </c>
      <c r="T183" s="195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139</v>
      </c>
      <c r="AT183" s="196" t="s">
        <v>127</v>
      </c>
      <c r="AU183" s="196" t="s">
        <v>84</v>
      </c>
      <c r="AY183" s="14" t="s">
        <v>118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4" t="s">
        <v>82</v>
      </c>
      <c r="BK183" s="197">
        <f t="shared" si="29"/>
        <v>0</v>
      </c>
      <c r="BL183" s="14" t="s">
        <v>135</v>
      </c>
      <c r="BM183" s="196" t="s">
        <v>357</v>
      </c>
    </row>
    <row r="184" spans="1:65" s="2" customFormat="1" ht="16.5" customHeight="1">
      <c r="A184" s="31"/>
      <c r="B184" s="32"/>
      <c r="C184" s="198" t="s">
        <v>358</v>
      </c>
      <c r="D184" s="198" t="s">
        <v>127</v>
      </c>
      <c r="E184" s="199" t="s">
        <v>359</v>
      </c>
      <c r="F184" s="200" t="s">
        <v>360</v>
      </c>
      <c r="G184" s="201" t="s">
        <v>134</v>
      </c>
      <c r="H184" s="202">
        <v>100</v>
      </c>
      <c r="I184" s="203"/>
      <c r="J184" s="204">
        <f t="shared" si="20"/>
        <v>0</v>
      </c>
      <c r="K184" s="205"/>
      <c r="L184" s="206"/>
      <c r="M184" s="207" t="s">
        <v>1</v>
      </c>
      <c r="N184" s="208" t="s">
        <v>39</v>
      </c>
      <c r="O184" s="68"/>
      <c r="P184" s="194">
        <f t="shared" si="21"/>
        <v>0</v>
      </c>
      <c r="Q184" s="194">
        <v>0</v>
      </c>
      <c r="R184" s="194">
        <f t="shared" si="22"/>
        <v>0</v>
      </c>
      <c r="S184" s="194">
        <v>0</v>
      </c>
      <c r="T184" s="195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139</v>
      </c>
      <c r="AT184" s="196" t="s">
        <v>127</v>
      </c>
      <c r="AU184" s="196" t="s">
        <v>84</v>
      </c>
      <c r="AY184" s="14" t="s">
        <v>118</v>
      </c>
      <c r="BE184" s="197">
        <f t="shared" si="24"/>
        <v>0</v>
      </c>
      <c r="BF184" s="197">
        <f t="shared" si="25"/>
        <v>0</v>
      </c>
      <c r="BG184" s="197">
        <f t="shared" si="26"/>
        <v>0</v>
      </c>
      <c r="BH184" s="197">
        <f t="shared" si="27"/>
        <v>0</v>
      </c>
      <c r="BI184" s="197">
        <f t="shared" si="28"/>
        <v>0</v>
      </c>
      <c r="BJ184" s="14" t="s">
        <v>82</v>
      </c>
      <c r="BK184" s="197">
        <f t="shared" si="29"/>
        <v>0</v>
      </c>
      <c r="BL184" s="14" t="s">
        <v>135</v>
      </c>
      <c r="BM184" s="196" t="s">
        <v>361</v>
      </c>
    </row>
    <row r="185" spans="1:65" s="2" customFormat="1" ht="16.5" customHeight="1">
      <c r="A185" s="31"/>
      <c r="B185" s="32"/>
      <c r="C185" s="184" t="s">
        <v>362</v>
      </c>
      <c r="D185" s="184" t="s">
        <v>121</v>
      </c>
      <c r="E185" s="185" t="s">
        <v>363</v>
      </c>
      <c r="F185" s="186" t="s">
        <v>364</v>
      </c>
      <c r="G185" s="187" t="s">
        <v>150</v>
      </c>
      <c r="H185" s="188">
        <v>450</v>
      </c>
      <c r="I185" s="189"/>
      <c r="J185" s="190">
        <f t="shared" si="20"/>
        <v>0</v>
      </c>
      <c r="K185" s="191"/>
      <c r="L185" s="36"/>
      <c r="M185" s="192" t="s">
        <v>1</v>
      </c>
      <c r="N185" s="193" t="s">
        <v>39</v>
      </c>
      <c r="O185" s="68"/>
      <c r="P185" s="194">
        <f t="shared" si="21"/>
        <v>0</v>
      </c>
      <c r="Q185" s="194">
        <v>0</v>
      </c>
      <c r="R185" s="194">
        <f t="shared" si="22"/>
        <v>0</v>
      </c>
      <c r="S185" s="194">
        <v>0</v>
      </c>
      <c r="T185" s="195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135</v>
      </c>
      <c r="AT185" s="196" t="s">
        <v>121</v>
      </c>
      <c r="AU185" s="196" t="s">
        <v>84</v>
      </c>
      <c r="AY185" s="14" t="s">
        <v>118</v>
      </c>
      <c r="BE185" s="197">
        <f t="shared" si="24"/>
        <v>0</v>
      </c>
      <c r="BF185" s="197">
        <f t="shared" si="25"/>
        <v>0</v>
      </c>
      <c r="BG185" s="197">
        <f t="shared" si="26"/>
        <v>0</v>
      </c>
      <c r="BH185" s="197">
        <f t="shared" si="27"/>
        <v>0</v>
      </c>
      <c r="BI185" s="197">
        <f t="shared" si="28"/>
        <v>0</v>
      </c>
      <c r="BJ185" s="14" t="s">
        <v>82</v>
      </c>
      <c r="BK185" s="197">
        <f t="shared" si="29"/>
        <v>0</v>
      </c>
      <c r="BL185" s="14" t="s">
        <v>135</v>
      </c>
      <c r="BM185" s="196" t="s">
        <v>365</v>
      </c>
    </row>
    <row r="186" spans="1:65" s="2" customFormat="1" ht="33" customHeight="1">
      <c r="A186" s="31"/>
      <c r="B186" s="32"/>
      <c r="C186" s="184" t="s">
        <v>366</v>
      </c>
      <c r="D186" s="184" t="s">
        <v>121</v>
      </c>
      <c r="E186" s="185" t="s">
        <v>367</v>
      </c>
      <c r="F186" s="186" t="s">
        <v>368</v>
      </c>
      <c r="G186" s="187" t="s">
        <v>124</v>
      </c>
      <c r="H186" s="188">
        <v>155</v>
      </c>
      <c r="I186" s="189"/>
      <c r="J186" s="190">
        <f t="shared" si="20"/>
        <v>0</v>
      </c>
      <c r="K186" s="191"/>
      <c r="L186" s="36"/>
      <c r="M186" s="192" t="s">
        <v>1</v>
      </c>
      <c r="N186" s="193" t="s">
        <v>39</v>
      </c>
      <c r="O186" s="68"/>
      <c r="P186" s="194">
        <f t="shared" si="21"/>
        <v>0</v>
      </c>
      <c r="Q186" s="194">
        <v>0</v>
      </c>
      <c r="R186" s="194">
        <f t="shared" si="22"/>
        <v>0</v>
      </c>
      <c r="S186" s="194">
        <v>0</v>
      </c>
      <c r="T186" s="195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135</v>
      </c>
      <c r="AT186" s="196" t="s">
        <v>121</v>
      </c>
      <c r="AU186" s="196" t="s">
        <v>84</v>
      </c>
      <c r="AY186" s="14" t="s">
        <v>118</v>
      </c>
      <c r="BE186" s="197">
        <f t="shared" si="24"/>
        <v>0</v>
      </c>
      <c r="BF186" s="197">
        <f t="shared" si="25"/>
        <v>0</v>
      </c>
      <c r="BG186" s="197">
        <f t="shared" si="26"/>
        <v>0</v>
      </c>
      <c r="BH186" s="197">
        <f t="shared" si="27"/>
        <v>0</v>
      </c>
      <c r="BI186" s="197">
        <f t="shared" si="28"/>
        <v>0</v>
      </c>
      <c r="BJ186" s="14" t="s">
        <v>82</v>
      </c>
      <c r="BK186" s="197">
        <f t="shared" si="29"/>
        <v>0</v>
      </c>
      <c r="BL186" s="14" t="s">
        <v>135</v>
      </c>
      <c r="BM186" s="196" t="s">
        <v>369</v>
      </c>
    </row>
    <row r="187" spans="1:65" s="2" customFormat="1" ht="24.2" customHeight="1">
      <c r="A187" s="31"/>
      <c r="B187" s="32"/>
      <c r="C187" s="184" t="s">
        <v>370</v>
      </c>
      <c r="D187" s="184" t="s">
        <v>121</v>
      </c>
      <c r="E187" s="185" t="s">
        <v>371</v>
      </c>
      <c r="F187" s="186" t="s">
        <v>372</v>
      </c>
      <c r="G187" s="187" t="s">
        <v>124</v>
      </c>
      <c r="H187" s="188">
        <v>105</v>
      </c>
      <c r="I187" s="189"/>
      <c r="J187" s="190">
        <f t="shared" si="20"/>
        <v>0</v>
      </c>
      <c r="K187" s="191"/>
      <c r="L187" s="36"/>
      <c r="M187" s="192" t="s">
        <v>1</v>
      </c>
      <c r="N187" s="193" t="s">
        <v>39</v>
      </c>
      <c r="O187" s="68"/>
      <c r="P187" s="194">
        <f t="shared" si="21"/>
        <v>0</v>
      </c>
      <c r="Q187" s="194">
        <v>0</v>
      </c>
      <c r="R187" s="194">
        <f t="shared" si="22"/>
        <v>0</v>
      </c>
      <c r="S187" s="194">
        <v>0</v>
      </c>
      <c r="T187" s="195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135</v>
      </c>
      <c r="AT187" s="196" t="s">
        <v>121</v>
      </c>
      <c r="AU187" s="196" t="s">
        <v>84</v>
      </c>
      <c r="AY187" s="14" t="s">
        <v>118</v>
      </c>
      <c r="BE187" s="197">
        <f t="shared" si="24"/>
        <v>0</v>
      </c>
      <c r="BF187" s="197">
        <f t="shared" si="25"/>
        <v>0</v>
      </c>
      <c r="BG187" s="197">
        <f t="shared" si="26"/>
        <v>0</v>
      </c>
      <c r="BH187" s="197">
        <f t="shared" si="27"/>
        <v>0</v>
      </c>
      <c r="BI187" s="197">
        <f t="shared" si="28"/>
        <v>0</v>
      </c>
      <c r="BJ187" s="14" t="s">
        <v>82</v>
      </c>
      <c r="BK187" s="197">
        <f t="shared" si="29"/>
        <v>0</v>
      </c>
      <c r="BL187" s="14" t="s">
        <v>135</v>
      </c>
      <c r="BM187" s="196" t="s">
        <v>373</v>
      </c>
    </row>
    <row r="188" spans="1:65" s="2" customFormat="1" ht="33" customHeight="1">
      <c r="A188" s="31"/>
      <c r="B188" s="32"/>
      <c r="C188" s="184" t="s">
        <v>374</v>
      </c>
      <c r="D188" s="184" t="s">
        <v>121</v>
      </c>
      <c r="E188" s="185" t="s">
        <v>375</v>
      </c>
      <c r="F188" s="186" t="s">
        <v>376</v>
      </c>
      <c r="G188" s="187" t="s">
        <v>124</v>
      </c>
      <c r="H188" s="188">
        <v>55</v>
      </c>
      <c r="I188" s="189"/>
      <c r="J188" s="190">
        <f t="shared" si="20"/>
        <v>0</v>
      </c>
      <c r="K188" s="191"/>
      <c r="L188" s="36"/>
      <c r="M188" s="192" t="s">
        <v>1</v>
      </c>
      <c r="N188" s="193" t="s">
        <v>39</v>
      </c>
      <c r="O188" s="68"/>
      <c r="P188" s="194">
        <f t="shared" si="21"/>
        <v>0</v>
      </c>
      <c r="Q188" s="194">
        <v>0.10100000000000001</v>
      </c>
      <c r="R188" s="194">
        <f t="shared" si="22"/>
        <v>5.5550000000000006</v>
      </c>
      <c r="S188" s="194">
        <v>0</v>
      </c>
      <c r="T188" s="195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135</v>
      </c>
      <c r="AT188" s="196" t="s">
        <v>121</v>
      </c>
      <c r="AU188" s="196" t="s">
        <v>84</v>
      </c>
      <c r="AY188" s="14" t="s">
        <v>118</v>
      </c>
      <c r="BE188" s="197">
        <f t="shared" si="24"/>
        <v>0</v>
      </c>
      <c r="BF188" s="197">
        <f t="shared" si="25"/>
        <v>0</v>
      </c>
      <c r="BG188" s="197">
        <f t="shared" si="26"/>
        <v>0</v>
      </c>
      <c r="BH188" s="197">
        <f t="shared" si="27"/>
        <v>0</v>
      </c>
      <c r="BI188" s="197">
        <f t="shared" si="28"/>
        <v>0</v>
      </c>
      <c r="BJ188" s="14" t="s">
        <v>82</v>
      </c>
      <c r="BK188" s="197">
        <f t="shared" si="29"/>
        <v>0</v>
      </c>
      <c r="BL188" s="14" t="s">
        <v>135</v>
      </c>
      <c r="BM188" s="196" t="s">
        <v>377</v>
      </c>
    </row>
    <row r="189" spans="1:65" s="2" customFormat="1" ht="21.75" customHeight="1">
      <c r="A189" s="31"/>
      <c r="B189" s="32"/>
      <c r="C189" s="198" t="s">
        <v>378</v>
      </c>
      <c r="D189" s="198" t="s">
        <v>127</v>
      </c>
      <c r="E189" s="199" t="s">
        <v>379</v>
      </c>
      <c r="F189" s="200" t="s">
        <v>380</v>
      </c>
      <c r="G189" s="201" t="s">
        <v>124</v>
      </c>
      <c r="H189" s="202">
        <v>27.5</v>
      </c>
      <c r="I189" s="203"/>
      <c r="J189" s="204">
        <f t="shared" si="20"/>
        <v>0</v>
      </c>
      <c r="K189" s="205"/>
      <c r="L189" s="206"/>
      <c r="M189" s="207" t="s">
        <v>1</v>
      </c>
      <c r="N189" s="208" t="s">
        <v>39</v>
      </c>
      <c r="O189" s="68"/>
      <c r="P189" s="194">
        <f t="shared" si="21"/>
        <v>0</v>
      </c>
      <c r="Q189" s="194">
        <v>6.7000000000000004E-2</v>
      </c>
      <c r="R189" s="194">
        <f t="shared" si="22"/>
        <v>1.8425</v>
      </c>
      <c r="S189" s="194">
        <v>0</v>
      </c>
      <c r="T189" s="195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6" t="s">
        <v>139</v>
      </c>
      <c r="AT189" s="196" t="s">
        <v>127</v>
      </c>
      <c r="AU189" s="196" t="s">
        <v>84</v>
      </c>
      <c r="AY189" s="14" t="s">
        <v>118</v>
      </c>
      <c r="BE189" s="197">
        <f t="shared" si="24"/>
        <v>0</v>
      </c>
      <c r="BF189" s="197">
        <f t="shared" si="25"/>
        <v>0</v>
      </c>
      <c r="BG189" s="197">
        <f t="shared" si="26"/>
        <v>0</v>
      </c>
      <c r="BH189" s="197">
        <f t="shared" si="27"/>
        <v>0</v>
      </c>
      <c r="BI189" s="197">
        <f t="shared" si="28"/>
        <v>0</v>
      </c>
      <c r="BJ189" s="14" t="s">
        <v>82</v>
      </c>
      <c r="BK189" s="197">
        <f t="shared" si="29"/>
        <v>0</v>
      </c>
      <c r="BL189" s="14" t="s">
        <v>135</v>
      </c>
      <c r="BM189" s="196" t="s">
        <v>381</v>
      </c>
    </row>
    <row r="190" spans="1:65" s="2" customFormat="1" ht="37.9" customHeight="1">
      <c r="A190" s="31"/>
      <c r="B190" s="32"/>
      <c r="C190" s="184" t="s">
        <v>382</v>
      </c>
      <c r="D190" s="184" t="s">
        <v>121</v>
      </c>
      <c r="E190" s="185" t="s">
        <v>383</v>
      </c>
      <c r="F190" s="186" t="s">
        <v>384</v>
      </c>
      <c r="G190" s="187" t="s">
        <v>124</v>
      </c>
      <c r="H190" s="188">
        <v>45</v>
      </c>
      <c r="I190" s="189"/>
      <c r="J190" s="190">
        <f t="shared" si="20"/>
        <v>0</v>
      </c>
      <c r="K190" s="191"/>
      <c r="L190" s="36"/>
      <c r="M190" s="192" t="s">
        <v>1</v>
      </c>
      <c r="N190" s="193" t="s">
        <v>39</v>
      </c>
      <c r="O190" s="68"/>
      <c r="P190" s="194">
        <f t="shared" si="21"/>
        <v>0</v>
      </c>
      <c r="Q190" s="194">
        <v>8.4250000000000005E-2</v>
      </c>
      <c r="R190" s="194">
        <f t="shared" si="22"/>
        <v>3.7912500000000002</v>
      </c>
      <c r="S190" s="194">
        <v>0</v>
      </c>
      <c r="T190" s="195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6" t="s">
        <v>135</v>
      </c>
      <c r="AT190" s="196" t="s">
        <v>121</v>
      </c>
      <c r="AU190" s="196" t="s">
        <v>84</v>
      </c>
      <c r="AY190" s="14" t="s">
        <v>118</v>
      </c>
      <c r="BE190" s="197">
        <f t="shared" si="24"/>
        <v>0</v>
      </c>
      <c r="BF190" s="197">
        <f t="shared" si="25"/>
        <v>0</v>
      </c>
      <c r="BG190" s="197">
        <f t="shared" si="26"/>
        <v>0</v>
      </c>
      <c r="BH190" s="197">
        <f t="shared" si="27"/>
        <v>0</v>
      </c>
      <c r="BI190" s="197">
        <f t="shared" si="28"/>
        <v>0</v>
      </c>
      <c r="BJ190" s="14" t="s">
        <v>82</v>
      </c>
      <c r="BK190" s="197">
        <f t="shared" si="29"/>
        <v>0</v>
      </c>
      <c r="BL190" s="14" t="s">
        <v>135</v>
      </c>
      <c r="BM190" s="196" t="s">
        <v>385</v>
      </c>
    </row>
    <row r="191" spans="1:65" s="2" customFormat="1" ht="16.5" customHeight="1">
      <c r="A191" s="31"/>
      <c r="B191" s="32"/>
      <c r="C191" s="198" t="s">
        <v>135</v>
      </c>
      <c r="D191" s="198" t="s">
        <v>127</v>
      </c>
      <c r="E191" s="199" t="s">
        <v>386</v>
      </c>
      <c r="F191" s="200" t="s">
        <v>387</v>
      </c>
      <c r="G191" s="201" t="s">
        <v>124</v>
      </c>
      <c r="H191" s="202">
        <v>12.5</v>
      </c>
      <c r="I191" s="203"/>
      <c r="J191" s="204">
        <f t="shared" si="20"/>
        <v>0</v>
      </c>
      <c r="K191" s="205"/>
      <c r="L191" s="206"/>
      <c r="M191" s="207" t="s">
        <v>1</v>
      </c>
      <c r="N191" s="208" t="s">
        <v>39</v>
      </c>
      <c r="O191" s="68"/>
      <c r="P191" s="194">
        <f t="shared" si="21"/>
        <v>0</v>
      </c>
      <c r="Q191" s="194">
        <v>0.13</v>
      </c>
      <c r="R191" s="194">
        <f t="shared" si="22"/>
        <v>1.625</v>
      </c>
      <c r="S191" s="194">
        <v>0</v>
      </c>
      <c r="T191" s="195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6" t="s">
        <v>139</v>
      </c>
      <c r="AT191" s="196" t="s">
        <v>127</v>
      </c>
      <c r="AU191" s="196" t="s">
        <v>84</v>
      </c>
      <c r="AY191" s="14" t="s">
        <v>118</v>
      </c>
      <c r="BE191" s="197">
        <f t="shared" si="24"/>
        <v>0</v>
      </c>
      <c r="BF191" s="197">
        <f t="shared" si="25"/>
        <v>0</v>
      </c>
      <c r="BG191" s="197">
        <f t="shared" si="26"/>
        <v>0</v>
      </c>
      <c r="BH191" s="197">
        <f t="shared" si="27"/>
        <v>0</v>
      </c>
      <c r="BI191" s="197">
        <f t="shared" si="28"/>
        <v>0</v>
      </c>
      <c r="BJ191" s="14" t="s">
        <v>82</v>
      </c>
      <c r="BK191" s="197">
        <f t="shared" si="29"/>
        <v>0</v>
      </c>
      <c r="BL191" s="14" t="s">
        <v>135</v>
      </c>
      <c r="BM191" s="196" t="s">
        <v>388</v>
      </c>
    </row>
    <row r="192" spans="1:65" s="2" customFormat="1" ht="16.5" customHeight="1">
      <c r="A192" s="31"/>
      <c r="B192" s="32"/>
      <c r="C192" s="198" t="s">
        <v>389</v>
      </c>
      <c r="D192" s="198" t="s">
        <v>127</v>
      </c>
      <c r="E192" s="199" t="s">
        <v>390</v>
      </c>
      <c r="F192" s="200" t="s">
        <v>391</v>
      </c>
      <c r="G192" s="201" t="s">
        <v>124</v>
      </c>
      <c r="H192" s="202">
        <v>10</v>
      </c>
      <c r="I192" s="203"/>
      <c r="J192" s="204">
        <f t="shared" si="20"/>
        <v>0</v>
      </c>
      <c r="K192" s="205"/>
      <c r="L192" s="206"/>
      <c r="M192" s="207" t="s">
        <v>1</v>
      </c>
      <c r="N192" s="208" t="s">
        <v>39</v>
      </c>
      <c r="O192" s="68"/>
      <c r="P192" s="194">
        <f t="shared" si="21"/>
        <v>0</v>
      </c>
      <c r="Q192" s="194">
        <v>0.13</v>
      </c>
      <c r="R192" s="194">
        <f t="shared" si="22"/>
        <v>1.3</v>
      </c>
      <c r="S192" s="194">
        <v>0</v>
      </c>
      <c r="T192" s="195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139</v>
      </c>
      <c r="AT192" s="196" t="s">
        <v>127</v>
      </c>
      <c r="AU192" s="196" t="s">
        <v>84</v>
      </c>
      <c r="AY192" s="14" t="s">
        <v>118</v>
      </c>
      <c r="BE192" s="197">
        <f t="shared" si="24"/>
        <v>0</v>
      </c>
      <c r="BF192" s="197">
        <f t="shared" si="25"/>
        <v>0</v>
      </c>
      <c r="BG192" s="197">
        <f t="shared" si="26"/>
        <v>0</v>
      </c>
      <c r="BH192" s="197">
        <f t="shared" si="27"/>
        <v>0</v>
      </c>
      <c r="BI192" s="197">
        <f t="shared" si="28"/>
        <v>0</v>
      </c>
      <c r="BJ192" s="14" t="s">
        <v>82</v>
      </c>
      <c r="BK192" s="197">
        <f t="shared" si="29"/>
        <v>0</v>
      </c>
      <c r="BL192" s="14" t="s">
        <v>135</v>
      </c>
      <c r="BM192" s="196" t="s">
        <v>392</v>
      </c>
    </row>
    <row r="193" spans="1:65" s="2" customFormat="1" ht="24.2" customHeight="1">
      <c r="A193" s="31"/>
      <c r="B193" s="32"/>
      <c r="C193" s="184" t="s">
        <v>393</v>
      </c>
      <c r="D193" s="184" t="s">
        <v>121</v>
      </c>
      <c r="E193" s="185" t="s">
        <v>394</v>
      </c>
      <c r="F193" s="186" t="s">
        <v>395</v>
      </c>
      <c r="G193" s="187" t="s">
        <v>150</v>
      </c>
      <c r="H193" s="188">
        <v>280</v>
      </c>
      <c r="I193" s="189"/>
      <c r="J193" s="190">
        <f t="shared" si="20"/>
        <v>0</v>
      </c>
      <c r="K193" s="191"/>
      <c r="L193" s="36"/>
      <c r="M193" s="192" t="s">
        <v>1</v>
      </c>
      <c r="N193" s="193" t="s">
        <v>39</v>
      </c>
      <c r="O193" s="68"/>
      <c r="P193" s="194">
        <f t="shared" si="21"/>
        <v>0</v>
      </c>
      <c r="Q193" s="194">
        <v>0.11934</v>
      </c>
      <c r="R193" s="194">
        <f t="shared" si="22"/>
        <v>33.415199999999999</v>
      </c>
      <c r="S193" s="194">
        <v>0</v>
      </c>
      <c r="T193" s="195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6" t="s">
        <v>135</v>
      </c>
      <c r="AT193" s="196" t="s">
        <v>121</v>
      </c>
      <c r="AU193" s="196" t="s">
        <v>84</v>
      </c>
      <c r="AY193" s="14" t="s">
        <v>118</v>
      </c>
      <c r="BE193" s="197">
        <f t="shared" si="24"/>
        <v>0</v>
      </c>
      <c r="BF193" s="197">
        <f t="shared" si="25"/>
        <v>0</v>
      </c>
      <c r="BG193" s="197">
        <f t="shared" si="26"/>
        <v>0</v>
      </c>
      <c r="BH193" s="197">
        <f t="shared" si="27"/>
        <v>0</v>
      </c>
      <c r="BI193" s="197">
        <f t="shared" si="28"/>
        <v>0</v>
      </c>
      <c r="BJ193" s="14" t="s">
        <v>82</v>
      </c>
      <c r="BK193" s="197">
        <f t="shared" si="29"/>
        <v>0</v>
      </c>
      <c r="BL193" s="14" t="s">
        <v>135</v>
      </c>
      <c r="BM193" s="196" t="s">
        <v>396</v>
      </c>
    </row>
    <row r="194" spans="1:65" s="2" customFormat="1" ht="16.5" customHeight="1">
      <c r="A194" s="31"/>
      <c r="B194" s="32"/>
      <c r="C194" s="198" t="s">
        <v>397</v>
      </c>
      <c r="D194" s="198" t="s">
        <v>127</v>
      </c>
      <c r="E194" s="199" t="s">
        <v>398</v>
      </c>
      <c r="F194" s="200" t="s">
        <v>399</v>
      </c>
      <c r="G194" s="201" t="s">
        <v>150</v>
      </c>
      <c r="H194" s="202">
        <v>50</v>
      </c>
      <c r="I194" s="203"/>
      <c r="J194" s="204">
        <f t="shared" si="20"/>
        <v>0</v>
      </c>
      <c r="K194" s="205"/>
      <c r="L194" s="206"/>
      <c r="M194" s="207" t="s">
        <v>1</v>
      </c>
      <c r="N194" s="208" t="s">
        <v>39</v>
      </c>
      <c r="O194" s="68"/>
      <c r="P194" s="194">
        <f t="shared" si="21"/>
        <v>0</v>
      </c>
      <c r="Q194" s="194">
        <v>2.58E-2</v>
      </c>
      <c r="R194" s="194">
        <f t="shared" si="22"/>
        <v>1.29</v>
      </c>
      <c r="S194" s="194">
        <v>0</v>
      </c>
      <c r="T194" s="195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6" t="s">
        <v>139</v>
      </c>
      <c r="AT194" s="196" t="s">
        <v>127</v>
      </c>
      <c r="AU194" s="196" t="s">
        <v>84</v>
      </c>
      <c r="AY194" s="14" t="s">
        <v>118</v>
      </c>
      <c r="BE194" s="197">
        <f t="shared" si="24"/>
        <v>0</v>
      </c>
      <c r="BF194" s="197">
        <f t="shared" si="25"/>
        <v>0</v>
      </c>
      <c r="BG194" s="197">
        <f t="shared" si="26"/>
        <v>0</v>
      </c>
      <c r="BH194" s="197">
        <f t="shared" si="27"/>
        <v>0</v>
      </c>
      <c r="BI194" s="197">
        <f t="shared" si="28"/>
        <v>0</v>
      </c>
      <c r="BJ194" s="14" t="s">
        <v>82</v>
      </c>
      <c r="BK194" s="197">
        <f t="shared" si="29"/>
        <v>0</v>
      </c>
      <c r="BL194" s="14" t="s">
        <v>135</v>
      </c>
      <c r="BM194" s="196" t="s">
        <v>400</v>
      </c>
    </row>
    <row r="195" spans="1:65" s="2" customFormat="1" ht="33" customHeight="1">
      <c r="A195" s="31"/>
      <c r="B195" s="32"/>
      <c r="C195" s="184" t="s">
        <v>401</v>
      </c>
      <c r="D195" s="184" t="s">
        <v>121</v>
      </c>
      <c r="E195" s="185" t="s">
        <v>402</v>
      </c>
      <c r="F195" s="186" t="s">
        <v>403</v>
      </c>
      <c r="G195" s="187" t="s">
        <v>124</v>
      </c>
      <c r="H195" s="188">
        <v>100</v>
      </c>
      <c r="I195" s="189"/>
      <c r="J195" s="190">
        <f t="shared" si="20"/>
        <v>0</v>
      </c>
      <c r="K195" s="191"/>
      <c r="L195" s="36"/>
      <c r="M195" s="192" t="s">
        <v>1</v>
      </c>
      <c r="N195" s="193" t="s">
        <v>39</v>
      </c>
      <c r="O195" s="68"/>
      <c r="P195" s="194">
        <f t="shared" si="21"/>
        <v>0</v>
      </c>
      <c r="Q195" s="194">
        <v>0</v>
      </c>
      <c r="R195" s="194">
        <f t="shared" si="22"/>
        <v>0</v>
      </c>
      <c r="S195" s="194">
        <v>0</v>
      </c>
      <c r="T195" s="195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6" t="s">
        <v>135</v>
      </c>
      <c r="AT195" s="196" t="s">
        <v>121</v>
      </c>
      <c r="AU195" s="196" t="s">
        <v>84</v>
      </c>
      <c r="AY195" s="14" t="s">
        <v>118</v>
      </c>
      <c r="BE195" s="197">
        <f t="shared" si="24"/>
        <v>0</v>
      </c>
      <c r="BF195" s="197">
        <f t="shared" si="25"/>
        <v>0</v>
      </c>
      <c r="BG195" s="197">
        <f t="shared" si="26"/>
        <v>0</v>
      </c>
      <c r="BH195" s="197">
        <f t="shared" si="27"/>
        <v>0</v>
      </c>
      <c r="BI195" s="197">
        <f t="shared" si="28"/>
        <v>0</v>
      </c>
      <c r="BJ195" s="14" t="s">
        <v>82</v>
      </c>
      <c r="BK195" s="197">
        <f t="shared" si="29"/>
        <v>0</v>
      </c>
      <c r="BL195" s="14" t="s">
        <v>135</v>
      </c>
      <c r="BM195" s="196" t="s">
        <v>404</v>
      </c>
    </row>
    <row r="196" spans="1:65" s="2" customFormat="1" ht="24.2" customHeight="1">
      <c r="A196" s="31"/>
      <c r="B196" s="32"/>
      <c r="C196" s="184" t="s">
        <v>405</v>
      </c>
      <c r="D196" s="184" t="s">
        <v>121</v>
      </c>
      <c r="E196" s="185" t="s">
        <v>406</v>
      </c>
      <c r="F196" s="186" t="s">
        <v>407</v>
      </c>
      <c r="G196" s="187" t="s">
        <v>150</v>
      </c>
      <c r="H196" s="188">
        <v>280</v>
      </c>
      <c r="I196" s="189"/>
      <c r="J196" s="190">
        <f t="shared" si="20"/>
        <v>0</v>
      </c>
      <c r="K196" s="191"/>
      <c r="L196" s="36"/>
      <c r="M196" s="192" t="s">
        <v>1</v>
      </c>
      <c r="N196" s="193" t="s">
        <v>39</v>
      </c>
      <c r="O196" s="68"/>
      <c r="P196" s="194">
        <f t="shared" si="21"/>
        <v>0</v>
      </c>
      <c r="Q196" s="194">
        <v>0</v>
      </c>
      <c r="R196" s="194">
        <f t="shared" si="22"/>
        <v>0</v>
      </c>
      <c r="S196" s="194">
        <v>0</v>
      </c>
      <c r="T196" s="195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135</v>
      </c>
      <c r="AT196" s="196" t="s">
        <v>121</v>
      </c>
      <c r="AU196" s="196" t="s">
        <v>84</v>
      </c>
      <c r="AY196" s="14" t="s">
        <v>118</v>
      </c>
      <c r="BE196" s="197">
        <f t="shared" si="24"/>
        <v>0</v>
      </c>
      <c r="BF196" s="197">
        <f t="shared" si="25"/>
        <v>0</v>
      </c>
      <c r="BG196" s="197">
        <f t="shared" si="26"/>
        <v>0</v>
      </c>
      <c r="BH196" s="197">
        <f t="shared" si="27"/>
        <v>0</v>
      </c>
      <c r="BI196" s="197">
        <f t="shared" si="28"/>
        <v>0</v>
      </c>
      <c r="BJ196" s="14" t="s">
        <v>82</v>
      </c>
      <c r="BK196" s="197">
        <f t="shared" si="29"/>
        <v>0</v>
      </c>
      <c r="BL196" s="14" t="s">
        <v>135</v>
      </c>
      <c r="BM196" s="196" t="s">
        <v>408</v>
      </c>
    </row>
    <row r="197" spans="1:65" s="2" customFormat="1" ht="24.2" customHeight="1">
      <c r="A197" s="31"/>
      <c r="B197" s="32"/>
      <c r="C197" s="184" t="s">
        <v>409</v>
      </c>
      <c r="D197" s="184" t="s">
        <v>121</v>
      </c>
      <c r="E197" s="185" t="s">
        <v>410</v>
      </c>
      <c r="F197" s="186" t="s">
        <v>411</v>
      </c>
      <c r="G197" s="187" t="s">
        <v>124</v>
      </c>
      <c r="H197" s="188">
        <v>105</v>
      </c>
      <c r="I197" s="189"/>
      <c r="J197" s="190">
        <f t="shared" si="20"/>
        <v>0</v>
      </c>
      <c r="K197" s="191"/>
      <c r="L197" s="36"/>
      <c r="M197" s="192" t="s">
        <v>1</v>
      </c>
      <c r="N197" s="193" t="s">
        <v>39</v>
      </c>
      <c r="O197" s="68"/>
      <c r="P197" s="194">
        <f t="shared" si="21"/>
        <v>0</v>
      </c>
      <c r="Q197" s="194">
        <v>0</v>
      </c>
      <c r="R197" s="194">
        <f t="shared" si="22"/>
        <v>0</v>
      </c>
      <c r="S197" s="194">
        <v>0.32500000000000001</v>
      </c>
      <c r="T197" s="195">
        <f t="shared" si="23"/>
        <v>34.125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6" t="s">
        <v>135</v>
      </c>
      <c r="AT197" s="196" t="s">
        <v>121</v>
      </c>
      <c r="AU197" s="196" t="s">
        <v>84</v>
      </c>
      <c r="AY197" s="14" t="s">
        <v>118</v>
      </c>
      <c r="BE197" s="197">
        <f t="shared" si="24"/>
        <v>0</v>
      </c>
      <c r="BF197" s="197">
        <f t="shared" si="25"/>
        <v>0</v>
      </c>
      <c r="BG197" s="197">
        <f t="shared" si="26"/>
        <v>0</v>
      </c>
      <c r="BH197" s="197">
        <f t="shared" si="27"/>
        <v>0</v>
      </c>
      <c r="BI197" s="197">
        <f t="shared" si="28"/>
        <v>0</v>
      </c>
      <c r="BJ197" s="14" t="s">
        <v>82</v>
      </c>
      <c r="BK197" s="197">
        <f t="shared" si="29"/>
        <v>0</v>
      </c>
      <c r="BL197" s="14" t="s">
        <v>135</v>
      </c>
      <c r="BM197" s="196" t="s">
        <v>412</v>
      </c>
    </row>
    <row r="198" spans="1:65" s="2" customFormat="1" ht="24.2" customHeight="1">
      <c r="A198" s="31"/>
      <c r="B198" s="32"/>
      <c r="C198" s="184" t="s">
        <v>413</v>
      </c>
      <c r="D198" s="184" t="s">
        <v>121</v>
      </c>
      <c r="E198" s="185" t="s">
        <v>414</v>
      </c>
      <c r="F198" s="186" t="s">
        <v>415</v>
      </c>
      <c r="G198" s="187" t="s">
        <v>124</v>
      </c>
      <c r="H198" s="188">
        <v>105</v>
      </c>
      <c r="I198" s="189"/>
      <c r="J198" s="190">
        <f t="shared" si="20"/>
        <v>0</v>
      </c>
      <c r="K198" s="191"/>
      <c r="L198" s="36"/>
      <c r="M198" s="192" t="s">
        <v>1</v>
      </c>
      <c r="N198" s="193" t="s">
        <v>39</v>
      </c>
      <c r="O198" s="68"/>
      <c r="P198" s="194">
        <f t="shared" si="21"/>
        <v>0</v>
      </c>
      <c r="Q198" s="194">
        <v>0</v>
      </c>
      <c r="R198" s="194">
        <f t="shared" si="22"/>
        <v>0</v>
      </c>
      <c r="S198" s="194">
        <v>9.8000000000000004E-2</v>
      </c>
      <c r="T198" s="195">
        <f t="shared" si="23"/>
        <v>10.290000000000001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6" t="s">
        <v>135</v>
      </c>
      <c r="AT198" s="196" t="s">
        <v>121</v>
      </c>
      <c r="AU198" s="196" t="s">
        <v>84</v>
      </c>
      <c r="AY198" s="14" t="s">
        <v>118</v>
      </c>
      <c r="BE198" s="197">
        <f t="shared" si="24"/>
        <v>0</v>
      </c>
      <c r="BF198" s="197">
        <f t="shared" si="25"/>
        <v>0</v>
      </c>
      <c r="BG198" s="197">
        <f t="shared" si="26"/>
        <v>0</v>
      </c>
      <c r="BH198" s="197">
        <f t="shared" si="27"/>
        <v>0</v>
      </c>
      <c r="BI198" s="197">
        <f t="shared" si="28"/>
        <v>0</v>
      </c>
      <c r="BJ198" s="14" t="s">
        <v>82</v>
      </c>
      <c r="BK198" s="197">
        <f t="shared" si="29"/>
        <v>0</v>
      </c>
      <c r="BL198" s="14" t="s">
        <v>135</v>
      </c>
      <c r="BM198" s="196" t="s">
        <v>416</v>
      </c>
    </row>
    <row r="199" spans="1:65" s="2" customFormat="1" ht="24.2" customHeight="1">
      <c r="A199" s="31"/>
      <c r="B199" s="32"/>
      <c r="C199" s="184" t="s">
        <v>417</v>
      </c>
      <c r="D199" s="184" t="s">
        <v>121</v>
      </c>
      <c r="E199" s="185" t="s">
        <v>418</v>
      </c>
      <c r="F199" s="186" t="s">
        <v>419</v>
      </c>
      <c r="G199" s="187" t="s">
        <v>124</v>
      </c>
      <c r="H199" s="188">
        <v>100</v>
      </c>
      <c r="I199" s="189"/>
      <c r="J199" s="190">
        <f t="shared" si="20"/>
        <v>0</v>
      </c>
      <c r="K199" s="191"/>
      <c r="L199" s="36"/>
      <c r="M199" s="192" t="s">
        <v>1</v>
      </c>
      <c r="N199" s="193" t="s">
        <v>39</v>
      </c>
      <c r="O199" s="68"/>
      <c r="P199" s="194">
        <f t="shared" si="21"/>
        <v>0</v>
      </c>
      <c r="Q199" s="194">
        <v>0</v>
      </c>
      <c r="R199" s="194">
        <f t="shared" si="22"/>
        <v>0</v>
      </c>
      <c r="S199" s="194">
        <v>0.29499999999999998</v>
      </c>
      <c r="T199" s="195">
        <f t="shared" si="23"/>
        <v>29.5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6" t="s">
        <v>135</v>
      </c>
      <c r="AT199" s="196" t="s">
        <v>121</v>
      </c>
      <c r="AU199" s="196" t="s">
        <v>84</v>
      </c>
      <c r="AY199" s="14" t="s">
        <v>118</v>
      </c>
      <c r="BE199" s="197">
        <f t="shared" si="24"/>
        <v>0</v>
      </c>
      <c r="BF199" s="197">
        <f t="shared" si="25"/>
        <v>0</v>
      </c>
      <c r="BG199" s="197">
        <f t="shared" si="26"/>
        <v>0</v>
      </c>
      <c r="BH199" s="197">
        <f t="shared" si="27"/>
        <v>0</v>
      </c>
      <c r="BI199" s="197">
        <f t="shared" si="28"/>
        <v>0</v>
      </c>
      <c r="BJ199" s="14" t="s">
        <v>82</v>
      </c>
      <c r="BK199" s="197">
        <f t="shared" si="29"/>
        <v>0</v>
      </c>
      <c r="BL199" s="14" t="s">
        <v>135</v>
      </c>
      <c r="BM199" s="196" t="s">
        <v>420</v>
      </c>
    </row>
    <row r="200" spans="1:65" s="2" customFormat="1" ht="37.9" customHeight="1">
      <c r="A200" s="31"/>
      <c r="B200" s="32"/>
      <c r="C200" s="184" t="s">
        <v>421</v>
      </c>
      <c r="D200" s="184" t="s">
        <v>121</v>
      </c>
      <c r="E200" s="185" t="s">
        <v>422</v>
      </c>
      <c r="F200" s="186" t="s">
        <v>423</v>
      </c>
      <c r="G200" s="187" t="s">
        <v>150</v>
      </c>
      <c r="H200" s="188">
        <v>280</v>
      </c>
      <c r="I200" s="189"/>
      <c r="J200" s="190">
        <f t="shared" si="20"/>
        <v>0</v>
      </c>
      <c r="K200" s="191"/>
      <c r="L200" s="36"/>
      <c r="M200" s="192" t="s">
        <v>1</v>
      </c>
      <c r="N200" s="193" t="s">
        <v>39</v>
      </c>
      <c r="O200" s="68"/>
      <c r="P200" s="194">
        <f t="shared" si="21"/>
        <v>0</v>
      </c>
      <c r="Q200" s="194">
        <v>0</v>
      </c>
      <c r="R200" s="194">
        <f t="shared" si="22"/>
        <v>0</v>
      </c>
      <c r="S200" s="194">
        <v>0.23</v>
      </c>
      <c r="T200" s="195">
        <f t="shared" si="23"/>
        <v>64.400000000000006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6" t="s">
        <v>135</v>
      </c>
      <c r="AT200" s="196" t="s">
        <v>121</v>
      </c>
      <c r="AU200" s="196" t="s">
        <v>84</v>
      </c>
      <c r="AY200" s="14" t="s">
        <v>118</v>
      </c>
      <c r="BE200" s="197">
        <f t="shared" si="24"/>
        <v>0</v>
      </c>
      <c r="BF200" s="197">
        <f t="shared" si="25"/>
        <v>0</v>
      </c>
      <c r="BG200" s="197">
        <f t="shared" si="26"/>
        <v>0</v>
      </c>
      <c r="BH200" s="197">
        <f t="shared" si="27"/>
        <v>0</v>
      </c>
      <c r="BI200" s="197">
        <f t="shared" si="28"/>
        <v>0</v>
      </c>
      <c r="BJ200" s="14" t="s">
        <v>82</v>
      </c>
      <c r="BK200" s="197">
        <f t="shared" si="29"/>
        <v>0</v>
      </c>
      <c r="BL200" s="14" t="s">
        <v>135</v>
      </c>
      <c r="BM200" s="196" t="s">
        <v>424</v>
      </c>
    </row>
    <row r="201" spans="1:65" s="2" customFormat="1" ht="24.2" customHeight="1">
      <c r="A201" s="31"/>
      <c r="B201" s="32"/>
      <c r="C201" s="184" t="s">
        <v>425</v>
      </c>
      <c r="D201" s="184" t="s">
        <v>121</v>
      </c>
      <c r="E201" s="185" t="s">
        <v>426</v>
      </c>
      <c r="F201" s="186" t="s">
        <v>427</v>
      </c>
      <c r="G201" s="187" t="s">
        <v>150</v>
      </c>
      <c r="H201" s="188">
        <v>420</v>
      </c>
      <c r="I201" s="189"/>
      <c r="J201" s="190">
        <f t="shared" si="20"/>
        <v>0</v>
      </c>
      <c r="K201" s="191"/>
      <c r="L201" s="36"/>
      <c r="M201" s="192" t="s">
        <v>1</v>
      </c>
      <c r="N201" s="193" t="s">
        <v>39</v>
      </c>
      <c r="O201" s="68"/>
      <c r="P201" s="194">
        <f t="shared" si="21"/>
        <v>0</v>
      </c>
      <c r="Q201" s="194">
        <v>0</v>
      </c>
      <c r="R201" s="194">
        <f t="shared" si="22"/>
        <v>0</v>
      </c>
      <c r="S201" s="194">
        <v>0</v>
      </c>
      <c r="T201" s="195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6" t="s">
        <v>135</v>
      </c>
      <c r="AT201" s="196" t="s">
        <v>121</v>
      </c>
      <c r="AU201" s="196" t="s">
        <v>84</v>
      </c>
      <c r="AY201" s="14" t="s">
        <v>118</v>
      </c>
      <c r="BE201" s="197">
        <f t="shared" si="24"/>
        <v>0</v>
      </c>
      <c r="BF201" s="197">
        <f t="shared" si="25"/>
        <v>0</v>
      </c>
      <c r="BG201" s="197">
        <f t="shared" si="26"/>
        <v>0</v>
      </c>
      <c r="BH201" s="197">
        <f t="shared" si="27"/>
        <v>0</v>
      </c>
      <c r="BI201" s="197">
        <f t="shared" si="28"/>
        <v>0</v>
      </c>
      <c r="BJ201" s="14" t="s">
        <v>82</v>
      </c>
      <c r="BK201" s="197">
        <f t="shared" si="29"/>
        <v>0</v>
      </c>
      <c r="BL201" s="14" t="s">
        <v>135</v>
      </c>
      <c r="BM201" s="196" t="s">
        <v>428</v>
      </c>
    </row>
    <row r="202" spans="1:65" s="2" customFormat="1" ht="16.5" customHeight="1">
      <c r="A202" s="31"/>
      <c r="B202" s="32"/>
      <c r="C202" s="184" t="s">
        <v>429</v>
      </c>
      <c r="D202" s="184" t="s">
        <v>121</v>
      </c>
      <c r="E202" s="185" t="s">
        <v>430</v>
      </c>
      <c r="F202" s="186" t="s">
        <v>431</v>
      </c>
      <c r="G202" s="187" t="s">
        <v>259</v>
      </c>
      <c r="H202" s="188">
        <v>5</v>
      </c>
      <c r="I202" s="189"/>
      <c r="J202" s="190">
        <f t="shared" si="20"/>
        <v>0</v>
      </c>
      <c r="K202" s="191"/>
      <c r="L202" s="36"/>
      <c r="M202" s="192" t="s">
        <v>1</v>
      </c>
      <c r="N202" s="193" t="s">
        <v>39</v>
      </c>
      <c r="O202" s="68"/>
      <c r="P202" s="194">
        <f t="shared" si="21"/>
        <v>0</v>
      </c>
      <c r="Q202" s="194">
        <v>0</v>
      </c>
      <c r="R202" s="194">
        <f t="shared" si="22"/>
        <v>0</v>
      </c>
      <c r="S202" s="194">
        <v>2.2000000000000002</v>
      </c>
      <c r="T202" s="195">
        <f t="shared" si="23"/>
        <v>11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6" t="s">
        <v>135</v>
      </c>
      <c r="AT202" s="196" t="s">
        <v>121</v>
      </c>
      <c r="AU202" s="196" t="s">
        <v>84</v>
      </c>
      <c r="AY202" s="14" t="s">
        <v>118</v>
      </c>
      <c r="BE202" s="197">
        <f t="shared" si="24"/>
        <v>0</v>
      </c>
      <c r="BF202" s="197">
        <f t="shared" si="25"/>
        <v>0</v>
      </c>
      <c r="BG202" s="197">
        <f t="shared" si="26"/>
        <v>0</v>
      </c>
      <c r="BH202" s="197">
        <f t="shared" si="27"/>
        <v>0</v>
      </c>
      <c r="BI202" s="197">
        <f t="shared" si="28"/>
        <v>0</v>
      </c>
      <c r="BJ202" s="14" t="s">
        <v>82</v>
      </c>
      <c r="BK202" s="197">
        <f t="shared" si="29"/>
        <v>0</v>
      </c>
      <c r="BL202" s="14" t="s">
        <v>135</v>
      </c>
      <c r="BM202" s="196" t="s">
        <v>432</v>
      </c>
    </row>
    <row r="203" spans="1:65" s="2" customFormat="1" ht="33" customHeight="1">
      <c r="A203" s="31"/>
      <c r="B203" s="32"/>
      <c r="C203" s="184" t="s">
        <v>433</v>
      </c>
      <c r="D203" s="184" t="s">
        <v>121</v>
      </c>
      <c r="E203" s="185" t="s">
        <v>434</v>
      </c>
      <c r="F203" s="186" t="s">
        <v>435</v>
      </c>
      <c r="G203" s="187" t="s">
        <v>268</v>
      </c>
      <c r="H203" s="188">
        <v>15</v>
      </c>
      <c r="I203" s="189"/>
      <c r="J203" s="190">
        <f t="shared" si="20"/>
        <v>0</v>
      </c>
      <c r="K203" s="191"/>
      <c r="L203" s="36"/>
      <c r="M203" s="192" t="s">
        <v>1</v>
      </c>
      <c r="N203" s="193" t="s">
        <v>39</v>
      </c>
      <c r="O203" s="68"/>
      <c r="P203" s="194">
        <f t="shared" si="21"/>
        <v>0</v>
      </c>
      <c r="Q203" s="194">
        <v>0</v>
      </c>
      <c r="R203" s="194">
        <f t="shared" si="22"/>
        <v>0</v>
      </c>
      <c r="S203" s="194">
        <v>0</v>
      </c>
      <c r="T203" s="195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6" t="s">
        <v>135</v>
      </c>
      <c r="AT203" s="196" t="s">
        <v>121</v>
      </c>
      <c r="AU203" s="196" t="s">
        <v>84</v>
      </c>
      <c r="AY203" s="14" t="s">
        <v>118</v>
      </c>
      <c r="BE203" s="197">
        <f t="shared" si="24"/>
        <v>0</v>
      </c>
      <c r="BF203" s="197">
        <f t="shared" si="25"/>
        <v>0</v>
      </c>
      <c r="BG203" s="197">
        <f t="shared" si="26"/>
        <v>0</v>
      </c>
      <c r="BH203" s="197">
        <f t="shared" si="27"/>
        <v>0</v>
      </c>
      <c r="BI203" s="197">
        <f t="shared" si="28"/>
        <v>0</v>
      </c>
      <c r="BJ203" s="14" t="s">
        <v>82</v>
      </c>
      <c r="BK203" s="197">
        <f t="shared" si="29"/>
        <v>0</v>
      </c>
      <c r="BL203" s="14" t="s">
        <v>135</v>
      </c>
      <c r="BM203" s="196" t="s">
        <v>436</v>
      </c>
    </row>
    <row r="204" spans="1:65" s="2" customFormat="1" ht="33" customHeight="1">
      <c r="A204" s="31"/>
      <c r="B204" s="32"/>
      <c r="C204" s="184" t="s">
        <v>437</v>
      </c>
      <c r="D204" s="184" t="s">
        <v>121</v>
      </c>
      <c r="E204" s="185" t="s">
        <v>438</v>
      </c>
      <c r="F204" s="186" t="s">
        <v>439</v>
      </c>
      <c r="G204" s="187" t="s">
        <v>268</v>
      </c>
      <c r="H204" s="188">
        <v>5</v>
      </c>
      <c r="I204" s="189"/>
      <c r="J204" s="190">
        <f t="shared" si="20"/>
        <v>0</v>
      </c>
      <c r="K204" s="191"/>
      <c r="L204" s="36"/>
      <c r="M204" s="192" t="s">
        <v>1</v>
      </c>
      <c r="N204" s="193" t="s">
        <v>39</v>
      </c>
      <c r="O204" s="68"/>
      <c r="P204" s="194">
        <f t="shared" si="21"/>
        <v>0</v>
      </c>
      <c r="Q204" s="194">
        <v>0</v>
      </c>
      <c r="R204" s="194">
        <f t="shared" si="22"/>
        <v>0</v>
      </c>
      <c r="S204" s="194">
        <v>0</v>
      </c>
      <c r="T204" s="195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6" t="s">
        <v>135</v>
      </c>
      <c r="AT204" s="196" t="s">
        <v>121</v>
      </c>
      <c r="AU204" s="196" t="s">
        <v>84</v>
      </c>
      <c r="AY204" s="14" t="s">
        <v>118</v>
      </c>
      <c r="BE204" s="197">
        <f t="shared" si="24"/>
        <v>0</v>
      </c>
      <c r="BF204" s="197">
        <f t="shared" si="25"/>
        <v>0</v>
      </c>
      <c r="BG204" s="197">
        <f t="shared" si="26"/>
        <v>0</v>
      </c>
      <c r="BH204" s="197">
        <f t="shared" si="27"/>
        <v>0</v>
      </c>
      <c r="BI204" s="197">
        <f t="shared" si="28"/>
        <v>0</v>
      </c>
      <c r="BJ204" s="14" t="s">
        <v>82</v>
      </c>
      <c r="BK204" s="197">
        <f t="shared" si="29"/>
        <v>0</v>
      </c>
      <c r="BL204" s="14" t="s">
        <v>135</v>
      </c>
      <c r="BM204" s="196" t="s">
        <v>440</v>
      </c>
    </row>
    <row r="205" spans="1:65" s="12" customFormat="1" ht="25.9" customHeight="1">
      <c r="B205" s="168"/>
      <c r="C205" s="169"/>
      <c r="D205" s="170" t="s">
        <v>73</v>
      </c>
      <c r="E205" s="171" t="s">
        <v>441</v>
      </c>
      <c r="F205" s="171" t="s">
        <v>442</v>
      </c>
      <c r="G205" s="169"/>
      <c r="H205" s="169"/>
      <c r="I205" s="172"/>
      <c r="J205" s="173">
        <f>BK205</f>
        <v>0</v>
      </c>
      <c r="K205" s="169"/>
      <c r="L205" s="174"/>
      <c r="M205" s="175"/>
      <c r="N205" s="176"/>
      <c r="O205" s="176"/>
      <c r="P205" s="177">
        <f>SUM(P206:P208)</f>
        <v>0</v>
      </c>
      <c r="Q205" s="176"/>
      <c r="R205" s="177">
        <f>SUM(R206:R208)</f>
        <v>0</v>
      </c>
      <c r="S205" s="176"/>
      <c r="T205" s="178">
        <f>SUM(T206:T208)</f>
        <v>0</v>
      </c>
      <c r="AR205" s="179" t="s">
        <v>125</v>
      </c>
      <c r="AT205" s="180" t="s">
        <v>73</v>
      </c>
      <c r="AU205" s="180" t="s">
        <v>74</v>
      </c>
      <c r="AY205" s="179" t="s">
        <v>118</v>
      </c>
      <c r="BK205" s="181">
        <f>SUM(BK206:BK208)</f>
        <v>0</v>
      </c>
    </row>
    <row r="206" spans="1:65" s="2" customFormat="1" ht="21.75" customHeight="1">
      <c r="A206" s="31"/>
      <c r="B206" s="32"/>
      <c r="C206" s="184" t="s">
        <v>443</v>
      </c>
      <c r="D206" s="184" t="s">
        <v>121</v>
      </c>
      <c r="E206" s="185" t="s">
        <v>444</v>
      </c>
      <c r="F206" s="186" t="s">
        <v>445</v>
      </c>
      <c r="G206" s="187" t="s">
        <v>446</v>
      </c>
      <c r="H206" s="188">
        <v>50</v>
      </c>
      <c r="I206" s="189"/>
      <c r="J206" s="190">
        <f>ROUND(I206*H206,2)</f>
        <v>0</v>
      </c>
      <c r="K206" s="191"/>
      <c r="L206" s="36"/>
      <c r="M206" s="192" t="s">
        <v>1</v>
      </c>
      <c r="N206" s="193" t="s">
        <v>39</v>
      </c>
      <c r="O206" s="68"/>
      <c r="P206" s="194">
        <f>O206*H206</f>
        <v>0</v>
      </c>
      <c r="Q206" s="194">
        <v>0</v>
      </c>
      <c r="R206" s="194">
        <f>Q206*H206</f>
        <v>0</v>
      </c>
      <c r="S206" s="194">
        <v>0</v>
      </c>
      <c r="T206" s="19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6" t="s">
        <v>447</v>
      </c>
      <c r="AT206" s="196" t="s">
        <v>121</v>
      </c>
      <c r="AU206" s="196" t="s">
        <v>82</v>
      </c>
      <c r="AY206" s="14" t="s">
        <v>118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4" t="s">
        <v>82</v>
      </c>
      <c r="BK206" s="197">
        <f>ROUND(I206*H206,2)</f>
        <v>0</v>
      </c>
      <c r="BL206" s="14" t="s">
        <v>447</v>
      </c>
      <c r="BM206" s="196" t="s">
        <v>448</v>
      </c>
    </row>
    <row r="207" spans="1:65" s="2" customFormat="1" ht="16.5" customHeight="1">
      <c r="A207" s="31"/>
      <c r="B207" s="32"/>
      <c r="C207" s="184" t="s">
        <v>449</v>
      </c>
      <c r="D207" s="184" t="s">
        <v>121</v>
      </c>
      <c r="E207" s="185" t="s">
        <v>450</v>
      </c>
      <c r="F207" s="186" t="s">
        <v>451</v>
      </c>
      <c r="G207" s="187" t="s">
        <v>446</v>
      </c>
      <c r="H207" s="188">
        <v>40</v>
      </c>
      <c r="I207" s="189"/>
      <c r="J207" s="190">
        <f>ROUND(I207*H207,2)</f>
        <v>0</v>
      </c>
      <c r="K207" s="191"/>
      <c r="L207" s="36"/>
      <c r="M207" s="192" t="s">
        <v>1</v>
      </c>
      <c r="N207" s="193" t="s">
        <v>39</v>
      </c>
      <c r="O207" s="68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6" t="s">
        <v>447</v>
      </c>
      <c r="AT207" s="196" t="s">
        <v>121</v>
      </c>
      <c r="AU207" s="196" t="s">
        <v>82</v>
      </c>
      <c r="AY207" s="14" t="s">
        <v>118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4" t="s">
        <v>82</v>
      </c>
      <c r="BK207" s="197">
        <f>ROUND(I207*H207,2)</f>
        <v>0</v>
      </c>
      <c r="BL207" s="14" t="s">
        <v>447</v>
      </c>
      <c r="BM207" s="196" t="s">
        <v>452</v>
      </c>
    </row>
    <row r="208" spans="1:65" s="2" customFormat="1" ht="16.5" customHeight="1">
      <c r="A208" s="31"/>
      <c r="B208" s="32"/>
      <c r="C208" s="184" t="s">
        <v>453</v>
      </c>
      <c r="D208" s="184" t="s">
        <v>121</v>
      </c>
      <c r="E208" s="185" t="s">
        <v>454</v>
      </c>
      <c r="F208" s="186" t="s">
        <v>455</v>
      </c>
      <c r="G208" s="187" t="s">
        <v>446</v>
      </c>
      <c r="H208" s="188">
        <v>80</v>
      </c>
      <c r="I208" s="189"/>
      <c r="J208" s="190">
        <f>ROUND(I208*H208,2)</f>
        <v>0</v>
      </c>
      <c r="K208" s="191"/>
      <c r="L208" s="36"/>
      <c r="M208" s="209" t="s">
        <v>1</v>
      </c>
      <c r="N208" s="210" t="s">
        <v>39</v>
      </c>
      <c r="O208" s="211"/>
      <c r="P208" s="212">
        <f>O208*H208</f>
        <v>0</v>
      </c>
      <c r="Q208" s="212">
        <v>0</v>
      </c>
      <c r="R208" s="212">
        <f>Q208*H208</f>
        <v>0</v>
      </c>
      <c r="S208" s="212">
        <v>0</v>
      </c>
      <c r="T208" s="21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6" t="s">
        <v>447</v>
      </c>
      <c r="AT208" s="196" t="s">
        <v>121</v>
      </c>
      <c r="AU208" s="196" t="s">
        <v>82</v>
      </c>
      <c r="AY208" s="14" t="s">
        <v>118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4" t="s">
        <v>82</v>
      </c>
      <c r="BK208" s="197">
        <f>ROUND(I208*H208,2)</f>
        <v>0</v>
      </c>
      <c r="BL208" s="14" t="s">
        <v>447</v>
      </c>
      <c r="BM208" s="196" t="s">
        <v>456</v>
      </c>
    </row>
    <row r="209" spans="1:31" s="2" customFormat="1" ht="6.95" customHeight="1">
      <c r="A209" s="31"/>
      <c r="B209" s="51"/>
      <c r="C209" s="52"/>
      <c r="D209" s="52"/>
      <c r="E209" s="52"/>
      <c r="F209" s="52"/>
      <c r="G209" s="52"/>
      <c r="H209" s="52"/>
      <c r="I209" s="52"/>
      <c r="J209" s="52"/>
      <c r="K209" s="52"/>
      <c r="L209" s="36"/>
      <c r="M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</row>
  </sheetData>
  <sheetProtection algorithmName="SHA-512" hashValue="X9goEiosvJlraeQLK+nXOxbH6MgS15Uf7TRpOU9EtxdcYBbHiEb0SxRiABh1Sr61FJ5sQjqLqlwwG/s3xFe8cw==" saltValue="CFz6ZU/IAl+mS4yiotxyc/qOOHHsb6ncnyVEZV5su6v9aUWrjxWBkcASprvgztMNgO8gk9fRPy7YF4g7lJTnVA==" spinCount="100000" sheet="1" objects="1" scenarios="1" formatColumns="0" formatRows="0" autoFilter="0"/>
  <autoFilter ref="C121:K20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88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84</v>
      </c>
    </row>
    <row r="4" spans="1:46" s="1" customFormat="1" ht="24.95" customHeight="1">
      <c r="B4" s="17"/>
      <c r="D4" s="107" t="s">
        <v>89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5" t="str">
        <f>'Rekapitulace stavby'!K6</f>
        <v>Kabelová trasa DPO Hlučínská, v úseku Podmolova-Slovenská</v>
      </c>
      <c r="F7" s="256"/>
      <c r="G7" s="256"/>
      <c r="H7" s="256"/>
      <c r="L7" s="17"/>
    </row>
    <row r="8" spans="1:46" s="2" customFormat="1" ht="12" customHeight="1">
      <c r="A8" s="31"/>
      <c r="B8" s="36"/>
      <c r="C8" s="31"/>
      <c r="D8" s="109" t="s">
        <v>90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7" t="s">
        <v>457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24. 2. 2022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">
        <v>1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458</v>
      </c>
      <c r="F21" s="31"/>
      <c r="G21" s="31"/>
      <c r="H21" s="31"/>
      <c r="I21" s="109" t="s">
        <v>27</v>
      </c>
      <c r="J21" s="110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458</v>
      </c>
      <c r="F24" s="31"/>
      <c r="G24" s="31"/>
      <c r="H24" s="31"/>
      <c r="I24" s="109" t="s">
        <v>27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34</v>
      </c>
      <c r="E30" s="31"/>
      <c r="F30" s="31"/>
      <c r="G30" s="31"/>
      <c r="H30" s="31"/>
      <c r="I30" s="31"/>
      <c r="J30" s="117">
        <f>ROUND(J116,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36</v>
      </c>
      <c r="G32" s="31"/>
      <c r="H32" s="31"/>
      <c r="I32" s="118" t="s">
        <v>35</v>
      </c>
      <c r="J32" s="118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38</v>
      </c>
      <c r="E33" s="109" t="s">
        <v>39</v>
      </c>
      <c r="F33" s="120">
        <f>ROUND((SUM(BE116:BE126)),  2)</f>
        <v>0</v>
      </c>
      <c r="G33" s="31"/>
      <c r="H33" s="31"/>
      <c r="I33" s="121">
        <v>0.21</v>
      </c>
      <c r="J33" s="120">
        <f>ROUND(((SUM(BE116:BE126))*I33),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40</v>
      </c>
      <c r="F34" s="120">
        <f>ROUND((SUM(BF116:BF126)),  2)</f>
        <v>0</v>
      </c>
      <c r="G34" s="31"/>
      <c r="H34" s="31"/>
      <c r="I34" s="121">
        <v>0.15</v>
      </c>
      <c r="J34" s="120">
        <f>ROUND(((SUM(BF116:BF126))*I34),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41</v>
      </c>
      <c r="F35" s="120">
        <f>ROUND((SUM(BG116:BG126)),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42</v>
      </c>
      <c r="F36" s="120">
        <f>ROUND((SUM(BH116:BH126)),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43</v>
      </c>
      <c r="F37" s="120">
        <f>ROUND((SUM(BI116:BI126)),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44</v>
      </c>
      <c r="E39" s="124"/>
      <c r="F39" s="124"/>
      <c r="G39" s="125" t="s">
        <v>45</v>
      </c>
      <c r="H39" s="126" t="s">
        <v>46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47</v>
      </c>
      <c r="E50" s="130"/>
      <c r="F50" s="130"/>
      <c r="G50" s="129" t="s">
        <v>48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49</v>
      </c>
      <c r="E61" s="132"/>
      <c r="F61" s="133" t="s">
        <v>50</v>
      </c>
      <c r="G61" s="131" t="s">
        <v>49</v>
      </c>
      <c r="H61" s="132"/>
      <c r="I61" s="132"/>
      <c r="J61" s="134" t="s">
        <v>50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51</v>
      </c>
      <c r="E65" s="135"/>
      <c r="F65" s="135"/>
      <c r="G65" s="129" t="s">
        <v>52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49</v>
      </c>
      <c r="E76" s="132"/>
      <c r="F76" s="133" t="s">
        <v>50</v>
      </c>
      <c r="G76" s="131" t="s">
        <v>49</v>
      </c>
      <c r="H76" s="132"/>
      <c r="I76" s="132"/>
      <c r="J76" s="134" t="s">
        <v>50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Kabelová trasa DPO Hlučínská, v úseku Podmolova-Slovenská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3" t="str">
        <f>E9</f>
        <v>000 - 0 - Ostatní a vedlejší náklady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Ostrava</v>
      </c>
      <c r="G89" s="33"/>
      <c r="H89" s="33"/>
      <c r="I89" s="26" t="s">
        <v>22</v>
      </c>
      <c r="J89" s="63" t="str">
        <f>IF(J12="","",J12)</f>
        <v>24. 2. 2022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30</v>
      </c>
      <c r="J91" s="29" t="str">
        <f>E21</f>
        <v>DPO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>DPO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93</v>
      </c>
      <c r="D94" s="141"/>
      <c r="E94" s="141"/>
      <c r="F94" s="141"/>
      <c r="G94" s="141"/>
      <c r="H94" s="141"/>
      <c r="I94" s="141"/>
      <c r="J94" s="142" t="s">
        <v>94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95</v>
      </c>
      <c r="D96" s="33"/>
      <c r="E96" s="33"/>
      <c r="F96" s="33"/>
      <c r="G96" s="33"/>
      <c r="H96" s="33"/>
      <c r="I96" s="33"/>
      <c r="J96" s="81">
        <f>J116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96</v>
      </c>
    </row>
    <row r="97" spans="1:31" s="2" customFormat="1" ht="21.7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31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102" spans="1:31" s="2" customFormat="1" ht="6.95" customHeight="1">
      <c r="A102" s="31"/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24.95" customHeight="1">
      <c r="A103" s="31"/>
      <c r="B103" s="32"/>
      <c r="C103" s="20" t="s">
        <v>103</v>
      </c>
      <c r="D103" s="33"/>
      <c r="E103" s="33"/>
      <c r="F103" s="33"/>
      <c r="G103" s="33"/>
      <c r="H103" s="33"/>
      <c r="I103" s="33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12" customHeight="1">
      <c r="A105" s="31"/>
      <c r="B105" s="32"/>
      <c r="C105" s="26" t="s">
        <v>16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16.5" customHeight="1">
      <c r="A106" s="31"/>
      <c r="B106" s="32"/>
      <c r="C106" s="33"/>
      <c r="D106" s="33"/>
      <c r="E106" s="262" t="str">
        <f>E7</f>
        <v>Kabelová trasa DPO Hlučínská, v úseku Podmolova-Slovenská</v>
      </c>
      <c r="F106" s="263"/>
      <c r="G106" s="263"/>
      <c r="H106" s="26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90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233" t="str">
        <f>E9</f>
        <v>000 - 0 - Ostatní a vedlejší náklady</v>
      </c>
      <c r="F108" s="264"/>
      <c r="G108" s="264"/>
      <c r="H108" s="264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20</v>
      </c>
      <c r="D110" s="33"/>
      <c r="E110" s="33"/>
      <c r="F110" s="24" t="str">
        <f>F12</f>
        <v>Ostrava</v>
      </c>
      <c r="G110" s="33"/>
      <c r="H110" s="33"/>
      <c r="I110" s="26" t="s">
        <v>22</v>
      </c>
      <c r="J110" s="63" t="str">
        <f>IF(J12="","",J12)</f>
        <v>24. 2. 2022</v>
      </c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5.2" customHeight="1">
      <c r="A112" s="31"/>
      <c r="B112" s="32"/>
      <c r="C112" s="26" t="s">
        <v>24</v>
      </c>
      <c r="D112" s="33"/>
      <c r="E112" s="33"/>
      <c r="F112" s="24" t="str">
        <f>E15</f>
        <v xml:space="preserve"> </v>
      </c>
      <c r="G112" s="33"/>
      <c r="H112" s="33"/>
      <c r="I112" s="26" t="s">
        <v>30</v>
      </c>
      <c r="J112" s="29" t="str">
        <f>E21</f>
        <v>DPO</v>
      </c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5.2" customHeight="1">
      <c r="A113" s="31"/>
      <c r="B113" s="32"/>
      <c r="C113" s="26" t="s">
        <v>28</v>
      </c>
      <c r="D113" s="33"/>
      <c r="E113" s="33"/>
      <c r="F113" s="24" t="str">
        <f>IF(E18="","",E18)</f>
        <v>Vyplň údaj</v>
      </c>
      <c r="G113" s="33"/>
      <c r="H113" s="33"/>
      <c r="I113" s="26" t="s">
        <v>32</v>
      </c>
      <c r="J113" s="29" t="str">
        <f>E24</f>
        <v>DPO</v>
      </c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0.3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11" customFormat="1" ht="29.25" customHeight="1">
      <c r="A115" s="156"/>
      <c r="B115" s="157"/>
      <c r="C115" s="158" t="s">
        <v>104</v>
      </c>
      <c r="D115" s="159" t="s">
        <v>59</v>
      </c>
      <c r="E115" s="159" t="s">
        <v>55</v>
      </c>
      <c r="F115" s="159" t="s">
        <v>56</v>
      </c>
      <c r="G115" s="159" t="s">
        <v>105</v>
      </c>
      <c r="H115" s="159" t="s">
        <v>106</v>
      </c>
      <c r="I115" s="159" t="s">
        <v>107</v>
      </c>
      <c r="J115" s="160" t="s">
        <v>94</v>
      </c>
      <c r="K115" s="161" t="s">
        <v>108</v>
      </c>
      <c r="L115" s="162"/>
      <c r="M115" s="72" t="s">
        <v>1</v>
      </c>
      <c r="N115" s="73" t="s">
        <v>38</v>
      </c>
      <c r="O115" s="73" t="s">
        <v>109</v>
      </c>
      <c r="P115" s="73" t="s">
        <v>110</v>
      </c>
      <c r="Q115" s="73" t="s">
        <v>111</v>
      </c>
      <c r="R115" s="73" t="s">
        <v>112</v>
      </c>
      <c r="S115" s="73" t="s">
        <v>113</v>
      </c>
      <c r="T115" s="74" t="s">
        <v>114</v>
      </c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</row>
    <row r="116" spans="1:65" s="2" customFormat="1" ht="22.9" customHeight="1">
      <c r="A116" s="31"/>
      <c r="B116" s="32"/>
      <c r="C116" s="79" t="s">
        <v>115</v>
      </c>
      <c r="D116" s="33"/>
      <c r="E116" s="33"/>
      <c r="F116" s="33"/>
      <c r="G116" s="33"/>
      <c r="H116" s="33"/>
      <c r="I116" s="33"/>
      <c r="J116" s="163">
        <f>BK116</f>
        <v>0</v>
      </c>
      <c r="K116" s="33"/>
      <c r="L116" s="36"/>
      <c r="M116" s="75"/>
      <c r="N116" s="164"/>
      <c r="O116" s="76"/>
      <c r="P116" s="165">
        <f>SUM(P117:P126)</f>
        <v>0</v>
      </c>
      <c r="Q116" s="76"/>
      <c r="R116" s="165">
        <f>SUM(R117:R126)</f>
        <v>0</v>
      </c>
      <c r="S116" s="76"/>
      <c r="T116" s="166">
        <f>SUM(T117:T126)</f>
        <v>0</v>
      </c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T116" s="14" t="s">
        <v>73</v>
      </c>
      <c r="AU116" s="14" t="s">
        <v>96</v>
      </c>
      <c r="BK116" s="167">
        <f>SUM(BK117:BK126)</f>
        <v>0</v>
      </c>
    </row>
    <row r="117" spans="1:65" s="2" customFormat="1" ht="33" customHeight="1">
      <c r="A117" s="31"/>
      <c r="B117" s="32"/>
      <c r="C117" s="184" t="s">
        <v>82</v>
      </c>
      <c r="D117" s="184" t="s">
        <v>121</v>
      </c>
      <c r="E117" s="185" t="s">
        <v>459</v>
      </c>
      <c r="F117" s="186" t="s">
        <v>460</v>
      </c>
      <c r="G117" s="187" t="s">
        <v>461</v>
      </c>
      <c r="H117" s="188">
        <v>1</v>
      </c>
      <c r="I117" s="189"/>
      <c r="J117" s="190">
        <f t="shared" ref="J117:J126" si="0">ROUND(I117*H117,2)</f>
        <v>0</v>
      </c>
      <c r="K117" s="191"/>
      <c r="L117" s="36"/>
      <c r="M117" s="192" t="s">
        <v>1</v>
      </c>
      <c r="N117" s="193" t="s">
        <v>39</v>
      </c>
      <c r="O117" s="68"/>
      <c r="P117" s="194">
        <f t="shared" ref="P117:P126" si="1">O117*H117</f>
        <v>0</v>
      </c>
      <c r="Q117" s="194">
        <v>0</v>
      </c>
      <c r="R117" s="194">
        <f t="shared" ref="R117:R126" si="2">Q117*H117</f>
        <v>0</v>
      </c>
      <c r="S117" s="194">
        <v>0</v>
      </c>
      <c r="T117" s="195">
        <f t="shared" ref="T117:T126" si="3">S117*H117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R117" s="196" t="s">
        <v>125</v>
      </c>
      <c r="AT117" s="196" t="s">
        <v>121</v>
      </c>
      <c r="AU117" s="196" t="s">
        <v>74</v>
      </c>
      <c r="AY117" s="14" t="s">
        <v>118</v>
      </c>
      <c r="BE117" s="197">
        <f t="shared" ref="BE117:BE126" si="4">IF(N117="základní",J117,0)</f>
        <v>0</v>
      </c>
      <c r="BF117" s="197">
        <f t="shared" ref="BF117:BF126" si="5">IF(N117="snížená",J117,0)</f>
        <v>0</v>
      </c>
      <c r="BG117" s="197">
        <f t="shared" ref="BG117:BG126" si="6">IF(N117="zákl. přenesená",J117,0)</f>
        <v>0</v>
      </c>
      <c r="BH117" s="197">
        <f t="shared" ref="BH117:BH126" si="7">IF(N117="sníž. přenesená",J117,0)</f>
        <v>0</v>
      </c>
      <c r="BI117" s="197">
        <f t="shared" ref="BI117:BI126" si="8">IF(N117="nulová",J117,0)</f>
        <v>0</v>
      </c>
      <c r="BJ117" s="14" t="s">
        <v>82</v>
      </c>
      <c r="BK117" s="197">
        <f t="shared" ref="BK117:BK126" si="9">ROUND(I117*H117,2)</f>
        <v>0</v>
      </c>
      <c r="BL117" s="14" t="s">
        <v>125</v>
      </c>
      <c r="BM117" s="196" t="s">
        <v>462</v>
      </c>
    </row>
    <row r="118" spans="1:65" s="2" customFormat="1" ht="37.9" customHeight="1">
      <c r="A118" s="31"/>
      <c r="B118" s="32"/>
      <c r="C118" s="184" t="s">
        <v>84</v>
      </c>
      <c r="D118" s="184" t="s">
        <v>121</v>
      </c>
      <c r="E118" s="185" t="s">
        <v>463</v>
      </c>
      <c r="F118" s="186" t="s">
        <v>464</v>
      </c>
      <c r="G118" s="187" t="s">
        <v>465</v>
      </c>
      <c r="H118" s="188">
        <v>1</v>
      </c>
      <c r="I118" s="189"/>
      <c r="J118" s="190">
        <f t="shared" si="0"/>
        <v>0</v>
      </c>
      <c r="K118" s="191"/>
      <c r="L118" s="36"/>
      <c r="M118" s="192" t="s">
        <v>1</v>
      </c>
      <c r="N118" s="193" t="s">
        <v>39</v>
      </c>
      <c r="O118" s="68"/>
      <c r="P118" s="194">
        <f t="shared" si="1"/>
        <v>0</v>
      </c>
      <c r="Q118" s="194">
        <v>0</v>
      </c>
      <c r="R118" s="194">
        <f t="shared" si="2"/>
        <v>0</v>
      </c>
      <c r="S118" s="194">
        <v>0</v>
      </c>
      <c r="T118" s="195">
        <f t="shared" si="3"/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R118" s="196" t="s">
        <v>125</v>
      </c>
      <c r="AT118" s="196" t="s">
        <v>121</v>
      </c>
      <c r="AU118" s="196" t="s">
        <v>74</v>
      </c>
      <c r="AY118" s="14" t="s">
        <v>118</v>
      </c>
      <c r="BE118" s="197">
        <f t="shared" si="4"/>
        <v>0</v>
      </c>
      <c r="BF118" s="197">
        <f t="shared" si="5"/>
        <v>0</v>
      </c>
      <c r="BG118" s="197">
        <f t="shared" si="6"/>
        <v>0</v>
      </c>
      <c r="BH118" s="197">
        <f t="shared" si="7"/>
        <v>0</v>
      </c>
      <c r="BI118" s="197">
        <f t="shared" si="8"/>
        <v>0</v>
      </c>
      <c r="BJ118" s="14" t="s">
        <v>82</v>
      </c>
      <c r="BK118" s="197">
        <f t="shared" si="9"/>
        <v>0</v>
      </c>
      <c r="BL118" s="14" t="s">
        <v>125</v>
      </c>
      <c r="BM118" s="196" t="s">
        <v>466</v>
      </c>
    </row>
    <row r="119" spans="1:65" s="2" customFormat="1" ht="24.2" customHeight="1">
      <c r="A119" s="31"/>
      <c r="B119" s="32"/>
      <c r="C119" s="184" t="s">
        <v>129</v>
      </c>
      <c r="D119" s="184" t="s">
        <v>121</v>
      </c>
      <c r="E119" s="185" t="s">
        <v>467</v>
      </c>
      <c r="F119" s="186" t="s">
        <v>468</v>
      </c>
      <c r="G119" s="187" t="s">
        <v>461</v>
      </c>
      <c r="H119" s="188">
        <v>1</v>
      </c>
      <c r="I119" s="189"/>
      <c r="J119" s="190">
        <f t="shared" si="0"/>
        <v>0</v>
      </c>
      <c r="K119" s="191"/>
      <c r="L119" s="36"/>
      <c r="M119" s="192" t="s">
        <v>1</v>
      </c>
      <c r="N119" s="193" t="s">
        <v>39</v>
      </c>
      <c r="O119" s="68"/>
      <c r="P119" s="194">
        <f t="shared" si="1"/>
        <v>0</v>
      </c>
      <c r="Q119" s="194">
        <v>0</v>
      </c>
      <c r="R119" s="194">
        <f t="shared" si="2"/>
        <v>0</v>
      </c>
      <c r="S119" s="194">
        <v>0</v>
      </c>
      <c r="T119" s="195">
        <f t="shared" si="3"/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196" t="s">
        <v>125</v>
      </c>
      <c r="AT119" s="196" t="s">
        <v>121</v>
      </c>
      <c r="AU119" s="196" t="s">
        <v>74</v>
      </c>
      <c r="AY119" s="14" t="s">
        <v>118</v>
      </c>
      <c r="BE119" s="197">
        <f t="shared" si="4"/>
        <v>0</v>
      </c>
      <c r="BF119" s="197">
        <f t="shared" si="5"/>
        <v>0</v>
      </c>
      <c r="BG119" s="197">
        <f t="shared" si="6"/>
        <v>0</v>
      </c>
      <c r="BH119" s="197">
        <f t="shared" si="7"/>
        <v>0</v>
      </c>
      <c r="BI119" s="197">
        <f t="shared" si="8"/>
        <v>0</v>
      </c>
      <c r="BJ119" s="14" t="s">
        <v>82</v>
      </c>
      <c r="BK119" s="197">
        <f t="shared" si="9"/>
        <v>0</v>
      </c>
      <c r="BL119" s="14" t="s">
        <v>125</v>
      </c>
      <c r="BM119" s="196" t="s">
        <v>469</v>
      </c>
    </row>
    <row r="120" spans="1:65" s="2" customFormat="1" ht="62.65" customHeight="1">
      <c r="A120" s="31"/>
      <c r="B120" s="32"/>
      <c r="C120" s="184" t="s">
        <v>125</v>
      </c>
      <c r="D120" s="184" t="s">
        <v>121</v>
      </c>
      <c r="E120" s="185" t="s">
        <v>470</v>
      </c>
      <c r="F120" s="186" t="s">
        <v>471</v>
      </c>
      <c r="G120" s="187" t="s">
        <v>461</v>
      </c>
      <c r="H120" s="188">
        <v>1</v>
      </c>
      <c r="I120" s="189"/>
      <c r="J120" s="190">
        <f t="shared" si="0"/>
        <v>0</v>
      </c>
      <c r="K120" s="191"/>
      <c r="L120" s="36"/>
      <c r="M120" s="192" t="s">
        <v>1</v>
      </c>
      <c r="N120" s="193" t="s">
        <v>39</v>
      </c>
      <c r="O120" s="68"/>
      <c r="P120" s="194">
        <f t="shared" si="1"/>
        <v>0</v>
      </c>
      <c r="Q120" s="194">
        <v>0</v>
      </c>
      <c r="R120" s="194">
        <f t="shared" si="2"/>
        <v>0</v>
      </c>
      <c r="S120" s="194">
        <v>0</v>
      </c>
      <c r="T120" s="195">
        <f t="shared" si="3"/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196" t="s">
        <v>125</v>
      </c>
      <c r="AT120" s="196" t="s">
        <v>121</v>
      </c>
      <c r="AU120" s="196" t="s">
        <v>74</v>
      </c>
      <c r="AY120" s="14" t="s">
        <v>118</v>
      </c>
      <c r="BE120" s="197">
        <f t="shared" si="4"/>
        <v>0</v>
      </c>
      <c r="BF120" s="197">
        <f t="shared" si="5"/>
        <v>0</v>
      </c>
      <c r="BG120" s="197">
        <f t="shared" si="6"/>
        <v>0</v>
      </c>
      <c r="BH120" s="197">
        <f t="shared" si="7"/>
        <v>0</v>
      </c>
      <c r="BI120" s="197">
        <f t="shared" si="8"/>
        <v>0</v>
      </c>
      <c r="BJ120" s="14" t="s">
        <v>82</v>
      </c>
      <c r="BK120" s="197">
        <f t="shared" si="9"/>
        <v>0</v>
      </c>
      <c r="BL120" s="14" t="s">
        <v>125</v>
      </c>
      <c r="BM120" s="196" t="s">
        <v>125</v>
      </c>
    </row>
    <row r="121" spans="1:65" s="2" customFormat="1" ht="21.75" customHeight="1">
      <c r="A121" s="31"/>
      <c r="B121" s="32"/>
      <c r="C121" s="184" t="s">
        <v>119</v>
      </c>
      <c r="D121" s="184" t="s">
        <v>121</v>
      </c>
      <c r="E121" s="185" t="s">
        <v>472</v>
      </c>
      <c r="F121" s="186" t="s">
        <v>473</v>
      </c>
      <c r="G121" s="187" t="s">
        <v>461</v>
      </c>
      <c r="H121" s="188">
        <v>1</v>
      </c>
      <c r="I121" s="189"/>
      <c r="J121" s="190">
        <f t="shared" si="0"/>
        <v>0</v>
      </c>
      <c r="K121" s="191"/>
      <c r="L121" s="36"/>
      <c r="M121" s="192" t="s">
        <v>1</v>
      </c>
      <c r="N121" s="193" t="s">
        <v>39</v>
      </c>
      <c r="O121" s="68"/>
      <c r="P121" s="194">
        <f t="shared" si="1"/>
        <v>0</v>
      </c>
      <c r="Q121" s="194">
        <v>0</v>
      </c>
      <c r="R121" s="194">
        <f t="shared" si="2"/>
        <v>0</v>
      </c>
      <c r="S121" s="194">
        <v>0</v>
      </c>
      <c r="T121" s="195">
        <f t="shared" si="3"/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96" t="s">
        <v>125</v>
      </c>
      <c r="AT121" s="196" t="s">
        <v>121</v>
      </c>
      <c r="AU121" s="196" t="s">
        <v>74</v>
      </c>
      <c r="AY121" s="14" t="s">
        <v>118</v>
      </c>
      <c r="BE121" s="197">
        <f t="shared" si="4"/>
        <v>0</v>
      </c>
      <c r="BF121" s="197">
        <f t="shared" si="5"/>
        <v>0</v>
      </c>
      <c r="BG121" s="197">
        <f t="shared" si="6"/>
        <v>0</v>
      </c>
      <c r="BH121" s="197">
        <f t="shared" si="7"/>
        <v>0</v>
      </c>
      <c r="BI121" s="197">
        <f t="shared" si="8"/>
        <v>0</v>
      </c>
      <c r="BJ121" s="14" t="s">
        <v>82</v>
      </c>
      <c r="BK121" s="197">
        <f t="shared" si="9"/>
        <v>0</v>
      </c>
      <c r="BL121" s="14" t="s">
        <v>125</v>
      </c>
      <c r="BM121" s="196" t="s">
        <v>474</v>
      </c>
    </row>
    <row r="122" spans="1:65" s="2" customFormat="1" ht="16.5" customHeight="1">
      <c r="A122" s="31"/>
      <c r="B122" s="32"/>
      <c r="C122" s="184" t="s">
        <v>147</v>
      </c>
      <c r="D122" s="184" t="s">
        <v>121</v>
      </c>
      <c r="E122" s="185" t="s">
        <v>475</v>
      </c>
      <c r="F122" s="186" t="s">
        <v>476</v>
      </c>
      <c r="G122" s="187" t="s">
        <v>461</v>
      </c>
      <c r="H122" s="188">
        <v>1</v>
      </c>
      <c r="I122" s="189"/>
      <c r="J122" s="190">
        <f t="shared" si="0"/>
        <v>0</v>
      </c>
      <c r="K122" s="191"/>
      <c r="L122" s="36"/>
      <c r="M122" s="192" t="s">
        <v>1</v>
      </c>
      <c r="N122" s="193" t="s">
        <v>39</v>
      </c>
      <c r="O122" s="68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6" t="s">
        <v>125</v>
      </c>
      <c r="AT122" s="196" t="s">
        <v>121</v>
      </c>
      <c r="AU122" s="196" t="s">
        <v>74</v>
      </c>
      <c r="AY122" s="14" t="s">
        <v>118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4" t="s">
        <v>82</v>
      </c>
      <c r="BK122" s="197">
        <f t="shared" si="9"/>
        <v>0</v>
      </c>
      <c r="BL122" s="14" t="s">
        <v>125</v>
      </c>
      <c r="BM122" s="196" t="s">
        <v>172</v>
      </c>
    </row>
    <row r="123" spans="1:65" s="2" customFormat="1" ht="24.2" customHeight="1">
      <c r="A123" s="31"/>
      <c r="B123" s="32"/>
      <c r="C123" s="184" t="s">
        <v>152</v>
      </c>
      <c r="D123" s="184" t="s">
        <v>121</v>
      </c>
      <c r="E123" s="185" t="s">
        <v>477</v>
      </c>
      <c r="F123" s="186" t="s">
        <v>478</v>
      </c>
      <c r="G123" s="187" t="s">
        <v>461</v>
      </c>
      <c r="H123" s="188">
        <v>1</v>
      </c>
      <c r="I123" s="189"/>
      <c r="J123" s="190">
        <f t="shared" si="0"/>
        <v>0</v>
      </c>
      <c r="K123" s="191"/>
      <c r="L123" s="36"/>
      <c r="M123" s="192" t="s">
        <v>1</v>
      </c>
      <c r="N123" s="193" t="s">
        <v>39</v>
      </c>
      <c r="O123" s="68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125</v>
      </c>
      <c r="AT123" s="196" t="s">
        <v>121</v>
      </c>
      <c r="AU123" s="196" t="s">
        <v>74</v>
      </c>
      <c r="AY123" s="14" t="s">
        <v>118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4" t="s">
        <v>82</v>
      </c>
      <c r="BK123" s="197">
        <f t="shared" si="9"/>
        <v>0</v>
      </c>
      <c r="BL123" s="14" t="s">
        <v>125</v>
      </c>
      <c r="BM123" s="196" t="s">
        <v>176</v>
      </c>
    </row>
    <row r="124" spans="1:65" s="2" customFormat="1" ht="33" customHeight="1">
      <c r="A124" s="31"/>
      <c r="B124" s="32"/>
      <c r="C124" s="184" t="s">
        <v>156</v>
      </c>
      <c r="D124" s="184" t="s">
        <v>121</v>
      </c>
      <c r="E124" s="185" t="s">
        <v>479</v>
      </c>
      <c r="F124" s="186" t="s">
        <v>480</v>
      </c>
      <c r="G124" s="187" t="s">
        <v>461</v>
      </c>
      <c r="H124" s="188">
        <v>1</v>
      </c>
      <c r="I124" s="189"/>
      <c r="J124" s="190">
        <f t="shared" si="0"/>
        <v>0</v>
      </c>
      <c r="K124" s="191"/>
      <c r="L124" s="36"/>
      <c r="M124" s="192" t="s">
        <v>1</v>
      </c>
      <c r="N124" s="193" t="s">
        <v>39</v>
      </c>
      <c r="O124" s="68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481</v>
      </c>
      <c r="AT124" s="196" t="s">
        <v>121</v>
      </c>
      <c r="AU124" s="196" t="s">
        <v>74</v>
      </c>
      <c r="AY124" s="14" t="s">
        <v>118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4" t="s">
        <v>82</v>
      </c>
      <c r="BK124" s="197">
        <f t="shared" si="9"/>
        <v>0</v>
      </c>
      <c r="BL124" s="14" t="s">
        <v>481</v>
      </c>
      <c r="BM124" s="196" t="s">
        <v>482</v>
      </c>
    </row>
    <row r="125" spans="1:65" s="2" customFormat="1" ht="24.2" customHeight="1">
      <c r="A125" s="31"/>
      <c r="B125" s="32"/>
      <c r="C125" s="184" t="s">
        <v>160</v>
      </c>
      <c r="D125" s="184" t="s">
        <v>121</v>
      </c>
      <c r="E125" s="185" t="s">
        <v>483</v>
      </c>
      <c r="F125" s="186" t="s">
        <v>484</v>
      </c>
      <c r="G125" s="187" t="s">
        <v>461</v>
      </c>
      <c r="H125" s="188">
        <v>1</v>
      </c>
      <c r="I125" s="189"/>
      <c r="J125" s="190">
        <f t="shared" si="0"/>
        <v>0</v>
      </c>
      <c r="K125" s="191"/>
      <c r="L125" s="36"/>
      <c r="M125" s="192" t="s">
        <v>1</v>
      </c>
      <c r="N125" s="193" t="s">
        <v>39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125</v>
      </c>
      <c r="AT125" s="196" t="s">
        <v>121</v>
      </c>
      <c r="AU125" s="196" t="s">
        <v>74</v>
      </c>
      <c r="AY125" s="14" t="s">
        <v>118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82</v>
      </c>
      <c r="BK125" s="197">
        <f t="shared" si="9"/>
        <v>0</v>
      </c>
      <c r="BL125" s="14" t="s">
        <v>125</v>
      </c>
      <c r="BM125" s="196" t="s">
        <v>164</v>
      </c>
    </row>
    <row r="126" spans="1:65" s="2" customFormat="1" ht="37.9" customHeight="1">
      <c r="A126" s="31"/>
      <c r="B126" s="32"/>
      <c r="C126" s="184" t="s">
        <v>164</v>
      </c>
      <c r="D126" s="184" t="s">
        <v>121</v>
      </c>
      <c r="E126" s="185" t="s">
        <v>485</v>
      </c>
      <c r="F126" s="186" t="s">
        <v>486</v>
      </c>
      <c r="G126" s="187" t="s">
        <v>465</v>
      </c>
      <c r="H126" s="188">
        <v>1</v>
      </c>
      <c r="I126" s="189"/>
      <c r="J126" s="190">
        <f t="shared" si="0"/>
        <v>0</v>
      </c>
      <c r="K126" s="191"/>
      <c r="L126" s="36"/>
      <c r="M126" s="209" t="s">
        <v>1</v>
      </c>
      <c r="N126" s="210" t="s">
        <v>39</v>
      </c>
      <c r="O126" s="211"/>
      <c r="P126" s="212">
        <f t="shared" si="1"/>
        <v>0</v>
      </c>
      <c r="Q126" s="212">
        <v>0</v>
      </c>
      <c r="R126" s="212">
        <f t="shared" si="2"/>
        <v>0</v>
      </c>
      <c r="S126" s="212">
        <v>0</v>
      </c>
      <c r="T126" s="213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481</v>
      </c>
      <c r="AT126" s="196" t="s">
        <v>121</v>
      </c>
      <c r="AU126" s="196" t="s">
        <v>74</v>
      </c>
      <c r="AY126" s="14" t="s">
        <v>118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82</v>
      </c>
      <c r="BK126" s="197">
        <f t="shared" si="9"/>
        <v>0</v>
      </c>
      <c r="BL126" s="14" t="s">
        <v>481</v>
      </c>
      <c r="BM126" s="196" t="s">
        <v>487</v>
      </c>
    </row>
    <row r="127" spans="1:65" s="2" customFormat="1" ht="6.95" customHeight="1">
      <c r="A127" s="31"/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36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sheetProtection algorithmName="SHA-512" hashValue="BQ8nZO/r+P2X98bAxytf/ZLYFQNEvXltxjtQXWTyZBHifsaTPx9gA6C5TtIHXLjuRvYnw7oRy7FfC1zBy7MTRw==" saltValue="HNEhu3ADA4klbFCPb91E7klKVuUI7JTCS7R0TEFP7ac/zNY5f3TDfLwh6T1cvnho0fclzhZGH//epMEYN9OsXw==" spinCount="100000" sheet="1" objects="1" scenarios="1" formatColumns="0" formatRows="0" autoFilter="0"/>
  <autoFilter ref="C115:K126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01 Trakční kabely - Tr...</vt:lpstr>
      <vt:lpstr>000 - 0 - Ostatní a vedle...</vt:lpstr>
      <vt:lpstr>'000 - 0 - Ostatní a vedle...'!Názvy_tisku</vt:lpstr>
      <vt:lpstr>'Rekapitulace stavby'!Názvy_tisku</vt:lpstr>
      <vt:lpstr>'SO 01 Trakční kabely - Tr...'!Názvy_tisku</vt:lpstr>
      <vt:lpstr>'000 - 0 - Ostatní a vedle...'!Oblast_tisku</vt:lpstr>
      <vt:lpstr>'Rekapitulace stavby'!Oblast_tisku</vt:lpstr>
      <vt:lpstr>'SO 01 Trakční kabely - Tr...'!Oblast_tisku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Motyčková Karin, Ing.</dc:creator>
  <cp:lastModifiedBy>Červenková Jana</cp:lastModifiedBy>
  <cp:lastPrinted>2022-06-06T12:24:11Z</cp:lastPrinted>
  <dcterms:created xsi:type="dcterms:W3CDTF">2022-03-08T08:17:35Z</dcterms:created>
  <dcterms:modified xsi:type="dcterms:W3CDTF">2022-06-06T12:24:17Z</dcterms:modified>
</cp:coreProperties>
</file>