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785" windowHeight="6885" firstSheet="1" activeTab="1"/>
  </bookViews>
  <sheets>
    <sheet name="Rekapitulace stavby" sheetId="1" state="veryHidden" r:id="rId1"/>
    <sheet name="09-2021-01 M - Hodonín, P..." sheetId="2" r:id="rId2"/>
  </sheets>
  <definedNames>
    <definedName name="_xlnm._FilterDatabase" localSheetId="1" hidden="1">'09-2021-01 M - Hodonín, P...'!$C$131:$L$272</definedName>
    <definedName name="_xlnm.Print_Titles" localSheetId="1">'09-2021-01 M - Hodonín, P...'!$131:$131</definedName>
    <definedName name="_xlnm.Print_Titles" localSheetId="0">'Rekapitulace stavby'!$92:$92</definedName>
    <definedName name="_xlnm.Print_Area" localSheetId="1">'09-2021-01 M - Hodonín, P...'!$C$4:$K$76,'09-2021-01 M - Hodonín, P...'!$C$82:$K$113,'09-2021-01 M - Hodonín, P...'!$C$119:$L$272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K39" i="2" l="1"/>
  <c r="K38" i="2"/>
  <c r="BA95" i="1"/>
  <c r="K37" i="2"/>
  <c r="AZ95" i="1" s="1"/>
  <c r="BI272" i="2"/>
  <c r="BH272" i="2"/>
  <c r="BG272" i="2"/>
  <c r="BF272" i="2"/>
  <c r="R272" i="2"/>
  <c r="Q272" i="2"/>
  <c r="P272" i="2"/>
  <c r="BK272" i="2" s="1"/>
  <c r="K272" i="2" s="1"/>
  <c r="BE272" i="2" s="1"/>
  <c r="BI271" i="2"/>
  <c r="BH271" i="2"/>
  <c r="BG271" i="2"/>
  <c r="BF271" i="2"/>
  <c r="R271" i="2"/>
  <c r="Q271" i="2"/>
  <c r="P271" i="2"/>
  <c r="BK271" i="2"/>
  <c r="K271" i="2" s="1"/>
  <c r="BE271" i="2" s="1"/>
  <c r="BI270" i="2"/>
  <c r="BH270" i="2"/>
  <c r="BG270" i="2"/>
  <c r="BF270" i="2"/>
  <c r="R270" i="2"/>
  <c r="Q270" i="2"/>
  <c r="P270" i="2"/>
  <c r="BK270" i="2"/>
  <c r="K270" i="2" s="1"/>
  <c r="BE270" i="2" s="1"/>
  <c r="BI269" i="2"/>
  <c r="BH269" i="2"/>
  <c r="BG269" i="2"/>
  <c r="BF269" i="2"/>
  <c r="R269" i="2"/>
  <c r="Q269" i="2"/>
  <c r="P269" i="2"/>
  <c r="BK269" i="2"/>
  <c r="K269" i="2" s="1"/>
  <c r="BE269" i="2" s="1"/>
  <c r="BI268" i="2"/>
  <c r="BH268" i="2"/>
  <c r="BG268" i="2"/>
  <c r="BF268" i="2"/>
  <c r="R268" i="2"/>
  <c r="Q268" i="2"/>
  <c r="P268" i="2"/>
  <c r="BK268" i="2"/>
  <c r="K268" i="2" s="1"/>
  <c r="BE268" i="2" s="1"/>
  <c r="BI266" i="2"/>
  <c r="BH266" i="2"/>
  <c r="BG266" i="2"/>
  <c r="BF266" i="2"/>
  <c r="X266" i="2"/>
  <c r="X265" i="2"/>
  <c r="V266" i="2"/>
  <c r="V265" i="2"/>
  <c r="T266" i="2"/>
  <c r="T265" i="2"/>
  <c r="P266" i="2"/>
  <c r="BI264" i="2"/>
  <c r="BH264" i="2"/>
  <c r="BG264" i="2"/>
  <c r="BF264" i="2"/>
  <c r="X264" i="2"/>
  <c r="V264" i="2"/>
  <c r="T264" i="2"/>
  <c r="P264" i="2"/>
  <c r="BI263" i="2"/>
  <c r="BH263" i="2"/>
  <c r="BG263" i="2"/>
  <c r="BF263" i="2"/>
  <c r="X263" i="2"/>
  <c r="V263" i="2"/>
  <c r="T263" i="2"/>
  <c r="P263" i="2"/>
  <c r="BI261" i="2"/>
  <c r="BH261" i="2"/>
  <c r="BG261" i="2"/>
  <c r="BF261" i="2"/>
  <c r="X261" i="2"/>
  <c r="V261" i="2"/>
  <c r="T261" i="2"/>
  <c r="P261" i="2"/>
  <c r="BI260" i="2"/>
  <c r="BH260" i="2"/>
  <c r="BG260" i="2"/>
  <c r="BF260" i="2"/>
  <c r="X260" i="2"/>
  <c r="V260" i="2"/>
  <c r="T260" i="2"/>
  <c r="P260" i="2"/>
  <c r="BI259" i="2"/>
  <c r="BH259" i="2"/>
  <c r="BG259" i="2"/>
  <c r="BF259" i="2"/>
  <c r="X259" i="2"/>
  <c r="V259" i="2"/>
  <c r="T259" i="2"/>
  <c r="P259" i="2"/>
  <c r="BI258" i="2"/>
  <c r="BH258" i="2"/>
  <c r="BG258" i="2"/>
  <c r="BF258" i="2"/>
  <c r="X258" i="2"/>
  <c r="V258" i="2"/>
  <c r="T258" i="2"/>
  <c r="P258" i="2"/>
  <c r="BI255" i="2"/>
  <c r="BH255" i="2"/>
  <c r="BG255" i="2"/>
  <c r="BF255" i="2"/>
  <c r="X255" i="2"/>
  <c r="V255" i="2"/>
  <c r="T255" i="2"/>
  <c r="P255" i="2"/>
  <c r="BI254" i="2"/>
  <c r="BH254" i="2"/>
  <c r="BG254" i="2"/>
  <c r="BF254" i="2"/>
  <c r="X254" i="2"/>
  <c r="V254" i="2"/>
  <c r="T254" i="2"/>
  <c r="P254" i="2"/>
  <c r="BI252" i="2"/>
  <c r="BH252" i="2"/>
  <c r="BG252" i="2"/>
  <c r="BF252" i="2"/>
  <c r="X252" i="2"/>
  <c r="V252" i="2"/>
  <c r="T252" i="2"/>
  <c r="P252" i="2"/>
  <c r="BI251" i="2"/>
  <c r="BH251" i="2"/>
  <c r="BG251" i="2"/>
  <c r="BF251" i="2"/>
  <c r="X251" i="2"/>
  <c r="V251" i="2"/>
  <c r="T251" i="2"/>
  <c r="P251" i="2"/>
  <c r="BI249" i="2"/>
  <c r="BH249" i="2"/>
  <c r="BG249" i="2"/>
  <c r="BF249" i="2"/>
  <c r="X249" i="2"/>
  <c r="V249" i="2"/>
  <c r="T249" i="2"/>
  <c r="P249" i="2"/>
  <c r="BI247" i="2"/>
  <c r="BH247" i="2"/>
  <c r="BG247" i="2"/>
  <c r="BF247" i="2"/>
  <c r="X247" i="2"/>
  <c r="V247" i="2"/>
  <c r="T247" i="2"/>
  <c r="P247" i="2"/>
  <c r="BI246" i="2"/>
  <c r="BH246" i="2"/>
  <c r="BG246" i="2"/>
  <c r="BF246" i="2"/>
  <c r="X246" i="2"/>
  <c r="V246" i="2"/>
  <c r="T246" i="2"/>
  <c r="P246" i="2"/>
  <c r="BI244" i="2"/>
  <c r="BH244" i="2"/>
  <c r="BG244" i="2"/>
  <c r="BF244" i="2"/>
  <c r="X244" i="2"/>
  <c r="V244" i="2"/>
  <c r="T244" i="2"/>
  <c r="P244" i="2"/>
  <c r="BI242" i="2"/>
  <c r="BH242" i="2"/>
  <c r="BG242" i="2"/>
  <c r="BF242" i="2"/>
  <c r="X242" i="2"/>
  <c r="V242" i="2"/>
  <c r="T242" i="2"/>
  <c r="P242" i="2"/>
  <c r="BI240" i="2"/>
  <c r="BH240" i="2"/>
  <c r="BG240" i="2"/>
  <c r="BF240" i="2"/>
  <c r="X240" i="2"/>
  <c r="V240" i="2"/>
  <c r="T240" i="2"/>
  <c r="P240" i="2"/>
  <c r="BI238" i="2"/>
  <c r="BH238" i="2"/>
  <c r="BG238" i="2"/>
  <c r="BF238" i="2"/>
  <c r="X238" i="2"/>
  <c r="V238" i="2"/>
  <c r="T238" i="2"/>
  <c r="P238" i="2"/>
  <c r="BI236" i="2"/>
  <c r="BH236" i="2"/>
  <c r="BG236" i="2"/>
  <c r="BF236" i="2"/>
  <c r="X236" i="2"/>
  <c r="V236" i="2"/>
  <c r="T236" i="2"/>
  <c r="P236" i="2"/>
  <c r="BI234" i="2"/>
  <c r="BH234" i="2"/>
  <c r="BG234" i="2"/>
  <c r="BF234" i="2"/>
  <c r="X234" i="2"/>
  <c r="V234" i="2"/>
  <c r="T234" i="2"/>
  <c r="P234" i="2"/>
  <c r="BI232" i="2"/>
  <c r="BH232" i="2"/>
  <c r="BG232" i="2"/>
  <c r="BF232" i="2"/>
  <c r="X232" i="2"/>
  <c r="V232" i="2"/>
  <c r="T232" i="2"/>
  <c r="P232" i="2"/>
  <c r="BI230" i="2"/>
  <c r="BH230" i="2"/>
  <c r="BG230" i="2"/>
  <c r="BF230" i="2"/>
  <c r="X230" i="2"/>
  <c r="V230" i="2"/>
  <c r="T230" i="2"/>
  <c r="P230" i="2"/>
  <c r="BI228" i="2"/>
  <c r="BH228" i="2"/>
  <c r="BG228" i="2"/>
  <c r="BF228" i="2"/>
  <c r="X228" i="2"/>
  <c r="V228" i="2"/>
  <c r="T228" i="2"/>
  <c r="P228" i="2"/>
  <c r="BI226" i="2"/>
  <c r="BH226" i="2"/>
  <c r="BG226" i="2"/>
  <c r="BF226" i="2"/>
  <c r="X226" i="2"/>
  <c r="V226" i="2"/>
  <c r="T226" i="2"/>
  <c r="P226" i="2"/>
  <c r="BI224" i="2"/>
  <c r="BH224" i="2"/>
  <c r="BG224" i="2"/>
  <c r="BF224" i="2"/>
  <c r="X224" i="2"/>
  <c r="V224" i="2"/>
  <c r="T224" i="2"/>
  <c r="P224" i="2"/>
  <c r="BI222" i="2"/>
  <c r="BH222" i="2"/>
  <c r="BG222" i="2"/>
  <c r="BF222" i="2"/>
  <c r="X222" i="2"/>
  <c r="V222" i="2"/>
  <c r="T222" i="2"/>
  <c r="P222" i="2"/>
  <c r="BI221" i="2"/>
  <c r="BH221" i="2"/>
  <c r="BG221" i="2"/>
  <c r="BF221" i="2"/>
  <c r="X221" i="2"/>
  <c r="V221" i="2"/>
  <c r="T221" i="2"/>
  <c r="P221" i="2"/>
  <c r="BI220" i="2"/>
  <c r="BH220" i="2"/>
  <c r="BG220" i="2"/>
  <c r="BF220" i="2"/>
  <c r="X220" i="2"/>
  <c r="V220" i="2"/>
  <c r="T220" i="2"/>
  <c r="P220" i="2"/>
  <c r="BI218" i="2"/>
  <c r="BH218" i="2"/>
  <c r="BG218" i="2"/>
  <c r="BF218" i="2"/>
  <c r="X218" i="2"/>
  <c r="V218" i="2"/>
  <c r="T218" i="2"/>
  <c r="P218" i="2"/>
  <c r="BI217" i="2"/>
  <c r="BH217" i="2"/>
  <c r="BG217" i="2"/>
  <c r="BF217" i="2"/>
  <c r="X217" i="2"/>
  <c r="V217" i="2"/>
  <c r="T217" i="2"/>
  <c r="P217" i="2"/>
  <c r="BI216" i="2"/>
  <c r="BH216" i="2"/>
  <c r="BG216" i="2"/>
  <c r="BF216" i="2"/>
  <c r="X216" i="2"/>
  <c r="V216" i="2"/>
  <c r="T216" i="2"/>
  <c r="P216" i="2"/>
  <c r="BI214" i="2"/>
  <c r="BH214" i="2"/>
  <c r="BG214" i="2"/>
  <c r="BF214" i="2"/>
  <c r="X214" i="2"/>
  <c r="V214" i="2"/>
  <c r="T214" i="2"/>
  <c r="P214" i="2"/>
  <c r="BI212" i="2"/>
  <c r="BH212" i="2"/>
  <c r="BG212" i="2"/>
  <c r="BF212" i="2"/>
  <c r="X212" i="2"/>
  <c r="V212" i="2"/>
  <c r="T212" i="2"/>
  <c r="P212" i="2"/>
  <c r="BI210" i="2"/>
  <c r="BH210" i="2"/>
  <c r="BG210" i="2"/>
  <c r="BF210" i="2"/>
  <c r="X210" i="2"/>
  <c r="V210" i="2"/>
  <c r="T210" i="2"/>
  <c r="P210" i="2"/>
  <c r="BI209" i="2"/>
  <c r="BH209" i="2"/>
  <c r="BG209" i="2"/>
  <c r="BF209" i="2"/>
  <c r="X209" i="2"/>
  <c r="V209" i="2"/>
  <c r="T209" i="2"/>
  <c r="P209" i="2"/>
  <c r="BI207" i="2"/>
  <c r="BH207" i="2"/>
  <c r="BG207" i="2"/>
  <c r="BF207" i="2"/>
  <c r="X207" i="2"/>
  <c r="V207" i="2"/>
  <c r="T207" i="2"/>
  <c r="P207" i="2"/>
  <c r="BI206" i="2"/>
  <c r="BH206" i="2"/>
  <c r="BG206" i="2"/>
  <c r="BF206" i="2"/>
  <c r="X206" i="2"/>
  <c r="V206" i="2"/>
  <c r="T206" i="2"/>
  <c r="P206" i="2"/>
  <c r="BI205" i="2"/>
  <c r="BH205" i="2"/>
  <c r="BG205" i="2"/>
  <c r="BF205" i="2"/>
  <c r="X205" i="2"/>
  <c r="V205" i="2"/>
  <c r="T205" i="2"/>
  <c r="P205" i="2"/>
  <c r="BI204" i="2"/>
  <c r="BH204" i="2"/>
  <c r="BG204" i="2"/>
  <c r="BF204" i="2"/>
  <c r="X204" i="2"/>
  <c r="V204" i="2"/>
  <c r="T204" i="2"/>
  <c r="P204" i="2"/>
  <c r="BI203" i="2"/>
  <c r="BH203" i="2"/>
  <c r="BG203" i="2"/>
  <c r="BF203" i="2"/>
  <c r="X203" i="2"/>
  <c r="V203" i="2"/>
  <c r="T203" i="2"/>
  <c r="P203" i="2"/>
  <c r="BI201" i="2"/>
  <c r="BH201" i="2"/>
  <c r="BG201" i="2"/>
  <c r="BF201" i="2"/>
  <c r="X201" i="2"/>
  <c r="V201" i="2"/>
  <c r="T201" i="2"/>
  <c r="P201" i="2"/>
  <c r="BI199" i="2"/>
  <c r="BH199" i="2"/>
  <c r="BG199" i="2"/>
  <c r="BF199" i="2"/>
  <c r="X199" i="2"/>
  <c r="V199" i="2"/>
  <c r="T199" i="2"/>
  <c r="P199" i="2"/>
  <c r="BI197" i="2"/>
  <c r="BH197" i="2"/>
  <c r="BG197" i="2"/>
  <c r="BF197" i="2"/>
  <c r="X197" i="2"/>
  <c r="V197" i="2"/>
  <c r="T197" i="2"/>
  <c r="P197" i="2"/>
  <c r="BI195" i="2"/>
  <c r="BH195" i="2"/>
  <c r="BG195" i="2"/>
  <c r="BF195" i="2"/>
  <c r="X195" i="2"/>
  <c r="V195" i="2"/>
  <c r="T195" i="2"/>
  <c r="P195" i="2"/>
  <c r="BI193" i="2"/>
  <c r="BH193" i="2"/>
  <c r="BG193" i="2"/>
  <c r="BF193" i="2"/>
  <c r="X193" i="2"/>
  <c r="V193" i="2"/>
  <c r="T193" i="2"/>
  <c r="P193" i="2"/>
  <c r="BI191" i="2"/>
  <c r="BH191" i="2"/>
  <c r="BG191" i="2"/>
  <c r="BF191" i="2"/>
  <c r="X191" i="2"/>
  <c r="V191" i="2"/>
  <c r="T191" i="2"/>
  <c r="P191" i="2"/>
  <c r="BI190" i="2"/>
  <c r="BH190" i="2"/>
  <c r="BG190" i="2"/>
  <c r="BF190" i="2"/>
  <c r="X190" i="2"/>
  <c r="V190" i="2"/>
  <c r="T190" i="2"/>
  <c r="P190" i="2"/>
  <c r="BI188" i="2"/>
  <c r="BH188" i="2"/>
  <c r="BG188" i="2"/>
  <c r="BF188" i="2"/>
  <c r="X188" i="2"/>
  <c r="V188" i="2"/>
  <c r="T188" i="2"/>
  <c r="P188" i="2"/>
  <c r="BI187" i="2"/>
  <c r="BH187" i="2"/>
  <c r="BG187" i="2"/>
  <c r="BF187" i="2"/>
  <c r="X187" i="2"/>
  <c r="V187" i="2"/>
  <c r="T187" i="2"/>
  <c r="P187" i="2"/>
  <c r="BI186" i="2"/>
  <c r="BH186" i="2"/>
  <c r="BG186" i="2"/>
  <c r="BF186" i="2"/>
  <c r="X186" i="2"/>
  <c r="V186" i="2"/>
  <c r="T186" i="2"/>
  <c r="P186" i="2"/>
  <c r="BI185" i="2"/>
  <c r="BH185" i="2"/>
  <c r="BG185" i="2"/>
  <c r="BF185" i="2"/>
  <c r="X185" i="2"/>
  <c r="V185" i="2"/>
  <c r="T185" i="2"/>
  <c r="P185" i="2"/>
  <c r="BI184" i="2"/>
  <c r="BH184" i="2"/>
  <c r="BG184" i="2"/>
  <c r="BF184" i="2"/>
  <c r="X184" i="2"/>
  <c r="V184" i="2"/>
  <c r="T184" i="2"/>
  <c r="P184" i="2"/>
  <c r="BI183" i="2"/>
  <c r="BH183" i="2"/>
  <c r="BG183" i="2"/>
  <c r="BF183" i="2"/>
  <c r="X183" i="2"/>
  <c r="V183" i="2"/>
  <c r="T183" i="2"/>
  <c r="P183" i="2"/>
  <c r="BI182" i="2"/>
  <c r="BH182" i="2"/>
  <c r="BG182" i="2"/>
  <c r="BF182" i="2"/>
  <c r="X182" i="2"/>
  <c r="V182" i="2"/>
  <c r="T182" i="2"/>
  <c r="P182" i="2"/>
  <c r="BI181" i="2"/>
  <c r="BH181" i="2"/>
  <c r="BG181" i="2"/>
  <c r="BF181" i="2"/>
  <c r="X181" i="2"/>
  <c r="V181" i="2"/>
  <c r="T181" i="2"/>
  <c r="P181" i="2"/>
  <c r="BI179" i="2"/>
  <c r="BH179" i="2"/>
  <c r="BG179" i="2"/>
  <c r="BF179" i="2"/>
  <c r="X179" i="2"/>
  <c r="V179" i="2"/>
  <c r="T179" i="2"/>
  <c r="P179" i="2"/>
  <c r="BI177" i="2"/>
  <c r="BH177" i="2"/>
  <c r="BG177" i="2"/>
  <c r="BF177" i="2"/>
  <c r="X177" i="2"/>
  <c r="V177" i="2"/>
  <c r="T177" i="2"/>
  <c r="P177" i="2"/>
  <c r="BI175" i="2"/>
  <c r="BH175" i="2"/>
  <c r="BG175" i="2"/>
  <c r="BF175" i="2"/>
  <c r="X175" i="2"/>
  <c r="V175" i="2"/>
  <c r="T175" i="2"/>
  <c r="P175" i="2"/>
  <c r="BI174" i="2"/>
  <c r="BH174" i="2"/>
  <c r="BG174" i="2"/>
  <c r="BF174" i="2"/>
  <c r="X174" i="2"/>
  <c r="V174" i="2"/>
  <c r="T174" i="2"/>
  <c r="P174" i="2"/>
  <c r="BI173" i="2"/>
  <c r="BH173" i="2"/>
  <c r="BG173" i="2"/>
  <c r="BF173" i="2"/>
  <c r="X173" i="2"/>
  <c r="V173" i="2"/>
  <c r="T173" i="2"/>
  <c r="P173" i="2"/>
  <c r="BI172" i="2"/>
  <c r="BH172" i="2"/>
  <c r="BG172" i="2"/>
  <c r="BF172" i="2"/>
  <c r="X172" i="2"/>
  <c r="V172" i="2"/>
  <c r="T172" i="2"/>
  <c r="P172" i="2"/>
  <c r="BI171" i="2"/>
  <c r="BH171" i="2"/>
  <c r="BG171" i="2"/>
  <c r="BF171" i="2"/>
  <c r="X171" i="2"/>
  <c r="V171" i="2"/>
  <c r="T171" i="2"/>
  <c r="P171" i="2"/>
  <c r="BI170" i="2"/>
  <c r="BH170" i="2"/>
  <c r="BG170" i="2"/>
  <c r="BF170" i="2"/>
  <c r="X170" i="2"/>
  <c r="V170" i="2"/>
  <c r="T170" i="2"/>
  <c r="P170" i="2"/>
  <c r="BI169" i="2"/>
  <c r="BH169" i="2"/>
  <c r="BG169" i="2"/>
  <c r="BF169" i="2"/>
  <c r="X169" i="2"/>
  <c r="V169" i="2"/>
  <c r="T169" i="2"/>
  <c r="P169" i="2"/>
  <c r="BI168" i="2"/>
  <c r="BH168" i="2"/>
  <c r="BG168" i="2"/>
  <c r="BF168" i="2"/>
  <c r="X168" i="2"/>
  <c r="V168" i="2"/>
  <c r="T168" i="2"/>
  <c r="P168" i="2"/>
  <c r="BI167" i="2"/>
  <c r="BH167" i="2"/>
  <c r="BG167" i="2"/>
  <c r="BF167" i="2"/>
  <c r="X167" i="2"/>
  <c r="V167" i="2"/>
  <c r="T167" i="2"/>
  <c r="P167" i="2"/>
  <c r="BI166" i="2"/>
  <c r="BH166" i="2"/>
  <c r="BG166" i="2"/>
  <c r="BF166" i="2"/>
  <c r="X166" i="2"/>
  <c r="V166" i="2"/>
  <c r="T166" i="2"/>
  <c r="P166" i="2"/>
  <c r="BI165" i="2"/>
  <c r="BH165" i="2"/>
  <c r="BG165" i="2"/>
  <c r="BF165" i="2"/>
  <c r="X165" i="2"/>
  <c r="V165" i="2"/>
  <c r="T165" i="2"/>
  <c r="P165" i="2"/>
  <c r="BI164" i="2"/>
  <c r="BH164" i="2"/>
  <c r="BG164" i="2"/>
  <c r="BF164" i="2"/>
  <c r="X164" i="2"/>
  <c r="V164" i="2"/>
  <c r="T164" i="2"/>
  <c r="P164" i="2"/>
  <c r="BI163" i="2"/>
  <c r="BH163" i="2"/>
  <c r="BG163" i="2"/>
  <c r="BF163" i="2"/>
  <c r="X163" i="2"/>
  <c r="V163" i="2"/>
  <c r="T163" i="2"/>
  <c r="P163" i="2"/>
  <c r="BI162" i="2"/>
  <c r="BH162" i="2"/>
  <c r="BG162" i="2"/>
  <c r="BF162" i="2"/>
  <c r="X162" i="2"/>
  <c r="V162" i="2"/>
  <c r="T162" i="2"/>
  <c r="P162" i="2"/>
  <c r="BI161" i="2"/>
  <c r="BH161" i="2"/>
  <c r="BG161" i="2"/>
  <c r="BF161" i="2"/>
  <c r="X161" i="2"/>
  <c r="V161" i="2"/>
  <c r="T161" i="2"/>
  <c r="P161" i="2"/>
  <c r="BI159" i="2"/>
  <c r="BH159" i="2"/>
  <c r="BG159" i="2"/>
  <c r="BF159" i="2"/>
  <c r="X159" i="2"/>
  <c r="V159" i="2"/>
  <c r="T159" i="2"/>
  <c r="P159" i="2"/>
  <c r="BI157" i="2"/>
  <c r="BH157" i="2"/>
  <c r="BG157" i="2"/>
  <c r="BF157" i="2"/>
  <c r="X157" i="2"/>
  <c r="V157" i="2"/>
  <c r="T157" i="2"/>
  <c r="P157" i="2"/>
  <c r="BI155" i="2"/>
  <c r="BH155" i="2"/>
  <c r="BG155" i="2"/>
  <c r="BF155" i="2"/>
  <c r="X155" i="2"/>
  <c r="V155" i="2"/>
  <c r="T155" i="2"/>
  <c r="P155" i="2"/>
  <c r="BI153" i="2"/>
  <c r="BH153" i="2"/>
  <c r="BG153" i="2"/>
  <c r="BF153" i="2"/>
  <c r="X153" i="2"/>
  <c r="V153" i="2"/>
  <c r="T153" i="2"/>
  <c r="P153" i="2"/>
  <c r="BI150" i="2"/>
  <c r="BH150" i="2"/>
  <c r="BG150" i="2"/>
  <c r="BF150" i="2"/>
  <c r="X150" i="2"/>
  <c r="V150" i="2"/>
  <c r="T150" i="2"/>
  <c r="P150" i="2"/>
  <c r="BI149" i="2"/>
  <c r="BH149" i="2"/>
  <c r="BG149" i="2"/>
  <c r="BF149" i="2"/>
  <c r="X149" i="2"/>
  <c r="V149" i="2"/>
  <c r="T149" i="2"/>
  <c r="P149" i="2"/>
  <c r="BI146" i="2"/>
  <c r="BH146" i="2"/>
  <c r="BG146" i="2"/>
  <c r="BF146" i="2"/>
  <c r="X146" i="2"/>
  <c r="V146" i="2"/>
  <c r="T146" i="2"/>
  <c r="P146" i="2"/>
  <c r="BI145" i="2"/>
  <c r="BH145" i="2"/>
  <c r="BG145" i="2"/>
  <c r="BF145" i="2"/>
  <c r="X145" i="2"/>
  <c r="V145" i="2"/>
  <c r="T145" i="2"/>
  <c r="P145" i="2"/>
  <c r="BI143" i="2"/>
  <c r="BH143" i="2"/>
  <c r="BG143" i="2"/>
  <c r="BF143" i="2"/>
  <c r="X143" i="2"/>
  <c r="X142" i="2" s="1"/>
  <c r="V143" i="2"/>
  <c r="V142" i="2" s="1"/>
  <c r="T143" i="2"/>
  <c r="T142" i="2" s="1"/>
  <c r="P143" i="2"/>
  <c r="BI141" i="2"/>
  <c r="BH141" i="2"/>
  <c r="BG141" i="2"/>
  <c r="BF141" i="2"/>
  <c r="X141" i="2"/>
  <c r="X140" i="2"/>
  <c r="V141" i="2"/>
  <c r="V140" i="2"/>
  <c r="T141" i="2"/>
  <c r="T140" i="2"/>
  <c r="P141" i="2"/>
  <c r="BI139" i="2"/>
  <c r="BH139" i="2"/>
  <c r="BG139" i="2"/>
  <c r="BF139" i="2"/>
  <c r="X139" i="2"/>
  <c r="V139" i="2"/>
  <c r="T139" i="2"/>
  <c r="P139" i="2"/>
  <c r="BI137" i="2"/>
  <c r="BH137" i="2"/>
  <c r="BG137" i="2"/>
  <c r="BF137" i="2"/>
  <c r="X137" i="2"/>
  <c r="V137" i="2"/>
  <c r="T137" i="2"/>
  <c r="P137" i="2"/>
  <c r="BI135" i="2"/>
  <c r="BH135" i="2"/>
  <c r="BG135" i="2"/>
  <c r="BF135" i="2"/>
  <c r="X135" i="2"/>
  <c r="V135" i="2"/>
  <c r="T135" i="2"/>
  <c r="P135" i="2"/>
  <c r="F126" i="2"/>
  <c r="E124" i="2"/>
  <c r="F89" i="2"/>
  <c r="E87" i="2"/>
  <c r="J24" i="2"/>
  <c r="E24" i="2"/>
  <c r="J129" i="2"/>
  <c r="J23" i="2"/>
  <c r="J21" i="2"/>
  <c r="E21" i="2"/>
  <c r="J128" i="2"/>
  <c r="J20" i="2"/>
  <c r="J18" i="2"/>
  <c r="E18" i="2"/>
  <c r="F92" i="2"/>
  <c r="J17" i="2"/>
  <c r="J15" i="2"/>
  <c r="E15" i="2"/>
  <c r="F128" i="2"/>
  <c r="J14" i="2"/>
  <c r="J12" i="2"/>
  <c r="J126" i="2" s="1"/>
  <c r="E7" i="2"/>
  <c r="E122" i="2" s="1"/>
  <c r="L90" i="1"/>
  <c r="AM90" i="1"/>
  <c r="AM89" i="1"/>
  <c r="L89" i="1"/>
  <c r="AM87" i="1"/>
  <c r="L87" i="1"/>
  <c r="L85" i="1"/>
  <c r="L84" i="1"/>
  <c r="Q242" i="2"/>
  <c r="Q222" i="2"/>
  <c r="Q204" i="2"/>
  <c r="Q199" i="2"/>
  <c r="Q187" i="2"/>
  <c r="Q179" i="2"/>
  <c r="Q165" i="2"/>
  <c r="R162" i="2"/>
  <c r="Q143" i="2"/>
  <c r="Q266" i="2"/>
  <c r="Q260" i="2"/>
  <c r="R254" i="2"/>
  <c r="Q249" i="2"/>
  <c r="Q221" i="2"/>
  <c r="Q214" i="2"/>
  <c r="R201" i="2"/>
  <c r="R191" i="2"/>
  <c r="R186" i="2"/>
  <c r="R170" i="2"/>
  <c r="R165" i="2"/>
  <c r="R157" i="2"/>
  <c r="R149" i="2"/>
  <c r="Q254" i="2"/>
  <c r="Q240" i="2"/>
  <c r="Q226" i="2"/>
  <c r="Q217" i="2"/>
  <c r="R210" i="2"/>
  <c r="R195" i="2"/>
  <c r="R184" i="2"/>
  <c r="Q175" i="2"/>
  <c r="R171" i="2"/>
  <c r="R161" i="2"/>
  <c r="Q145" i="2"/>
  <c r="BK266" i="2"/>
  <c r="BK238" i="2"/>
  <c r="BK201" i="2"/>
  <c r="K159" i="2"/>
  <c r="BE159" i="2" s="1"/>
  <c r="BK260" i="2"/>
  <c r="K210" i="2"/>
  <c r="BE210" i="2"/>
  <c r="K179" i="2"/>
  <c r="BE179" i="2"/>
  <c r="BK261" i="2"/>
  <c r="K236" i="2"/>
  <c r="BE236" i="2" s="1"/>
  <c r="BK221" i="2"/>
  <c r="K184" i="2"/>
  <c r="BE184" i="2"/>
  <c r="K146" i="2"/>
  <c r="BE146" i="2"/>
  <c r="BK249" i="2"/>
  <c r="K173" i="2"/>
  <c r="BE173" i="2"/>
  <c r="BK205" i="2"/>
  <c r="BK137" i="2"/>
  <c r="K170" i="2"/>
  <c r="BE170" i="2" s="1"/>
  <c r="BK141" i="2"/>
  <c r="R259" i="2"/>
  <c r="Q259" i="2"/>
  <c r="Q251" i="2"/>
  <c r="R236" i="2"/>
  <c r="R226" i="2"/>
  <c r="R206" i="2"/>
  <c r="Q197" i="2"/>
  <c r="Q186" i="2"/>
  <c r="R175" i="2"/>
  <c r="R168" i="2"/>
  <c r="R159" i="2"/>
  <c r="R141" i="2"/>
  <c r="Q261" i="2"/>
  <c r="Q255" i="2"/>
  <c r="Q246" i="2"/>
  <c r="Q236" i="2"/>
  <c r="Q218" i="2"/>
  <c r="Q207" i="2"/>
  <c r="R187" i="2"/>
  <c r="Q177" i="2"/>
  <c r="Q169" i="2"/>
  <c r="Q164" i="2"/>
  <c r="Q162" i="2"/>
  <c r="R150" i="2"/>
  <c r="R139" i="2"/>
  <c r="R242" i="2"/>
  <c r="Q230" i="2"/>
  <c r="R222" i="2"/>
  <c r="R214" i="2"/>
  <c r="R204" i="2"/>
  <c r="Q191" i="2"/>
  <c r="R181" i="2"/>
  <c r="R173" i="2"/>
  <c r="Q157" i="2"/>
  <c r="Q137" i="2"/>
  <c r="K251" i="2"/>
  <c r="BE251" i="2"/>
  <c r="K230" i="2"/>
  <c r="BE230" i="2" s="1"/>
  <c r="BK195" i="2"/>
  <c r="BK155" i="2"/>
  <c r="BK252" i="2"/>
  <c r="BK203" i="2"/>
  <c r="BK169" i="2"/>
  <c r="BK258" i="2"/>
  <c r="BK224" i="2"/>
  <c r="K209" i="2"/>
  <c r="BE209" i="2" s="1"/>
  <c r="BK168" i="2"/>
  <c r="BK254" i="2"/>
  <c r="K188" i="2"/>
  <c r="BE188" i="2"/>
  <c r="BK222" i="2"/>
  <c r="K166" i="2"/>
  <c r="BE166" i="2"/>
  <c r="BK183" i="2"/>
  <c r="BK153" i="2"/>
  <c r="R263" i="2"/>
  <c r="Q252" i="2"/>
  <c r="R234" i="2"/>
  <c r="R216" i="2"/>
  <c r="R203" i="2"/>
  <c r="Q193" i="2"/>
  <c r="Q182" i="2"/>
  <c r="Q173" i="2"/>
  <c r="Q163" i="2"/>
  <c r="R153" i="2"/>
  <c r="Q139" i="2"/>
  <c r="R260" i="2"/>
  <c r="R255" i="2"/>
  <c r="Q244" i="2"/>
  <c r="Q228" i="2"/>
  <c r="Q210" i="2"/>
  <c r="R205" i="2"/>
  <c r="Q190" i="2"/>
  <c r="R182" i="2"/>
  <c r="R172" i="2"/>
  <c r="R166" i="2"/>
  <c r="Q155" i="2"/>
  <c r="Q141" i="2"/>
  <c r="R249" i="2"/>
  <c r="Q238" i="2"/>
  <c r="R228" i="2"/>
  <c r="Q220" i="2"/>
  <c r="Q209" i="2"/>
  <c r="R197" i="2"/>
  <c r="Q183" i="2"/>
  <c r="R174" i="2"/>
  <c r="Q170" i="2"/>
  <c r="Q159" i="2"/>
  <c r="R143" i="2"/>
  <c r="BK247" i="2"/>
  <c r="K217" i="2"/>
  <c r="BE217" i="2"/>
  <c r="BK164" i="2"/>
  <c r="BK145" i="2"/>
  <c r="BK240" i="2"/>
  <c r="K190" i="2"/>
  <c r="BE190" i="2" s="1"/>
  <c r="BK228" i="2"/>
  <c r="K216" i="2"/>
  <c r="BE216" i="2" s="1"/>
  <c r="BK199" i="2"/>
  <c r="BK139" i="2"/>
  <c r="K242" i="2"/>
  <c r="BE242" i="2"/>
  <c r="BK171" i="2"/>
  <c r="BK207" i="2"/>
  <c r="K182" i="2"/>
  <c r="BE182" i="2"/>
  <c r="BK191" i="2"/>
  <c r="BK165" i="2"/>
  <c r="R258" i="2"/>
  <c r="Q264" i="2"/>
  <c r="BK259" i="2"/>
  <c r="R246" i="2"/>
  <c r="R232" i="2"/>
  <c r="R218" i="2"/>
  <c r="Q205" i="2"/>
  <c r="Q201" i="2"/>
  <c r="R190" i="2"/>
  <c r="R185" i="2"/>
  <c r="Q167" i="2"/>
  <c r="R155" i="2"/>
  <c r="R137" i="2"/>
  <c r="R261" i="2"/>
  <c r="AU94" i="1"/>
  <c r="R251" i="2"/>
  <c r="R240" i="2"/>
  <c r="R220" i="2"/>
  <c r="R209" i="2"/>
  <c r="R193" i="2"/>
  <c r="R183" i="2"/>
  <c r="Q174" i="2"/>
  <c r="R167" i="2"/>
  <c r="Q161" i="2"/>
  <c r="Q146" i="2"/>
  <c r="R135" i="2"/>
  <c r="R244" i="2"/>
  <c r="Q232" i="2"/>
  <c r="Q224" i="2"/>
  <c r="Q216" i="2"/>
  <c r="R207" i="2"/>
  <c r="R188" i="2"/>
  <c r="R179" i="2"/>
  <c r="Q172" i="2"/>
  <c r="Q166" i="2"/>
  <c r="R146" i="2"/>
  <c r="R266" i="2"/>
  <c r="K259" i="2"/>
  <c r="BE259" i="2"/>
  <c r="K220" i="2"/>
  <c r="BE220" i="2" s="1"/>
  <c r="K177" i="2"/>
  <c r="BE177" i="2" s="1"/>
  <c r="BK264" i="2"/>
  <c r="K218" i="2"/>
  <c r="BE218" i="2"/>
  <c r="BK186" i="2"/>
  <c r="K167" i="2"/>
  <c r="BE167" i="2" s="1"/>
  <c r="BK255" i="2"/>
  <c r="BK206" i="2"/>
  <c r="BK172" i="2"/>
  <c r="K143" i="2"/>
  <c r="BE143" i="2"/>
  <c r="BK234" i="2"/>
  <c r="K175" i="2"/>
  <c r="BE175" i="2"/>
  <c r="K244" i="2"/>
  <c r="BE244" i="2"/>
  <c r="BK197" i="2"/>
  <c r="BK157" i="2"/>
  <c r="K174" i="2"/>
  <c r="BE174" i="2"/>
  <c r="K161" i="2"/>
  <c r="BE161" i="2"/>
  <c r="R264" i="2"/>
  <c r="Q258" i="2"/>
  <c r="R238" i="2"/>
  <c r="R230" i="2"/>
  <c r="R212" i="2"/>
  <c r="Q203" i="2"/>
  <c r="Q195" i="2"/>
  <c r="Q184" i="2"/>
  <c r="Q171" i="2"/>
  <c r="R164" i="2"/>
  <c r="Q149" i="2"/>
  <c r="Q263" i="2"/>
  <c r="R252" i="2"/>
  <c r="Q247" i="2"/>
  <c r="R224" i="2"/>
  <c r="R217" i="2"/>
  <c r="Q206" i="2"/>
  <c r="Q188" i="2"/>
  <c r="Q181" i="2"/>
  <c r="Q168" i="2"/>
  <c r="R163" i="2"/>
  <c r="Q153" i="2"/>
  <c r="R145" i="2"/>
  <c r="R247" i="2"/>
  <c r="Q234" i="2"/>
  <c r="R221" i="2"/>
  <c r="Q212" i="2"/>
  <c r="R199" i="2"/>
  <c r="Q185" i="2"/>
  <c r="R177" i="2"/>
  <c r="R169" i="2"/>
  <c r="Q150" i="2"/>
  <c r="Q135" i="2"/>
  <c r="BK263" i="2"/>
  <c r="BK212" i="2"/>
  <c r="BK185" i="2"/>
  <c r="BK150" i="2"/>
  <c r="BK246" i="2"/>
  <c r="BK193" i="2"/>
  <c r="K149" i="2"/>
  <c r="BE149" i="2"/>
  <c r="K232" i="2"/>
  <c r="BE232" i="2"/>
  <c r="BK204" i="2"/>
  <c r="BK162" i="2"/>
  <c r="BK135" i="2"/>
  <c r="K226" i="2"/>
  <c r="BE226" i="2"/>
  <c r="BK214" i="2"/>
  <c r="BK187" i="2"/>
  <c r="K181" i="2"/>
  <c r="BE181" i="2"/>
  <c r="BK163" i="2"/>
  <c r="T134" i="2" l="1"/>
  <c r="Q144" i="2"/>
  <c r="I101" i="2"/>
  <c r="T148" i="2"/>
  <c r="T147" i="2"/>
  <c r="Q148" i="2"/>
  <c r="Q147" i="2" s="1"/>
  <c r="I102" i="2" s="1"/>
  <c r="X152" i="2"/>
  <c r="R213" i="2"/>
  <c r="R151" i="2" s="1"/>
  <c r="J104" i="2" s="1"/>
  <c r="J106" i="2"/>
  <c r="X253" i="2"/>
  <c r="BK257" i="2"/>
  <c r="Q257" i="2"/>
  <c r="I109" i="2"/>
  <c r="X262" i="2"/>
  <c r="X256" i="2" s="1"/>
  <c r="BK134" i="2"/>
  <c r="K134" i="2" s="1"/>
  <c r="K98" i="2" s="1"/>
  <c r="Q134" i="2"/>
  <c r="Q152" i="2"/>
  <c r="I105" i="2"/>
  <c r="X213" i="2"/>
  <c r="V253" i="2"/>
  <c r="X257" i="2"/>
  <c r="Q262" i="2"/>
  <c r="I110" i="2"/>
  <c r="X134" i="2"/>
  <c r="X133" i="2" s="1"/>
  <c r="X144" i="2"/>
  <c r="X148" i="2"/>
  <c r="X147" i="2"/>
  <c r="R148" i="2"/>
  <c r="R147" i="2"/>
  <c r="J102" i="2" s="1"/>
  <c r="R152" i="2"/>
  <c r="Q213" i="2"/>
  <c r="I106" i="2"/>
  <c r="R253" i="2"/>
  <c r="J107" i="2" s="1"/>
  <c r="T257" i="2"/>
  <c r="R257" i="2"/>
  <c r="V262" i="2"/>
  <c r="V256" i="2" s="1"/>
  <c r="V134" i="2"/>
  <c r="V133" i="2" s="1"/>
  <c r="V144" i="2"/>
  <c r="V152" i="2"/>
  <c r="T213" i="2"/>
  <c r="T253" i="2"/>
  <c r="R134" i="2"/>
  <c r="J98" i="2" s="1"/>
  <c r="T144" i="2"/>
  <c r="R144" i="2"/>
  <c r="J101" i="2"/>
  <c r="V148" i="2"/>
  <c r="V147" i="2"/>
  <c r="T152" i="2"/>
  <c r="T151" i="2" s="1"/>
  <c r="V213" i="2"/>
  <c r="BK253" i="2"/>
  <c r="K253" i="2"/>
  <c r="K107" i="2"/>
  <c r="Q253" i="2"/>
  <c r="I107" i="2" s="1"/>
  <c r="V257" i="2"/>
  <c r="BK262" i="2"/>
  <c r="K262" i="2"/>
  <c r="K110" i="2" s="1"/>
  <c r="T262" i="2"/>
  <c r="R262" i="2"/>
  <c r="J110" i="2"/>
  <c r="BK267" i="2"/>
  <c r="K267" i="2"/>
  <c r="K112" i="2" s="1"/>
  <c r="Q267" i="2"/>
  <c r="I112" i="2"/>
  <c r="R267" i="2"/>
  <c r="J112" i="2"/>
  <c r="BK140" i="2"/>
  <c r="K140" i="2" s="1"/>
  <c r="K99" i="2" s="1"/>
  <c r="R142" i="2"/>
  <c r="J100" i="2"/>
  <c r="R140" i="2"/>
  <c r="J99" i="2"/>
  <c r="Q142" i="2"/>
  <c r="I100" i="2" s="1"/>
  <c r="Q265" i="2"/>
  <c r="I111" i="2"/>
  <c r="R265" i="2"/>
  <c r="J111" i="2"/>
  <c r="Q140" i="2"/>
  <c r="I99" i="2" s="1"/>
  <c r="BK265" i="2"/>
  <c r="K265" i="2"/>
  <c r="K111" i="2"/>
  <c r="J89" i="2"/>
  <c r="J91" i="2"/>
  <c r="J92" i="2"/>
  <c r="F129" i="2"/>
  <c r="E85" i="2"/>
  <c r="F91" i="2"/>
  <c r="F38" i="2"/>
  <c r="BE95" i="1" s="1"/>
  <c r="BE94" i="1" s="1"/>
  <c r="W32" i="1" s="1"/>
  <c r="F39" i="2"/>
  <c r="BF95" i="1" s="1"/>
  <c r="BF94" i="1" s="1"/>
  <c r="W33" i="1" s="1"/>
  <c r="K222" i="2"/>
  <c r="BE222" i="2"/>
  <c r="BK230" i="2"/>
  <c r="K145" i="2"/>
  <c r="BE145" i="2"/>
  <c r="K187" i="2"/>
  <c r="BE187" i="2" s="1"/>
  <c r="K201" i="2"/>
  <c r="BE201" i="2"/>
  <c r="K221" i="2"/>
  <c r="BE221" i="2"/>
  <c r="K246" i="2"/>
  <c r="BE246" i="2" s="1"/>
  <c r="K252" i="2"/>
  <c r="BE252" i="2"/>
  <c r="K206" i="2"/>
  <c r="BE206" i="2"/>
  <c r="F37" i="2"/>
  <c r="BD95" i="1" s="1"/>
  <c r="BD94" i="1" s="1"/>
  <c r="AZ94" i="1" s="1"/>
  <c r="K137" i="2"/>
  <c r="BE137" i="2"/>
  <c r="BK146" i="2"/>
  <c r="BK144" i="2" s="1"/>
  <c r="K144" i="2" s="1"/>
  <c r="K101" i="2" s="1"/>
  <c r="K153" i="2"/>
  <c r="BE153" i="2"/>
  <c r="K157" i="2"/>
  <c r="BE157" i="2" s="1"/>
  <c r="K162" i="2"/>
  <c r="BE162" i="2"/>
  <c r="BK166" i="2"/>
  <c r="BK174" i="2"/>
  <c r="K183" i="2"/>
  <c r="BE183" i="2" s="1"/>
  <c r="BK188" i="2"/>
  <c r="K199" i="2"/>
  <c r="BE199" i="2" s="1"/>
  <c r="K214" i="2"/>
  <c r="BE214" i="2" s="1"/>
  <c r="BK220" i="2"/>
  <c r="K228" i="2"/>
  <c r="BE228" i="2"/>
  <c r="K254" i="2"/>
  <c r="BE254" i="2"/>
  <c r="BK170" i="2"/>
  <c r="K185" i="2"/>
  <c r="BE185" i="2"/>
  <c r="K197" i="2"/>
  <c r="BE197" i="2" s="1"/>
  <c r="K212" i="2"/>
  <c r="BE212" i="2" s="1"/>
  <c r="BK242" i="2"/>
  <c r="K258" i="2"/>
  <c r="BE258" i="2"/>
  <c r="K264" i="2"/>
  <c r="BE264" i="2"/>
  <c r="K36" i="2"/>
  <c r="AY95" i="1" s="1"/>
  <c r="K139" i="2"/>
  <c r="BE139" i="2"/>
  <c r="BK143" i="2"/>
  <c r="BK142" i="2"/>
  <c r="K142" i="2" s="1"/>
  <c r="K100" i="2" s="1"/>
  <c r="K150" i="2"/>
  <c r="BE150" i="2"/>
  <c r="BK161" i="2"/>
  <c r="K163" i="2"/>
  <c r="BE163" i="2" s="1"/>
  <c r="K165" i="2"/>
  <c r="BE165" i="2"/>
  <c r="K168" i="2"/>
  <c r="BE168" i="2" s="1"/>
  <c r="BK177" i="2"/>
  <c r="K186" i="2"/>
  <c r="BE186" i="2" s="1"/>
  <c r="K195" i="2"/>
  <c r="BE195" i="2"/>
  <c r="BK210" i="2"/>
  <c r="BK217" i="2"/>
  <c r="K234" i="2"/>
  <c r="BE234" i="2" s="1"/>
  <c r="K135" i="2"/>
  <c r="BE135" i="2"/>
  <c r="BK173" i="2"/>
  <c r="BK181" i="2"/>
  <c r="K204" i="2"/>
  <c r="BE204" i="2" s="1"/>
  <c r="BK232" i="2"/>
  <c r="K247" i="2"/>
  <c r="BE247" i="2" s="1"/>
  <c r="K255" i="2"/>
  <c r="BE255" i="2" s="1"/>
  <c r="K263" i="2"/>
  <c r="BE263" i="2"/>
  <c r="BK182" i="2"/>
  <c r="K207" i="2"/>
  <c r="BE207" i="2"/>
  <c r="BK216" i="2"/>
  <c r="K224" i="2"/>
  <c r="BE224" i="2"/>
  <c r="BK236" i="2"/>
  <c r="K172" i="2"/>
  <c r="BE172" i="2"/>
  <c r="BK179" i="2"/>
  <c r="K191" i="2"/>
  <c r="BE191" i="2"/>
  <c r="BK209" i="2"/>
  <c r="K240" i="2"/>
  <c r="BE240" i="2"/>
  <c r="K249" i="2"/>
  <c r="BE249" i="2" s="1"/>
  <c r="K261" i="2"/>
  <c r="BE261" i="2"/>
  <c r="F36" i="2"/>
  <c r="BC95" i="1"/>
  <c r="BC94" i="1" s="1"/>
  <c r="W30" i="1" s="1"/>
  <c r="K141" i="2"/>
  <c r="BE141" i="2"/>
  <c r="BK149" i="2"/>
  <c r="BK148" i="2"/>
  <c r="BK147" i="2" s="1"/>
  <c r="K147" i="2" s="1"/>
  <c r="K102" i="2" s="1"/>
  <c r="K155" i="2"/>
  <c r="BE155" i="2"/>
  <c r="BK159" i="2"/>
  <c r="K164" i="2"/>
  <c r="BE164" i="2" s="1"/>
  <c r="BK167" i="2"/>
  <c r="K171" i="2"/>
  <c r="BE171" i="2"/>
  <c r="BK184" i="2"/>
  <c r="K193" i="2"/>
  <c r="BE193" i="2" s="1"/>
  <c r="K205" i="2"/>
  <c r="BE205" i="2"/>
  <c r="BK218" i="2"/>
  <c r="BK226" i="2"/>
  <c r="BK244" i="2"/>
  <c r="K169" i="2"/>
  <c r="BE169" i="2"/>
  <c r="BK175" i="2"/>
  <c r="BK190" i="2"/>
  <c r="K203" i="2"/>
  <c r="BE203" i="2" s="1"/>
  <c r="K238" i="2"/>
  <c r="BE238" i="2"/>
  <c r="BK251" i="2"/>
  <c r="K260" i="2"/>
  <c r="BE260" i="2"/>
  <c r="K266" i="2"/>
  <c r="BE266" i="2" s="1"/>
  <c r="Q133" i="2" l="1"/>
  <c r="BK256" i="2"/>
  <c r="K256" i="2" s="1"/>
  <c r="K108" i="2" s="1"/>
  <c r="V151" i="2"/>
  <c r="V132" i="2" s="1"/>
  <c r="R256" i="2"/>
  <c r="J108" i="2" s="1"/>
  <c r="T256" i="2"/>
  <c r="X151" i="2"/>
  <c r="X132" i="2"/>
  <c r="T133" i="2"/>
  <c r="T132" i="2" s="1"/>
  <c r="AW95" i="1" s="1"/>
  <c r="AW94" i="1" s="1"/>
  <c r="I98" i="2"/>
  <c r="J105" i="2"/>
  <c r="J109" i="2"/>
  <c r="I103" i="2"/>
  <c r="Q256" i="2"/>
  <c r="I108" i="2"/>
  <c r="K257" i="2"/>
  <c r="K109" i="2"/>
  <c r="J103" i="2"/>
  <c r="R133" i="2"/>
  <c r="J97" i="2" s="1"/>
  <c r="K148" i="2"/>
  <c r="K103" i="2"/>
  <c r="Q151" i="2"/>
  <c r="I104" i="2"/>
  <c r="BK133" i="2"/>
  <c r="K133" i="2" s="1"/>
  <c r="K97" i="2" s="1"/>
  <c r="BK152" i="2"/>
  <c r="K152" i="2"/>
  <c r="K105" i="2"/>
  <c r="BK213" i="2"/>
  <c r="K213" i="2" s="1"/>
  <c r="K106" i="2" s="1"/>
  <c r="F35" i="2"/>
  <c r="BB95" i="1" s="1"/>
  <c r="BB94" i="1" s="1"/>
  <c r="W29" i="1" s="1"/>
  <c r="W31" i="1"/>
  <c r="BA94" i="1"/>
  <c r="AY94" i="1"/>
  <c r="AK30" i="1"/>
  <c r="K35" i="2"/>
  <c r="AX95" i="1" s="1"/>
  <c r="AV95" i="1" s="1"/>
  <c r="Q132" i="2" l="1"/>
  <c r="I96" i="2"/>
  <c r="K30" i="2"/>
  <c r="AS95" i="1"/>
  <c r="AS94" i="1" s="1"/>
  <c r="BK151" i="2"/>
  <c r="BK132" i="2" s="1"/>
  <c r="K132" i="2" s="1"/>
  <c r="K32" i="2" s="1"/>
  <c r="AG95" i="1" s="1"/>
  <c r="AG94" i="1" s="1"/>
  <c r="AK26" i="1" s="1"/>
  <c r="K151" i="2"/>
  <c r="K104" i="2" s="1"/>
  <c r="I97" i="2"/>
  <c r="R132" i="2"/>
  <c r="J96" i="2"/>
  <c r="K31" i="2"/>
  <c r="AT95" i="1"/>
  <c r="AT94" i="1" s="1"/>
  <c r="AX94" i="1"/>
  <c r="AK29" i="1"/>
  <c r="K41" i="2" l="1"/>
  <c r="K96" i="2"/>
  <c r="AN95" i="1"/>
  <c r="AK35" i="1"/>
  <c r="AV94" i="1"/>
  <c r="AN94" i="1"/>
</calcChain>
</file>

<file path=xl/sharedStrings.xml><?xml version="1.0" encoding="utf-8"?>
<sst xmlns="http://schemas.openxmlformats.org/spreadsheetml/2006/main" count="2002" uniqueCount="551">
  <si>
    <t>Export Komplet</t>
  </si>
  <si>
    <t/>
  </si>
  <si>
    <t>2.0</t>
  </si>
  <si>
    <t>ZAMOK</t>
  </si>
  <si>
    <t>False</t>
  </si>
  <si>
    <t>True</t>
  </si>
  <si>
    <t>{c467a99f-97d5-4f41-9201-607e64b2b8f1}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</si>
  <si>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</si>
  <si>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</si>
  <si>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</si>
  <si>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</si>
  <si>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</si>
  <si>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</si>
  <si>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</si>
  <si>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</si>
  <si>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09-2021-01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</si>
  <si>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</si>
  <si>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</si>
  <si>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Hodonín, Pánov - kabelizace veřejného osvětlení</t>
  </si>
  <si>
    <t>KSO:</t>
  </si>
  <si>
    <t>CC-CZ:</t>
  </si>
  <si>
    <t>Místo:</t>
  </si>
  <si>
    <t>Hodonín</t>
  </si>
  <si>
    <t>Datum:</t>
  </si>
  <si>
    <t>23. 2. 2022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</si>
  <si>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</si>
  <si>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</si>
  <si>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</si>
  <si>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</si>
  <si>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</si>
  <si>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</si>
  <si>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</si>
  <si>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</si>
  <si>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</si>
  <si>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</si>
  <si>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</si>
  <si>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</si>
  <si>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</si>
  <si>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</si>
  <si>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</si>
  <si>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</si>
  <si>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</si>
  <si>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</si>
  <si>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</si>
  <si>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</si>
  <si>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</si>
  <si>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</si>
  <si>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</si>
  <si>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</si>
  <si>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</si>
  <si>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</si>
  <si>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</si>
  <si>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</si>
  <si>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</si>
  <si>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</si>
  <si>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</si>
  <si>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</si>
  <si>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</si>
  <si>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</si>
  <si>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</si>
  <si>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</si>
  <si>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</si>
  <si>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</si>
  <si>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</si>
  <si>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</si>
  <si>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</si>
  <si>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</si>
  <si>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</si>
  <si>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</si>
  <si>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</si>
  <si>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</si>
  <si>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</si>
  <si>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</si>
  <si>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</si>
  <si>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</si>
  <si>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</si>
  <si>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</si>
  <si>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</si>
  <si>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</si>
  <si>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</si>
  <si>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</si>
  <si>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09-2021-01 M</t>
  </si>
  <si>
    <t>Hodonín, Pánov - kabelizace veřejného osvětlení, investice město</t>
  </si>
  <si>
    <t>ING</t>
  </si>
  <si>
    <t>1</t>
  </si>
  <si>
    <t>{1ea59d08-eb81-4aba-8f9e-9bcb8fc0411f}</t>
  </si>
  <si>
    <t>2</t>
  </si>
  <si>
    <t>KRYCÍ LIST SOUPISU PRACÍ</t>
  </si>
  <si>
    <t>Objekt:</t>
  </si>
  <si>
    <t>09-2021-01 M - Hodonín, Pánov - kabelizace veřejného osvětlení, investice město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</si>
  <si>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</si>
  <si>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</si>
  <si>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</si>
  <si>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</si>
  <si>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</si>
  <si>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</si>
  <si>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</si>
  <si>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</si>
  <si>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</si>
  <si>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</si>
  <si>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</si>
  <si>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</si>
  <si>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</si>
  <si>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</si>
  <si>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</si>
  <si>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</si>
  <si>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</si>
  <si>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</si>
  <si>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</si>
  <si>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</si>
  <si>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</si>
  <si>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</si>
  <si>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</si>
  <si>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</si>
  <si>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>VP -   Vícepráce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</si>
  <si>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</si>
  <si>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</si>
  <si>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</si>
  <si>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</si>
  <si>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</si>
  <si>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</si>
  <si>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</si>
  <si>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</si>
  <si>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</si>
  <si>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</si>
  <si>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</si>
  <si>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</si>
  <si>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</si>
  <si>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</si>
  <si>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</si>
  <si>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</si>
  <si>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</si>
  <si>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</si>
  <si>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</si>
  <si>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</si>
  <si>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</si>
  <si>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</si>
  <si>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</si>
  <si>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</si>
  <si>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</si>
  <si>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2020 01</t>
  </si>
  <si>
    <t>4</t>
  </si>
  <si>
    <t>-551463350</t>
  </si>
  <si>
    <t>VV</t>
  </si>
  <si>
    <t>"rozebrání u stožáru"8*2</t>
  </si>
  <si>
    <t>167151101</t>
  </si>
  <si>
    <t>Nakládání výkopku z hornin třídy těžitelnosti I, skupiny 1 až 3 do 100 m3</t>
  </si>
  <si>
    <t>m3</t>
  </si>
  <si>
    <t>-136342923</t>
  </si>
  <si>
    <t>"sadový stožár" 4*(0,6*0,6*0,5)</t>
  </si>
  <si>
    <t>3</t>
  </si>
  <si>
    <t>171201231</t>
  </si>
  <si>
    <t>Poplatek za uložení zeminy a kamení na recyklační skládce (skládkovné) kód odpadu 17 05 04</t>
  </si>
  <si>
    <t>t</t>
  </si>
  <si>
    <t>-1322169961</t>
  </si>
  <si>
    <t>5</t>
  </si>
  <si>
    <t>Komunikace pozemní</t>
  </si>
  <si>
    <t>596811120</t>
  </si>
  <si>
    <t>Kladení betonové dlažby komunikací pro pěší do lože z kameniva vel do 0,09 m2 plochy do 50 m2</t>
  </si>
  <si>
    <t>1023105109</t>
  </si>
  <si>
    <t>997</t>
  </si>
  <si>
    <t>Přesun sutě</t>
  </si>
  <si>
    <t>997221612</t>
  </si>
  <si>
    <t>Nakládání vybouraných hmot na dopravní prostředky pro vodorovnou dopravu</t>
  </si>
  <si>
    <t>-1422506550</t>
  </si>
  <si>
    <t>998</t>
  </si>
  <si>
    <t>Přesun hmot</t>
  </si>
  <si>
    <t>6</t>
  </si>
  <si>
    <t>998225111</t>
  </si>
  <si>
    <t>Přesun hmot pro pozemní komunikace s krytem z kamene, monolitickým betonovým nebo živičným</t>
  </si>
  <si>
    <t>CS ÚRS 2022 01</t>
  </si>
  <si>
    <t>1702952923</t>
  </si>
  <si>
    <t>7</t>
  </si>
  <si>
    <t>998225194</t>
  </si>
  <si>
    <t>Příplatek k přesunu hmot pro pozemní komunikace s krytem z kamene, živičným, betonovým do 5000 m</t>
  </si>
  <si>
    <t>-1401293444</t>
  </si>
  <si>
    <t>PSV</t>
  </si>
  <si>
    <t>Práce a dodávky PSV</t>
  </si>
  <si>
    <t>741</t>
  </si>
  <si>
    <t>Elektroinstalace - silnoproud</t>
  </si>
  <si>
    <t>8</t>
  </si>
  <si>
    <t>741120401</t>
  </si>
  <si>
    <t>Montáž vodič Cu izolovaný drátovací plný žíla 0,35-6 mm2 v rozváděči (CY)</t>
  </si>
  <si>
    <t>m</t>
  </si>
  <si>
    <t>16</t>
  </si>
  <si>
    <t>115832706</t>
  </si>
  <si>
    <t>9</t>
  </si>
  <si>
    <t>M</t>
  </si>
  <si>
    <t>00000750</t>
  </si>
  <si>
    <t>vodič H07V-U 6 zelenožlutý (CY)</t>
  </si>
  <si>
    <t>32</t>
  </si>
  <si>
    <t>-1272922516</t>
  </si>
  <si>
    <t>Práce a dodávky M</t>
  </si>
  <si>
    <t>21-M</t>
  </si>
  <si>
    <t>Elektromontáže</t>
  </si>
  <si>
    <t>10</t>
  </si>
  <si>
    <t>210100003</t>
  </si>
  <si>
    <t>Ukončení vodičů v rozváděči nebo na přístroji včetně zapojení průřezu žíly do 16 mm2</t>
  </si>
  <si>
    <t>kus</t>
  </si>
  <si>
    <t>64</t>
  </si>
  <si>
    <t>-687391085</t>
  </si>
  <si>
    <t>"počet sadových stožárů" 3*8+"počet silničních stožárů"7*8+4</t>
  </si>
  <si>
    <t>11</t>
  </si>
  <si>
    <t>210100014</t>
  </si>
  <si>
    <t>Ukončení vodičů v rozváděči nebo na přístroji včetně zapojení průřezu žíly do 10 mm2</t>
  </si>
  <si>
    <t>1521299508</t>
  </si>
  <si>
    <t>"počet sadových stožárů" 8*8+4</t>
  </si>
  <si>
    <t>12</t>
  </si>
  <si>
    <t>210100151</t>
  </si>
  <si>
    <t>Ukončení kabelů smršťovací záklopkou nebo páskou se zapojením bez letování žíly do 4x16 mm2</t>
  </si>
  <si>
    <t>-319560874</t>
  </si>
  <si>
    <t>"počet sadových stožárů" 3*2+"počet silničních stožárů"7*2+1</t>
  </si>
  <si>
    <t>13</t>
  </si>
  <si>
    <t>210100251</t>
  </si>
  <si>
    <t>Ukončení kabelů smršťovací záklopkou nebo páskou se zapojením bez letování žíly do 4x10 mm2</t>
  </si>
  <si>
    <t>-823368884</t>
  </si>
  <si>
    <t>"počet sadových stožárů" 8*2+1</t>
  </si>
  <si>
    <t>14</t>
  </si>
  <si>
    <t>210120511</t>
  </si>
  <si>
    <t>Montáž jističů do 100 A se zapojením vodičů</t>
  </si>
  <si>
    <t>45917355</t>
  </si>
  <si>
    <t>40040030</t>
  </si>
  <si>
    <t>jistič PL7-B16/1 10kA</t>
  </si>
  <si>
    <t>128</t>
  </si>
  <si>
    <t>-138091836</t>
  </si>
  <si>
    <t>210202016</t>
  </si>
  <si>
    <t>Montáž svítidlo výbojkové průmyslové nebo venkovní na sloupek parkový</t>
  </si>
  <si>
    <t>-1598443890</t>
  </si>
  <si>
    <t>17</t>
  </si>
  <si>
    <t>1241161</t>
  </si>
  <si>
    <t>Svítidlo LED TECEO S/5102/8LEDs/700mA/WW-727/19,4W/CLO/BL</t>
  </si>
  <si>
    <t>906863778</t>
  </si>
  <si>
    <t>18</t>
  </si>
  <si>
    <t>210202013X</t>
  </si>
  <si>
    <t>Montáž svítidlo LED na výložník</t>
  </si>
  <si>
    <t>-1520123430</t>
  </si>
  <si>
    <t>19</t>
  </si>
  <si>
    <t>1241162</t>
  </si>
  <si>
    <t>Svítidlo LED TECEO 1/5137/32LEDs/900mA/NW-740/89W/CLO</t>
  </si>
  <si>
    <t>-281309820</t>
  </si>
  <si>
    <t>20</t>
  </si>
  <si>
    <t>210204002</t>
  </si>
  <si>
    <t>Montáž stožárů osvětlení parkových ocelových</t>
  </si>
  <si>
    <t>1108671624</t>
  </si>
  <si>
    <t>11524543</t>
  </si>
  <si>
    <t>STOZAR SADOVY 3-STUP. SB6 133/89/60 typ BRNO</t>
  </si>
  <si>
    <t>256</t>
  </si>
  <si>
    <t>-295814449</t>
  </si>
  <si>
    <t>22</t>
  </si>
  <si>
    <t>210204011</t>
  </si>
  <si>
    <t>Montáž stožárů osvětlení ocelových samostatně stojících délky do 12 m</t>
  </si>
  <si>
    <t>-911235147</t>
  </si>
  <si>
    <t>23</t>
  </si>
  <si>
    <t>1152398</t>
  </si>
  <si>
    <t>STOZAR SILNICNI 3-STUP. JB10 159/114/89 typ BRNO</t>
  </si>
  <si>
    <t>-2050083933</t>
  </si>
  <si>
    <t>24</t>
  </si>
  <si>
    <t>210204103</t>
  </si>
  <si>
    <t>Montáž výložníků osvětlení jednoramenných sloupových hmotnosti do 35 kg</t>
  </si>
  <si>
    <t>888859090</t>
  </si>
  <si>
    <t>25</t>
  </si>
  <si>
    <t>1289746</t>
  </si>
  <si>
    <t>VYLOZNIK OBLOUKOVÝ V1-2500/89</t>
  </si>
  <si>
    <t>506320780</t>
  </si>
  <si>
    <t>26</t>
  </si>
  <si>
    <t>210204201</t>
  </si>
  <si>
    <t>Montáž elektrovýzbroje stožárů osvětlení 1 okruh</t>
  </si>
  <si>
    <t>-413611731</t>
  </si>
  <si>
    <t>27</t>
  </si>
  <si>
    <t>33055020</t>
  </si>
  <si>
    <t>výzbroj stož.EKM-2035-1D2 E27</t>
  </si>
  <si>
    <t>ks</t>
  </si>
  <si>
    <t>-2123572399</t>
  </si>
  <si>
    <t>28</t>
  </si>
  <si>
    <t>210220022</t>
  </si>
  <si>
    <t>Montáž uzemňovacího vedení vodičů FeZn pomocí svorek v zemi drátem do 10 mm ve městské zástavbě</t>
  </si>
  <si>
    <t>832860076</t>
  </si>
  <si>
    <t>"odbočka ke stožáru"20*1,5</t>
  </si>
  <si>
    <t>29</t>
  </si>
  <si>
    <t>16011150</t>
  </si>
  <si>
    <t>drát FeZn 10mm (0,62kg/m)</t>
  </si>
  <si>
    <t>kg</t>
  </si>
  <si>
    <t>178200698</t>
  </si>
  <si>
    <t>30*0,62 'Přepočtené koeficientem množství</t>
  </si>
  <si>
    <t>30</t>
  </si>
  <si>
    <t>210220301</t>
  </si>
  <si>
    <t>Montáž svorek hromosvodných se 2 šrouby</t>
  </si>
  <si>
    <t>-2080161392</t>
  </si>
  <si>
    <t>"počet stožáru"20*3</t>
  </si>
  <si>
    <t>31</t>
  </si>
  <si>
    <t>16010020</t>
  </si>
  <si>
    <t>svorka SUA univerzální s jednou příložkou</t>
  </si>
  <si>
    <t>913559954</t>
  </si>
  <si>
    <t>210280003</t>
  </si>
  <si>
    <t>Zkoušky a prohlídky el rozvodů a zařízení celková prohlídka pro objem mtž prací do 1 000 000 Kč</t>
  </si>
  <si>
    <t>soubor</t>
  </si>
  <si>
    <t>1347878111</t>
  </si>
  <si>
    <t>33</t>
  </si>
  <si>
    <t>210280712</t>
  </si>
  <si>
    <t>Měření intenzity osvětlení na pracovišti do 50 svítidel</t>
  </si>
  <si>
    <t>441118134</t>
  </si>
  <si>
    <t>34</t>
  </si>
  <si>
    <t>210290461</t>
  </si>
  <si>
    <t>Výměna pojistkových vložek velikosti do 25 A</t>
  </si>
  <si>
    <t>-251821489</t>
  </si>
  <si>
    <t>35</t>
  </si>
  <si>
    <t>44040010</t>
  </si>
  <si>
    <t>hlavice pojistková K DII 25 E27</t>
  </si>
  <si>
    <t>2100384280</t>
  </si>
  <si>
    <t>36</t>
  </si>
  <si>
    <t>43020015</t>
  </si>
  <si>
    <t>pojistka DII 6A DZ E27</t>
  </si>
  <si>
    <t>1229404376</t>
  </si>
  <si>
    <t>37</t>
  </si>
  <si>
    <t>43020115</t>
  </si>
  <si>
    <t>dotek pojistkový VDII 6A</t>
  </si>
  <si>
    <t>-2101030069</t>
  </si>
  <si>
    <t>38</t>
  </si>
  <si>
    <t>210293011</t>
  </si>
  <si>
    <t>Nátěry svodových vodičů včetně podpěr a svorek hromosvodů</t>
  </si>
  <si>
    <t>-525689473</t>
  </si>
  <si>
    <t>"počet stožárů"20*0,5</t>
  </si>
  <si>
    <t>39</t>
  </si>
  <si>
    <t>15010545</t>
  </si>
  <si>
    <t>bužírka smršťovací SB ŽZ 12,7/6,4</t>
  </si>
  <si>
    <t>-1423269002</t>
  </si>
  <si>
    <t>40</t>
  </si>
  <si>
    <t>210812011</t>
  </si>
  <si>
    <t>Montáž kabel Cu plný kulatý do 1 kV 3x1,5 až 6 mm2 uložený volně nebo v liště (CYKY)</t>
  </si>
  <si>
    <t>1631133461</t>
  </si>
  <si>
    <t>"sadový stožár"12*6+"silniční stožár"8*12</t>
  </si>
  <si>
    <t>41</t>
  </si>
  <si>
    <t>03000175</t>
  </si>
  <si>
    <t>kabel CYKY-J 3x1,5</t>
  </si>
  <si>
    <t>-1454796493</t>
  </si>
  <si>
    <t>168*1,05 'Přepočtené koeficientem množství</t>
  </si>
  <si>
    <t>42</t>
  </si>
  <si>
    <t>210812033</t>
  </si>
  <si>
    <t>Montáž kabel Cu plný kulatý do 1 kV 4x6 až 10 mm2 uložený volně nebo v liště (CYKY)</t>
  </si>
  <si>
    <t>-1397735270</t>
  </si>
  <si>
    <t>"trasa"232+"počet stožárů"8*5+2,5+"rozváděč"2,5</t>
  </si>
  <si>
    <t>43</t>
  </si>
  <si>
    <t>03000330</t>
  </si>
  <si>
    <t>kabel CYKY-J 4x10</t>
  </si>
  <si>
    <t>2109342527</t>
  </si>
  <si>
    <t>277*1,05 'Přepočtené koeficientem množství</t>
  </si>
  <si>
    <t>44</t>
  </si>
  <si>
    <t>210812035</t>
  </si>
  <si>
    <t>Montáž kabel Cu plný kulatý do 1 kV 4x16 mm2 uložený volně nebo v liště (CYKY)</t>
  </si>
  <si>
    <t>388892823</t>
  </si>
  <si>
    <t>"trasa"414+"stožáry"11*5+2,5+"rozváděč"2,5</t>
  </si>
  <si>
    <t>45</t>
  </si>
  <si>
    <t>03000345</t>
  </si>
  <si>
    <t>kabel CYKY-J 4x16</t>
  </si>
  <si>
    <t>1522417046</t>
  </si>
  <si>
    <t>474*1,05 'Přepočtené koeficientem množství</t>
  </si>
  <si>
    <t>46</t>
  </si>
  <si>
    <t>210950202</t>
  </si>
  <si>
    <t>Příplatek na zatahování kabelů hmotnosti do 2 kg do tvárnicových tras a kolektorů</t>
  </si>
  <si>
    <t>-2076950328</t>
  </si>
  <si>
    <t>47</t>
  </si>
  <si>
    <t>218040001</t>
  </si>
  <si>
    <t>Demontáž sloupů nn betonových jednoduchých do 12 m</t>
  </si>
  <si>
    <t>-883674054</t>
  </si>
  <si>
    <t>48</t>
  </si>
  <si>
    <t>218040093</t>
  </si>
  <si>
    <t>Demontáž konzol nn sloupových jednoduchých</t>
  </si>
  <si>
    <t>-682251749</t>
  </si>
  <si>
    <t>49</t>
  </si>
  <si>
    <t>218040098</t>
  </si>
  <si>
    <t>Demontáž nosiče svítidel</t>
  </si>
  <si>
    <t>398966970</t>
  </si>
  <si>
    <t>50</t>
  </si>
  <si>
    <t>218040401</t>
  </si>
  <si>
    <t>Demontáž roubíků s izolátorem</t>
  </si>
  <si>
    <t>784989182</t>
  </si>
  <si>
    <t>"počet konzol" 10*4"počet roubíků na konzoli"</t>
  </si>
  <si>
    <t>51</t>
  </si>
  <si>
    <t>218040402</t>
  </si>
  <si>
    <t>Demontáž roubíků s nástavcem, izolátorem a kladkou</t>
  </si>
  <si>
    <t>-1665494714</t>
  </si>
  <si>
    <t>52</t>
  </si>
  <si>
    <t>218040501</t>
  </si>
  <si>
    <t>Demontáž vodičů nn průměru do 70 mm2 bez průběžných vazů a spojek</t>
  </si>
  <si>
    <t>km</t>
  </si>
  <si>
    <t>2123858993</t>
  </si>
  <si>
    <t>"vzdálenost"0,219*2"vodiče"</t>
  </si>
  <si>
    <t>53</t>
  </si>
  <si>
    <t>PM</t>
  </si>
  <si>
    <t>Přidružený materiál</t>
  </si>
  <si>
    <t>%</t>
  </si>
  <si>
    <t>-1773030675</t>
  </si>
  <si>
    <t>46-M</t>
  </si>
  <si>
    <t>Zemní práce při extr.mont.pracích</t>
  </si>
  <si>
    <t>54</t>
  </si>
  <si>
    <t>460050803</t>
  </si>
  <si>
    <t>Hloubení nezapažených jam pro stožáry ostatních typů ručně v hornině tř 3</t>
  </si>
  <si>
    <t>-1728920796</t>
  </si>
  <si>
    <t>"sadový stožár mimo trasu EG.D" 4*(0,6*0,6*1,05)</t>
  </si>
  <si>
    <t>55</t>
  </si>
  <si>
    <t>460070363</t>
  </si>
  <si>
    <t>Hloubení nezapažených jam pro základy venkovního rozvaděče  v hornině tř 3</t>
  </si>
  <si>
    <t>-1458403570</t>
  </si>
  <si>
    <t>84</t>
  </si>
  <si>
    <t>460481122</t>
  </si>
  <si>
    <t>Úprava pláně při elektromontážích v hornině třídy těžitelnosti I skupiny 3 se zhutněním ručně</t>
  </si>
  <si>
    <t>291263487</t>
  </si>
  <si>
    <t>56</t>
  </si>
  <si>
    <t>460641112</t>
  </si>
  <si>
    <t>Základové konstrukce při elektromontážích z monolitického betonu tř. C 12/15</t>
  </si>
  <si>
    <t>732052008</t>
  </si>
  <si>
    <t>"sadový stožár"4*(0,6*0,6*0,5)</t>
  </si>
  <si>
    <t>57</t>
  </si>
  <si>
    <t>59246115</t>
  </si>
  <si>
    <t>dlažba betonová chodníková 300x300x32mm přírodní</t>
  </si>
  <si>
    <t>-1563655606</t>
  </si>
  <si>
    <t>58</t>
  </si>
  <si>
    <t>1658698</t>
  </si>
  <si>
    <t>TRUBKA OHEBNA FUROWELL DN 250 1M CERNA</t>
  </si>
  <si>
    <t>1736926177</t>
  </si>
  <si>
    <t>59</t>
  </si>
  <si>
    <t>460120013</t>
  </si>
  <si>
    <t>Zásyp jam ručně v hornině třídy 3</t>
  </si>
  <si>
    <t>-1191404606</t>
  </si>
  <si>
    <t>60</t>
  </si>
  <si>
    <t>460150163</t>
  </si>
  <si>
    <t>Hloubení kabelových zapažených i nezapažených rýh ručně š 35 cm, hl 80 cm, v hornině tř 3</t>
  </si>
  <si>
    <t>-1030482917</t>
  </si>
  <si>
    <t>"trasa" 71</t>
  </si>
  <si>
    <t>61</t>
  </si>
  <si>
    <t>460300002</t>
  </si>
  <si>
    <t>Zásyp jam nebo rýh strojně včetně zhutnění ve volném terénu</t>
  </si>
  <si>
    <t>26812728</t>
  </si>
  <si>
    <t>"zához po st. rozváděči" 0,8</t>
  </si>
  <si>
    <t>62</t>
  </si>
  <si>
    <t>460421101</t>
  </si>
  <si>
    <t>Lože kabelů z písku nebo štěrkopísku tl 10 cm nad kabel, bez zakrytí, šířky lože do 65 cm</t>
  </si>
  <si>
    <t>1869188182</t>
  </si>
  <si>
    <t>63</t>
  </si>
  <si>
    <t>460520173</t>
  </si>
  <si>
    <t>Montáž trubek ochranných plastových ohebných do 90 mm uložených do rýhy</t>
  </si>
  <si>
    <t>-1595333094</t>
  </si>
  <si>
    <t>"trasa" 71+"stožáry" 3*2</t>
  </si>
  <si>
    <t>21011515</t>
  </si>
  <si>
    <t>trubka KF 09063-BA kopoflex červená</t>
  </si>
  <si>
    <t>1001676055</t>
  </si>
  <si>
    <t>77*1,05 'Přepočtené koeficientem množství</t>
  </si>
  <si>
    <t>65</t>
  </si>
  <si>
    <t>460560143</t>
  </si>
  <si>
    <t>Zásyp rýh ručně šířky 35 cm, hloubky 60 cm, z horniny třídy 3</t>
  </si>
  <si>
    <t>1597935718</t>
  </si>
  <si>
    <t>66</t>
  </si>
  <si>
    <t>460600023</t>
  </si>
  <si>
    <t>Vodorovné přemístění horniny jakékoliv třídy do 1000 m</t>
  </si>
  <si>
    <t>-160020799</t>
  </si>
  <si>
    <t>"trasa"(71*0,35*0,2)</t>
  </si>
  <si>
    <t>67</t>
  </si>
  <si>
    <t>460600031</t>
  </si>
  <si>
    <t>Příplatek k vodorovnému přemístění horniny za každých dalších 1000 m</t>
  </si>
  <si>
    <t>-1609316789</t>
  </si>
  <si>
    <t>"trasa"(71*0,35*0,2)*5"km"</t>
  </si>
  <si>
    <t>68</t>
  </si>
  <si>
    <t>460620007</t>
  </si>
  <si>
    <t>Zatravnění včetně zalití vodou na rovině</t>
  </si>
  <si>
    <t>196082202</t>
  </si>
  <si>
    <t>"trasa"(71*1)+"stožáry"4*2</t>
  </si>
  <si>
    <t>69</t>
  </si>
  <si>
    <t>460620013</t>
  </si>
  <si>
    <t>Provizorní úprava terénu se zhutněním, v hornině tř 3</t>
  </si>
  <si>
    <t>-524697901</t>
  </si>
  <si>
    <t>70</t>
  </si>
  <si>
    <t>468051121</t>
  </si>
  <si>
    <t>Bourání základu betonového při elektromontážích - stožáry EG.D</t>
  </si>
  <si>
    <t>2044495064</t>
  </si>
  <si>
    <t>"počet stožárů"10</t>
  </si>
  <si>
    <t>71</t>
  </si>
  <si>
    <t>469972111</t>
  </si>
  <si>
    <t>Odvoz suti a vybouraných hmot při elektromontážích do 1 km</t>
  </si>
  <si>
    <t>50536829</t>
  </si>
  <si>
    <t>72</t>
  </si>
  <si>
    <t>469972121</t>
  </si>
  <si>
    <t>Příplatek k odvozu suti a vybouraných hmot při elektromontážích za každý další 1 km</t>
  </si>
  <si>
    <t>1377638977</t>
  </si>
  <si>
    <t>34,75*5 'Přepočtené koeficientem množství</t>
  </si>
  <si>
    <t>73</t>
  </si>
  <si>
    <t>469973120</t>
  </si>
  <si>
    <t>Poplatek za uložení stavebního odpadu na recyklační skládce (skládkovné) z prostého betonu kód odpadu 17 01 01</t>
  </si>
  <si>
    <t>2091592702</t>
  </si>
  <si>
    <t>10*2,2 'Přepočtené koeficientem množství</t>
  </si>
  <si>
    <t>74</t>
  </si>
  <si>
    <t>469973121</t>
  </si>
  <si>
    <t>Poplatek za uložení stavebního odpadu na recyklační skládce (skládkovné) z armovaného betonu kód odpadu  17 01 01</t>
  </si>
  <si>
    <t>1583564887</t>
  </si>
  <si>
    <t>75</t>
  </si>
  <si>
    <t>469981111</t>
  </si>
  <si>
    <t>Přesun hmot pro pomocné stavební práce při elektromotážích</t>
  </si>
  <si>
    <t>-90266709</t>
  </si>
  <si>
    <t>HZS</t>
  </si>
  <si>
    <t>Hodinové zúčtovací sazby</t>
  </si>
  <si>
    <t>76</t>
  </si>
  <si>
    <t>HZS105</t>
  </si>
  <si>
    <t xml:space="preserve">Montážní plošina </t>
  </si>
  <si>
    <t>HOD</t>
  </si>
  <si>
    <t>512</t>
  </si>
  <si>
    <t>914090039</t>
  </si>
  <si>
    <t>77</t>
  </si>
  <si>
    <t>HZS2222</t>
  </si>
  <si>
    <t>Hodinová zúčtovací sazba elektrikář odborný-nezměřitelné montážní práce</t>
  </si>
  <si>
    <t>hod</t>
  </si>
  <si>
    <t>-1869418408</t>
  </si>
  <si>
    <t>VRN</t>
  </si>
  <si>
    <t>Vedlejší rozpočtové náklady</t>
  </si>
  <si>
    <t>VRN1</t>
  </si>
  <si>
    <t>Průzkumné, geodetické a projektové práce</t>
  </si>
  <si>
    <t>78</t>
  </si>
  <si>
    <t>011002000</t>
  </si>
  <si>
    <t>Průzkumné práce - vytýčení inženýrských sítí</t>
  </si>
  <si>
    <t>objem</t>
  </si>
  <si>
    <t>1024</t>
  </si>
  <si>
    <t>-215233141</t>
  </si>
  <si>
    <t>79</t>
  </si>
  <si>
    <t>012002000</t>
  </si>
  <si>
    <t>Geodetické práce - zaměření skutečného stavu</t>
  </si>
  <si>
    <t>238300714</t>
  </si>
  <si>
    <t>80</t>
  </si>
  <si>
    <t>013002000</t>
  </si>
  <si>
    <t>Projektové práce - dokumentace skutečného provedení díla</t>
  </si>
  <si>
    <t>1721811662</t>
  </si>
  <si>
    <t>85</t>
  </si>
  <si>
    <t>013002001</t>
  </si>
  <si>
    <t>Projektové práce - zpracování Geometrického plánu</t>
  </si>
  <si>
    <t>obj</t>
  </si>
  <si>
    <t>-591582889</t>
  </si>
  <si>
    <t>VRN3</t>
  </si>
  <si>
    <t>Zařízení staveniště</t>
  </si>
  <si>
    <t>81</t>
  </si>
  <si>
    <t>031002000</t>
  </si>
  <si>
    <t>Dočasná dopravní opatření</t>
  </si>
  <si>
    <t>440123063</t>
  </si>
  <si>
    <t>82</t>
  </si>
  <si>
    <t>032002000</t>
  </si>
  <si>
    <t>848675823</t>
  </si>
  <si>
    <t>VRN5</t>
  </si>
  <si>
    <t>Finanční náklady</t>
  </si>
  <si>
    <t>83</t>
  </si>
  <si>
    <t>053002000</t>
  </si>
  <si>
    <t>Poplatky - užívání veřejných ploch a prostranství</t>
  </si>
  <si>
    <t>73217069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</si>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</sst>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0" fillId="0" borderId="12" xfId="0" applyNumberFormat="1" applyFont="1" applyBorder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Border="1" applyAlignment="1" applyProtection="1">
      <alignment vertical="center"/>
    </xf>
    <xf numFmtId="167" fontId="19" fillId="0" borderId="0" xfId="0" applyNumberFormat="1" applyFont="1" applyBorder="1" applyAlignment="1" applyProtection="1">
      <alignment vertical="center"/>
    </xf>
    <xf numFmtId="4" fontId="19" fillId="0" borderId="20" xfId="0" applyNumberFormat="1" applyFont="1" applyBorder="1" applyAlignment="1" applyProtection="1">
      <alignment vertical="center"/>
    </xf>
    <xf numFmtId="167" fontId="19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pans="1:74" s="1" customFormat="1" ht="36.950000000000003" customHeight="1"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s="1" customFormat="1" ht="24.95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pans="1:74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44" t="s">
        <v>15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0"/>
      <c r="AQ5" s="20"/>
      <c r="AR5" s="18"/>
      <c r="BG5" s="241" t="s">
        <v>16</v>
      </c>
      <c r="BS5" s="15" t="s">
        <v>7</v>
      </c>
    </row>
    <row r="6" spans="1:74" s="1" customFormat="1" ht="36.950000000000003" customHeight="1">
      <c r="B6" s="19"/>
      <c r="C6" s="20"/>
      <c r="D6" s="26" t="s">
        <v>17</v>
      </c>
      <c r="E6" s="20"/>
      <c r="F6" s="20"/>
      <c r="G6" s="20"/>
      <c r="H6" s="20"/>
      <c r="I6" s="20"/>
      <c r="J6" s="20"/>
      <c r="K6" s="246" t="s">
        <v>18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0"/>
      <c r="AQ6" s="20"/>
      <c r="AR6" s="18"/>
      <c r="BG6" s="242"/>
      <c r="BS6" s="15" t="s">
        <v>7</v>
      </c>
    </row>
    <row r="7" spans="1:74" s="1" customFormat="1" ht="12" customHeight="1">
      <c r="B7" s="19"/>
      <c r="C7" s="20"/>
      <c r="D7" s="27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1</v>
      </c>
      <c r="AO7" s="20"/>
      <c r="AP7" s="20"/>
      <c r="AQ7" s="20"/>
      <c r="AR7" s="18"/>
      <c r="BG7" s="242"/>
      <c r="BS7" s="15" t="s">
        <v>7</v>
      </c>
    </row>
    <row r="8" spans="1:74" s="1" customFormat="1" ht="12" customHeight="1">
      <c r="B8" s="19"/>
      <c r="C8" s="20"/>
      <c r="D8" s="27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23</v>
      </c>
      <c r="AL8" s="20"/>
      <c r="AM8" s="20"/>
      <c r="AN8" s="28" t="s">
        <v>24</v>
      </c>
      <c r="AO8" s="20"/>
      <c r="AP8" s="20"/>
      <c r="AQ8" s="20"/>
      <c r="AR8" s="18"/>
      <c r="BG8" s="242"/>
      <c r="BS8" s="15" t="s">
        <v>7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42"/>
      <c r="BS9" s="15" t="s">
        <v>7</v>
      </c>
    </row>
    <row r="10" spans="1:74" s="1" customFormat="1" ht="12" customHeight="1">
      <c r="B10" s="19"/>
      <c r="C10" s="20"/>
      <c r="D10" s="27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26</v>
      </c>
      <c r="AL10" s="20"/>
      <c r="AM10" s="20"/>
      <c r="AN10" s="25" t="s">
        <v>1</v>
      </c>
      <c r="AO10" s="20"/>
      <c r="AP10" s="20"/>
      <c r="AQ10" s="20"/>
      <c r="AR10" s="18"/>
      <c r="BG10" s="242"/>
      <c r="BS10" s="15" t="s">
        <v>7</v>
      </c>
    </row>
    <row r="11" spans="1:74" s="1" customFormat="1" ht="18.600000000000001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1</v>
      </c>
      <c r="AO11" s="20"/>
      <c r="AP11" s="20"/>
      <c r="AQ11" s="20"/>
      <c r="AR11" s="18"/>
      <c r="BG11" s="242"/>
      <c r="BS11" s="15" t="s">
        <v>7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42"/>
      <c r="BS12" s="15" t="s">
        <v>7</v>
      </c>
    </row>
    <row r="13" spans="1:74" s="1" customFormat="1" ht="12" customHeight="1">
      <c r="B13" s="19"/>
      <c r="C13" s="20"/>
      <c r="D13" s="27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26</v>
      </c>
      <c r="AL13" s="20"/>
      <c r="AM13" s="20"/>
      <c r="AN13" s="29" t="s">
        <v>30</v>
      </c>
      <c r="AO13" s="20"/>
      <c r="AP13" s="20"/>
      <c r="AQ13" s="20"/>
      <c r="AR13" s="18"/>
      <c r="BG13" s="242"/>
      <c r="BS13" s="15" t="s">
        <v>7</v>
      </c>
    </row>
    <row r="14" spans="1:74" ht="12.75">
      <c r="B14" s="19"/>
      <c r="C14" s="20"/>
      <c r="D14" s="20"/>
      <c r="E14" s="247" t="s">
        <v>30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7" t="s">
        <v>28</v>
      </c>
      <c r="AL14" s="20"/>
      <c r="AM14" s="20"/>
      <c r="AN14" s="29" t="s">
        <v>30</v>
      </c>
      <c r="AO14" s="20"/>
      <c r="AP14" s="20"/>
      <c r="AQ14" s="20"/>
      <c r="AR14" s="18"/>
      <c r="BG14" s="242"/>
      <c r="BS14" s="15" t="s">
        <v>7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42"/>
      <c r="BS15" s="15" t="s">
        <v>4</v>
      </c>
    </row>
    <row r="16" spans="1:74" s="1" customFormat="1" ht="12" customHeight="1">
      <c r="B16" s="19"/>
      <c r="C16" s="20"/>
      <c r="D16" s="27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26</v>
      </c>
      <c r="AL16" s="20"/>
      <c r="AM16" s="20"/>
      <c r="AN16" s="25" t="s">
        <v>1</v>
      </c>
      <c r="AO16" s="20"/>
      <c r="AP16" s="20"/>
      <c r="AQ16" s="20"/>
      <c r="AR16" s="18"/>
      <c r="BG16" s="242"/>
      <c r="BS16" s="15" t="s">
        <v>4</v>
      </c>
    </row>
    <row r="17" spans="1:71" s="1" customFormat="1" ht="18.600000000000001" customHeight="1">
      <c r="B17" s="19"/>
      <c r="C17" s="20"/>
      <c r="D17" s="20"/>
      <c r="E17" s="25" t="s">
        <v>27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1</v>
      </c>
      <c r="AO17" s="20"/>
      <c r="AP17" s="20"/>
      <c r="AQ17" s="20"/>
      <c r="AR17" s="18"/>
      <c r="BG17" s="242"/>
      <c r="BS17" s="15" t="s">
        <v>5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42"/>
      <c r="BS18" s="15" t="s">
        <v>7</v>
      </c>
    </row>
    <row r="19" spans="1:71" s="1" customFormat="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26</v>
      </c>
      <c r="AL19" s="20"/>
      <c r="AM19" s="20"/>
      <c r="AN19" s="25" t="s">
        <v>1</v>
      </c>
      <c r="AO19" s="20"/>
      <c r="AP19" s="20"/>
      <c r="AQ19" s="20"/>
      <c r="AR19" s="18"/>
      <c r="BG19" s="242"/>
      <c r="BS19" s="15" t="s">
        <v>7</v>
      </c>
    </row>
    <row r="20" spans="1:71" s="1" customFormat="1" ht="18.600000000000001" customHeight="1">
      <c r="B20" s="19"/>
      <c r="C20" s="20"/>
      <c r="D20" s="20"/>
      <c r="E20" s="25" t="s">
        <v>27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1</v>
      </c>
      <c r="AO20" s="20"/>
      <c r="AP20" s="20"/>
      <c r="AQ20" s="20"/>
      <c r="AR20" s="18"/>
      <c r="BG20" s="242"/>
      <c r="BS20" s="15" t="s">
        <v>5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42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42"/>
    </row>
    <row r="23" spans="1:71" s="1" customFormat="1" ht="16.5" customHeight="1">
      <c r="B23" s="19"/>
      <c r="C23" s="20"/>
      <c r="D23" s="20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0"/>
      <c r="AP23" s="20"/>
      <c r="AQ23" s="20"/>
      <c r="AR23" s="18"/>
      <c r="BG23" s="242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42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G25" s="242"/>
    </row>
    <row r="26" spans="1:71" s="2" customFormat="1" ht="25.9" customHeight="1">
      <c r="A26" s="32"/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0">
        <f>ROUND(AG94,2)</f>
        <v>0</v>
      </c>
      <c r="AL26" s="251"/>
      <c r="AM26" s="251"/>
      <c r="AN26" s="251"/>
      <c r="AO26" s="251"/>
      <c r="AP26" s="34"/>
      <c r="AQ26" s="34"/>
      <c r="AR26" s="37"/>
      <c r="BG26" s="242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G27" s="242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52" t="s">
        <v>35</v>
      </c>
      <c r="M28" s="252"/>
      <c r="N28" s="252"/>
      <c r="O28" s="252"/>
      <c r="P28" s="252"/>
      <c r="Q28" s="34"/>
      <c r="R28" s="34"/>
      <c r="S28" s="34"/>
      <c r="T28" s="34"/>
      <c r="U28" s="34"/>
      <c r="V28" s="34"/>
      <c r="W28" s="252" t="s">
        <v>36</v>
      </c>
      <c r="X28" s="252"/>
      <c r="Y28" s="252"/>
      <c r="Z28" s="252"/>
      <c r="AA28" s="252"/>
      <c r="AB28" s="252"/>
      <c r="AC28" s="252"/>
      <c r="AD28" s="252"/>
      <c r="AE28" s="252"/>
      <c r="AF28" s="34"/>
      <c r="AG28" s="34"/>
      <c r="AH28" s="34"/>
      <c r="AI28" s="34"/>
      <c r="AJ28" s="34"/>
      <c r="AK28" s="252" t="s">
        <v>37</v>
      </c>
      <c r="AL28" s="252"/>
      <c r="AM28" s="252"/>
      <c r="AN28" s="252"/>
      <c r="AO28" s="252"/>
      <c r="AP28" s="34"/>
      <c r="AQ28" s="34"/>
      <c r="AR28" s="37"/>
      <c r="BG28" s="242"/>
    </row>
    <row r="29" spans="1:71" s="3" customFormat="1" ht="14.45" customHeight="1">
      <c r="B29" s="38"/>
      <c r="C29" s="39"/>
      <c r="D29" s="27" t="s">
        <v>38</v>
      </c>
      <c r="E29" s="39"/>
      <c r="F29" s="27" t="s">
        <v>39</v>
      </c>
      <c r="G29" s="39"/>
      <c r="H29" s="39"/>
      <c r="I29" s="39"/>
      <c r="J29" s="39"/>
      <c r="K29" s="39"/>
      <c r="L29" s="240">
        <v>0.21</v>
      </c>
      <c r="M29" s="239"/>
      <c r="N29" s="239"/>
      <c r="O29" s="239"/>
      <c r="P29" s="239"/>
      <c r="Q29" s="39"/>
      <c r="R29" s="39"/>
      <c r="S29" s="39"/>
      <c r="T29" s="39"/>
      <c r="U29" s="39"/>
      <c r="V29" s="39"/>
      <c r="W29" s="238">
        <f>ROUND(BB94, 2)</f>
        <v>0</v>
      </c>
      <c r="X29" s="239"/>
      <c r="Y29" s="239"/>
      <c r="Z29" s="239"/>
      <c r="AA29" s="239"/>
      <c r="AB29" s="239"/>
      <c r="AC29" s="239"/>
      <c r="AD29" s="239"/>
      <c r="AE29" s="239"/>
      <c r="AF29" s="39"/>
      <c r="AG29" s="39"/>
      <c r="AH29" s="39"/>
      <c r="AI29" s="39"/>
      <c r="AJ29" s="39"/>
      <c r="AK29" s="238">
        <f>ROUND(AX94, 2)</f>
        <v>0</v>
      </c>
      <c r="AL29" s="239"/>
      <c r="AM29" s="239"/>
      <c r="AN29" s="239"/>
      <c r="AO29" s="239"/>
      <c r="AP29" s="39"/>
      <c r="AQ29" s="39"/>
      <c r="AR29" s="40"/>
      <c r="BG29" s="243"/>
    </row>
    <row r="30" spans="1:71" s="3" customFormat="1" ht="14.45" customHeight="1">
      <c r="B30" s="38"/>
      <c r="C30" s="39"/>
      <c r="D30" s="39"/>
      <c r="E30" s="39"/>
      <c r="F30" s="27" t="s">
        <v>40</v>
      </c>
      <c r="G30" s="39"/>
      <c r="H30" s="39"/>
      <c r="I30" s="39"/>
      <c r="J30" s="39"/>
      <c r="K30" s="39"/>
      <c r="L30" s="240">
        <v>0.15</v>
      </c>
      <c r="M30" s="239"/>
      <c r="N30" s="239"/>
      <c r="O30" s="239"/>
      <c r="P30" s="239"/>
      <c r="Q30" s="39"/>
      <c r="R30" s="39"/>
      <c r="S30" s="39"/>
      <c r="T30" s="39"/>
      <c r="U30" s="39"/>
      <c r="V30" s="39"/>
      <c r="W30" s="238">
        <f>ROUND(BC94, 2)</f>
        <v>0</v>
      </c>
      <c r="X30" s="239"/>
      <c r="Y30" s="239"/>
      <c r="Z30" s="239"/>
      <c r="AA30" s="239"/>
      <c r="AB30" s="239"/>
      <c r="AC30" s="239"/>
      <c r="AD30" s="239"/>
      <c r="AE30" s="239"/>
      <c r="AF30" s="39"/>
      <c r="AG30" s="39"/>
      <c r="AH30" s="39"/>
      <c r="AI30" s="39"/>
      <c r="AJ30" s="39"/>
      <c r="AK30" s="238">
        <f>ROUND(AY94, 2)</f>
        <v>0</v>
      </c>
      <c r="AL30" s="239"/>
      <c r="AM30" s="239"/>
      <c r="AN30" s="239"/>
      <c r="AO30" s="239"/>
      <c r="AP30" s="39"/>
      <c r="AQ30" s="39"/>
      <c r="AR30" s="40"/>
      <c r="BG30" s="243"/>
    </row>
    <row r="31" spans="1:71" s="3" customFormat="1" ht="14.45" hidden="1" customHeight="1">
      <c r="B31" s="38"/>
      <c r="C31" s="39"/>
      <c r="D31" s="39"/>
      <c r="E31" s="39"/>
      <c r="F31" s="27" t="s">
        <v>41</v>
      </c>
      <c r="G31" s="39"/>
      <c r="H31" s="39"/>
      <c r="I31" s="39"/>
      <c r="J31" s="39"/>
      <c r="K31" s="39"/>
      <c r="L31" s="240">
        <v>0.21</v>
      </c>
      <c r="M31" s="239"/>
      <c r="N31" s="239"/>
      <c r="O31" s="239"/>
      <c r="P31" s="239"/>
      <c r="Q31" s="39"/>
      <c r="R31" s="39"/>
      <c r="S31" s="39"/>
      <c r="T31" s="39"/>
      <c r="U31" s="39"/>
      <c r="V31" s="39"/>
      <c r="W31" s="238">
        <f>ROUND(BD94, 2)</f>
        <v>0</v>
      </c>
      <c r="X31" s="239"/>
      <c r="Y31" s="239"/>
      <c r="Z31" s="239"/>
      <c r="AA31" s="239"/>
      <c r="AB31" s="239"/>
      <c r="AC31" s="239"/>
      <c r="AD31" s="239"/>
      <c r="AE31" s="239"/>
      <c r="AF31" s="39"/>
      <c r="AG31" s="39"/>
      <c r="AH31" s="39"/>
      <c r="AI31" s="39"/>
      <c r="AJ31" s="39"/>
      <c r="AK31" s="238">
        <v>0</v>
      </c>
      <c r="AL31" s="239"/>
      <c r="AM31" s="239"/>
      <c r="AN31" s="239"/>
      <c r="AO31" s="239"/>
      <c r="AP31" s="39"/>
      <c r="AQ31" s="39"/>
      <c r="AR31" s="40"/>
      <c r="BG31" s="243"/>
    </row>
    <row r="32" spans="1:71" s="3" customFormat="1" ht="14.45" hidden="1" customHeight="1">
      <c r="B32" s="38"/>
      <c r="C32" s="39"/>
      <c r="D32" s="39"/>
      <c r="E32" s="39"/>
      <c r="F32" s="27" t="s">
        <v>42</v>
      </c>
      <c r="G32" s="39"/>
      <c r="H32" s="39"/>
      <c r="I32" s="39"/>
      <c r="J32" s="39"/>
      <c r="K32" s="39"/>
      <c r="L32" s="240">
        <v>0.15</v>
      </c>
      <c r="M32" s="239"/>
      <c r="N32" s="239"/>
      <c r="O32" s="239"/>
      <c r="P32" s="239"/>
      <c r="Q32" s="39"/>
      <c r="R32" s="39"/>
      <c r="S32" s="39"/>
      <c r="T32" s="39"/>
      <c r="U32" s="39"/>
      <c r="V32" s="39"/>
      <c r="W32" s="238">
        <f>ROUND(BE94, 2)</f>
        <v>0</v>
      </c>
      <c r="X32" s="239"/>
      <c r="Y32" s="239"/>
      <c r="Z32" s="239"/>
      <c r="AA32" s="239"/>
      <c r="AB32" s="239"/>
      <c r="AC32" s="239"/>
      <c r="AD32" s="239"/>
      <c r="AE32" s="239"/>
      <c r="AF32" s="39"/>
      <c r="AG32" s="39"/>
      <c r="AH32" s="39"/>
      <c r="AI32" s="39"/>
      <c r="AJ32" s="39"/>
      <c r="AK32" s="238">
        <v>0</v>
      </c>
      <c r="AL32" s="239"/>
      <c r="AM32" s="239"/>
      <c r="AN32" s="239"/>
      <c r="AO32" s="239"/>
      <c r="AP32" s="39"/>
      <c r="AQ32" s="39"/>
      <c r="AR32" s="40"/>
      <c r="BG32" s="243"/>
    </row>
    <row r="33" spans="1:59" s="3" customFormat="1" ht="14.45" hidden="1" customHeight="1">
      <c r="B33" s="38"/>
      <c r="C33" s="39"/>
      <c r="D33" s="39"/>
      <c r="E33" s="39"/>
      <c r="F33" s="27" t="s">
        <v>43</v>
      </c>
      <c r="G33" s="39"/>
      <c r="H33" s="39"/>
      <c r="I33" s="39"/>
      <c r="J33" s="39"/>
      <c r="K33" s="39"/>
      <c r="L33" s="240">
        <v>0</v>
      </c>
      <c r="M33" s="239"/>
      <c r="N33" s="239"/>
      <c r="O33" s="239"/>
      <c r="P33" s="239"/>
      <c r="Q33" s="39"/>
      <c r="R33" s="39"/>
      <c r="S33" s="39"/>
      <c r="T33" s="39"/>
      <c r="U33" s="39"/>
      <c r="V33" s="39"/>
      <c r="W33" s="238">
        <f>ROUND(BF94, 2)</f>
        <v>0</v>
      </c>
      <c r="X33" s="239"/>
      <c r="Y33" s="239"/>
      <c r="Z33" s="239"/>
      <c r="AA33" s="239"/>
      <c r="AB33" s="239"/>
      <c r="AC33" s="239"/>
      <c r="AD33" s="239"/>
      <c r="AE33" s="239"/>
      <c r="AF33" s="39"/>
      <c r="AG33" s="39"/>
      <c r="AH33" s="39"/>
      <c r="AI33" s="39"/>
      <c r="AJ33" s="39"/>
      <c r="AK33" s="238">
        <v>0</v>
      </c>
      <c r="AL33" s="239"/>
      <c r="AM33" s="239"/>
      <c r="AN33" s="239"/>
      <c r="AO33" s="239"/>
      <c r="AP33" s="39"/>
      <c r="AQ33" s="39"/>
      <c r="AR33" s="40"/>
      <c r="BG33" s="243"/>
    </row>
    <row r="34" spans="1:59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G34" s="242"/>
    </row>
    <row r="35" spans="1:59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75" t="s">
        <v>46</v>
      </c>
      <c r="Y35" s="276"/>
      <c r="Z35" s="276"/>
      <c r="AA35" s="276"/>
      <c r="AB35" s="276"/>
      <c r="AC35" s="43"/>
      <c r="AD35" s="43"/>
      <c r="AE35" s="43"/>
      <c r="AF35" s="43"/>
      <c r="AG35" s="43"/>
      <c r="AH35" s="43"/>
      <c r="AI35" s="43"/>
      <c r="AJ35" s="43"/>
      <c r="AK35" s="277">
        <f>SUM(AK26:AK33)</f>
        <v>0</v>
      </c>
      <c r="AL35" s="276"/>
      <c r="AM35" s="276"/>
      <c r="AN35" s="276"/>
      <c r="AO35" s="278"/>
      <c r="AP35" s="41"/>
      <c r="AQ35" s="41"/>
      <c r="AR35" s="37"/>
      <c r="BG35" s="32"/>
    </row>
    <row r="36" spans="1:59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G36" s="32"/>
    </row>
    <row r="37" spans="1:59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G37" s="32"/>
    </row>
    <row r="38" spans="1:59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9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9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9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9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9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9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9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9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9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9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9" s="2" customFormat="1" ht="14.45" customHeight="1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9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9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9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9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9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9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9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9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9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9" s="2" customFormat="1" ht="12.75">
      <c r="A60" s="32"/>
      <c r="B60" s="33"/>
      <c r="C60" s="34"/>
      <c r="D60" s="50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49</v>
      </c>
      <c r="AI60" s="36"/>
      <c r="AJ60" s="36"/>
      <c r="AK60" s="36"/>
      <c r="AL60" s="36"/>
      <c r="AM60" s="50" t="s">
        <v>50</v>
      </c>
      <c r="AN60" s="36"/>
      <c r="AO60" s="36"/>
      <c r="AP60" s="34"/>
      <c r="AQ60" s="34"/>
      <c r="AR60" s="37"/>
      <c r="BG60" s="32"/>
    </row>
    <row r="61" spans="1:59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9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9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9" s="2" customFormat="1" ht="12.75">
      <c r="A64" s="32"/>
      <c r="B64" s="33"/>
      <c r="C64" s="34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G64" s="32"/>
    </row>
    <row r="65" spans="1:59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9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9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9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9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9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9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9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9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9" s="2" customFormat="1" ht="12.75">
      <c r="A75" s="32"/>
      <c r="B75" s="33"/>
      <c r="C75" s="34"/>
      <c r="D75" s="50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49</v>
      </c>
      <c r="AI75" s="36"/>
      <c r="AJ75" s="36"/>
      <c r="AK75" s="36"/>
      <c r="AL75" s="36"/>
      <c r="AM75" s="50" t="s">
        <v>50</v>
      </c>
      <c r="AN75" s="36"/>
      <c r="AO75" s="36"/>
      <c r="AP75" s="34"/>
      <c r="AQ75" s="34"/>
      <c r="AR75" s="37"/>
      <c r="BG75" s="32"/>
    </row>
    <row r="76" spans="1:59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G76" s="32"/>
    </row>
    <row r="77" spans="1:59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G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G81" s="32"/>
    </row>
    <row r="82" spans="1:91" s="2" customFormat="1" ht="24.95" customHeight="1">
      <c r="A82" s="32"/>
      <c r="B82" s="33"/>
      <c r="C82" s="21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G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G83" s="32"/>
    </row>
    <row r="84" spans="1:91" s="4" customFormat="1" ht="12" customHeight="1">
      <c r="B84" s="56"/>
      <c r="C84" s="27" t="s">
        <v>14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09-2021-01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17</v>
      </c>
      <c r="D85" s="61"/>
      <c r="E85" s="61"/>
      <c r="F85" s="61"/>
      <c r="G85" s="61"/>
      <c r="H85" s="61"/>
      <c r="I85" s="61"/>
      <c r="J85" s="61"/>
      <c r="K85" s="61"/>
      <c r="L85" s="264" t="str">
        <f>K6</f>
        <v>Hodonín, Pánov - kabelizace veřejného osvětlení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G86" s="32"/>
    </row>
    <row r="87" spans="1:91" s="2" customFormat="1" ht="12" customHeight="1">
      <c r="A87" s="32"/>
      <c r="B87" s="33"/>
      <c r="C87" s="27" t="s">
        <v>21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Hodonín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23</v>
      </c>
      <c r="AJ87" s="34"/>
      <c r="AK87" s="34"/>
      <c r="AL87" s="34"/>
      <c r="AM87" s="266" t="str">
        <f>IF(AN8= "","",AN8)</f>
        <v>23. 2. 2022</v>
      </c>
      <c r="AN87" s="266"/>
      <c r="AO87" s="34"/>
      <c r="AP87" s="34"/>
      <c r="AQ87" s="34"/>
      <c r="AR87" s="37"/>
      <c r="BG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G88" s="32"/>
    </row>
    <row r="89" spans="1:91" s="2" customFormat="1" ht="15.2" customHeight="1">
      <c r="A89" s="32"/>
      <c r="B89" s="33"/>
      <c r="C89" s="27" t="s">
        <v>25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31</v>
      </c>
      <c r="AJ89" s="34"/>
      <c r="AK89" s="34"/>
      <c r="AL89" s="34"/>
      <c r="AM89" s="267" t="str">
        <f>IF(E17="","",E17)</f>
        <v xml:space="preserve"> </v>
      </c>
      <c r="AN89" s="268"/>
      <c r="AO89" s="268"/>
      <c r="AP89" s="268"/>
      <c r="AQ89" s="34"/>
      <c r="AR89" s="37"/>
      <c r="AS89" s="269" t="s">
        <v>54</v>
      </c>
      <c r="AT89" s="270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6"/>
      <c r="BG89" s="32"/>
    </row>
    <row r="90" spans="1:91" s="2" customFormat="1" ht="15.2" customHeight="1">
      <c r="A90" s="32"/>
      <c r="B90" s="33"/>
      <c r="C90" s="27" t="s">
        <v>29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32</v>
      </c>
      <c r="AJ90" s="34"/>
      <c r="AK90" s="34"/>
      <c r="AL90" s="34"/>
      <c r="AM90" s="267" t="str">
        <f>IF(E20="","",E20)</f>
        <v xml:space="preserve"> </v>
      </c>
      <c r="AN90" s="268"/>
      <c r="AO90" s="268"/>
      <c r="AP90" s="268"/>
      <c r="AQ90" s="34"/>
      <c r="AR90" s="37"/>
      <c r="AS90" s="271"/>
      <c r="AT90" s="272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8"/>
      <c r="BG90" s="32"/>
    </row>
    <row r="91" spans="1:91" s="2" customFormat="1" ht="10.7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73"/>
      <c r="AT91" s="274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70"/>
      <c r="BG91" s="32"/>
    </row>
    <row r="92" spans="1:91" s="2" customFormat="1" ht="29.25" customHeight="1">
      <c r="A92" s="32"/>
      <c r="B92" s="33"/>
      <c r="C92" s="259" t="s">
        <v>55</v>
      </c>
      <c r="D92" s="260"/>
      <c r="E92" s="260"/>
      <c r="F92" s="260"/>
      <c r="G92" s="260"/>
      <c r="H92" s="71"/>
      <c r="I92" s="261" t="s">
        <v>56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2" t="s">
        <v>57</v>
      </c>
      <c r="AH92" s="260"/>
      <c r="AI92" s="260"/>
      <c r="AJ92" s="260"/>
      <c r="AK92" s="260"/>
      <c r="AL92" s="260"/>
      <c r="AM92" s="260"/>
      <c r="AN92" s="261" t="s">
        <v>58</v>
      </c>
      <c r="AO92" s="260"/>
      <c r="AP92" s="263"/>
      <c r="AQ92" s="72" t="s">
        <v>59</v>
      </c>
      <c r="AR92" s="37"/>
      <c r="AS92" s="73" t="s">
        <v>60</v>
      </c>
      <c r="AT92" s="74" t="s">
        <v>61</v>
      </c>
      <c r="AU92" s="74" t="s">
        <v>62</v>
      </c>
      <c r="AV92" s="74" t="s">
        <v>63</v>
      </c>
      <c r="AW92" s="74" t="s">
        <v>64</v>
      </c>
      <c r="AX92" s="74" t="s">
        <v>65</v>
      </c>
      <c r="AY92" s="74" t="s">
        <v>66</v>
      </c>
      <c r="AZ92" s="74" t="s">
        <v>67</v>
      </c>
      <c r="BA92" s="74" t="s">
        <v>68</v>
      </c>
      <c r="BB92" s="74" t="s">
        <v>69</v>
      </c>
      <c r="BC92" s="74" t="s">
        <v>70</v>
      </c>
      <c r="BD92" s="74" t="s">
        <v>71</v>
      </c>
      <c r="BE92" s="74" t="s">
        <v>72</v>
      </c>
      <c r="BF92" s="75" t="s">
        <v>73</v>
      </c>
      <c r="BG92" s="32"/>
    </row>
    <row r="93" spans="1:91" s="2" customFormat="1" ht="10.7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8"/>
      <c r="BG93" s="32"/>
    </row>
    <row r="94" spans="1:91" s="6" customFormat="1" ht="32.450000000000003" customHeight="1">
      <c r="B94" s="79"/>
      <c r="C94" s="80" t="s">
        <v>74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56">
        <f>ROUND(AG95,2)</f>
        <v>0</v>
      </c>
      <c r="AH94" s="256"/>
      <c r="AI94" s="256"/>
      <c r="AJ94" s="256"/>
      <c r="AK94" s="256"/>
      <c r="AL94" s="256"/>
      <c r="AM94" s="256"/>
      <c r="AN94" s="257">
        <f>SUM(AG94,AV94)</f>
        <v>0</v>
      </c>
      <c r="AO94" s="257"/>
      <c r="AP94" s="257"/>
      <c r="AQ94" s="83" t="s">
        <v>1</v>
      </c>
      <c r="AR94" s="84"/>
      <c r="AS94" s="85">
        <f>ROUND(AS95,2)</f>
        <v>0</v>
      </c>
      <c r="AT94" s="86">
        <f>ROUND(AT95,2)</f>
        <v>0</v>
      </c>
      <c r="AU94" s="87">
        <f>ROUND(AU95,2)</f>
        <v>0</v>
      </c>
      <c r="AV94" s="87">
        <f>ROUND(SUM(AX94:AY94),2)</f>
        <v>0</v>
      </c>
      <c r="AW94" s="88">
        <f>ROUND(AW95,5)</f>
        <v>0</v>
      </c>
      <c r="AX94" s="87">
        <f>ROUND(BB94*L29,2)</f>
        <v>0</v>
      </c>
      <c r="AY94" s="87">
        <f>ROUND(BC94*L30,2)</f>
        <v>0</v>
      </c>
      <c r="AZ94" s="87">
        <f>ROUND(BD94*L29,2)</f>
        <v>0</v>
      </c>
      <c r="BA94" s="87">
        <f>ROUND(BE94*L30,2)</f>
        <v>0</v>
      </c>
      <c r="BB94" s="87">
        <f>ROUND(BB95,2)</f>
        <v>0</v>
      </c>
      <c r="BC94" s="87">
        <f>ROUND(BC95,2)</f>
        <v>0</v>
      </c>
      <c r="BD94" s="87">
        <f>ROUND(BD95,2)</f>
        <v>0</v>
      </c>
      <c r="BE94" s="87">
        <f>ROUND(BE95,2)</f>
        <v>0</v>
      </c>
      <c r="BF94" s="89">
        <f>ROUND(BF95,2)</f>
        <v>0</v>
      </c>
      <c r="BS94" s="90" t="s">
        <v>75</v>
      </c>
      <c r="BT94" s="90" t="s">
        <v>76</v>
      </c>
      <c r="BU94" s="91" t="s">
        <v>77</v>
      </c>
      <c r="BV94" s="90" t="s">
        <v>78</v>
      </c>
      <c r="BW94" s="90" t="s">
        <v>6</v>
      </c>
      <c r="BX94" s="90" t="s">
        <v>79</v>
      </c>
      <c r="CL94" s="90" t="s">
        <v>1</v>
      </c>
    </row>
    <row r="95" spans="1:91" s="7" customFormat="1" ht="24.75" customHeight="1">
      <c r="A95" s="92" t="s">
        <v>80</v>
      </c>
      <c r="B95" s="93"/>
      <c r="C95" s="94"/>
      <c r="D95" s="255" t="s">
        <v>81</v>
      </c>
      <c r="E95" s="255"/>
      <c r="F95" s="255"/>
      <c r="G95" s="255"/>
      <c r="H95" s="255"/>
      <c r="I95" s="95"/>
      <c r="J95" s="255" t="s">
        <v>82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3">
        <f>'09-2021-01 M - Hodonín, P...'!K32</f>
        <v>0</v>
      </c>
      <c r="AH95" s="254"/>
      <c r="AI95" s="254"/>
      <c r="AJ95" s="254"/>
      <c r="AK95" s="254"/>
      <c r="AL95" s="254"/>
      <c r="AM95" s="254"/>
      <c r="AN95" s="253">
        <f>SUM(AG95,AV95)</f>
        <v>0</v>
      </c>
      <c r="AO95" s="254"/>
      <c r="AP95" s="254"/>
      <c r="AQ95" s="96" t="s">
        <v>83</v>
      </c>
      <c r="AR95" s="97"/>
      <c r="AS95" s="98">
        <f>'09-2021-01 M - Hodonín, P...'!K30</f>
        <v>0</v>
      </c>
      <c r="AT95" s="99">
        <f>'09-2021-01 M - Hodonín, P...'!K31</f>
        <v>0</v>
      </c>
      <c r="AU95" s="99">
        <v>0</v>
      </c>
      <c r="AV95" s="99">
        <f>ROUND(SUM(AX95:AY95),2)</f>
        <v>0</v>
      </c>
      <c r="AW95" s="100">
        <f>'09-2021-01 M - Hodonín, P...'!T132</f>
        <v>0</v>
      </c>
      <c r="AX95" s="99">
        <f>'09-2021-01 M - Hodonín, P...'!K35</f>
        <v>0</v>
      </c>
      <c r="AY95" s="99">
        <f>'09-2021-01 M - Hodonín, P...'!K36</f>
        <v>0</v>
      </c>
      <c r="AZ95" s="99">
        <f>'09-2021-01 M - Hodonín, P...'!K37</f>
        <v>0</v>
      </c>
      <c r="BA95" s="99">
        <f>'09-2021-01 M - Hodonín, P...'!K38</f>
        <v>0</v>
      </c>
      <c r="BB95" s="99">
        <f>'09-2021-01 M - Hodonín, P...'!F35</f>
        <v>0</v>
      </c>
      <c r="BC95" s="99">
        <f>'09-2021-01 M - Hodonín, P...'!F36</f>
        <v>0</v>
      </c>
      <c r="BD95" s="99">
        <f>'09-2021-01 M - Hodonín, P...'!F37</f>
        <v>0</v>
      </c>
      <c r="BE95" s="99">
        <f>'09-2021-01 M - Hodonín, P...'!F38</f>
        <v>0</v>
      </c>
      <c r="BF95" s="101">
        <f>'09-2021-01 M - Hodonín, P...'!F39</f>
        <v>0</v>
      </c>
      <c r="BT95" s="102" t="s">
        <v>84</v>
      </c>
      <c r="BV95" s="102" t="s">
        <v>78</v>
      </c>
      <c r="BW95" s="102" t="s">
        <v>85</v>
      </c>
      <c r="BX95" s="102" t="s">
        <v>6</v>
      </c>
      <c r="CL95" s="102" t="s">
        <v>1</v>
      </c>
      <c r="CM95" s="102" t="s">
        <v>86</v>
      </c>
    </row>
    <row r="96" spans="1:91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</row>
    <row r="97" spans="1:59" s="2" customFormat="1" ht="6.95" customHeight="1">
      <c r="A97" s="32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</row>
  </sheetData>
  <sheetProtection algorithmName="SHA-512" hashValue="uWIk7rVoCOTWQO1GHwWrIojC56tyfNBCJ6QGKVtNDr1dgC9GoTXibKRULrwnbNllHey/g3geYlqPxj2Mr6BU5Q==" saltValue="c0hWCJh7IdEpAZVfkQQiWCjY+ANZBkVBU8zsF/JlqaRI8+xc57k+p3V0qxaGfFnle+mdtnguG+jO5j/0zjzyJA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09-2021-01 M - Hodonín,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3"/>
  <sheetViews>
    <sheetView showGridLines="0" tabSelected="1" workbookViewId="0">
      <selection activeCell="E7" sqref="E7:H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T2" s="15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8"/>
      <c r="AT3" s="15" t="s">
        <v>86</v>
      </c>
    </row>
    <row r="4" spans="1:46" s="1" customFormat="1" ht="24.95" customHeight="1">
      <c r="B4" s="18"/>
      <c r="D4" s="105" t="s">
        <v>87</v>
      </c>
      <c r="M4" s="18"/>
      <c r="N4" s="106" t="s">
        <v>11</v>
      </c>
      <c r="AT4" s="15" t="s">
        <v>4</v>
      </c>
    </row>
    <row r="5" spans="1:46" s="1" customFormat="1" ht="6.95" customHeight="1">
      <c r="B5" s="18"/>
      <c r="M5" s="18"/>
    </row>
    <row r="6" spans="1:46" s="1" customFormat="1" ht="12" customHeight="1">
      <c r="B6" s="18"/>
      <c r="D6" s="107" t="s">
        <v>17</v>
      </c>
      <c r="M6" s="18"/>
    </row>
    <row r="7" spans="1:46" s="1" customFormat="1" ht="16.5" customHeight="1">
      <c r="B7" s="18"/>
      <c r="E7" s="282" t="str">
        <f>'Rekapitulace stavby'!K6</f>
        <v>Hodonín, Pánov - kabelizace veřejného osvětlení</v>
      </c>
      <c r="F7" s="283"/>
      <c r="G7" s="283"/>
      <c r="H7" s="283"/>
      <c r="M7" s="18"/>
    </row>
    <row r="8" spans="1:46" s="2" customFormat="1" ht="12" customHeight="1">
      <c r="A8" s="32"/>
      <c r="B8" s="37"/>
      <c r="C8" s="32"/>
      <c r="D8" s="107" t="s">
        <v>88</v>
      </c>
      <c r="E8" s="32"/>
      <c r="F8" s="32"/>
      <c r="G8" s="32"/>
      <c r="H8" s="32"/>
      <c r="I8" s="32"/>
      <c r="J8" s="32"/>
      <c r="K8" s="32"/>
      <c r="L8" s="32"/>
      <c r="M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30" customHeight="1">
      <c r="A9" s="32"/>
      <c r="B9" s="37"/>
      <c r="C9" s="32"/>
      <c r="D9" s="32"/>
      <c r="E9" s="284" t="s">
        <v>89</v>
      </c>
      <c r="F9" s="285"/>
      <c r="G9" s="285"/>
      <c r="H9" s="285"/>
      <c r="I9" s="32"/>
      <c r="J9" s="32"/>
      <c r="K9" s="32"/>
      <c r="L9" s="32"/>
      <c r="M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7" t="s">
        <v>19</v>
      </c>
      <c r="E11" s="32"/>
      <c r="F11" s="108" t="s">
        <v>1</v>
      </c>
      <c r="G11" s="32"/>
      <c r="H11" s="32"/>
      <c r="I11" s="107" t="s">
        <v>20</v>
      </c>
      <c r="J11" s="108" t="s">
        <v>1</v>
      </c>
      <c r="K11" s="32"/>
      <c r="L11" s="32"/>
      <c r="M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7" t="s">
        <v>21</v>
      </c>
      <c r="E12" s="32"/>
      <c r="F12" s="108" t="s">
        <v>22</v>
      </c>
      <c r="G12" s="32"/>
      <c r="H12" s="32"/>
      <c r="I12" s="107" t="s">
        <v>23</v>
      </c>
      <c r="J12" s="109" t="str">
        <f>'Rekapitulace stavby'!AN8</f>
        <v>23. 2. 2022</v>
      </c>
      <c r="K12" s="32"/>
      <c r="L12" s="32"/>
      <c r="M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7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7" t="s">
        <v>25</v>
      </c>
      <c r="E14" s="32"/>
      <c r="F14" s="32"/>
      <c r="G14" s="32"/>
      <c r="H14" s="32"/>
      <c r="I14" s="107" t="s">
        <v>26</v>
      </c>
      <c r="J14" s="108" t="str">
        <f>IF('Rekapitulace stavby'!AN10="","",'Rekapitulace stavby'!AN10)</f>
        <v/>
      </c>
      <c r="K14" s="32"/>
      <c r="L14" s="32"/>
      <c r="M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8" t="str">
        <f>IF('Rekapitulace stavby'!E11="","",'Rekapitulace stavby'!E11)</f>
        <v xml:space="preserve"> </v>
      </c>
      <c r="F15" s="32"/>
      <c r="G15" s="32"/>
      <c r="H15" s="32"/>
      <c r="I15" s="107" t="s">
        <v>28</v>
      </c>
      <c r="J15" s="108" t="str">
        <f>IF('Rekapitulace stavby'!AN11="","",'Rekapitulace stavby'!AN11)</f>
        <v/>
      </c>
      <c r="K15" s="32"/>
      <c r="L15" s="32"/>
      <c r="M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7" t="s">
        <v>29</v>
      </c>
      <c r="E17" s="32"/>
      <c r="F17" s="32"/>
      <c r="G17" s="32"/>
      <c r="H17" s="32"/>
      <c r="I17" s="107" t="s">
        <v>26</v>
      </c>
      <c r="J17" s="28" t="str">
        <f>'Rekapitulace stavby'!AN13</f>
        <v>Vyplň údaj</v>
      </c>
      <c r="K17" s="32"/>
      <c r="L17" s="32"/>
      <c r="M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'Rekapitulace stavby'!E14</f>
        <v>Vyplň údaj</v>
      </c>
      <c r="F18" s="287"/>
      <c r="G18" s="287"/>
      <c r="H18" s="287"/>
      <c r="I18" s="107" t="s">
        <v>28</v>
      </c>
      <c r="J18" s="28" t="str">
        <f>'Rekapitulace stavby'!AN14</f>
        <v>Vyplň údaj</v>
      </c>
      <c r="K18" s="32"/>
      <c r="L18" s="32"/>
      <c r="M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7" t="s">
        <v>31</v>
      </c>
      <c r="E20" s="32"/>
      <c r="F20" s="32"/>
      <c r="G20" s="32"/>
      <c r="H20" s="32"/>
      <c r="I20" s="107" t="s">
        <v>26</v>
      </c>
      <c r="J20" s="108" t="str">
        <f>IF('Rekapitulace stavby'!AN16="","",'Rekapitulace stavby'!AN16)</f>
        <v/>
      </c>
      <c r="K20" s="32"/>
      <c r="L20" s="32"/>
      <c r="M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8" t="str">
        <f>IF('Rekapitulace stavby'!E17="","",'Rekapitulace stavby'!E17)</f>
        <v xml:space="preserve"> </v>
      </c>
      <c r="F21" s="32"/>
      <c r="G21" s="32"/>
      <c r="H21" s="32"/>
      <c r="I21" s="107" t="s">
        <v>28</v>
      </c>
      <c r="J21" s="108" t="str">
        <f>IF('Rekapitulace stavby'!AN17="","",'Rekapitulace stavby'!AN17)</f>
        <v/>
      </c>
      <c r="K21" s="32"/>
      <c r="L21" s="32"/>
      <c r="M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7" t="s">
        <v>32</v>
      </c>
      <c r="E23" s="32"/>
      <c r="F23" s="32"/>
      <c r="G23" s="32"/>
      <c r="H23" s="32"/>
      <c r="I23" s="107" t="s">
        <v>26</v>
      </c>
      <c r="J23" s="108" t="str">
        <f>IF('Rekapitulace stavby'!AN19="","",'Rekapitulace stavby'!AN19)</f>
        <v/>
      </c>
      <c r="K23" s="32"/>
      <c r="L23" s="32"/>
      <c r="M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8" t="str">
        <f>IF('Rekapitulace stavby'!E20="","",'Rekapitulace stavby'!E20)</f>
        <v xml:space="preserve"> </v>
      </c>
      <c r="F24" s="32"/>
      <c r="G24" s="32"/>
      <c r="H24" s="32"/>
      <c r="I24" s="107" t="s">
        <v>28</v>
      </c>
      <c r="J24" s="108" t="str">
        <f>IF('Rekapitulace stavby'!AN20="","",'Rekapitulace stavby'!AN20)</f>
        <v/>
      </c>
      <c r="K24" s="32"/>
      <c r="L24" s="32"/>
      <c r="M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7" t="s">
        <v>33</v>
      </c>
      <c r="E26" s="32"/>
      <c r="F26" s="32"/>
      <c r="G26" s="32"/>
      <c r="H26" s="32"/>
      <c r="I26" s="32"/>
      <c r="J26" s="32"/>
      <c r="K26" s="32"/>
      <c r="L26" s="32"/>
      <c r="M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0"/>
      <c r="B27" s="111"/>
      <c r="C27" s="110"/>
      <c r="D27" s="110"/>
      <c r="E27" s="288" t="s">
        <v>1</v>
      </c>
      <c r="F27" s="288"/>
      <c r="G27" s="288"/>
      <c r="H27" s="288"/>
      <c r="I27" s="110"/>
      <c r="J27" s="110"/>
      <c r="K27" s="110"/>
      <c r="L27" s="110"/>
      <c r="M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3"/>
      <c r="E29" s="113"/>
      <c r="F29" s="113"/>
      <c r="G29" s="113"/>
      <c r="H29" s="113"/>
      <c r="I29" s="113"/>
      <c r="J29" s="113"/>
      <c r="K29" s="113"/>
      <c r="L29" s="113"/>
      <c r="M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.75">
      <c r="A30" s="32"/>
      <c r="B30" s="37"/>
      <c r="C30" s="32"/>
      <c r="D30" s="32"/>
      <c r="E30" s="107" t="s">
        <v>90</v>
      </c>
      <c r="F30" s="32"/>
      <c r="G30" s="32"/>
      <c r="H30" s="32"/>
      <c r="I30" s="32"/>
      <c r="J30" s="32"/>
      <c r="K30" s="114">
        <f>I96</f>
        <v>0</v>
      </c>
      <c r="L30" s="32"/>
      <c r="M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2.75">
      <c r="A31" s="32"/>
      <c r="B31" s="37"/>
      <c r="C31" s="32"/>
      <c r="D31" s="32"/>
      <c r="E31" s="107" t="s">
        <v>91</v>
      </c>
      <c r="F31" s="32"/>
      <c r="G31" s="32"/>
      <c r="H31" s="32"/>
      <c r="I31" s="32"/>
      <c r="J31" s="32"/>
      <c r="K31" s="114">
        <f>J96</f>
        <v>0</v>
      </c>
      <c r="L31" s="32"/>
      <c r="M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7"/>
      <c r="C32" s="32"/>
      <c r="D32" s="115" t="s">
        <v>34</v>
      </c>
      <c r="E32" s="32"/>
      <c r="F32" s="32"/>
      <c r="G32" s="32"/>
      <c r="H32" s="32"/>
      <c r="I32" s="32"/>
      <c r="J32" s="32"/>
      <c r="K32" s="116">
        <f>ROUND(K132, 2)</f>
        <v>0</v>
      </c>
      <c r="L32" s="32"/>
      <c r="M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7"/>
      <c r="C33" s="32"/>
      <c r="D33" s="113"/>
      <c r="E33" s="113"/>
      <c r="F33" s="113"/>
      <c r="G33" s="113"/>
      <c r="H33" s="113"/>
      <c r="I33" s="113"/>
      <c r="J33" s="113"/>
      <c r="K33" s="113"/>
      <c r="L33" s="113"/>
      <c r="M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32"/>
      <c r="F34" s="117" t="s">
        <v>36</v>
      </c>
      <c r="G34" s="32"/>
      <c r="H34" s="32"/>
      <c r="I34" s="117" t="s">
        <v>35</v>
      </c>
      <c r="J34" s="32"/>
      <c r="K34" s="117" t="s">
        <v>37</v>
      </c>
      <c r="L34" s="32"/>
      <c r="M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7"/>
      <c r="C35" s="32"/>
      <c r="D35" s="118" t="s">
        <v>38</v>
      </c>
      <c r="E35" s="107" t="s">
        <v>39</v>
      </c>
      <c r="F35" s="114">
        <f>ROUND((ROUND((SUM(BE132:BE266)),  2) + SUM(BE268:BE272)), 2)</f>
        <v>0</v>
      </c>
      <c r="G35" s="32"/>
      <c r="H35" s="32"/>
      <c r="I35" s="119">
        <v>0.21</v>
      </c>
      <c r="J35" s="32"/>
      <c r="K35" s="114">
        <f>ROUND((ROUND(((SUM(BE132:BE266))*I35),  2) + (SUM(BE268:BE272)*I35)), 2)</f>
        <v>0</v>
      </c>
      <c r="L35" s="32"/>
      <c r="M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7"/>
      <c r="C36" s="32"/>
      <c r="D36" s="32"/>
      <c r="E36" s="107" t="s">
        <v>40</v>
      </c>
      <c r="F36" s="114">
        <f>ROUND((ROUND((SUM(BF132:BF266)),  2) + SUM(BF268:BF272)), 2)</f>
        <v>0</v>
      </c>
      <c r="G36" s="32"/>
      <c r="H36" s="32"/>
      <c r="I36" s="119">
        <v>0.15</v>
      </c>
      <c r="J36" s="32"/>
      <c r="K36" s="114">
        <f>ROUND((ROUND(((SUM(BF132:BF266))*I36),  2) + (SUM(BF268:BF272)*I36)), 2)</f>
        <v>0</v>
      </c>
      <c r="L36" s="32"/>
      <c r="M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7" t="s">
        <v>41</v>
      </c>
      <c r="F37" s="114">
        <f>ROUND((ROUND((SUM(BG132:BG266)),  2) + SUM(BG268:BG272)), 2)</f>
        <v>0</v>
      </c>
      <c r="G37" s="32"/>
      <c r="H37" s="32"/>
      <c r="I37" s="119">
        <v>0.21</v>
      </c>
      <c r="J37" s="32"/>
      <c r="K37" s="114">
        <f>0</f>
        <v>0</v>
      </c>
      <c r="L37" s="32"/>
      <c r="M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7"/>
      <c r="C38" s="32"/>
      <c r="D38" s="32"/>
      <c r="E38" s="107" t="s">
        <v>42</v>
      </c>
      <c r="F38" s="114">
        <f>ROUND((ROUND((SUM(BH132:BH266)),  2) + SUM(BH268:BH272)), 2)</f>
        <v>0</v>
      </c>
      <c r="G38" s="32"/>
      <c r="H38" s="32"/>
      <c r="I38" s="119">
        <v>0.15</v>
      </c>
      <c r="J38" s="32"/>
      <c r="K38" s="114">
        <f>0</f>
        <v>0</v>
      </c>
      <c r="L38" s="32"/>
      <c r="M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7"/>
      <c r="C39" s="32"/>
      <c r="D39" s="32"/>
      <c r="E39" s="107" t="s">
        <v>43</v>
      </c>
      <c r="F39" s="114">
        <f>ROUND((ROUND((SUM(BI132:BI266)),  2) + SUM(BI268:BI272)), 2)</f>
        <v>0</v>
      </c>
      <c r="G39" s="32"/>
      <c r="H39" s="32"/>
      <c r="I39" s="119">
        <v>0</v>
      </c>
      <c r="J39" s="32"/>
      <c r="K39" s="114">
        <f>0</f>
        <v>0</v>
      </c>
      <c r="L39" s="32"/>
      <c r="M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7"/>
      <c r="C41" s="120"/>
      <c r="D41" s="121" t="s">
        <v>44</v>
      </c>
      <c r="E41" s="122"/>
      <c r="F41" s="122"/>
      <c r="G41" s="123" t="s">
        <v>45</v>
      </c>
      <c r="H41" s="124" t="s">
        <v>46</v>
      </c>
      <c r="I41" s="122"/>
      <c r="J41" s="122"/>
      <c r="K41" s="125">
        <f>SUM(K32:K39)</f>
        <v>0</v>
      </c>
      <c r="L41" s="126"/>
      <c r="M41" s="49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9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18"/>
      <c r="M43" s="18"/>
    </row>
    <row r="44" spans="1:31" s="1" customFormat="1" ht="14.45" customHeight="1">
      <c r="B44" s="18"/>
      <c r="M44" s="18"/>
    </row>
    <row r="45" spans="1:31" s="1" customFormat="1" ht="14.45" customHeight="1">
      <c r="B45" s="18"/>
      <c r="M45" s="18"/>
    </row>
    <row r="46" spans="1:31" s="1" customFormat="1" ht="14.45" customHeight="1">
      <c r="B46" s="18"/>
      <c r="M46" s="18"/>
    </row>
    <row r="47" spans="1:31" s="1" customFormat="1" ht="14.45" customHeight="1">
      <c r="B47" s="18"/>
      <c r="M47" s="18"/>
    </row>
    <row r="48" spans="1:31" s="1" customFormat="1" ht="14.45" customHeight="1">
      <c r="B48" s="18"/>
      <c r="M48" s="18"/>
    </row>
    <row r="49" spans="1:31" s="1" customFormat="1" ht="14.45" customHeight="1">
      <c r="B49" s="18"/>
      <c r="M49" s="18"/>
    </row>
    <row r="50" spans="1:31" s="2" customFormat="1" ht="14.45" customHeight="1">
      <c r="B50" s="49"/>
      <c r="D50" s="127" t="s">
        <v>47</v>
      </c>
      <c r="E50" s="128"/>
      <c r="F50" s="128"/>
      <c r="G50" s="127" t="s">
        <v>48</v>
      </c>
      <c r="H50" s="128"/>
      <c r="I50" s="128"/>
      <c r="J50" s="128"/>
      <c r="K50" s="128"/>
      <c r="L50" s="128"/>
      <c r="M50" s="49"/>
    </row>
    <row r="51" spans="1:31">
      <c r="B51" s="18"/>
      <c r="M51" s="18"/>
    </row>
    <row r="52" spans="1:31">
      <c r="B52" s="18"/>
      <c r="M52" s="18"/>
    </row>
    <row r="53" spans="1:31">
      <c r="B53" s="18"/>
      <c r="M53" s="18"/>
    </row>
    <row r="54" spans="1:31">
      <c r="B54" s="18"/>
      <c r="M54" s="18"/>
    </row>
    <row r="55" spans="1:31">
      <c r="B55" s="18"/>
      <c r="M55" s="18"/>
    </row>
    <row r="56" spans="1:31">
      <c r="B56" s="18"/>
      <c r="M56" s="18"/>
    </row>
    <row r="57" spans="1:31">
      <c r="B57" s="18"/>
      <c r="M57" s="18"/>
    </row>
    <row r="58" spans="1:31">
      <c r="B58" s="18"/>
      <c r="M58" s="18"/>
    </row>
    <row r="59" spans="1:31">
      <c r="B59" s="18"/>
      <c r="M59" s="18"/>
    </row>
    <row r="60" spans="1:31">
      <c r="B60" s="18"/>
      <c r="M60" s="18"/>
    </row>
    <row r="61" spans="1:31" s="2" customFormat="1" ht="12.75">
      <c r="A61" s="32"/>
      <c r="B61" s="37"/>
      <c r="C61" s="32"/>
      <c r="D61" s="129" t="s">
        <v>49</v>
      </c>
      <c r="E61" s="130"/>
      <c r="F61" s="131" t="s">
        <v>50</v>
      </c>
      <c r="G61" s="129" t="s">
        <v>49</v>
      </c>
      <c r="H61" s="130"/>
      <c r="I61" s="130"/>
      <c r="J61" s="132" t="s">
        <v>50</v>
      </c>
      <c r="K61" s="130"/>
      <c r="L61" s="130"/>
      <c r="M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M62" s="18"/>
    </row>
    <row r="63" spans="1:31">
      <c r="B63" s="18"/>
      <c r="M63" s="18"/>
    </row>
    <row r="64" spans="1:31">
      <c r="B64" s="18"/>
      <c r="M64" s="18"/>
    </row>
    <row r="65" spans="1:31" s="2" customFormat="1" ht="12.75">
      <c r="A65" s="32"/>
      <c r="B65" s="37"/>
      <c r="C65" s="32"/>
      <c r="D65" s="127" t="s">
        <v>51</v>
      </c>
      <c r="E65" s="133"/>
      <c r="F65" s="133"/>
      <c r="G65" s="127" t="s">
        <v>52</v>
      </c>
      <c r="H65" s="133"/>
      <c r="I65" s="133"/>
      <c r="J65" s="133"/>
      <c r="K65" s="133"/>
      <c r="L65" s="133"/>
      <c r="M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M66" s="18"/>
    </row>
    <row r="67" spans="1:31">
      <c r="B67" s="18"/>
      <c r="M67" s="18"/>
    </row>
    <row r="68" spans="1:31">
      <c r="B68" s="18"/>
      <c r="M68" s="18"/>
    </row>
    <row r="69" spans="1:31">
      <c r="B69" s="18"/>
      <c r="M69" s="18"/>
    </row>
    <row r="70" spans="1:31">
      <c r="B70" s="18"/>
      <c r="M70" s="18"/>
    </row>
    <row r="71" spans="1:31">
      <c r="B71" s="18"/>
      <c r="M71" s="18"/>
    </row>
    <row r="72" spans="1:31">
      <c r="B72" s="18"/>
      <c r="M72" s="18"/>
    </row>
    <row r="73" spans="1:31">
      <c r="B73" s="18"/>
      <c r="M73" s="18"/>
    </row>
    <row r="74" spans="1:31">
      <c r="B74" s="18"/>
      <c r="M74" s="18"/>
    </row>
    <row r="75" spans="1:31">
      <c r="B75" s="18"/>
      <c r="M75" s="18"/>
    </row>
    <row r="76" spans="1:31" s="2" customFormat="1" ht="12.75">
      <c r="A76" s="32"/>
      <c r="B76" s="37"/>
      <c r="C76" s="32"/>
      <c r="D76" s="129" t="s">
        <v>49</v>
      </c>
      <c r="E76" s="130"/>
      <c r="F76" s="131" t="s">
        <v>50</v>
      </c>
      <c r="G76" s="129" t="s">
        <v>49</v>
      </c>
      <c r="H76" s="130"/>
      <c r="I76" s="130"/>
      <c r="J76" s="132" t="s">
        <v>50</v>
      </c>
      <c r="K76" s="130"/>
      <c r="L76" s="130"/>
      <c r="M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92</v>
      </c>
      <c r="D82" s="34"/>
      <c r="E82" s="34"/>
      <c r="F82" s="34"/>
      <c r="G82" s="34"/>
      <c r="H82" s="34"/>
      <c r="I82" s="34"/>
      <c r="J82" s="34"/>
      <c r="K82" s="34"/>
      <c r="L82" s="34"/>
      <c r="M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17</v>
      </c>
      <c r="D84" s="34"/>
      <c r="E84" s="34"/>
      <c r="F84" s="34"/>
      <c r="G84" s="34"/>
      <c r="H84" s="34"/>
      <c r="I84" s="34"/>
      <c r="J84" s="34"/>
      <c r="K84" s="34"/>
      <c r="L84" s="34"/>
      <c r="M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Hodonín, Pánov - kabelizace veřejného osvětlení</v>
      </c>
      <c r="F85" s="281"/>
      <c r="G85" s="281"/>
      <c r="H85" s="281"/>
      <c r="I85" s="34"/>
      <c r="J85" s="34"/>
      <c r="K85" s="34"/>
      <c r="L85" s="34"/>
      <c r="M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88</v>
      </c>
      <c r="D86" s="34"/>
      <c r="E86" s="34"/>
      <c r="F86" s="34"/>
      <c r="G86" s="34"/>
      <c r="H86" s="34"/>
      <c r="I86" s="34"/>
      <c r="J86" s="34"/>
      <c r="K86" s="34"/>
      <c r="L86" s="34"/>
      <c r="M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30" customHeight="1">
      <c r="A87" s="32"/>
      <c r="B87" s="33"/>
      <c r="C87" s="34"/>
      <c r="D87" s="34"/>
      <c r="E87" s="264" t="str">
        <f>E9</f>
        <v>09-2021-01 M - Hodonín, Pánov - kabelizace veřejného osvětlení, investice město</v>
      </c>
      <c r="F87" s="279"/>
      <c r="G87" s="279"/>
      <c r="H87" s="279"/>
      <c r="I87" s="34"/>
      <c r="J87" s="34"/>
      <c r="K87" s="34"/>
      <c r="L87" s="34"/>
      <c r="M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21</v>
      </c>
      <c r="D89" s="34"/>
      <c r="E89" s="34"/>
      <c r="F89" s="25" t="str">
        <f>F12</f>
        <v>Hodonín</v>
      </c>
      <c r="G89" s="34"/>
      <c r="H89" s="34"/>
      <c r="I89" s="27" t="s">
        <v>23</v>
      </c>
      <c r="J89" s="64" t="str">
        <f>IF(J12="","",J12)</f>
        <v>23. 2. 2022</v>
      </c>
      <c r="K89" s="34"/>
      <c r="L89" s="34"/>
      <c r="M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25</v>
      </c>
      <c r="D91" s="34"/>
      <c r="E91" s="34"/>
      <c r="F91" s="25" t="str">
        <f>E15</f>
        <v xml:space="preserve"> </v>
      </c>
      <c r="G91" s="34"/>
      <c r="H91" s="34"/>
      <c r="I91" s="27" t="s">
        <v>31</v>
      </c>
      <c r="J91" s="30" t="str">
        <f>E21</f>
        <v xml:space="preserve"> </v>
      </c>
      <c r="K91" s="34"/>
      <c r="L91" s="34"/>
      <c r="M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29</v>
      </c>
      <c r="D92" s="34"/>
      <c r="E92" s="34"/>
      <c r="F92" s="25" t="str">
        <f>IF(E18="","",E18)</f>
        <v>Vyplň údaj</v>
      </c>
      <c r="G92" s="34"/>
      <c r="H92" s="34"/>
      <c r="I92" s="27" t="s">
        <v>32</v>
      </c>
      <c r="J92" s="30" t="str">
        <f>E24</f>
        <v xml:space="preserve"> </v>
      </c>
      <c r="K92" s="34"/>
      <c r="L92" s="34"/>
      <c r="M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8" t="s">
        <v>93</v>
      </c>
      <c r="D94" s="139"/>
      <c r="E94" s="139"/>
      <c r="F94" s="139"/>
      <c r="G94" s="139"/>
      <c r="H94" s="139"/>
      <c r="I94" s="140" t="s">
        <v>94</v>
      </c>
      <c r="J94" s="140" t="s">
        <v>95</v>
      </c>
      <c r="K94" s="140" t="s">
        <v>96</v>
      </c>
      <c r="L94" s="139"/>
      <c r="M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7" customHeight="1">
      <c r="A96" s="32"/>
      <c r="B96" s="33"/>
      <c r="C96" s="141" t="s">
        <v>97</v>
      </c>
      <c r="D96" s="34"/>
      <c r="E96" s="34"/>
      <c r="F96" s="34"/>
      <c r="G96" s="34"/>
      <c r="H96" s="34"/>
      <c r="I96" s="82">
        <f t="shared" ref="I96:J98" si="0">Q132</f>
        <v>0</v>
      </c>
      <c r="J96" s="82">
        <f t="shared" si="0"/>
        <v>0</v>
      </c>
      <c r="K96" s="82">
        <f>K132</f>
        <v>0</v>
      </c>
      <c r="L96" s="34"/>
      <c r="M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98</v>
      </c>
    </row>
    <row r="97" spans="2:13" s="9" customFormat="1" ht="24.95" customHeight="1">
      <c r="B97" s="142"/>
      <c r="C97" s="143"/>
      <c r="D97" s="144" t="s">
        <v>99</v>
      </c>
      <c r="E97" s="145"/>
      <c r="F97" s="145"/>
      <c r="G97" s="145"/>
      <c r="H97" s="145"/>
      <c r="I97" s="146">
        <f t="shared" si="0"/>
        <v>0</v>
      </c>
      <c r="J97" s="146">
        <f t="shared" si="0"/>
        <v>0</v>
      </c>
      <c r="K97" s="146">
        <f>K133</f>
        <v>0</v>
      </c>
      <c r="L97" s="143"/>
      <c r="M97" s="147"/>
    </row>
    <row r="98" spans="2:13" s="10" customFormat="1" ht="19.899999999999999" customHeight="1">
      <c r="B98" s="148"/>
      <c r="C98" s="149"/>
      <c r="D98" s="150" t="s">
        <v>100</v>
      </c>
      <c r="E98" s="151"/>
      <c r="F98" s="151"/>
      <c r="G98" s="151"/>
      <c r="H98" s="151"/>
      <c r="I98" s="152">
        <f t="shared" si="0"/>
        <v>0</v>
      </c>
      <c r="J98" s="152">
        <f t="shared" si="0"/>
        <v>0</v>
      </c>
      <c r="K98" s="152">
        <f>K134</f>
        <v>0</v>
      </c>
      <c r="L98" s="149"/>
      <c r="M98" s="153"/>
    </row>
    <row r="99" spans="2:13" s="10" customFormat="1" ht="19.899999999999999" customHeight="1">
      <c r="B99" s="148"/>
      <c r="C99" s="149"/>
      <c r="D99" s="150" t="s">
        <v>101</v>
      </c>
      <c r="E99" s="151"/>
      <c r="F99" s="151"/>
      <c r="G99" s="151"/>
      <c r="H99" s="151"/>
      <c r="I99" s="152">
        <f>Q140</f>
        <v>0</v>
      </c>
      <c r="J99" s="152">
        <f>R140</f>
        <v>0</v>
      </c>
      <c r="K99" s="152">
        <f>K140</f>
        <v>0</v>
      </c>
      <c r="L99" s="149"/>
      <c r="M99" s="153"/>
    </row>
    <row r="100" spans="2:13" s="10" customFormat="1" ht="19.899999999999999" customHeight="1">
      <c r="B100" s="148"/>
      <c r="C100" s="149"/>
      <c r="D100" s="150" t="s">
        <v>102</v>
      </c>
      <c r="E100" s="151"/>
      <c r="F100" s="151"/>
      <c r="G100" s="151"/>
      <c r="H100" s="151"/>
      <c r="I100" s="152">
        <f>Q142</f>
        <v>0</v>
      </c>
      <c r="J100" s="152">
        <f>R142</f>
        <v>0</v>
      </c>
      <c r="K100" s="152">
        <f>K142</f>
        <v>0</v>
      </c>
      <c r="L100" s="149"/>
      <c r="M100" s="153"/>
    </row>
    <row r="101" spans="2:13" s="10" customFormat="1" ht="19.899999999999999" customHeight="1">
      <c r="B101" s="148"/>
      <c r="C101" s="149"/>
      <c r="D101" s="150" t="s">
        <v>103</v>
      </c>
      <c r="E101" s="151"/>
      <c r="F101" s="151"/>
      <c r="G101" s="151"/>
      <c r="H101" s="151"/>
      <c r="I101" s="152">
        <f>Q144</f>
        <v>0</v>
      </c>
      <c r="J101" s="152">
        <f>R144</f>
        <v>0</v>
      </c>
      <c r="K101" s="152">
        <f>K144</f>
        <v>0</v>
      </c>
      <c r="L101" s="149"/>
      <c r="M101" s="153"/>
    </row>
    <row r="102" spans="2:13" s="9" customFormat="1" ht="24.95" customHeight="1">
      <c r="B102" s="142"/>
      <c r="C102" s="143"/>
      <c r="D102" s="144" t="s">
        <v>104</v>
      </c>
      <c r="E102" s="145"/>
      <c r="F102" s="145"/>
      <c r="G102" s="145"/>
      <c r="H102" s="145"/>
      <c r="I102" s="146">
        <f>Q147</f>
        <v>0</v>
      </c>
      <c r="J102" s="146">
        <f>R147</f>
        <v>0</v>
      </c>
      <c r="K102" s="146">
        <f>K147</f>
        <v>0</v>
      </c>
      <c r="L102" s="143"/>
      <c r="M102" s="147"/>
    </row>
    <row r="103" spans="2:13" s="10" customFormat="1" ht="19.899999999999999" customHeight="1">
      <c r="B103" s="148"/>
      <c r="C103" s="149"/>
      <c r="D103" s="150" t="s">
        <v>105</v>
      </c>
      <c r="E103" s="151"/>
      <c r="F103" s="151"/>
      <c r="G103" s="151"/>
      <c r="H103" s="151"/>
      <c r="I103" s="152">
        <f>Q148</f>
        <v>0</v>
      </c>
      <c r="J103" s="152">
        <f>R148</f>
        <v>0</v>
      </c>
      <c r="K103" s="152">
        <f>K148</f>
        <v>0</v>
      </c>
      <c r="L103" s="149"/>
      <c r="M103" s="153"/>
    </row>
    <row r="104" spans="2:13" s="9" customFormat="1" ht="24.95" customHeight="1">
      <c r="B104" s="142"/>
      <c r="C104" s="143"/>
      <c r="D104" s="144" t="s">
        <v>106</v>
      </c>
      <c r="E104" s="145"/>
      <c r="F104" s="145"/>
      <c r="G104" s="145"/>
      <c r="H104" s="145"/>
      <c r="I104" s="146">
        <f>Q151</f>
        <v>0</v>
      </c>
      <c r="J104" s="146">
        <f>R151</f>
        <v>0</v>
      </c>
      <c r="K104" s="146">
        <f>K151</f>
        <v>0</v>
      </c>
      <c r="L104" s="143"/>
      <c r="M104" s="147"/>
    </row>
    <row r="105" spans="2:13" s="10" customFormat="1" ht="19.899999999999999" customHeight="1">
      <c r="B105" s="148"/>
      <c r="C105" s="149"/>
      <c r="D105" s="150" t="s">
        <v>107</v>
      </c>
      <c r="E105" s="151"/>
      <c r="F105" s="151"/>
      <c r="G105" s="151"/>
      <c r="H105" s="151"/>
      <c r="I105" s="152">
        <f>Q152</f>
        <v>0</v>
      </c>
      <c r="J105" s="152">
        <f>R152</f>
        <v>0</v>
      </c>
      <c r="K105" s="152">
        <f>K152</f>
        <v>0</v>
      </c>
      <c r="L105" s="149"/>
      <c r="M105" s="153"/>
    </row>
    <row r="106" spans="2:13" s="10" customFormat="1" ht="19.899999999999999" customHeight="1">
      <c r="B106" s="148"/>
      <c r="C106" s="149"/>
      <c r="D106" s="150" t="s">
        <v>108</v>
      </c>
      <c r="E106" s="151"/>
      <c r="F106" s="151"/>
      <c r="G106" s="151"/>
      <c r="H106" s="151"/>
      <c r="I106" s="152">
        <f>Q213</f>
        <v>0</v>
      </c>
      <c r="J106" s="152">
        <f>R213</f>
        <v>0</v>
      </c>
      <c r="K106" s="152">
        <f>K213</f>
        <v>0</v>
      </c>
      <c r="L106" s="149"/>
      <c r="M106" s="153"/>
    </row>
    <row r="107" spans="2:13" s="9" customFormat="1" ht="24.95" customHeight="1">
      <c r="B107" s="142"/>
      <c r="C107" s="143"/>
      <c r="D107" s="144" t="s">
        <v>109</v>
      </c>
      <c r="E107" s="145"/>
      <c r="F107" s="145"/>
      <c r="G107" s="145"/>
      <c r="H107" s="145"/>
      <c r="I107" s="146">
        <f>Q253</f>
        <v>0</v>
      </c>
      <c r="J107" s="146">
        <f>R253</f>
        <v>0</v>
      </c>
      <c r="K107" s="146">
        <f>K253</f>
        <v>0</v>
      </c>
      <c r="L107" s="143"/>
      <c r="M107" s="147"/>
    </row>
    <row r="108" spans="2:13" s="9" customFormat="1" ht="24.95" customHeight="1">
      <c r="B108" s="142"/>
      <c r="C108" s="143"/>
      <c r="D108" s="144" t="s">
        <v>110</v>
      </c>
      <c r="E108" s="145"/>
      <c r="F108" s="145"/>
      <c r="G108" s="145"/>
      <c r="H108" s="145"/>
      <c r="I108" s="146">
        <f>Q256</f>
        <v>0</v>
      </c>
      <c r="J108" s="146">
        <f>R256</f>
        <v>0</v>
      </c>
      <c r="K108" s="146">
        <f>K256</f>
        <v>0</v>
      </c>
      <c r="L108" s="143"/>
      <c r="M108" s="147"/>
    </row>
    <row r="109" spans="2:13" s="10" customFormat="1" ht="19.899999999999999" customHeight="1">
      <c r="B109" s="148"/>
      <c r="C109" s="149"/>
      <c r="D109" s="150" t="s">
        <v>111</v>
      </c>
      <c r="E109" s="151"/>
      <c r="F109" s="151"/>
      <c r="G109" s="151"/>
      <c r="H109" s="151"/>
      <c r="I109" s="152">
        <f>Q257</f>
        <v>0</v>
      </c>
      <c r="J109" s="152">
        <f>R257</f>
        <v>0</v>
      </c>
      <c r="K109" s="152">
        <f>K257</f>
        <v>0</v>
      </c>
      <c r="L109" s="149"/>
      <c r="M109" s="153"/>
    </row>
    <row r="110" spans="2:13" s="10" customFormat="1" ht="19.899999999999999" customHeight="1">
      <c r="B110" s="148"/>
      <c r="C110" s="149"/>
      <c r="D110" s="150" t="s">
        <v>112</v>
      </c>
      <c r="E110" s="151"/>
      <c r="F110" s="151"/>
      <c r="G110" s="151"/>
      <c r="H110" s="151"/>
      <c r="I110" s="152">
        <f>Q262</f>
        <v>0</v>
      </c>
      <c r="J110" s="152">
        <f>R262</f>
        <v>0</v>
      </c>
      <c r="K110" s="152">
        <f>K262</f>
        <v>0</v>
      </c>
      <c r="L110" s="149"/>
      <c r="M110" s="153"/>
    </row>
    <row r="111" spans="2:13" s="10" customFormat="1" ht="19.899999999999999" customHeight="1">
      <c r="B111" s="148"/>
      <c r="C111" s="149"/>
      <c r="D111" s="150" t="s">
        <v>113</v>
      </c>
      <c r="E111" s="151"/>
      <c r="F111" s="151"/>
      <c r="G111" s="151"/>
      <c r="H111" s="151"/>
      <c r="I111" s="152">
        <f>Q265</f>
        <v>0</v>
      </c>
      <c r="J111" s="152">
        <f>R265</f>
        <v>0</v>
      </c>
      <c r="K111" s="152">
        <f>K265</f>
        <v>0</v>
      </c>
      <c r="L111" s="149"/>
      <c r="M111" s="153"/>
    </row>
    <row r="112" spans="2:13" s="9" customFormat="1" ht="21.75" customHeight="1">
      <c r="B112" s="142"/>
      <c r="C112" s="143"/>
      <c r="D112" s="154" t="s">
        <v>114</v>
      </c>
      <c r="E112" s="143"/>
      <c r="F112" s="143"/>
      <c r="G112" s="143"/>
      <c r="H112" s="143"/>
      <c r="I112" s="155">
        <f>Q267</f>
        <v>0</v>
      </c>
      <c r="J112" s="155">
        <f>R267</f>
        <v>0</v>
      </c>
      <c r="K112" s="155">
        <f>K267</f>
        <v>0</v>
      </c>
      <c r="L112" s="143"/>
      <c r="M112" s="147"/>
    </row>
    <row r="113" spans="1:31" s="2" customFormat="1" ht="21.75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8" spans="1:31" s="2" customFormat="1" ht="6.95" customHeight="1">
      <c r="A118" s="32"/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4.95" customHeight="1">
      <c r="A119" s="32"/>
      <c r="B119" s="33"/>
      <c r="C119" s="21" t="s">
        <v>115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17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4"/>
      <c r="D122" s="34"/>
      <c r="E122" s="280" t="str">
        <f>E7</f>
        <v>Hodonín, Pánov - kabelizace veřejného osvětlení</v>
      </c>
      <c r="F122" s="281"/>
      <c r="G122" s="281"/>
      <c r="H122" s="281"/>
      <c r="I122" s="34"/>
      <c r="J122" s="34"/>
      <c r="K122" s="34"/>
      <c r="L122" s="34"/>
      <c r="M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88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30" customHeight="1">
      <c r="A124" s="32"/>
      <c r="B124" s="33"/>
      <c r="C124" s="34"/>
      <c r="D124" s="34"/>
      <c r="E124" s="264" t="str">
        <f>E9</f>
        <v>09-2021-01 M - Hodonín, Pánov - kabelizace veřejného osvětlení, investice město</v>
      </c>
      <c r="F124" s="279"/>
      <c r="G124" s="279"/>
      <c r="H124" s="279"/>
      <c r="I124" s="34"/>
      <c r="J124" s="34"/>
      <c r="K124" s="34"/>
      <c r="L124" s="34"/>
      <c r="M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21</v>
      </c>
      <c r="D126" s="34"/>
      <c r="E126" s="34"/>
      <c r="F126" s="25" t="str">
        <f>F12</f>
        <v>Hodonín</v>
      </c>
      <c r="G126" s="34"/>
      <c r="H126" s="34"/>
      <c r="I126" s="27" t="s">
        <v>23</v>
      </c>
      <c r="J126" s="64" t="str">
        <f>IF(J12="","",J12)</f>
        <v>23. 2. 2022</v>
      </c>
      <c r="K126" s="34"/>
      <c r="L126" s="34"/>
      <c r="M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25</v>
      </c>
      <c r="D128" s="34"/>
      <c r="E128" s="34"/>
      <c r="F128" s="25" t="str">
        <f>E15</f>
        <v xml:space="preserve"> </v>
      </c>
      <c r="G128" s="34"/>
      <c r="H128" s="34"/>
      <c r="I128" s="27" t="s">
        <v>31</v>
      </c>
      <c r="J128" s="30" t="str">
        <f>E21</f>
        <v xml:space="preserve"> </v>
      </c>
      <c r="K128" s="34"/>
      <c r="L128" s="34"/>
      <c r="M128" s="49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29</v>
      </c>
      <c r="D129" s="34"/>
      <c r="E129" s="34"/>
      <c r="F129" s="25" t="str">
        <f>IF(E18="","",E18)</f>
        <v>Vyplň údaj</v>
      </c>
      <c r="G129" s="34"/>
      <c r="H129" s="34"/>
      <c r="I129" s="27" t="s">
        <v>32</v>
      </c>
      <c r="J129" s="30" t="str">
        <f>E24</f>
        <v xml:space="preserve"> </v>
      </c>
      <c r="K129" s="34"/>
      <c r="L129" s="34"/>
      <c r="M129" s="49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49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56"/>
      <c r="B131" s="157"/>
      <c r="C131" s="158" t="s">
        <v>116</v>
      </c>
      <c r="D131" s="159" t="s">
        <v>59</v>
      </c>
      <c r="E131" s="159" t="s">
        <v>55</v>
      </c>
      <c r="F131" s="159" t="s">
        <v>56</v>
      </c>
      <c r="G131" s="159" t="s">
        <v>117</v>
      </c>
      <c r="H131" s="159" t="s">
        <v>118</v>
      </c>
      <c r="I131" s="159" t="s">
        <v>119</v>
      </c>
      <c r="J131" s="159" t="s">
        <v>120</v>
      </c>
      <c r="K131" s="159" t="s">
        <v>96</v>
      </c>
      <c r="L131" s="160" t="s">
        <v>121</v>
      </c>
      <c r="M131" s="161"/>
      <c r="N131" s="73" t="s">
        <v>1</v>
      </c>
      <c r="O131" s="74" t="s">
        <v>38</v>
      </c>
      <c r="P131" s="74" t="s">
        <v>122</v>
      </c>
      <c r="Q131" s="74" t="s">
        <v>123</v>
      </c>
      <c r="R131" s="74" t="s">
        <v>124</v>
      </c>
      <c r="S131" s="74" t="s">
        <v>125</v>
      </c>
      <c r="T131" s="74" t="s">
        <v>126</v>
      </c>
      <c r="U131" s="74" t="s">
        <v>127</v>
      </c>
      <c r="V131" s="74" t="s">
        <v>128</v>
      </c>
      <c r="W131" s="74" t="s">
        <v>129</v>
      </c>
      <c r="X131" s="75" t="s">
        <v>130</v>
      </c>
      <c r="Y131" s="156"/>
      <c r="Z131" s="156"/>
      <c r="AA131" s="156"/>
      <c r="AB131" s="156"/>
      <c r="AC131" s="156"/>
      <c r="AD131" s="156"/>
      <c r="AE131" s="156"/>
    </row>
    <row r="132" spans="1:65" s="2" customFormat="1" ht="22.7" customHeight="1">
      <c r="A132" s="32"/>
      <c r="B132" s="33"/>
      <c r="C132" s="80" t="s">
        <v>131</v>
      </c>
      <c r="D132" s="34"/>
      <c r="E132" s="34"/>
      <c r="F132" s="34"/>
      <c r="G132" s="34"/>
      <c r="H132" s="34"/>
      <c r="I132" s="34"/>
      <c r="J132" s="34"/>
      <c r="K132" s="162">
        <f>BK132</f>
        <v>0</v>
      </c>
      <c r="L132" s="34"/>
      <c r="M132" s="37"/>
      <c r="N132" s="76"/>
      <c r="O132" s="163"/>
      <c r="P132" s="77"/>
      <c r="Q132" s="164">
        <f>Q133+Q147+Q151+Q253+Q256+Q267</f>
        <v>0</v>
      </c>
      <c r="R132" s="164">
        <f>R133+R147+R151+R253+R256+R267</f>
        <v>0</v>
      </c>
      <c r="S132" s="77"/>
      <c r="T132" s="165">
        <f>T133+T147+T151+T253+T256+T267</f>
        <v>0</v>
      </c>
      <c r="U132" s="77"/>
      <c r="V132" s="165">
        <f>V133+V147+V151+V253+V256+V267</f>
        <v>31.2946244</v>
      </c>
      <c r="W132" s="77"/>
      <c r="X132" s="166">
        <f>X133+X147+X151+X253+X256+X267</f>
        <v>34.75</v>
      </c>
      <c r="Y132" s="32"/>
      <c r="Z132" s="32"/>
      <c r="AA132" s="32"/>
      <c r="AB132" s="32"/>
      <c r="AC132" s="32"/>
      <c r="AD132" s="32"/>
      <c r="AE132" s="32"/>
      <c r="AT132" s="15" t="s">
        <v>75</v>
      </c>
      <c r="AU132" s="15" t="s">
        <v>98</v>
      </c>
      <c r="BK132" s="167">
        <f>BK133+BK147+BK151+BK253+BK256+BK267</f>
        <v>0</v>
      </c>
    </row>
    <row r="133" spans="1:65" s="12" customFormat="1" ht="25.9" customHeight="1">
      <c r="B133" s="168"/>
      <c r="C133" s="169"/>
      <c r="D133" s="170" t="s">
        <v>75</v>
      </c>
      <c r="E133" s="171" t="s">
        <v>132</v>
      </c>
      <c r="F133" s="171" t="s">
        <v>133</v>
      </c>
      <c r="G133" s="169"/>
      <c r="H133" s="169"/>
      <c r="I133" s="172"/>
      <c r="J133" s="172"/>
      <c r="K133" s="155">
        <f>BK133</f>
        <v>0</v>
      </c>
      <c r="L133" s="169"/>
      <c r="M133" s="173"/>
      <c r="N133" s="174"/>
      <c r="O133" s="175"/>
      <c r="P133" s="175"/>
      <c r="Q133" s="176">
        <f>Q134+Q140+Q142+Q144</f>
        <v>0</v>
      </c>
      <c r="R133" s="176">
        <f>R134+R140+R142+R144</f>
        <v>0</v>
      </c>
      <c r="S133" s="175"/>
      <c r="T133" s="177">
        <f>T134+T140+T142+T144</f>
        <v>0</v>
      </c>
      <c r="U133" s="175"/>
      <c r="V133" s="177">
        <f>V134+V140+V142+V144</f>
        <v>1.1519999999999999</v>
      </c>
      <c r="W133" s="175"/>
      <c r="X133" s="178">
        <f>X134+X140+X142+X144</f>
        <v>0</v>
      </c>
      <c r="AR133" s="179" t="s">
        <v>84</v>
      </c>
      <c r="AT133" s="180" t="s">
        <v>75</v>
      </c>
      <c r="AU133" s="180" t="s">
        <v>76</v>
      </c>
      <c r="AY133" s="179" t="s">
        <v>134</v>
      </c>
      <c r="BK133" s="181">
        <f>BK134+BK140+BK142+BK144</f>
        <v>0</v>
      </c>
    </row>
    <row r="134" spans="1:65" s="12" customFormat="1" ht="22.7" customHeight="1">
      <c r="B134" s="168"/>
      <c r="C134" s="169"/>
      <c r="D134" s="170" t="s">
        <v>75</v>
      </c>
      <c r="E134" s="182" t="s">
        <v>84</v>
      </c>
      <c r="F134" s="182" t="s">
        <v>135</v>
      </c>
      <c r="G134" s="169"/>
      <c r="H134" s="169"/>
      <c r="I134" s="172"/>
      <c r="J134" s="172"/>
      <c r="K134" s="183">
        <f>BK134</f>
        <v>0</v>
      </c>
      <c r="L134" s="169"/>
      <c r="M134" s="173"/>
      <c r="N134" s="174"/>
      <c r="O134" s="175"/>
      <c r="P134" s="175"/>
      <c r="Q134" s="176">
        <f>SUM(Q135:Q139)</f>
        <v>0</v>
      </c>
      <c r="R134" s="176">
        <f>SUM(R135:R139)</f>
        <v>0</v>
      </c>
      <c r="S134" s="175"/>
      <c r="T134" s="177">
        <f>SUM(T135:T139)</f>
        <v>0</v>
      </c>
      <c r="U134" s="175"/>
      <c r="V134" s="177">
        <f>SUM(V135:V139)</f>
        <v>1.1519999999999999</v>
      </c>
      <c r="W134" s="175"/>
      <c r="X134" s="178">
        <f>SUM(X135:X139)</f>
        <v>0</v>
      </c>
      <c r="AR134" s="179" t="s">
        <v>84</v>
      </c>
      <c r="AT134" s="180" t="s">
        <v>75</v>
      </c>
      <c r="AU134" s="180" t="s">
        <v>84</v>
      </c>
      <c r="AY134" s="179" t="s">
        <v>134</v>
      </c>
      <c r="BK134" s="181">
        <f>SUM(BK135:BK139)</f>
        <v>0</v>
      </c>
    </row>
    <row r="135" spans="1:65" s="2" customFormat="1" ht="24.2" customHeight="1">
      <c r="A135" s="32"/>
      <c r="B135" s="33"/>
      <c r="C135" s="184" t="s">
        <v>84</v>
      </c>
      <c r="D135" s="184" t="s">
        <v>136</v>
      </c>
      <c r="E135" s="185" t="s">
        <v>137</v>
      </c>
      <c r="F135" s="186" t="s">
        <v>138</v>
      </c>
      <c r="G135" s="187" t="s">
        <v>139</v>
      </c>
      <c r="H135" s="188">
        <v>16</v>
      </c>
      <c r="I135" s="189"/>
      <c r="J135" s="189"/>
      <c r="K135" s="190">
        <f>ROUND(P135*H135,2)</f>
        <v>0</v>
      </c>
      <c r="L135" s="186" t="s">
        <v>140</v>
      </c>
      <c r="M135" s="37"/>
      <c r="N135" s="191" t="s">
        <v>1</v>
      </c>
      <c r="O135" s="192" t="s">
        <v>39</v>
      </c>
      <c r="P135" s="193">
        <f>I135+J135</f>
        <v>0</v>
      </c>
      <c r="Q135" s="193">
        <f>ROUND(I135*H135,2)</f>
        <v>0</v>
      </c>
      <c r="R135" s="193">
        <f>ROUND(J135*H135,2)</f>
        <v>0</v>
      </c>
      <c r="S135" s="69"/>
      <c r="T135" s="194">
        <f>S135*H135</f>
        <v>0</v>
      </c>
      <c r="U135" s="194">
        <v>0</v>
      </c>
      <c r="V135" s="194">
        <f>U135*H135</f>
        <v>0</v>
      </c>
      <c r="W135" s="194">
        <v>0</v>
      </c>
      <c r="X135" s="195">
        <f>W135*H135</f>
        <v>0</v>
      </c>
      <c r="Y135" s="32"/>
      <c r="Z135" s="32"/>
      <c r="AA135" s="32"/>
      <c r="AB135" s="32"/>
      <c r="AC135" s="32"/>
      <c r="AD135" s="32"/>
      <c r="AE135" s="32"/>
      <c r="AR135" s="196" t="s">
        <v>141</v>
      </c>
      <c r="AT135" s="196" t="s">
        <v>136</v>
      </c>
      <c r="AU135" s="196" t="s">
        <v>86</v>
      </c>
      <c r="AY135" s="15" t="s">
        <v>134</v>
      </c>
      <c r="BE135" s="197">
        <f>IF(O135="základní",K135,0)</f>
        <v>0</v>
      </c>
      <c r="BF135" s="197">
        <f>IF(O135="snížená",K135,0)</f>
        <v>0</v>
      </c>
      <c r="BG135" s="197">
        <f>IF(O135="zákl. přenesená",K135,0)</f>
        <v>0</v>
      </c>
      <c r="BH135" s="197">
        <f>IF(O135="sníž. přenesená",K135,0)</f>
        <v>0</v>
      </c>
      <c r="BI135" s="197">
        <f>IF(O135="nulová",K135,0)</f>
        <v>0</v>
      </c>
      <c r="BJ135" s="15" t="s">
        <v>84</v>
      </c>
      <c r="BK135" s="197">
        <f>ROUND(P135*H135,2)</f>
        <v>0</v>
      </c>
      <c r="BL135" s="15" t="s">
        <v>141</v>
      </c>
      <c r="BM135" s="196" t="s">
        <v>142</v>
      </c>
    </row>
    <row r="136" spans="1:65" s="13" customFormat="1">
      <c r="B136" s="198"/>
      <c r="C136" s="199"/>
      <c r="D136" s="200" t="s">
        <v>143</v>
      </c>
      <c r="E136" s="201" t="s">
        <v>1</v>
      </c>
      <c r="F136" s="202" t="s">
        <v>144</v>
      </c>
      <c r="G136" s="199"/>
      <c r="H136" s="203">
        <v>16</v>
      </c>
      <c r="I136" s="204"/>
      <c r="J136" s="204"/>
      <c r="K136" s="199"/>
      <c r="L136" s="199"/>
      <c r="M136" s="205"/>
      <c r="N136" s="206"/>
      <c r="O136" s="207"/>
      <c r="P136" s="207"/>
      <c r="Q136" s="207"/>
      <c r="R136" s="207"/>
      <c r="S136" s="207"/>
      <c r="T136" s="207"/>
      <c r="U136" s="207"/>
      <c r="V136" s="207"/>
      <c r="W136" s="207"/>
      <c r="X136" s="208"/>
      <c r="AT136" s="209" t="s">
        <v>143</v>
      </c>
      <c r="AU136" s="209" t="s">
        <v>86</v>
      </c>
      <c r="AV136" s="13" t="s">
        <v>86</v>
      </c>
      <c r="AW136" s="13" t="s">
        <v>5</v>
      </c>
      <c r="AX136" s="13" t="s">
        <v>84</v>
      </c>
      <c r="AY136" s="209" t="s">
        <v>134</v>
      </c>
    </row>
    <row r="137" spans="1:65" s="2" customFormat="1" ht="24.2" customHeight="1">
      <c r="A137" s="32"/>
      <c r="B137" s="33"/>
      <c r="C137" s="184" t="s">
        <v>86</v>
      </c>
      <c r="D137" s="184" t="s">
        <v>136</v>
      </c>
      <c r="E137" s="185" t="s">
        <v>145</v>
      </c>
      <c r="F137" s="186" t="s">
        <v>146</v>
      </c>
      <c r="G137" s="187" t="s">
        <v>147</v>
      </c>
      <c r="H137" s="188">
        <v>0.72</v>
      </c>
      <c r="I137" s="189"/>
      <c r="J137" s="189"/>
      <c r="K137" s="190">
        <f>ROUND(P137*H137,2)</f>
        <v>0</v>
      </c>
      <c r="L137" s="186" t="s">
        <v>140</v>
      </c>
      <c r="M137" s="37"/>
      <c r="N137" s="191" t="s">
        <v>1</v>
      </c>
      <c r="O137" s="192" t="s">
        <v>39</v>
      </c>
      <c r="P137" s="193">
        <f>I137+J137</f>
        <v>0</v>
      </c>
      <c r="Q137" s="193">
        <f>ROUND(I137*H137,2)</f>
        <v>0</v>
      </c>
      <c r="R137" s="193">
        <f>ROUND(J137*H137,2)</f>
        <v>0</v>
      </c>
      <c r="S137" s="69"/>
      <c r="T137" s="194">
        <f>S137*H137</f>
        <v>0</v>
      </c>
      <c r="U137" s="194">
        <v>1.6</v>
      </c>
      <c r="V137" s="194">
        <f>U137*H137</f>
        <v>1.1519999999999999</v>
      </c>
      <c r="W137" s="194">
        <v>0</v>
      </c>
      <c r="X137" s="195">
        <f>W137*H137</f>
        <v>0</v>
      </c>
      <c r="Y137" s="32"/>
      <c r="Z137" s="32"/>
      <c r="AA137" s="32"/>
      <c r="AB137" s="32"/>
      <c r="AC137" s="32"/>
      <c r="AD137" s="32"/>
      <c r="AE137" s="32"/>
      <c r="AR137" s="196" t="s">
        <v>141</v>
      </c>
      <c r="AT137" s="196" t="s">
        <v>136</v>
      </c>
      <c r="AU137" s="196" t="s">
        <v>86</v>
      </c>
      <c r="AY137" s="15" t="s">
        <v>134</v>
      </c>
      <c r="BE137" s="197">
        <f>IF(O137="základní",K137,0)</f>
        <v>0</v>
      </c>
      <c r="BF137" s="197">
        <f>IF(O137="snížená",K137,0)</f>
        <v>0</v>
      </c>
      <c r="BG137" s="197">
        <f>IF(O137="zákl. přenesená",K137,0)</f>
        <v>0</v>
      </c>
      <c r="BH137" s="197">
        <f>IF(O137="sníž. přenesená",K137,0)</f>
        <v>0</v>
      </c>
      <c r="BI137" s="197">
        <f>IF(O137="nulová",K137,0)</f>
        <v>0</v>
      </c>
      <c r="BJ137" s="15" t="s">
        <v>84</v>
      </c>
      <c r="BK137" s="197">
        <f>ROUND(P137*H137,2)</f>
        <v>0</v>
      </c>
      <c r="BL137" s="15" t="s">
        <v>141</v>
      </c>
      <c r="BM137" s="196" t="s">
        <v>148</v>
      </c>
    </row>
    <row r="138" spans="1:65" s="13" customFormat="1">
      <c r="B138" s="198"/>
      <c r="C138" s="199"/>
      <c r="D138" s="200" t="s">
        <v>143</v>
      </c>
      <c r="E138" s="201" t="s">
        <v>1</v>
      </c>
      <c r="F138" s="202" t="s">
        <v>149</v>
      </c>
      <c r="G138" s="199"/>
      <c r="H138" s="203">
        <v>0.72</v>
      </c>
      <c r="I138" s="204"/>
      <c r="J138" s="204"/>
      <c r="K138" s="199"/>
      <c r="L138" s="199"/>
      <c r="M138" s="205"/>
      <c r="N138" s="206"/>
      <c r="O138" s="207"/>
      <c r="P138" s="207"/>
      <c r="Q138" s="207"/>
      <c r="R138" s="207"/>
      <c r="S138" s="207"/>
      <c r="T138" s="207"/>
      <c r="U138" s="207"/>
      <c r="V138" s="207"/>
      <c r="W138" s="207"/>
      <c r="X138" s="208"/>
      <c r="AT138" s="209" t="s">
        <v>143</v>
      </c>
      <c r="AU138" s="209" t="s">
        <v>86</v>
      </c>
      <c r="AV138" s="13" t="s">
        <v>86</v>
      </c>
      <c r="AW138" s="13" t="s">
        <v>5</v>
      </c>
      <c r="AX138" s="13" t="s">
        <v>84</v>
      </c>
      <c r="AY138" s="209" t="s">
        <v>134</v>
      </c>
    </row>
    <row r="139" spans="1:65" s="2" customFormat="1" ht="33" customHeight="1">
      <c r="A139" s="32"/>
      <c r="B139" s="33"/>
      <c r="C139" s="184" t="s">
        <v>150</v>
      </c>
      <c r="D139" s="184" t="s">
        <v>136</v>
      </c>
      <c r="E139" s="185" t="s">
        <v>151</v>
      </c>
      <c r="F139" s="186" t="s">
        <v>152</v>
      </c>
      <c r="G139" s="187" t="s">
        <v>153</v>
      </c>
      <c r="H139" s="188">
        <v>1.1519999999999999</v>
      </c>
      <c r="I139" s="189"/>
      <c r="J139" s="189"/>
      <c r="K139" s="190">
        <f>ROUND(P139*H139,2)</f>
        <v>0</v>
      </c>
      <c r="L139" s="186" t="s">
        <v>140</v>
      </c>
      <c r="M139" s="37"/>
      <c r="N139" s="191" t="s">
        <v>1</v>
      </c>
      <c r="O139" s="192" t="s">
        <v>39</v>
      </c>
      <c r="P139" s="193">
        <f>I139+J139</f>
        <v>0</v>
      </c>
      <c r="Q139" s="193">
        <f>ROUND(I139*H139,2)</f>
        <v>0</v>
      </c>
      <c r="R139" s="193">
        <f>ROUND(J139*H139,2)</f>
        <v>0</v>
      </c>
      <c r="S139" s="69"/>
      <c r="T139" s="194">
        <f>S139*H139</f>
        <v>0</v>
      </c>
      <c r="U139" s="194">
        <v>0</v>
      </c>
      <c r="V139" s="194">
        <f>U139*H139</f>
        <v>0</v>
      </c>
      <c r="W139" s="194">
        <v>0</v>
      </c>
      <c r="X139" s="195">
        <f>W139*H139</f>
        <v>0</v>
      </c>
      <c r="Y139" s="32"/>
      <c r="Z139" s="32"/>
      <c r="AA139" s="32"/>
      <c r="AB139" s="32"/>
      <c r="AC139" s="32"/>
      <c r="AD139" s="32"/>
      <c r="AE139" s="32"/>
      <c r="AR139" s="196" t="s">
        <v>141</v>
      </c>
      <c r="AT139" s="196" t="s">
        <v>136</v>
      </c>
      <c r="AU139" s="196" t="s">
        <v>86</v>
      </c>
      <c r="AY139" s="15" t="s">
        <v>134</v>
      </c>
      <c r="BE139" s="197">
        <f>IF(O139="základní",K139,0)</f>
        <v>0</v>
      </c>
      <c r="BF139" s="197">
        <f>IF(O139="snížená",K139,0)</f>
        <v>0</v>
      </c>
      <c r="BG139" s="197">
        <f>IF(O139="zákl. přenesená",K139,0)</f>
        <v>0</v>
      </c>
      <c r="BH139" s="197">
        <f>IF(O139="sníž. přenesená",K139,0)</f>
        <v>0</v>
      </c>
      <c r="BI139" s="197">
        <f>IF(O139="nulová",K139,0)</f>
        <v>0</v>
      </c>
      <c r="BJ139" s="15" t="s">
        <v>84</v>
      </c>
      <c r="BK139" s="197">
        <f>ROUND(P139*H139,2)</f>
        <v>0</v>
      </c>
      <c r="BL139" s="15" t="s">
        <v>141</v>
      </c>
      <c r="BM139" s="196" t="s">
        <v>154</v>
      </c>
    </row>
    <row r="140" spans="1:65" s="12" customFormat="1" ht="22.7" customHeight="1">
      <c r="B140" s="168"/>
      <c r="C140" s="169"/>
      <c r="D140" s="170" t="s">
        <v>75</v>
      </c>
      <c r="E140" s="182" t="s">
        <v>155</v>
      </c>
      <c r="F140" s="182" t="s">
        <v>156</v>
      </c>
      <c r="G140" s="169"/>
      <c r="H140" s="169"/>
      <c r="I140" s="172"/>
      <c r="J140" s="172"/>
      <c r="K140" s="183">
        <f>BK140</f>
        <v>0</v>
      </c>
      <c r="L140" s="169"/>
      <c r="M140" s="173"/>
      <c r="N140" s="174"/>
      <c r="O140" s="175"/>
      <c r="P140" s="175"/>
      <c r="Q140" s="176">
        <f>Q141</f>
        <v>0</v>
      </c>
      <c r="R140" s="176">
        <f>R141</f>
        <v>0</v>
      </c>
      <c r="S140" s="175"/>
      <c r="T140" s="177">
        <f>T141</f>
        <v>0</v>
      </c>
      <c r="U140" s="175"/>
      <c r="V140" s="177">
        <f>V141</f>
        <v>0</v>
      </c>
      <c r="W140" s="175"/>
      <c r="X140" s="178">
        <f>X141</f>
        <v>0</v>
      </c>
      <c r="AR140" s="179" t="s">
        <v>84</v>
      </c>
      <c r="AT140" s="180" t="s">
        <v>75</v>
      </c>
      <c r="AU140" s="180" t="s">
        <v>84</v>
      </c>
      <c r="AY140" s="179" t="s">
        <v>134</v>
      </c>
      <c r="BK140" s="181">
        <f>BK141</f>
        <v>0</v>
      </c>
    </row>
    <row r="141" spans="1:65" s="2" customFormat="1" ht="33" customHeight="1">
      <c r="A141" s="32"/>
      <c r="B141" s="33"/>
      <c r="C141" s="184" t="s">
        <v>141</v>
      </c>
      <c r="D141" s="184" t="s">
        <v>136</v>
      </c>
      <c r="E141" s="185" t="s">
        <v>157</v>
      </c>
      <c r="F141" s="186" t="s">
        <v>158</v>
      </c>
      <c r="G141" s="187" t="s">
        <v>139</v>
      </c>
      <c r="H141" s="188">
        <v>16</v>
      </c>
      <c r="I141" s="189"/>
      <c r="J141" s="189"/>
      <c r="K141" s="190">
        <f>ROUND(P141*H141,2)</f>
        <v>0</v>
      </c>
      <c r="L141" s="186" t="s">
        <v>140</v>
      </c>
      <c r="M141" s="37"/>
      <c r="N141" s="191" t="s">
        <v>1</v>
      </c>
      <c r="O141" s="192" t="s">
        <v>39</v>
      </c>
      <c r="P141" s="193">
        <f>I141+J141</f>
        <v>0</v>
      </c>
      <c r="Q141" s="193">
        <f>ROUND(I141*H141,2)</f>
        <v>0</v>
      </c>
      <c r="R141" s="193">
        <f>ROUND(J141*H141,2)</f>
        <v>0</v>
      </c>
      <c r="S141" s="69"/>
      <c r="T141" s="194">
        <f>S141*H141</f>
        <v>0</v>
      </c>
      <c r="U141" s="194">
        <v>0</v>
      </c>
      <c r="V141" s="194">
        <f>U141*H141</f>
        <v>0</v>
      </c>
      <c r="W141" s="194">
        <v>0</v>
      </c>
      <c r="X141" s="195">
        <f>W141*H141</f>
        <v>0</v>
      </c>
      <c r="Y141" s="32"/>
      <c r="Z141" s="32"/>
      <c r="AA141" s="32"/>
      <c r="AB141" s="32"/>
      <c r="AC141" s="32"/>
      <c r="AD141" s="32"/>
      <c r="AE141" s="32"/>
      <c r="AR141" s="196" t="s">
        <v>141</v>
      </c>
      <c r="AT141" s="196" t="s">
        <v>136</v>
      </c>
      <c r="AU141" s="196" t="s">
        <v>86</v>
      </c>
      <c r="AY141" s="15" t="s">
        <v>134</v>
      </c>
      <c r="BE141" s="197">
        <f>IF(O141="základní",K141,0)</f>
        <v>0</v>
      </c>
      <c r="BF141" s="197">
        <f>IF(O141="snížená",K141,0)</f>
        <v>0</v>
      </c>
      <c r="BG141" s="197">
        <f>IF(O141="zákl. přenesená",K141,0)</f>
        <v>0</v>
      </c>
      <c r="BH141" s="197">
        <f>IF(O141="sníž. přenesená",K141,0)</f>
        <v>0</v>
      </c>
      <c r="BI141" s="197">
        <f>IF(O141="nulová",K141,0)</f>
        <v>0</v>
      </c>
      <c r="BJ141" s="15" t="s">
        <v>84</v>
      </c>
      <c r="BK141" s="197">
        <f>ROUND(P141*H141,2)</f>
        <v>0</v>
      </c>
      <c r="BL141" s="15" t="s">
        <v>141</v>
      </c>
      <c r="BM141" s="196" t="s">
        <v>159</v>
      </c>
    </row>
    <row r="142" spans="1:65" s="12" customFormat="1" ht="22.7" customHeight="1">
      <c r="B142" s="168"/>
      <c r="C142" s="169"/>
      <c r="D142" s="170" t="s">
        <v>75</v>
      </c>
      <c r="E142" s="182" t="s">
        <v>160</v>
      </c>
      <c r="F142" s="182" t="s">
        <v>161</v>
      </c>
      <c r="G142" s="169"/>
      <c r="H142" s="169"/>
      <c r="I142" s="172"/>
      <c r="J142" s="172"/>
      <c r="K142" s="183">
        <f>BK142</f>
        <v>0</v>
      </c>
      <c r="L142" s="169"/>
      <c r="M142" s="173"/>
      <c r="N142" s="174"/>
      <c r="O142" s="175"/>
      <c r="P142" s="175"/>
      <c r="Q142" s="176">
        <f>Q143</f>
        <v>0</v>
      </c>
      <c r="R142" s="176">
        <f>R143</f>
        <v>0</v>
      </c>
      <c r="S142" s="175"/>
      <c r="T142" s="177">
        <f>T143</f>
        <v>0</v>
      </c>
      <c r="U142" s="175"/>
      <c r="V142" s="177">
        <f>V143</f>
        <v>0</v>
      </c>
      <c r="W142" s="175"/>
      <c r="X142" s="178">
        <f>X143</f>
        <v>0</v>
      </c>
      <c r="AR142" s="179" t="s">
        <v>84</v>
      </c>
      <c r="AT142" s="180" t="s">
        <v>75</v>
      </c>
      <c r="AU142" s="180" t="s">
        <v>84</v>
      </c>
      <c r="AY142" s="179" t="s">
        <v>134</v>
      </c>
      <c r="BK142" s="181">
        <f>BK143</f>
        <v>0</v>
      </c>
    </row>
    <row r="143" spans="1:65" s="2" customFormat="1" ht="24.2" customHeight="1">
      <c r="A143" s="32"/>
      <c r="B143" s="33"/>
      <c r="C143" s="184" t="s">
        <v>155</v>
      </c>
      <c r="D143" s="184" t="s">
        <v>136</v>
      </c>
      <c r="E143" s="185" t="s">
        <v>162</v>
      </c>
      <c r="F143" s="186" t="s">
        <v>163</v>
      </c>
      <c r="G143" s="187" t="s">
        <v>153</v>
      </c>
      <c r="H143" s="188">
        <v>12.75</v>
      </c>
      <c r="I143" s="189"/>
      <c r="J143" s="189"/>
      <c r="K143" s="190">
        <f>ROUND(P143*H143,2)</f>
        <v>0</v>
      </c>
      <c r="L143" s="186" t="s">
        <v>140</v>
      </c>
      <c r="M143" s="37"/>
      <c r="N143" s="191" t="s">
        <v>1</v>
      </c>
      <c r="O143" s="192" t="s">
        <v>39</v>
      </c>
      <c r="P143" s="193">
        <f>I143+J143</f>
        <v>0</v>
      </c>
      <c r="Q143" s="193">
        <f>ROUND(I143*H143,2)</f>
        <v>0</v>
      </c>
      <c r="R143" s="193">
        <f>ROUND(J143*H143,2)</f>
        <v>0</v>
      </c>
      <c r="S143" s="69"/>
      <c r="T143" s="194">
        <f>S143*H143</f>
        <v>0</v>
      </c>
      <c r="U143" s="194">
        <v>0</v>
      </c>
      <c r="V143" s="194">
        <f>U143*H143</f>
        <v>0</v>
      </c>
      <c r="W143" s="194">
        <v>0</v>
      </c>
      <c r="X143" s="195">
        <f>W143*H143</f>
        <v>0</v>
      </c>
      <c r="Y143" s="32"/>
      <c r="Z143" s="32"/>
      <c r="AA143" s="32"/>
      <c r="AB143" s="32"/>
      <c r="AC143" s="32"/>
      <c r="AD143" s="32"/>
      <c r="AE143" s="32"/>
      <c r="AR143" s="196" t="s">
        <v>141</v>
      </c>
      <c r="AT143" s="196" t="s">
        <v>136</v>
      </c>
      <c r="AU143" s="196" t="s">
        <v>86</v>
      </c>
      <c r="AY143" s="15" t="s">
        <v>134</v>
      </c>
      <c r="BE143" s="197">
        <f>IF(O143="základní",K143,0)</f>
        <v>0</v>
      </c>
      <c r="BF143" s="197">
        <f>IF(O143="snížená",K143,0)</f>
        <v>0</v>
      </c>
      <c r="BG143" s="197">
        <f>IF(O143="zákl. přenesená",K143,0)</f>
        <v>0</v>
      </c>
      <c r="BH143" s="197">
        <f>IF(O143="sníž. přenesená",K143,0)</f>
        <v>0</v>
      </c>
      <c r="BI143" s="197">
        <f>IF(O143="nulová",K143,0)</f>
        <v>0</v>
      </c>
      <c r="BJ143" s="15" t="s">
        <v>84</v>
      </c>
      <c r="BK143" s="197">
        <f>ROUND(P143*H143,2)</f>
        <v>0</v>
      </c>
      <c r="BL143" s="15" t="s">
        <v>141</v>
      </c>
      <c r="BM143" s="196" t="s">
        <v>164</v>
      </c>
    </row>
    <row r="144" spans="1:65" s="12" customFormat="1" ht="22.7" customHeight="1">
      <c r="B144" s="168"/>
      <c r="C144" s="169"/>
      <c r="D144" s="170" t="s">
        <v>75</v>
      </c>
      <c r="E144" s="182" t="s">
        <v>165</v>
      </c>
      <c r="F144" s="182" t="s">
        <v>166</v>
      </c>
      <c r="G144" s="169"/>
      <c r="H144" s="169"/>
      <c r="I144" s="172"/>
      <c r="J144" s="172"/>
      <c r="K144" s="183">
        <f>BK144</f>
        <v>0</v>
      </c>
      <c r="L144" s="169"/>
      <c r="M144" s="173"/>
      <c r="N144" s="174"/>
      <c r="O144" s="175"/>
      <c r="P144" s="175"/>
      <c r="Q144" s="176">
        <f>SUM(Q145:Q146)</f>
        <v>0</v>
      </c>
      <c r="R144" s="176">
        <f>SUM(R145:R146)</f>
        <v>0</v>
      </c>
      <c r="S144" s="175"/>
      <c r="T144" s="177">
        <f>SUM(T145:T146)</f>
        <v>0</v>
      </c>
      <c r="U144" s="175"/>
      <c r="V144" s="177">
        <f>SUM(V145:V146)</f>
        <v>0</v>
      </c>
      <c r="W144" s="175"/>
      <c r="X144" s="178">
        <f>SUM(X145:X146)</f>
        <v>0</v>
      </c>
      <c r="AR144" s="179" t="s">
        <v>84</v>
      </c>
      <c r="AT144" s="180" t="s">
        <v>75</v>
      </c>
      <c r="AU144" s="180" t="s">
        <v>84</v>
      </c>
      <c r="AY144" s="179" t="s">
        <v>134</v>
      </c>
      <c r="BK144" s="181">
        <f>SUM(BK145:BK146)</f>
        <v>0</v>
      </c>
    </row>
    <row r="145" spans="1:65" s="2" customFormat="1" ht="33" customHeight="1">
      <c r="A145" s="32"/>
      <c r="B145" s="33"/>
      <c r="C145" s="184" t="s">
        <v>167</v>
      </c>
      <c r="D145" s="184" t="s">
        <v>136</v>
      </c>
      <c r="E145" s="185" t="s">
        <v>168</v>
      </c>
      <c r="F145" s="186" t="s">
        <v>169</v>
      </c>
      <c r="G145" s="187" t="s">
        <v>153</v>
      </c>
      <c r="H145" s="188">
        <v>1.1519999999999999</v>
      </c>
      <c r="I145" s="189"/>
      <c r="J145" s="189"/>
      <c r="K145" s="190">
        <f>ROUND(P145*H145,2)</f>
        <v>0</v>
      </c>
      <c r="L145" s="186" t="s">
        <v>170</v>
      </c>
      <c r="M145" s="37"/>
      <c r="N145" s="191" t="s">
        <v>1</v>
      </c>
      <c r="O145" s="192" t="s">
        <v>39</v>
      </c>
      <c r="P145" s="193">
        <f>I145+J145</f>
        <v>0</v>
      </c>
      <c r="Q145" s="193">
        <f>ROUND(I145*H145,2)</f>
        <v>0</v>
      </c>
      <c r="R145" s="193">
        <f>ROUND(J145*H145,2)</f>
        <v>0</v>
      </c>
      <c r="S145" s="69"/>
      <c r="T145" s="194">
        <f>S145*H145</f>
        <v>0</v>
      </c>
      <c r="U145" s="194">
        <v>0</v>
      </c>
      <c r="V145" s="194">
        <f>U145*H145</f>
        <v>0</v>
      </c>
      <c r="W145" s="194">
        <v>0</v>
      </c>
      <c r="X145" s="195">
        <f>W145*H145</f>
        <v>0</v>
      </c>
      <c r="Y145" s="32"/>
      <c r="Z145" s="32"/>
      <c r="AA145" s="32"/>
      <c r="AB145" s="32"/>
      <c r="AC145" s="32"/>
      <c r="AD145" s="32"/>
      <c r="AE145" s="32"/>
      <c r="AR145" s="196" t="s">
        <v>141</v>
      </c>
      <c r="AT145" s="196" t="s">
        <v>136</v>
      </c>
      <c r="AU145" s="196" t="s">
        <v>86</v>
      </c>
      <c r="AY145" s="15" t="s">
        <v>134</v>
      </c>
      <c r="BE145" s="197">
        <f>IF(O145="základní",K145,0)</f>
        <v>0</v>
      </c>
      <c r="BF145" s="197">
        <f>IF(O145="snížená",K145,0)</f>
        <v>0</v>
      </c>
      <c r="BG145" s="197">
        <f>IF(O145="zákl. přenesená",K145,0)</f>
        <v>0</v>
      </c>
      <c r="BH145" s="197">
        <f>IF(O145="sníž. přenesená",K145,0)</f>
        <v>0</v>
      </c>
      <c r="BI145" s="197">
        <f>IF(O145="nulová",K145,0)</f>
        <v>0</v>
      </c>
      <c r="BJ145" s="15" t="s">
        <v>84</v>
      </c>
      <c r="BK145" s="197">
        <f>ROUND(P145*H145,2)</f>
        <v>0</v>
      </c>
      <c r="BL145" s="15" t="s">
        <v>141</v>
      </c>
      <c r="BM145" s="196" t="s">
        <v>171</v>
      </c>
    </row>
    <row r="146" spans="1:65" s="2" customFormat="1" ht="33" customHeight="1">
      <c r="A146" s="32"/>
      <c r="B146" s="33"/>
      <c r="C146" s="184" t="s">
        <v>172</v>
      </c>
      <c r="D146" s="184" t="s">
        <v>136</v>
      </c>
      <c r="E146" s="185" t="s">
        <v>173</v>
      </c>
      <c r="F146" s="186" t="s">
        <v>174</v>
      </c>
      <c r="G146" s="187" t="s">
        <v>153</v>
      </c>
      <c r="H146" s="188">
        <v>1.1519999999999999</v>
      </c>
      <c r="I146" s="189"/>
      <c r="J146" s="189"/>
      <c r="K146" s="190">
        <f>ROUND(P146*H146,2)</f>
        <v>0</v>
      </c>
      <c r="L146" s="186" t="s">
        <v>170</v>
      </c>
      <c r="M146" s="37"/>
      <c r="N146" s="191" t="s">
        <v>1</v>
      </c>
      <c r="O146" s="192" t="s">
        <v>39</v>
      </c>
      <c r="P146" s="193">
        <f>I146+J146</f>
        <v>0</v>
      </c>
      <c r="Q146" s="193">
        <f>ROUND(I146*H146,2)</f>
        <v>0</v>
      </c>
      <c r="R146" s="193">
        <f>ROUND(J146*H146,2)</f>
        <v>0</v>
      </c>
      <c r="S146" s="69"/>
      <c r="T146" s="194">
        <f>S146*H146</f>
        <v>0</v>
      </c>
      <c r="U146" s="194">
        <v>0</v>
      </c>
      <c r="V146" s="194">
        <f>U146*H146</f>
        <v>0</v>
      </c>
      <c r="W146" s="194">
        <v>0</v>
      </c>
      <c r="X146" s="195">
        <f>W146*H146</f>
        <v>0</v>
      </c>
      <c r="Y146" s="32"/>
      <c r="Z146" s="32"/>
      <c r="AA146" s="32"/>
      <c r="AB146" s="32"/>
      <c r="AC146" s="32"/>
      <c r="AD146" s="32"/>
      <c r="AE146" s="32"/>
      <c r="AR146" s="196" t="s">
        <v>141</v>
      </c>
      <c r="AT146" s="196" t="s">
        <v>136</v>
      </c>
      <c r="AU146" s="196" t="s">
        <v>86</v>
      </c>
      <c r="AY146" s="15" t="s">
        <v>134</v>
      </c>
      <c r="BE146" s="197">
        <f>IF(O146="základní",K146,0)</f>
        <v>0</v>
      </c>
      <c r="BF146" s="197">
        <f>IF(O146="snížená",K146,0)</f>
        <v>0</v>
      </c>
      <c r="BG146" s="197">
        <f>IF(O146="zákl. přenesená",K146,0)</f>
        <v>0</v>
      </c>
      <c r="BH146" s="197">
        <f>IF(O146="sníž. přenesená",K146,0)</f>
        <v>0</v>
      </c>
      <c r="BI146" s="197">
        <f>IF(O146="nulová",K146,0)</f>
        <v>0</v>
      </c>
      <c r="BJ146" s="15" t="s">
        <v>84</v>
      </c>
      <c r="BK146" s="197">
        <f>ROUND(P146*H146,2)</f>
        <v>0</v>
      </c>
      <c r="BL146" s="15" t="s">
        <v>141</v>
      </c>
      <c r="BM146" s="196" t="s">
        <v>175</v>
      </c>
    </row>
    <row r="147" spans="1:65" s="12" customFormat="1" ht="25.9" customHeight="1">
      <c r="B147" s="168"/>
      <c r="C147" s="169"/>
      <c r="D147" s="170" t="s">
        <v>75</v>
      </c>
      <c r="E147" s="171" t="s">
        <v>176</v>
      </c>
      <c r="F147" s="171" t="s">
        <v>177</v>
      </c>
      <c r="G147" s="169"/>
      <c r="H147" s="169"/>
      <c r="I147" s="172"/>
      <c r="J147" s="172"/>
      <c r="K147" s="155">
        <f>BK147</f>
        <v>0</v>
      </c>
      <c r="L147" s="169"/>
      <c r="M147" s="173"/>
      <c r="N147" s="174"/>
      <c r="O147" s="175"/>
      <c r="P147" s="175"/>
      <c r="Q147" s="176">
        <f>Q148</f>
        <v>0</v>
      </c>
      <c r="R147" s="176">
        <f>R148</f>
        <v>0</v>
      </c>
      <c r="S147" s="175"/>
      <c r="T147" s="177">
        <f>T148</f>
        <v>0</v>
      </c>
      <c r="U147" s="175"/>
      <c r="V147" s="177">
        <f>V148</f>
        <v>0</v>
      </c>
      <c r="W147" s="175"/>
      <c r="X147" s="178">
        <f>X148</f>
        <v>0</v>
      </c>
      <c r="AR147" s="179" t="s">
        <v>86</v>
      </c>
      <c r="AT147" s="180" t="s">
        <v>75</v>
      </c>
      <c r="AU147" s="180" t="s">
        <v>76</v>
      </c>
      <c r="AY147" s="179" t="s">
        <v>134</v>
      </c>
      <c r="BK147" s="181">
        <f>BK148</f>
        <v>0</v>
      </c>
    </row>
    <row r="148" spans="1:65" s="12" customFormat="1" ht="22.7" customHeight="1">
      <c r="B148" s="168"/>
      <c r="C148" s="169"/>
      <c r="D148" s="170" t="s">
        <v>75</v>
      </c>
      <c r="E148" s="182" t="s">
        <v>178</v>
      </c>
      <c r="F148" s="182" t="s">
        <v>179</v>
      </c>
      <c r="G148" s="169"/>
      <c r="H148" s="169"/>
      <c r="I148" s="172"/>
      <c r="J148" s="172"/>
      <c r="K148" s="183">
        <f>BK148</f>
        <v>0</v>
      </c>
      <c r="L148" s="169"/>
      <c r="M148" s="173"/>
      <c r="N148" s="174"/>
      <c r="O148" s="175"/>
      <c r="P148" s="175"/>
      <c r="Q148" s="176">
        <f>SUM(Q149:Q150)</f>
        <v>0</v>
      </c>
      <c r="R148" s="176">
        <f>SUM(R149:R150)</f>
        <v>0</v>
      </c>
      <c r="S148" s="175"/>
      <c r="T148" s="177">
        <f>SUM(T149:T150)</f>
        <v>0</v>
      </c>
      <c r="U148" s="175"/>
      <c r="V148" s="177">
        <f>SUM(V149:V150)</f>
        <v>0</v>
      </c>
      <c r="W148" s="175"/>
      <c r="X148" s="178">
        <f>SUM(X149:X150)</f>
        <v>0</v>
      </c>
      <c r="AR148" s="179" t="s">
        <v>86</v>
      </c>
      <c r="AT148" s="180" t="s">
        <v>75</v>
      </c>
      <c r="AU148" s="180" t="s">
        <v>84</v>
      </c>
      <c r="AY148" s="179" t="s">
        <v>134</v>
      </c>
      <c r="BK148" s="181">
        <f>SUM(BK149:BK150)</f>
        <v>0</v>
      </c>
    </row>
    <row r="149" spans="1:65" s="2" customFormat="1" ht="24.2" customHeight="1">
      <c r="A149" s="32"/>
      <c r="B149" s="33"/>
      <c r="C149" s="184" t="s">
        <v>180</v>
      </c>
      <c r="D149" s="184" t="s">
        <v>136</v>
      </c>
      <c r="E149" s="185" t="s">
        <v>181</v>
      </c>
      <c r="F149" s="186" t="s">
        <v>182</v>
      </c>
      <c r="G149" s="187" t="s">
        <v>183</v>
      </c>
      <c r="H149" s="188">
        <v>6</v>
      </c>
      <c r="I149" s="189"/>
      <c r="J149" s="189"/>
      <c r="K149" s="190">
        <f>ROUND(P149*H149,2)</f>
        <v>0</v>
      </c>
      <c r="L149" s="186" t="s">
        <v>140</v>
      </c>
      <c r="M149" s="37"/>
      <c r="N149" s="191" t="s">
        <v>1</v>
      </c>
      <c r="O149" s="192" t="s">
        <v>39</v>
      </c>
      <c r="P149" s="193">
        <f>I149+J149</f>
        <v>0</v>
      </c>
      <c r="Q149" s="193">
        <f>ROUND(I149*H149,2)</f>
        <v>0</v>
      </c>
      <c r="R149" s="193">
        <f>ROUND(J149*H149,2)</f>
        <v>0</v>
      </c>
      <c r="S149" s="69"/>
      <c r="T149" s="194">
        <f>S149*H149</f>
        <v>0</v>
      </c>
      <c r="U149" s="194">
        <v>0</v>
      </c>
      <c r="V149" s="194">
        <f>U149*H149</f>
        <v>0</v>
      </c>
      <c r="W149" s="194">
        <v>0</v>
      </c>
      <c r="X149" s="195">
        <f>W149*H149</f>
        <v>0</v>
      </c>
      <c r="Y149" s="32"/>
      <c r="Z149" s="32"/>
      <c r="AA149" s="32"/>
      <c r="AB149" s="32"/>
      <c r="AC149" s="32"/>
      <c r="AD149" s="32"/>
      <c r="AE149" s="32"/>
      <c r="AR149" s="196" t="s">
        <v>184</v>
      </c>
      <c r="AT149" s="196" t="s">
        <v>136</v>
      </c>
      <c r="AU149" s="196" t="s">
        <v>86</v>
      </c>
      <c r="AY149" s="15" t="s">
        <v>134</v>
      </c>
      <c r="BE149" s="197">
        <f>IF(O149="základní",K149,0)</f>
        <v>0</v>
      </c>
      <c r="BF149" s="197">
        <f>IF(O149="snížená",K149,0)</f>
        <v>0</v>
      </c>
      <c r="BG149" s="197">
        <f>IF(O149="zákl. přenesená",K149,0)</f>
        <v>0</v>
      </c>
      <c r="BH149" s="197">
        <f>IF(O149="sníž. přenesená",K149,0)</f>
        <v>0</v>
      </c>
      <c r="BI149" s="197">
        <f>IF(O149="nulová",K149,0)</f>
        <v>0</v>
      </c>
      <c r="BJ149" s="15" t="s">
        <v>84</v>
      </c>
      <c r="BK149" s="197">
        <f>ROUND(P149*H149,2)</f>
        <v>0</v>
      </c>
      <c r="BL149" s="15" t="s">
        <v>184</v>
      </c>
      <c r="BM149" s="196" t="s">
        <v>185</v>
      </c>
    </row>
    <row r="150" spans="1:65" s="2" customFormat="1" ht="16.5" customHeight="1">
      <c r="A150" s="32"/>
      <c r="B150" s="33"/>
      <c r="C150" s="210" t="s">
        <v>186</v>
      </c>
      <c r="D150" s="210" t="s">
        <v>187</v>
      </c>
      <c r="E150" s="211" t="s">
        <v>188</v>
      </c>
      <c r="F150" s="212" t="s">
        <v>189</v>
      </c>
      <c r="G150" s="213" t="s">
        <v>183</v>
      </c>
      <c r="H150" s="214">
        <v>6</v>
      </c>
      <c r="I150" s="215"/>
      <c r="J150" s="216"/>
      <c r="K150" s="217">
        <f>ROUND(P150*H150,2)</f>
        <v>0</v>
      </c>
      <c r="L150" s="212" t="s">
        <v>1</v>
      </c>
      <c r="M150" s="218"/>
      <c r="N150" s="219" t="s">
        <v>1</v>
      </c>
      <c r="O150" s="192" t="s">
        <v>39</v>
      </c>
      <c r="P150" s="193">
        <f>I150+J150</f>
        <v>0</v>
      </c>
      <c r="Q150" s="193">
        <f>ROUND(I150*H150,2)</f>
        <v>0</v>
      </c>
      <c r="R150" s="193">
        <f>ROUND(J150*H150,2)</f>
        <v>0</v>
      </c>
      <c r="S150" s="69"/>
      <c r="T150" s="194">
        <f>S150*H150</f>
        <v>0</v>
      </c>
      <c r="U150" s="194">
        <v>0</v>
      </c>
      <c r="V150" s="194">
        <f>U150*H150</f>
        <v>0</v>
      </c>
      <c r="W150" s="194">
        <v>0</v>
      </c>
      <c r="X150" s="195">
        <f>W150*H150</f>
        <v>0</v>
      </c>
      <c r="Y150" s="32"/>
      <c r="Z150" s="32"/>
      <c r="AA150" s="32"/>
      <c r="AB150" s="32"/>
      <c r="AC150" s="32"/>
      <c r="AD150" s="32"/>
      <c r="AE150" s="32"/>
      <c r="AR150" s="196" t="s">
        <v>190</v>
      </c>
      <c r="AT150" s="196" t="s">
        <v>187</v>
      </c>
      <c r="AU150" s="196" t="s">
        <v>86</v>
      </c>
      <c r="AY150" s="15" t="s">
        <v>134</v>
      </c>
      <c r="BE150" s="197">
        <f>IF(O150="základní",K150,0)</f>
        <v>0</v>
      </c>
      <c r="BF150" s="197">
        <f>IF(O150="snížená",K150,0)</f>
        <v>0</v>
      </c>
      <c r="BG150" s="197">
        <f>IF(O150="zákl. přenesená",K150,0)</f>
        <v>0</v>
      </c>
      <c r="BH150" s="197">
        <f>IF(O150="sníž. přenesená",K150,0)</f>
        <v>0</v>
      </c>
      <c r="BI150" s="197">
        <f>IF(O150="nulová",K150,0)</f>
        <v>0</v>
      </c>
      <c r="BJ150" s="15" t="s">
        <v>84</v>
      </c>
      <c r="BK150" s="197">
        <f>ROUND(P150*H150,2)</f>
        <v>0</v>
      </c>
      <c r="BL150" s="15" t="s">
        <v>184</v>
      </c>
      <c r="BM150" s="196" t="s">
        <v>191</v>
      </c>
    </row>
    <row r="151" spans="1:65" s="12" customFormat="1" ht="25.9" customHeight="1">
      <c r="B151" s="168"/>
      <c r="C151" s="169"/>
      <c r="D151" s="170" t="s">
        <v>75</v>
      </c>
      <c r="E151" s="171" t="s">
        <v>187</v>
      </c>
      <c r="F151" s="171" t="s">
        <v>192</v>
      </c>
      <c r="G151" s="169"/>
      <c r="H151" s="169"/>
      <c r="I151" s="172"/>
      <c r="J151" s="172"/>
      <c r="K151" s="155">
        <f>BK151</f>
        <v>0</v>
      </c>
      <c r="L151" s="169"/>
      <c r="M151" s="173"/>
      <c r="N151" s="174"/>
      <c r="O151" s="175"/>
      <c r="P151" s="175"/>
      <c r="Q151" s="176">
        <f>Q152+Q213</f>
        <v>0</v>
      </c>
      <c r="R151" s="176">
        <f>R152+R213</f>
        <v>0</v>
      </c>
      <c r="S151" s="175"/>
      <c r="T151" s="177">
        <f>T152+T213</f>
        <v>0</v>
      </c>
      <c r="U151" s="175"/>
      <c r="V151" s="177">
        <f>V152+V213</f>
        <v>30.142624399999999</v>
      </c>
      <c r="W151" s="175"/>
      <c r="X151" s="178">
        <f>X152+X213</f>
        <v>34.75</v>
      </c>
      <c r="AR151" s="179" t="s">
        <v>150</v>
      </c>
      <c r="AT151" s="180" t="s">
        <v>75</v>
      </c>
      <c r="AU151" s="180" t="s">
        <v>76</v>
      </c>
      <c r="AY151" s="179" t="s">
        <v>134</v>
      </c>
      <c r="BK151" s="181">
        <f>BK152+BK213</f>
        <v>0</v>
      </c>
    </row>
    <row r="152" spans="1:65" s="12" customFormat="1" ht="22.7" customHeight="1">
      <c r="B152" s="168"/>
      <c r="C152" s="169"/>
      <c r="D152" s="170" t="s">
        <v>75</v>
      </c>
      <c r="E152" s="182" t="s">
        <v>193</v>
      </c>
      <c r="F152" s="182" t="s">
        <v>194</v>
      </c>
      <c r="G152" s="169"/>
      <c r="H152" s="169"/>
      <c r="I152" s="172"/>
      <c r="J152" s="172"/>
      <c r="K152" s="183">
        <f>BK152</f>
        <v>0</v>
      </c>
      <c r="L152" s="169"/>
      <c r="M152" s="173"/>
      <c r="N152" s="174"/>
      <c r="O152" s="175"/>
      <c r="P152" s="175"/>
      <c r="Q152" s="176">
        <f>SUM(Q153:Q212)</f>
        <v>0</v>
      </c>
      <c r="R152" s="176">
        <f>SUM(R153:R212)</f>
        <v>0</v>
      </c>
      <c r="S152" s="175"/>
      <c r="T152" s="177">
        <f>SUM(T153:T212)</f>
        <v>0</v>
      </c>
      <c r="U152" s="175"/>
      <c r="V152" s="177">
        <f>SUM(V153:V212)</f>
        <v>13.79712</v>
      </c>
      <c r="W152" s="175"/>
      <c r="X152" s="178">
        <f>SUM(X153:X212)</f>
        <v>12.75</v>
      </c>
      <c r="AR152" s="179" t="s">
        <v>150</v>
      </c>
      <c r="AT152" s="180" t="s">
        <v>75</v>
      </c>
      <c r="AU152" s="180" t="s">
        <v>84</v>
      </c>
      <c r="AY152" s="179" t="s">
        <v>134</v>
      </c>
      <c r="BK152" s="181">
        <f>SUM(BK153:BK212)</f>
        <v>0</v>
      </c>
    </row>
    <row r="153" spans="1:65" s="2" customFormat="1" ht="24.2" customHeight="1">
      <c r="A153" s="32"/>
      <c r="B153" s="33"/>
      <c r="C153" s="184" t="s">
        <v>195</v>
      </c>
      <c r="D153" s="184" t="s">
        <v>136</v>
      </c>
      <c r="E153" s="185" t="s">
        <v>196</v>
      </c>
      <c r="F153" s="186" t="s">
        <v>197</v>
      </c>
      <c r="G153" s="187" t="s">
        <v>198</v>
      </c>
      <c r="H153" s="188">
        <v>84</v>
      </c>
      <c r="I153" s="189"/>
      <c r="J153" s="189"/>
      <c r="K153" s="190">
        <f>ROUND(P153*H153,2)</f>
        <v>0</v>
      </c>
      <c r="L153" s="186" t="s">
        <v>140</v>
      </c>
      <c r="M153" s="37"/>
      <c r="N153" s="191" t="s">
        <v>1</v>
      </c>
      <c r="O153" s="192" t="s">
        <v>39</v>
      </c>
      <c r="P153" s="193">
        <f>I153+J153</f>
        <v>0</v>
      </c>
      <c r="Q153" s="193">
        <f>ROUND(I153*H153,2)</f>
        <v>0</v>
      </c>
      <c r="R153" s="193">
        <f>ROUND(J153*H153,2)</f>
        <v>0</v>
      </c>
      <c r="S153" s="69"/>
      <c r="T153" s="194">
        <f>S153*H153</f>
        <v>0</v>
      </c>
      <c r="U153" s="194">
        <v>0</v>
      </c>
      <c r="V153" s="194">
        <f>U153*H153</f>
        <v>0</v>
      </c>
      <c r="W153" s="194">
        <v>0</v>
      </c>
      <c r="X153" s="195">
        <f>W153*H153</f>
        <v>0</v>
      </c>
      <c r="Y153" s="32"/>
      <c r="Z153" s="32"/>
      <c r="AA153" s="32"/>
      <c r="AB153" s="32"/>
      <c r="AC153" s="32"/>
      <c r="AD153" s="32"/>
      <c r="AE153" s="32"/>
      <c r="AR153" s="196" t="s">
        <v>199</v>
      </c>
      <c r="AT153" s="196" t="s">
        <v>136</v>
      </c>
      <c r="AU153" s="196" t="s">
        <v>86</v>
      </c>
      <c r="AY153" s="15" t="s">
        <v>134</v>
      </c>
      <c r="BE153" s="197">
        <f>IF(O153="základní",K153,0)</f>
        <v>0</v>
      </c>
      <c r="BF153" s="197">
        <f>IF(O153="snížená",K153,0)</f>
        <v>0</v>
      </c>
      <c r="BG153" s="197">
        <f>IF(O153="zákl. přenesená",K153,0)</f>
        <v>0</v>
      </c>
      <c r="BH153" s="197">
        <f>IF(O153="sníž. přenesená",K153,0)</f>
        <v>0</v>
      </c>
      <c r="BI153" s="197">
        <f>IF(O153="nulová",K153,0)</f>
        <v>0</v>
      </c>
      <c r="BJ153" s="15" t="s">
        <v>84</v>
      </c>
      <c r="BK153" s="197">
        <f>ROUND(P153*H153,2)</f>
        <v>0</v>
      </c>
      <c r="BL153" s="15" t="s">
        <v>199</v>
      </c>
      <c r="BM153" s="196" t="s">
        <v>200</v>
      </c>
    </row>
    <row r="154" spans="1:65" s="13" customFormat="1" ht="22.5">
      <c r="B154" s="198"/>
      <c r="C154" s="199"/>
      <c r="D154" s="200" t="s">
        <v>143</v>
      </c>
      <c r="E154" s="201" t="s">
        <v>1</v>
      </c>
      <c r="F154" s="202" t="s">
        <v>201</v>
      </c>
      <c r="G154" s="199"/>
      <c r="H154" s="203">
        <v>84</v>
      </c>
      <c r="I154" s="204"/>
      <c r="J154" s="204"/>
      <c r="K154" s="199"/>
      <c r="L154" s="199"/>
      <c r="M154" s="205"/>
      <c r="N154" s="206"/>
      <c r="O154" s="207"/>
      <c r="P154" s="207"/>
      <c r="Q154" s="207"/>
      <c r="R154" s="207"/>
      <c r="S154" s="207"/>
      <c r="T154" s="207"/>
      <c r="U154" s="207"/>
      <c r="V154" s="207"/>
      <c r="W154" s="207"/>
      <c r="X154" s="208"/>
      <c r="AT154" s="209" t="s">
        <v>143</v>
      </c>
      <c r="AU154" s="209" t="s">
        <v>86</v>
      </c>
      <c r="AV154" s="13" t="s">
        <v>86</v>
      </c>
      <c r="AW154" s="13" t="s">
        <v>5</v>
      </c>
      <c r="AX154" s="13" t="s">
        <v>84</v>
      </c>
      <c r="AY154" s="209" t="s">
        <v>134</v>
      </c>
    </row>
    <row r="155" spans="1:65" s="2" customFormat="1" ht="24.2" customHeight="1">
      <c r="A155" s="32"/>
      <c r="B155" s="33"/>
      <c r="C155" s="184" t="s">
        <v>202</v>
      </c>
      <c r="D155" s="184" t="s">
        <v>136</v>
      </c>
      <c r="E155" s="185" t="s">
        <v>203</v>
      </c>
      <c r="F155" s="186" t="s">
        <v>204</v>
      </c>
      <c r="G155" s="187" t="s">
        <v>198</v>
      </c>
      <c r="H155" s="188">
        <v>68</v>
      </c>
      <c r="I155" s="189"/>
      <c r="J155" s="189"/>
      <c r="K155" s="190">
        <f>ROUND(P155*H155,2)</f>
        <v>0</v>
      </c>
      <c r="L155" s="186" t="s">
        <v>140</v>
      </c>
      <c r="M155" s="37"/>
      <c r="N155" s="191" t="s">
        <v>1</v>
      </c>
      <c r="O155" s="192" t="s">
        <v>39</v>
      </c>
      <c r="P155" s="193">
        <f>I155+J155</f>
        <v>0</v>
      </c>
      <c r="Q155" s="193">
        <f>ROUND(I155*H155,2)</f>
        <v>0</v>
      </c>
      <c r="R155" s="193">
        <f>ROUND(J155*H155,2)</f>
        <v>0</v>
      </c>
      <c r="S155" s="69"/>
      <c r="T155" s="194">
        <f>S155*H155</f>
        <v>0</v>
      </c>
      <c r="U155" s="194">
        <v>0</v>
      </c>
      <c r="V155" s="194">
        <f>U155*H155</f>
        <v>0</v>
      </c>
      <c r="W155" s="194">
        <v>0</v>
      </c>
      <c r="X155" s="195">
        <f>W155*H155</f>
        <v>0</v>
      </c>
      <c r="Y155" s="32"/>
      <c r="Z155" s="32"/>
      <c r="AA155" s="32"/>
      <c r="AB155" s="32"/>
      <c r="AC155" s="32"/>
      <c r="AD155" s="32"/>
      <c r="AE155" s="32"/>
      <c r="AR155" s="196" t="s">
        <v>199</v>
      </c>
      <c r="AT155" s="196" t="s">
        <v>136</v>
      </c>
      <c r="AU155" s="196" t="s">
        <v>86</v>
      </c>
      <c r="AY155" s="15" t="s">
        <v>134</v>
      </c>
      <c r="BE155" s="197">
        <f>IF(O155="základní",K155,0)</f>
        <v>0</v>
      </c>
      <c r="BF155" s="197">
        <f>IF(O155="snížená",K155,0)</f>
        <v>0</v>
      </c>
      <c r="BG155" s="197">
        <f>IF(O155="zákl. přenesená",K155,0)</f>
        <v>0</v>
      </c>
      <c r="BH155" s="197">
        <f>IF(O155="sníž. přenesená",K155,0)</f>
        <v>0</v>
      </c>
      <c r="BI155" s="197">
        <f>IF(O155="nulová",K155,0)</f>
        <v>0</v>
      </c>
      <c r="BJ155" s="15" t="s">
        <v>84</v>
      </c>
      <c r="BK155" s="197">
        <f>ROUND(P155*H155,2)</f>
        <v>0</v>
      </c>
      <c r="BL155" s="15" t="s">
        <v>199</v>
      </c>
      <c r="BM155" s="196" t="s">
        <v>205</v>
      </c>
    </row>
    <row r="156" spans="1:65" s="13" customFormat="1">
      <c r="B156" s="198"/>
      <c r="C156" s="199"/>
      <c r="D156" s="200" t="s">
        <v>143</v>
      </c>
      <c r="E156" s="201" t="s">
        <v>1</v>
      </c>
      <c r="F156" s="202" t="s">
        <v>206</v>
      </c>
      <c r="G156" s="199"/>
      <c r="H156" s="203">
        <v>68</v>
      </c>
      <c r="I156" s="204"/>
      <c r="J156" s="204"/>
      <c r="K156" s="199"/>
      <c r="L156" s="199"/>
      <c r="M156" s="205"/>
      <c r="N156" s="206"/>
      <c r="O156" s="207"/>
      <c r="P156" s="207"/>
      <c r="Q156" s="207"/>
      <c r="R156" s="207"/>
      <c r="S156" s="207"/>
      <c r="T156" s="207"/>
      <c r="U156" s="207"/>
      <c r="V156" s="207"/>
      <c r="W156" s="207"/>
      <c r="X156" s="208"/>
      <c r="AT156" s="209" t="s">
        <v>143</v>
      </c>
      <c r="AU156" s="209" t="s">
        <v>86</v>
      </c>
      <c r="AV156" s="13" t="s">
        <v>86</v>
      </c>
      <c r="AW156" s="13" t="s">
        <v>5</v>
      </c>
      <c r="AX156" s="13" t="s">
        <v>84</v>
      </c>
      <c r="AY156" s="209" t="s">
        <v>134</v>
      </c>
    </row>
    <row r="157" spans="1:65" s="2" customFormat="1" ht="33" customHeight="1">
      <c r="A157" s="32"/>
      <c r="B157" s="33"/>
      <c r="C157" s="184" t="s">
        <v>207</v>
      </c>
      <c r="D157" s="184" t="s">
        <v>136</v>
      </c>
      <c r="E157" s="185" t="s">
        <v>208</v>
      </c>
      <c r="F157" s="186" t="s">
        <v>209</v>
      </c>
      <c r="G157" s="187" t="s">
        <v>198</v>
      </c>
      <c r="H157" s="188">
        <v>21</v>
      </c>
      <c r="I157" s="189"/>
      <c r="J157" s="189"/>
      <c r="K157" s="190">
        <f>ROUND(P157*H157,2)</f>
        <v>0</v>
      </c>
      <c r="L157" s="186" t="s">
        <v>170</v>
      </c>
      <c r="M157" s="37"/>
      <c r="N157" s="191" t="s">
        <v>1</v>
      </c>
      <c r="O157" s="192" t="s">
        <v>39</v>
      </c>
      <c r="P157" s="193">
        <f>I157+J157</f>
        <v>0</v>
      </c>
      <c r="Q157" s="193">
        <f>ROUND(I157*H157,2)</f>
        <v>0</v>
      </c>
      <c r="R157" s="193">
        <f>ROUND(J157*H157,2)</f>
        <v>0</v>
      </c>
      <c r="S157" s="69"/>
      <c r="T157" s="194">
        <f>S157*H157</f>
        <v>0</v>
      </c>
      <c r="U157" s="194">
        <v>0</v>
      </c>
      <c r="V157" s="194">
        <f>U157*H157</f>
        <v>0</v>
      </c>
      <c r="W157" s="194">
        <v>0</v>
      </c>
      <c r="X157" s="195">
        <f>W157*H157</f>
        <v>0</v>
      </c>
      <c r="Y157" s="32"/>
      <c r="Z157" s="32"/>
      <c r="AA157" s="32"/>
      <c r="AB157" s="32"/>
      <c r="AC157" s="32"/>
      <c r="AD157" s="32"/>
      <c r="AE157" s="32"/>
      <c r="AR157" s="196" t="s">
        <v>199</v>
      </c>
      <c r="AT157" s="196" t="s">
        <v>136</v>
      </c>
      <c r="AU157" s="196" t="s">
        <v>86</v>
      </c>
      <c r="AY157" s="15" t="s">
        <v>134</v>
      </c>
      <c r="BE157" s="197">
        <f>IF(O157="základní",K157,0)</f>
        <v>0</v>
      </c>
      <c r="BF157" s="197">
        <f>IF(O157="snížená",K157,0)</f>
        <v>0</v>
      </c>
      <c r="BG157" s="197">
        <f>IF(O157="zákl. přenesená",K157,0)</f>
        <v>0</v>
      </c>
      <c r="BH157" s="197">
        <f>IF(O157="sníž. přenesená",K157,0)</f>
        <v>0</v>
      </c>
      <c r="BI157" s="197">
        <f>IF(O157="nulová",K157,0)</f>
        <v>0</v>
      </c>
      <c r="BJ157" s="15" t="s">
        <v>84</v>
      </c>
      <c r="BK157" s="197">
        <f>ROUND(P157*H157,2)</f>
        <v>0</v>
      </c>
      <c r="BL157" s="15" t="s">
        <v>199</v>
      </c>
      <c r="BM157" s="196" t="s">
        <v>210</v>
      </c>
    </row>
    <row r="158" spans="1:65" s="13" customFormat="1" ht="22.5">
      <c r="B158" s="198"/>
      <c r="C158" s="199"/>
      <c r="D158" s="200" t="s">
        <v>143</v>
      </c>
      <c r="E158" s="201" t="s">
        <v>1</v>
      </c>
      <c r="F158" s="202" t="s">
        <v>211</v>
      </c>
      <c r="G158" s="199"/>
      <c r="H158" s="203">
        <v>21</v>
      </c>
      <c r="I158" s="204"/>
      <c r="J158" s="204"/>
      <c r="K158" s="199"/>
      <c r="L158" s="199"/>
      <c r="M158" s="205"/>
      <c r="N158" s="206"/>
      <c r="O158" s="207"/>
      <c r="P158" s="207"/>
      <c r="Q158" s="207"/>
      <c r="R158" s="207"/>
      <c r="S158" s="207"/>
      <c r="T158" s="207"/>
      <c r="U158" s="207"/>
      <c r="V158" s="207"/>
      <c r="W158" s="207"/>
      <c r="X158" s="208"/>
      <c r="AT158" s="209" t="s">
        <v>143</v>
      </c>
      <c r="AU158" s="209" t="s">
        <v>86</v>
      </c>
      <c r="AV158" s="13" t="s">
        <v>86</v>
      </c>
      <c r="AW158" s="13" t="s">
        <v>5</v>
      </c>
      <c r="AX158" s="13" t="s">
        <v>84</v>
      </c>
      <c r="AY158" s="209" t="s">
        <v>134</v>
      </c>
    </row>
    <row r="159" spans="1:65" s="2" customFormat="1" ht="33" customHeight="1">
      <c r="A159" s="32"/>
      <c r="B159" s="33"/>
      <c r="C159" s="184" t="s">
        <v>212</v>
      </c>
      <c r="D159" s="184" t="s">
        <v>136</v>
      </c>
      <c r="E159" s="185" t="s">
        <v>213</v>
      </c>
      <c r="F159" s="186" t="s">
        <v>214</v>
      </c>
      <c r="G159" s="187" t="s">
        <v>198</v>
      </c>
      <c r="H159" s="188">
        <v>17</v>
      </c>
      <c r="I159" s="189"/>
      <c r="J159" s="189"/>
      <c r="K159" s="190">
        <f>ROUND(P159*H159,2)</f>
        <v>0</v>
      </c>
      <c r="L159" s="186" t="s">
        <v>170</v>
      </c>
      <c r="M159" s="37"/>
      <c r="N159" s="191" t="s">
        <v>1</v>
      </c>
      <c r="O159" s="192" t="s">
        <v>39</v>
      </c>
      <c r="P159" s="193">
        <f>I159+J159</f>
        <v>0</v>
      </c>
      <c r="Q159" s="193">
        <f>ROUND(I159*H159,2)</f>
        <v>0</v>
      </c>
      <c r="R159" s="193">
        <f>ROUND(J159*H159,2)</f>
        <v>0</v>
      </c>
      <c r="S159" s="69"/>
      <c r="T159" s="194">
        <f>S159*H159</f>
        <v>0</v>
      </c>
      <c r="U159" s="194">
        <v>0</v>
      </c>
      <c r="V159" s="194">
        <f>U159*H159</f>
        <v>0</v>
      </c>
      <c r="W159" s="194">
        <v>0</v>
      </c>
      <c r="X159" s="195">
        <f>W159*H159</f>
        <v>0</v>
      </c>
      <c r="Y159" s="32"/>
      <c r="Z159" s="32"/>
      <c r="AA159" s="32"/>
      <c r="AB159" s="32"/>
      <c r="AC159" s="32"/>
      <c r="AD159" s="32"/>
      <c r="AE159" s="32"/>
      <c r="AR159" s="196" t="s">
        <v>199</v>
      </c>
      <c r="AT159" s="196" t="s">
        <v>136</v>
      </c>
      <c r="AU159" s="196" t="s">
        <v>86</v>
      </c>
      <c r="AY159" s="15" t="s">
        <v>134</v>
      </c>
      <c r="BE159" s="197">
        <f>IF(O159="základní",K159,0)</f>
        <v>0</v>
      </c>
      <c r="BF159" s="197">
        <f>IF(O159="snížená",K159,0)</f>
        <v>0</v>
      </c>
      <c r="BG159" s="197">
        <f>IF(O159="zákl. přenesená",K159,0)</f>
        <v>0</v>
      </c>
      <c r="BH159" s="197">
        <f>IF(O159="sníž. přenesená",K159,0)</f>
        <v>0</v>
      </c>
      <c r="BI159" s="197">
        <f>IF(O159="nulová",K159,0)</f>
        <v>0</v>
      </c>
      <c r="BJ159" s="15" t="s">
        <v>84</v>
      </c>
      <c r="BK159" s="197">
        <f>ROUND(P159*H159,2)</f>
        <v>0</v>
      </c>
      <c r="BL159" s="15" t="s">
        <v>199</v>
      </c>
      <c r="BM159" s="196" t="s">
        <v>215</v>
      </c>
    </row>
    <row r="160" spans="1:65" s="13" customFormat="1">
      <c r="B160" s="198"/>
      <c r="C160" s="199"/>
      <c r="D160" s="200" t="s">
        <v>143</v>
      </c>
      <c r="E160" s="201" t="s">
        <v>1</v>
      </c>
      <c r="F160" s="202" t="s">
        <v>216</v>
      </c>
      <c r="G160" s="199"/>
      <c r="H160" s="203">
        <v>17</v>
      </c>
      <c r="I160" s="204"/>
      <c r="J160" s="204"/>
      <c r="K160" s="199"/>
      <c r="L160" s="199"/>
      <c r="M160" s="205"/>
      <c r="N160" s="206"/>
      <c r="O160" s="207"/>
      <c r="P160" s="207"/>
      <c r="Q160" s="207"/>
      <c r="R160" s="207"/>
      <c r="S160" s="207"/>
      <c r="T160" s="207"/>
      <c r="U160" s="207"/>
      <c r="V160" s="207"/>
      <c r="W160" s="207"/>
      <c r="X160" s="208"/>
      <c r="AT160" s="209" t="s">
        <v>143</v>
      </c>
      <c r="AU160" s="209" t="s">
        <v>86</v>
      </c>
      <c r="AV160" s="13" t="s">
        <v>86</v>
      </c>
      <c r="AW160" s="13" t="s">
        <v>5</v>
      </c>
      <c r="AX160" s="13" t="s">
        <v>84</v>
      </c>
      <c r="AY160" s="209" t="s">
        <v>134</v>
      </c>
    </row>
    <row r="161" spans="1:65" s="2" customFormat="1" ht="24.2" customHeight="1">
      <c r="A161" s="32"/>
      <c r="B161" s="33"/>
      <c r="C161" s="184" t="s">
        <v>217</v>
      </c>
      <c r="D161" s="184" t="s">
        <v>136</v>
      </c>
      <c r="E161" s="185" t="s">
        <v>218</v>
      </c>
      <c r="F161" s="186" t="s">
        <v>219</v>
      </c>
      <c r="G161" s="187" t="s">
        <v>198</v>
      </c>
      <c r="H161" s="188">
        <v>3</v>
      </c>
      <c r="I161" s="189"/>
      <c r="J161" s="189"/>
      <c r="K161" s="190">
        <f t="shared" ref="K161:K175" si="1">ROUND(P161*H161,2)</f>
        <v>0</v>
      </c>
      <c r="L161" s="186" t="s">
        <v>170</v>
      </c>
      <c r="M161" s="37"/>
      <c r="N161" s="191" t="s">
        <v>1</v>
      </c>
      <c r="O161" s="192" t="s">
        <v>39</v>
      </c>
      <c r="P161" s="193">
        <f t="shared" ref="P161:P175" si="2">I161+J161</f>
        <v>0</v>
      </c>
      <c r="Q161" s="193">
        <f t="shared" ref="Q161:Q175" si="3">ROUND(I161*H161,2)</f>
        <v>0</v>
      </c>
      <c r="R161" s="193">
        <f t="shared" ref="R161:R175" si="4">ROUND(J161*H161,2)</f>
        <v>0</v>
      </c>
      <c r="S161" s="69"/>
      <c r="T161" s="194">
        <f t="shared" ref="T161:T175" si="5">S161*H161</f>
        <v>0</v>
      </c>
      <c r="U161" s="194">
        <v>0</v>
      </c>
      <c r="V161" s="194">
        <f t="shared" ref="V161:V175" si="6">U161*H161</f>
        <v>0</v>
      </c>
      <c r="W161" s="194">
        <v>0</v>
      </c>
      <c r="X161" s="195">
        <f t="shared" ref="X161:X175" si="7">W161*H161</f>
        <v>0</v>
      </c>
      <c r="Y161" s="32"/>
      <c r="Z161" s="32"/>
      <c r="AA161" s="32"/>
      <c r="AB161" s="32"/>
      <c r="AC161" s="32"/>
      <c r="AD161" s="32"/>
      <c r="AE161" s="32"/>
      <c r="AR161" s="196" t="s">
        <v>199</v>
      </c>
      <c r="AT161" s="196" t="s">
        <v>136</v>
      </c>
      <c r="AU161" s="196" t="s">
        <v>86</v>
      </c>
      <c r="AY161" s="15" t="s">
        <v>134</v>
      </c>
      <c r="BE161" s="197">
        <f t="shared" ref="BE161:BE175" si="8">IF(O161="základní",K161,0)</f>
        <v>0</v>
      </c>
      <c r="BF161" s="197">
        <f t="shared" ref="BF161:BF175" si="9">IF(O161="snížená",K161,0)</f>
        <v>0</v>
      </c>
      <c r="BG161" s="197">
        <f t="shared" ref="BG161:BG175" si="10">IF(O161="zákl. přenesená",K161,0)</f>
        <v>0</v>
      </c>
      <c r="BH161" s="197">
        <f t="shared" ref="BH161:BH175" si="11">IF(O161="sníž. přenesená",K161,0)</f>
        <v>0</v>
      </c>
      <c r="BI161" s="197">
        <f t="shared" ref="BI161:BI175" si="12">IF(O161="nulová",K161,0)</f>
        <v>0</v>
      </c>
      <c r="BJ161" s="15" t="s">
        <v>84</v>
      </c>
      <c r="BK161" s="197">
        <f t="shared" ref="BK161:BK175" si="13">ROUND(P161*H161,2)</f>
        <v>0</v>
      </c>
      <c r="BL161" s="15" t="s">
        <v>199</v>
      </c>
      <c r="BM161" s="196" t="s">
        <v>220</v>
      </c>
    </row>
    <row r="162" spans="1:65" s="2" customFormat="1" ht="16.5" customHeight="1">
      <c r="A162" s="32"/>
      <c r="B162" s="33"/>
      <c r="C162" s="210" t="s">
        <v>9</v>
      </c>
      <c r="D162" s="210" t="s">
        <v>187</v>
      </c>
      <c r="E162" s="211" t="s">
        <v>221</v>
      </c>
      <c r="F162" s="212" t="s">
        <v>222</v>
      </c>
      <c r="G162" s="213" t="s">
        <v>198</v>
      </c>
      <c r="H162" s="214">
        <v>3</v>
      </c>
      <c r="I162" s="215"/>
      <c r="J162" s="216"/>
      <c r="K162" s="217">
        <f t="shared" si="1"/>
        <v>0</v>
      </c>
      <c r="L162" s="212" t="s">
        <v>1</v>
      </c>
      <c r="M162" s="218"/>
      <c r="N162" s="219" t="s">
        <v>1</v>
      </c>
      <c r="O162" s="192" t="s">
        <v>39</v>
      </c>
      <c r="P162" s="193">
        <f t="shared" si="2"/>
        <v>0</v>
      </c>
      <c r="Q162" s="193">
        <f t="shared" si="3"/>
        <v>0</v>
      </c>
      <c r="R162" s="193">
        <f t="shared" si="4"/>
        <v>0</v>
      </c>
      <c r="S162" s="69"/>
      <c r="T162" s="194">
        <f t="shared" si="5"/>
        <v>0</v>
      </c>
      <c r="U162" s="194">
        <v>0</v>
      </c>
      <c r="V162" s="194">
        <f t="shared" si="6"/>
        <v>0</v>
      </c>
      <c r="W162" s="194">
        <v>0</v>
      </c>
      <c r="X162" s="195">
        <f t="shared" si="7"/>
        <v>0</v>
      </c>
      <c r="Y162" s="32"/>
      <c r="Z162" s="32"/>
      <c r="AA162" s="32"/>
      <c r="AB162" s="32"/>
      <c r="AC162" s="32"/>
      <c r="AD162" s="32"/>
      <c r="AE162" s="32"/>
      <c r="AR162" s="196" t="s">
        <v>223</v>
      </c>
      <c r="AT162" s="196" t="s">
        <v>187</v>
      </c>
      <c r="AU162" s="196" t="s">
        <v>86</v>
      </c>
      <c r="AY162" s="15" t="s">
        <v>134</v>
      </c>
      <c r="BE162" s="197">
        <f t="shared" si="8"/>
        <v>0</v>
      </c>
      <c r="BF162" s="197">
        <f t="shared" si="9"/>
        <v>0</v>
      </c>
      <c r="BG162" s="197">
        <f t="shared" si="10"/>
        <v>0</v>
      </c>
      <c r="BH162" s="197">
        <f t="shared" si="11"/>
        <v>0</v>
      </c>
      <c r="BI162" s="197">
        <f t="shared" si="12"/>
        <v>0</v>
      </c>
      <c r="BJ162" s="15" t="s">
        <v>84</v>
      </c>
      <c r="BK162" s="197">
        <f t="shared" si="13"/>
        <v>0</v>
      </c>
      <c r="BL162" s="15" t="s">
        <v>223</v>
      </c>
      <c r="BM162" s="196" t="s">
        <v>224</v>
      </c>
    </row>
    <row r="163" spans="1:65" s="2" customFormat="1" ht="24.2" customHeight="1">
      <c r="A163" s="32"/>
      <c r="B163" s="33"/>
      <c r="C163" s="184" t="s">
        <v>184</v>
      </c>
      <c r="D163" s="184" t="s">
        <v>136</v>
      </c>
      <c r="E163" s="185" t="s">
        <v>225</v>
      </c>
      <c r="F163" s="186" t="s">
        <v>226</v>
      </c>
      <c r="G163" s="187" t="s">
        <v>198</v>
      </c>
      <c r="H163" s="188">
        <v>12</v>
      </c>
      <c r="I163" s="189"/>
      <c r="J163" s="189"/>
      <c r="K163" s="190">
        <f t="shared" si="1"/>
        <v>0</v>
      </c>
      <c r="L163" s="186" t="s">
        <v>170</v>
      </c>
      <c r="M163" s="37"/>
      <c r="N163" s="191" t="s">
        <v>1</v>
      </c>
      <c r="O163" s="192" t="s">
        <v>39</v>
      </c>
      <c r="P163" s="193">
        <f t="shared" si="2"/>
        <v>0</v>
      </c>
      <c r="Q163" s="193">
        <f t="shared" si="3"/>
        <v>0</v>
      </c>
      <c r="R163" s="193">
        <f t="shared" si="4"/>
        <v>0</v>
      </c>
      <c r="S163" s="69"/>
      <c r="T163" s="194">
        <f t="shared" si="5"/>
        <v>0</v>
      </c>
      <c r="U163" s="194">
        <v>0</v>
      </c>
      <c r="V163" s="194">
        <f t="shared" si="6"/>
        <v>0</v>
      </c>
      <c r="W163" s="194">
        <v>0</v>
      </c>
      <c r="X163" s="195">
        <f t="shared" si="7"/>
        <v>0</v>
      </c>
      <c r="Y163" s="32"/>
      <c r="Z163" s="32"/>
      <c r="AA163" s="32"/>
      <c r="AB163" s="32"/>
      <c r="AC163" s="32"/>
      <c r="AD163" s="32"/>
      <c r="AE163" s="32"/>
      <c r="AR163" s="196" t="s">
        <v>199</v>
      </c>
      <c r="AT163" s="196" t="s">
        <v>136</v>
      </c>
      <c r="AU163" s="196" t="s">
        <v>86</v>
      </c>
      <c r="AY163" s="15" t="s">
        <v>134</v>
      </c>
      <c r="BE163" s="197">
        <f t="shared" si="8"/>
        <v>0</v>
      </c>
      <c r="BF163" s="197">
        <f t="shared" si="9"/>
        <v>0</v>
      </c>
      <c r="BG163" s="197">
        <f t="shared" si="10"/>
        <v>0</v>
      </c>
      <c r="BH163" s="197">
        <f t="shared" si="11"/>
        <v>0</v>
      </c>
      <c r="BI163" s="197">
        <f t="shared" si="12"/>
        <v>0</v>
      </c>
      <c r="BJ163" s="15" t="s">
        <v>84</v>
      </c>
      <c r="BK163" s="197">
        <f t="shared" si="13"/>
        <v>0</v>
      </c>
      <c r="BL163" s="15" t="s">
        <v>199</v>
      </c>
      <c r="BM163" s="196" t="s">
        <v>227</v>
      </c>
    </row>
    <row r="164" spans="1:65" s="2" customFormat="1" ht="24.2" customHeight="1">
      <c r="A164" s="32"/>
      <c r="B164" s="33"/>
      <c r="C164" s="210" t="s">
        <v>228</v>
      </c>
      <c r="D164" s="210" t="s">
        <v>187</v>
      </c>
      <c r="E164" s="211" t="s">
        <v>229</v>
      </c>
      <c r="F164" s="212" t="s">
        <v>230</v>
      </c>
      <c r="G164" s="213" t="s">
        <v>198</v>
      </c>
      <c r="H164" s="214">
        <v>12</v>
      </c>
      <c r="I164" s="215"/>
      <c r="J164" s="216"/>
      <c r="K164" s="217">
        <f t="shared" si="1"/>
        <v>0</v>
      </c>
      <c r="L164" s="212" t="s">
        <v>1</v>
      </c>
      <c r="M164" s="218"/>
      <c r="N164" s="219" t="s">
        <v>1</v>
      </c>
      <c r="O164" s="192" t="s">
        <v>39</v>
      </c>
      <c r="P164" s="193">
        <f t="shared" si="2"/>
        <v>0</v>
      </c>
      <c r="Q164" s="193">
        <f t="shared" si="3"/>
        <v>0</v>
      </c>
      <c r="R164" s="193">
        <f t="shared" si="4"/>
        <v>0</v>
      </c>
      <c r="S164" s="69"/>
      <c r="T164" s="194">
        <f t="shared" si="5"/>
        <v>0</v>
      </c>
      <c r="U164" s="194">
        <v>5.1000000000000004E-3</v>
      </c>
      <c r="V164" s="194">
        <f t="shared" si="6"/>
        <v>6.1200000000000004E-2</v>
      </c>
      <c r="W164" s="194">
        <v>0</v>
      </c>
      <c r="X164" s="195">
        <f t="shared" si="7"/>
        <v>0</v>
      </c>
      <c r="Y164" s="32"/>
      <c r="Z164" s="32"/>
      <c r="AA164" s="32"/>
      <c r="AB164" s="32"/>
      <c r="AC164" s="32"/>
      <c r="AD164" s="32"/>
      <c r="AE164" s="32"/>
      <c r="AR164" s="196" t="s">
        <v>223</v>
      </c>
      <c r="AT164" s="196" t="s">
        <v>187</v>
      </c>
      <c r="AU164" s="196" t="s">
        <v>86</v>
      </c>
      <c r="AY164" s="15" t="s">
        <v>134</v>
      </c>
      <c r="BE164" s="197">
        <f t="shared" si="8"/>
        <v>0</v>
      </c>
      <c r="BF164" s="197">
        <f t="shared" si="9"/>
        <v>0</v>
      </c>
      <c r="BG164" s="197">
        <f t="shared" si="10"/>
        <v>0</v>
      </c>
      <c r="BH164" s="197">
        <f t="shared" si="11"/>
        <v>0</v>
      </c>
      <c r="BI164" s="197">
        <f t="shared" si="12"/>
        <v>0</v>
      </c>
      <c r="BJ164" s="15" t="s">
        <v>84</v>
      </c>
      <c r="BK164" s="197">
        <f t="shared" si="13"/>
        <v>0</v>
      </c>
      <c r="BL164" s="15" t="s">
        <v>223</v>
      </c>
      <c r="BM164" s="196" t="s">
        <v>231</v>
      </c>
    </row>
    <row r="165" spans="1:65" s="2" customFormat="1" ht="16.5" customHeight="1">
      <c r="A165" s="32"/>
      <c r="B165" s="33"/>
      <c r="C165" s="184" t="s">
        <v>232</v>
      </c>
      <c r="D165" s="184" t="s">
        <v>136</v>
      </c>
      <c r="E165" s="185" t="s">
        <v>233</v>
      </c>
      <c r="F165" s="186" t="s">
        <v>234</v>
      </c>
      <c r="G165" s="187" t="s">
        <v>198</v>
      </c>
      <c r="H165" s="188">
        <v>8</v>
      </c>
      <c r="I165" s="189"/>
      <c r="J165" s="189"/>
      <c r="K165" s="190">
        <f t="shared" si="1"/>
        <v>0</v>
      </c>
      <c r="L165" s="186" t="s">
        <v>1</v>
      </c>
      <c r="M165" s="37"/>
      <c r="N165" s="191" t="s">
        <v>1</v>
      </c>
      <c r="O165" s="192" t="s">
        <v>39</v>
      </c>
      <c r="P165" s="193">
        <f t="shared" si="2"/>
        <v>0</v>
      </c>
      <c r="Q165" s="193">
        <f t="shared" si="3"/>
        <v>0</v>
      </c>
      <c r="R165" s="193">
        <f t="shared" si="4"/>
        <v>0</v>
      </c>
      <c r="S165" s="69"/>
      <c r="T165" s="194">
        <f t="shared" si="5"/>
        <v>0</v>
      </c>
      <c r="U165" s="194">
        <v>0</v>
      </c>
      <c r="V165" s="194">
        <f t="shared" si="6"/>
        <v>0</v>
      </c>
      <c r="W165" s="194">
        <v>0</v>
      </c>
      <c r="X165" s="195">
        <f t="shared" si="7"/>
        <v>0</v>
      </c>
      <c r="Y165" s="32"/>
      <c r="Z165" s="32"/>
      <c r="AA165" s="32"/>
      <c r="AB165" s="32"/>
      <c r="AC165" s="32"/>
      <c r="AD165" s="32"/>
      <c r="AE165" s="32"/>
      <c r="AR165" s="196" t="s">
        <v>199</v>
      </c>
      <c r="AT165" s="196" t="s">
        <v>136</v>
      </c>
      <c r="AU165" s="196" t="s">
        <v>86</v>
      </c>
      <c r="AY165" s="15" t="s">
        <v>134</v>
      </c>
      <c r="BE165" s="197">
        <f t="shared" si="8"/>
        <v>0</v>
      </c>
      <c r="BF165" s="197">
        <f t="shared" si="9"/>
        <v>0</v>
      </c>
      <c r="BG165" s="197">
        <f t="shared" si="10"/>
        <v>0</v>
      </c>
      <c r="BH165" s="197">
        <f t="shared" si="11"/>
        <v>0</v>
      </c>
      <c r="BI165" s="197">
        <f t="shared" si="12"/>
        <v>0</v>
      </c>
      <c r="BJ165" s="15" t="s">
        <v>84</v>
      </c>
      <c r="BK165" s="197">
        <f t="shared" si="13"/>
        <v>0</v>
      </c>
      <c r="BL165" s="15" t="s">
        <v>199</v>
      </c>
      <c r="BM165" s="196" t="s">
        <v>235</v>
      </c>
    </row>
    <row r="166" spans="1:65" s="2" customFormat="1" ht="24.2" customHeight="1">
      <c r="A166" s="32"/>
      <c r="B166" s="33"/>
      <c r="C166" s="210" t="s">
        <v>236</v>
      </c>
      <c r="D166" s="210" t="s">
        <v>187</v>
      </c>
      <c r="E166" s="211" t="s">
        <v>237</v>
      </c>
      <c r="F166" s="212" t="s">
        <v>238</v>
      </c>
      <c r="G166" s="213" t="s">
        <v>198</v>
      </c>
      <c r="H166" s="214">
        <v>8</v>
      </c>
      <c r="I166" s="215"/>
      <c r="J166" s="216"/>
      <c r="K166" s="217">
        <f t="shared" si="1"/>
        <v>0</v>
      </c>
      <c r="L166" s="212" t="s">
        <v>1</v>
      </c>
      <c r="M166" s="218"/>
      <c r="N166" s="219" t="s">
        <v>1</v>
      </c>
      <c r="O166" s="192" t="s">
        <v>39</v>
      </c>
      <c r="P166" s="193">
        <f t="shared" si="2"/>
        <v>0</v>
      </c>
      <c r="Q166" s="193">
        <f t="shared" si="3"/>
        <v>0</v>
      </c>
      <c r="R166" s="193">
        <f t="shared" si="4"/>
        <v>0</v>
      </c>
      <c r="S166" s="69"/>
      <c r="T166" s="194">
        <f t="shared" si="5"/>
        <v>0</v>
      </c>
      <c r="U166" s="194">
        <v>7.7400000000000004E-3</v>
      </c>
      <c r="V166" s="194">
        <f t="shared" si="6"/>
        <v>6.1920000000000003E-2</v>
      </c>
      <c r="W166" s="194">
        <v>0</v>
      </c>
      <c r="X166" s="195">
        <f t="shared" si="7"/>
        <v>0</v>
      </c>
      <c r="Y166" s="32"/>
      <c r="Z166" s="32"/>
      <c r="AA166" s="32"/>
      <c r="AB166" s="32"/>
      <c r="AC166" s="32"/>
      <c r="AD166" s="32"/>
      <c r="AE166" s="32"/>
      <c r="AR166" s="196" t="s">
        <v>223</v>
      </c>
      <c r="AT166" s="196" t="s">
        <v>187</v>
      </c>
      <c r="AU166" s="196" t="s">
        <v>86</v>
      </c>
      <c r="AY166" s="15" t="s">
        <v>134</v>
      </c>
      <c r="BE166" s="197">
        <f t="shared" si="8"/>
        <v>0</v>
      </c>
      <c r="BF166" s="197">
        <f t="shared" si="9"/>
        <v>0</v>
      </c>
      <c r="BG166" s="197">
        <f t="shared" si="10"/>
        <v>0</v>
      </c>
      <c r="BH166" s="197">
        <f t="shared" si="11"/>
        <v>0</v>
      </c>
      <c r="BI166" s="197">
        <f t="shared" si="12"/>
        <v>0</v>
      </c>
      <c r="BJ166" s="15" t="s">
        <v>84</v>
      </c>
      <c r="BK166" s="197">
        <f t="shared" si="13"/>
        <v>0</v>
      </c>
      <c r="BL166" s="15" t="s">
        <v>223</v>
      </c>
      <c r="BM166" s="196" t="s">
        <v>239</v>
      </c>
    </row>
    <row r="167" spans="1:65" s="2" customFormat="1" ht="24.2" customHeight="1">
      <c r="A167" s="32"/>
      <c r="B167" s="33"/>
      <c r="C167" s="184" t="s">
        <v>240</v>
      </c>
      <c r="D167" s="184" t="s">
        <v>136</v>
      </c>
      <c r="E167" s="185" t="s">
        <v>241</v>
      </c>
      <c r="F167" s="186" t="s">
        <v>242</v>
      </c>
      <c r="G167" s="187" t="s">
        <v>198</v>
      </c>
      <c r="H167" s="188">
        <v>12</v>
      </c>
      <c r="I167" s="189"/>
      <c r="J167" s="189"/>
      <c r="K167" s="190">
        <f t="shared" si="1"/>
        <v>0</v>
      </c>
      <c r="L167" s="186" t="s">
        <v>140</v>
      </c>
      <c r="M167" s="37"/>
      <c r="N167" s="191" t="s">
        <v>1</v>
      </c>
      <c r="O167" s="192" t="s">
        <v>39</v>
      </c>
      <c r="P167" s="193">
        <f t="shared" si="2"/>
        <v>0</v>
      </c>
      <c r="Q167" s="193">
        <f t="shared" si="3"/>
        <v>0</v>
      </c>
      <c r="R167" s="193">
        <f t="shared" si="4"/>
        <v>0</v>
      </c>
      <c r="S167" s="69"/>
      <c r="T167" s="194">
        <f t="shared" si="5"/>
        <v>0</v>
      </c>
      <c r="U167" s="194">
        <v>0</v>
      </c>
      <c r="V167" s="194">
        <f t="shared" si="6"/>
        <v>0</v>
      </c>
      <c r="W167" s="194">
        <v>0</v>
      </c>
      <c r="X167" s="195">
        <f t="shared" si="7"/>
        <v>0</v>
      </c>
      <c r="Y167" s="32"/>
      <c r="Z167" s="32"/>
      <c r="AA167" s="32"/>
      <c r="AB167" s="32"/>
      <c r="AC167" s="32"/>
      <c r="AD167" s="32"/>
      <c r="AE167" s="32"/>
      <c r="AR167" s="196" t="s">
        <v>199</v>
      </c>
      <c r="AT167" s="196" t="s">
        <v>136</v>
      </c>
      <c r="AU167" s="196" t="s">
        <v>86</v>
      </c>
      <c r="AY167" s="15" t="s">
        <v>134</v>
      </c>
      <c r="BE167" s="197">
        <f t="shared" si="8"/>
        <v>0</v>
      </c>
      <c r="BF167" s="197">
        <f t="shared" si="9"/>
        <v>0</v>
      </c>
      <c r="BG167" s="197">
        <f t="shared" si="10"/>
        <v>0</v>
      </c>
      <c r="BH167" s="197">
        <f t="shared" si="11"/>
        <v>0</v>
      </c>
      <c r="BI167" s="197">
        <f t="shared" si="12"/>
        <v>0</v>
      </c>
      <c r="BJ167" s="15" t="s">
        <v>84</v>
      </c>
      <c r="BK167" s="197">
        <f t="shared" si="13"/>
        <v>0</v>
      </c>
      <c r="BL167" s="15" t="s">
        <v>199</v>
      </c>
      <c r="BM167" s="196" t="s">
        <v>243</v>
      </c>
    </row>
    <row r="168" spans="1:65" s="2" customFormat="1" ht="21.75" customHeight="1">
      <c r="A168" s="32"/>
      <c r="B168" s="33"/>
      <c r="C168" s="210" t="s">
        <v>8</v>
      </c>
      <c r="D168" s="210" t="s">
        <v>187</v>
      </c>
      <c r="E168" s="211" t="s">
        <v>244</v>
      </c>
      <c r="F168" s="212" t="s">
        <v>245</v>
      </c>
      <c r="G168" s="213" t="s">
        <v>198</v>
      </c>
      <c r="H168" s="214">
        <v>12</v>
      </c>
      <c r="I168" s="215"/>
      <c r="J168" s="216"/>
      <c r="K168" s="217">
        <f t="shared" si="1"/>
        <v>0</v>
      </c>
      <c r="L168" s="212" t="s">
        <v>1</v>
      </c>
      <c r="M168" s="218"/>
      <c r="N168" s="219" t="s">
        <v>1</v>
      </c>
      <c r="O168" s="192" t="s">
        <v>39</v>
      </c>
      <c r="P168" s="193">
        <f t="shared" si="2"/>
        <v>0</v>
      </c>
      <c r="Q168" s="193">
        <f t="shared" si="3"/>
        <v>0</v>
      </c>
      <c r="R168" s="193">
        <f t="shared" si="4"/>
        <v>0</v>
      </c>
      <c r="S168" s="69"/>
      <c r="T168" s="194">
        <f t="shared" si="5"/>
        <v>0</v>
      </c>
      <c r="U168" s="194">
        <v>3.9E-2</v>
      </c>
      <c r="V168" s="194">
        <f t="shared" si="6"/>
        <v>0.46799999999999997</v>
      </c>
      <c r="W168" s="194">
        <v>0</v>
      </c>
      <c r="X168" s="195">
        <f t="shared" si="7"/>
        <v>0</v>
      </c>
      <c r="Y168" s="32"/>
      <c r="Z168" s="32"/>
      <c r="AA168" s="32"/>
      <c r="AB168" s="32"/>
      <c r="AC168" s="32"/>
      <c r="AD168" s="32"/>
      <c r="AE168" s="32"/>
      <c r="AR168" s="196" t="s">
        <v>246</v>
      </c>
      <c r="AT168" s="196" t="s">
        <v>187</v>
      </c>
      <c r="AU168" s="196" t="s">
        <v>86</v>
      </c>
      <c r="AY168" s="15" t="s">
        <v>134</v>
      </c>
      <c r="BE168" s="197">
        <f t="shared" si="8"/>
        <v>0</v>
      </c>
      <c r="BF168" s="197">
        <f t="shared" si="9"/>
        <v>0</v>
      </c>
      <c r="BG168" s="197">
        <f t="shared" si="10"/>
        <v>0</v>
      </c>
      <c r="BH168" s="197">
        <f t="shared" si="11"/>
        <v>0</v>
      </c>
      <c r="BI168" s="197">
        <f t="shared" si="12"/>
        <v>0</v>
      </c>
      <c r="BJ168" s="15" t="s">
        <v>84</v>
      </c>
      <c r="BK168" s="197">
        <f t="shared" si="13"/>
        <v>0</v>
      </c>
      <c r="BL168" s="15" t="s">
        <v>199</v>
      </c>
      <c r="BM168" s="196" t="s">
        <v>247</v>
      </c>
    </row>
    <row r="169" spans="1:65" s="2" customFormat="1" ht="24.2" customHeight="1">
      <c r="A169" s="32"/>
      <c r="B169" s="33"/>
      <c r="C169" s="184" t="s">
        <v>248</v>
      </c>
      <c r="D169" s="184" t="s">
        <v>136</v>
      </c>
      <c r="E169" s="185" t="s">
        <v>249</v>
      </c>
      <c r="F169" s="186" t="s">
        <v>250</v>
      </c>
      <c r="G169" s="187" t="s">
        <v>198</v>
      </c>
      <c r="H169" s="188">
        <v>8</v>
      </c>
      <c r="I169" s="189"/>
      <c r="J169" s="189"/>
      <c r="K169" s="190">
        <f t="shared" si="1"/>
        <v>0</v>
      </c>
      <c r="L169" s="186" t="s">
        <v>140</v>
      </c>
      <c r="M169" s="37"/>
      <c r="N169" s="191" t="s">
        <v>1</v>
      </c>
      <c r="O169" s="192" t="s">
        <v>39</v>
      </c>
      <c r="P169" s="193">
        <f t="shared" si="2"/>
        <v>0</v>
      </c>
      <c r="Q169" s="193">
        <f t="shared" si="3"/>
        <v>0</v>
      </c>
      <c r="R169" s="193">
        <f t="shared" si="4"/>
        <v>0</v>
      </c>
      <c r="S169" s="69"/>
      <c r="T169" s="194">
        <f t="shared" si="5"/>
        <v>0</v>
      </c>
      <c r="U169" s="194">
        <v>0</v>
      </c>
      <c r="V169" s="194">
        <f t="shared" si="6"/>
        <v>0</v>
      </c>
      <c r="W169" s="194">
        <v>0</v>
      </c>
      <c r="X169" s="195">
        <f t="shared" si="7"/>
        <v>0</v>
      </c>
      <c r="Y169" s="32"/>
      <c r="Z169" s="32"/>
      <c r="AA169" s="32"/>
      <c r="AB169" s="32"/>
      <c r="AC169" s="32"/>
      <c r="AD169" s="32"/>
      <c r="AE169" s="32"/>
      <c r="AR169" s="196" t="s">
        <v>199</v>
      </c>
      <c r="AT169" s="196" t="s">
        <v>136</v>
      </c>
      <c r="AU169" s="196" t="s">
        <v>86</v>
      </c>
      <c r="AY169" s="15" t="s">
        <v>134</v>
      </c>
      <c r="BE169" s="197">
        <f t="shared" si="8"/>
        <v>0</v>
      </c>
      <c r="BF169" s="197">
        <f t="shared" si="9"/>
        <v>0</v>
      </c>
      <c r="BG169" s="197">
        <f t="shared" si="10"/>
        <v>0</v>
      </c>
      <c r="BH169" s="197">
        <f t="shared" si="11"/>
        <v>0</v>
      </c>
      <c r="BI169" s="197">
        <f t="shared" si="12"/>
        <v>0</v>
      </c>
      <c r="BJ169" s="15" t="s">
        <v>84</v>
      </c>
      <c r="BK169" s="197">
        <f t="shared" si="13"/>
        <v>0</v>
      </c>
      <c r="BL169" s="15" t="s">
        <v>199</v>
      </c>
      <c r="BM169" s="196" t="s">
        <v>251</v>
      </c>
    </row>
    <row r="170" spans="1:65" s="2" customFormat="1" ht="24.2" customHeight="1">
      <c r="A170" s="32"/>
      <c r="B170" s="33"/>
      <c r="C170" s="210" t="s">
        <v>252</v>
      </c>
      <c r="D170" s="210" t="s">
        <v>187</v>
      </c>
      <c r="E170" s="211" t="s">
        <v>253</v>
      </c>
      <c r="F170" s="212" t="s">
        <v>254</v>
      </c>
      <c r="G170" s="213" t="s">
        <v>198</v>
      </c>
      <c r="H170" s="214">
        <v>8</v>
      </c>
      <c r="I170" s="215"/>
      <c r="J170" s="216"/>
      <c r="K170" s="217">
        <f t="shared" si="1"/>
        <v>0</v>
      </c>
      <c r="L170" s="212" t="s">
        <v>1</v>
      </c>
      <c r="M170" s="218"/>
      <c r="N170" s="219" t="s">
        <v>1</v>
      </c>
      <c r="O170" s="192" t="s">
        <v>39</v>
      </c>
      <c r="P170" s="193">
        <f t="shared" si="2"/>
        <v>0</v>
      </c>
      <c r="Q170" s="193">
        <f t="shared" si="3"/>
        <v>0</v>
      </c>
      <c r="R170" s="193">
        <f t="shared" si="4"/>
        <v>0</v>
      </c>
      <c r="S170" s="69"/>
      <c r="T170" s="194">
        <f t="shared" si="5"/>
        <v>0</v>
      </c>
      <c r="U170" s="194">
        <v>4.2999999999999997E-2</v>
      </c>
      <c r="V170" s="194">
        <f t="shared" si="6"/>
        <v>0.34399999999999997</v>
      </c>
      <c r="W170" s="194">
        <v>0</v>
      </c>
      <c r="X170" s="195">
        <f t="shared" si="7"/>
        <v>0</v>
      </c>
      <c r="Y170" s="32"/>
      <c r="Z170" s="32"/>
      <c r="AA170" s="32"/>
      <c r="AB170" s="32"/>
      <c r="AC170" s="32"/>
      <c r="AD170" s="32"/>
      <c r="AE170" s="32"/>
      <c r="AR170" s="196" t="s">
        <v>223</v>
      </c>
      <c r="AT170" s="196" t="s">
        <v>187</v>
      </c>
      <c r="AU170" s="196" t="s">
        <v>86</v>
      </c>
      <c r="AY170" s="15" t="s">
        <v>134</v>
      </c>
      <c r="BE170" s="197">
        <f t="shared" si="8"/>
        <v>0</v>
      </c>
      <c r="BF170" s="197">
        <f t="shared" si="9"/>
        <v>0</v>
      </c>
      <c r="BG170" s="197">
        <f t="shared" si="10"/>
        <v>0</v>
      </c>
      <c r="BH170" s="197">
        <f t="shared" si="11"/>
        <v>0</v>
      </c>
      <c r="BI170" s="197">
        <f t="shared" si="12"/>
        <v>0</v>
      </c>
      <c r="BJ170" s="15" t="s">
        <v>84</v>
      </c>
      <c r="BK170" s="197">
        <f t="shared" si="13"/>
        <v>0</v>
      </c>
      <c r="BL170" s="15" t="s">
        <v>223</v>
      </c>
      <c r="BM170" s="196" t="s">
        <v>255</v>
      </c>
    </row>
    <row r="171" spans="1:65" s="2" customFormat="1" ht="24.2" customHeight="1">
      <c r="A171" s="32"/>
      <c r="B171" s="33"/>
      <c r="C171" s="184" t="s">
        <v>256</v>
      </c>
      <c r="D171" s="184" t="s">
        <v>136</v>
      </c>
      <c r="E171" s="185" t="s">
        <v>257</v>
      </c>
      <c r="F171" s="186" t="s">
        <v>258</v>
      </c>
      <c r="G171" s="187" t="s">
        <v>198</v>
      </c>
      <c r="H171" s="188">
        <v>8</v>
      </c>
      <c r="I171" s="189"/>
      <c r="J171" s="189"/>
      <c r="K171" s="190">
        <f t="shared" si="1"/>
        <v>0</v>
      </c>
      <c r="L171" s="186" t="s">
        <v>140</v>
      </c>
      <c r="M171" s="37"/>
      <c r="N171" s="191" t="s">
        <v>1</v>
      </c>
      <c r="O171" s="192" t="s">
        <v>39</v>
      </c>
      <c r="P171" s="193">
        <f t="shared" si="2"/>
        <v>0</v>
      </c>
      <c r="Q171" s="193">
        <f t="shared" si="3"/>
        <v>0</v>
      </c>
      <c r="R171" s="193">
        <f t="shared" si="4"/>
        <v>0</v>
      </c>
      <c r="S171" s="69"/>
      <c r="T171" s="194">
        <f t="shared" si="5"/>
        <v>0</v>
      </c>
      <c r="U171" s="194">
        <v>0</v>
      </c>
      <c r="V171" s="194">
        <f t="shared" si="6"/>
        <v>0</v>
      </c>
      <c r="W171" s="194">
        <v>0</v>
      </c>
      <c r="X171" s="195">
        <f t="shared" si="7"/>
        <v>0</v>
      </c>
      <c r="Y171" s="32"/>
      <c r="Z171" s="32"/>
      <c r="AA171" s="32"/>
      <c r="AB171" s="32"/>
      <c r="AC171" s="32"/>
      <c r="AD171" s="32"/>
      <c r="AE171" s="32"/>
      <c r="AR171" s="196" t="s">
        <v>199</v>
      </c>
      <c r="AT171" s="196" t="s">
        <v>136</v>
      </c>
      <c r="AU171" s="196" t="s">
        <v>86</v>
      </c>
      <c r="AY171" s="15" t="s">
        <v>134</v>
      </c>
      <c r="BE171" s="197">
        <f t="shared" si="8"/>
        <v>0</v>
      </c>
      <c r="BF171" s="197">
        <f t="shared" si="9"/>
        <v>0</v>
      </c>
      <c r="BG171" s="197">
        <f t="shared" si="10"/>
        <v>0</v>
      </c>
      <c r="BH171" s="197">
        <f t="shared" si="11"/>
        <v>0</v>
      </c>
      <c r="BI171" s="197">
        <f t="shared" si="12"/>
        <v>0</v>
      </c>
      <c r="BJ171" s="15" t="s">
        <v>84</v>
      </c>
      <c r="BK171" s="197">
        <f t="shared" si="13"/>
        <v>0</v>
      </c>
      <c r="BL171" s="15" t="s">
        <v>199</v>
      </c>
      <c r="BM171" s="196" t="s">
        <v>259</v>
      </c>
    </row>
    <row r="172" spans="1:65" s="2" customFormat="1" ht="16.5" customHeight="1">
      <c r="A172" s="32"/>
      <c r="B172" s="33"/>
      <c r="C172" s="210" t="s">
        <v>260</v>
      </c>
      <c r="D172" s="210" t="s">
        <v>187</v>
      </c>
      <c r="E172" s="211" t="s">
        <v>261</v>
      </c>
      <c r="F172" s="212" t="s">
        <v>262</v>
      </c>
      <c r="G172" s="213" t="s">
        <v>198</v>
      </c>
      <c r="H172" s="214">
        <v>8</v>
      </c>
      <c r="I172" s="215"/>
      <c r="J172" s="216"/>
      <c r="K172" s="217">
        <f t="shared" si="1"/>
        <v>0</v>
      </c>
      <c r="L172" s="212" t="s">
        <v>1</v>
      </c>
      <c r="M172" s="218"/>
      <c r="N172" s="219" t="s">
        <v>1</v>
      </c>
      <c r="O172" s="192" t="s">
        <v>39</v>
      </c>
      <c r="P172" s="193">
        <f t="shared" si="2"/>
        <v>0</v>
      </c>
      <c r="Q172" s="193">
        <f t="shared" si="3"/>
        <v>0</v>
      </c>
      <c r="R172" s="193">
        <f t="shared" si="4"/>
        <v>0</v>
      </c>
      <c r="S172" s="69"/>
      <c r="T172" s="194">
        <f t="shared" si="5"/>
        <v>0</v>
      </c>
      <c r="U172" s="194">
        <v>1.4E-2</v>
      </c>
      <c r="V172" s="194">
        <f t="shared" si="6"/>
        <v>0.112</v>
      </c>
      <c r="W172" s="194">
        <v>0</v>
      </c>
      <c r="X172" s="195">
        <f t="shared" si="7"/>
        <v>0</v>
      </c>
      <c r="Y172" s="32"/>
      <c r="Z172" s="32"/>
      <c r="AA172" s="32"/>
      <c r="AB172" s="32"/>
      <c r="AC172" s="32"/>
      <c r="AD172" s="32"/>
      <c r="AE172" s="32"/>
      <c r="AR172" s="196" t="s">
        <v>223</v>
      </c>
      <c r="AT172" s="196" t="s">
        <v>187</v>
      </c>
      <c r="AU172" s="196" t="s">
        <v>86</v>
      </c>
      <c r="AY172" s="15" t="s">
        <v>134</v>
      </c>
      <c r="BE172" s="197">
        <f t="shared" si="8"/>
        <v>0</v>
      </c>
      <c r="BF172" s="197">
        <f t="shared" si="9"/>
        <v>0</v>
      </c>
      <c r="BG172" s="197">
        <f t="shared" si="10"/>
        <v>0</v>
      </c>
      <c r="BH172" s="197">
        <f t="shared" si="11"/>
        <v>0</v>
      </c>
      <c r="BI172" s="197">
        <f t="shared" si="12"/>
        <v>0</v>
      </c>
      <c r="BJ172" s="15" t="s">
        <v>84</v>
      </c>
      <c r="BK172" s="197">
        <f t="shared" si="13"/>
        <v>0</v>
      </c>
      <c r="BL172" s="15" t="s">
        <v>223</v>
      </c>
      <c r="BM172" s="196" t="s">
        <v>263</v>
      </c>
    </row>
    <row r="173" spans="1:65" s="2" customFormat="1" ht="24.2" customHeight="1">
      <c r="A173" s="32"/>
      <c r="B173" s="33"/>
      <c r="C173" s="184" t="s">
        <v>264</v>
      </c>
      <c r="D173" s="184" t="s">
        <v>136</v>
      </c>
      <c r="E173" s="185" t="s">
        <v>265</v>
      </c>
      <c r="F173" s="186" t="s">
        <v>266</v>
      </c>
      <c r="G173" s="187" t="s">
        <v>198</v>
      </c>
      <c r="H173" s="188">
        <v>20</v>
      </c>
      <c r="I173" s="189"/>
      <c r="J173" s="189"/>
      <c r="K173" s="190">
        <f t="shared" si="1"/>
        <v>0</v>
      </c>
      <c r="L173" s="186" t="s">
        <v>140</v>
      </c>
      <c r="M173" s="37"/>
      <c r="N173" s="191" t="s">
        <v>1</v>
      </c>
      <c r="O173" s="192" t="s">
        <v>39</v>
      </c>
      <c r="P173" s="193">
        <f t="shared" si="2"/>
        <v>0</v>
      </c>
      <c r="Q173" s="193">
        <f t="shared" si="3"/>
        <v>0</v>
      </c>
      <c r="R173" s="193">
        <f t="shared" si="4"/>
        <v>0</v>
      </c>
      <c r="S173" s="69"/>
      <c r="T173" s="194">
        <f t="shared" si="5"/>
        <v>0</v>
      </c>
      <c r="U173" s="194">
        <v>0</v>
      </c>
      <c r="V173" s="194">
        <f t="shared" si="6"/>
        <v>0</v>
      </c>
      <c r="W173" s="194">
        <v>0</v>
      </c>
      <c r="X173" s="195">
        <f t="shared" si="7"/>
        <v>0</v>
      </c>
      <c r="Y173" s="32"/>
      <c r="Z173" s="32"/>
      <c r="AA173" s="32"/>
      <c r="AB173" s="32"/>
      <c r="AC173" s="32"/>
      <c r="AD173" s="32"/>
      <c r="AE173" s="32"/>
      <c r="AR173" s="196" t="s">
        <v>199</v>
      </c>
      <c r="AT173" s="196" t="s">
        <v>136</v>
      </c>
      <c r="AU173" s="196" t="s">
        <v>86</v>
      </c>
      <c r="AY173" s="15" t="s">
        <v>134</v>
      </c>
      <c r="BE173" s="197">
        <f t="shared" si="8"/>
        <v>0</v>
      </c>
      <c r="BF173" s="197">
        <f t="shared" si="9"/>
        <v>0</v>
      </c>
      <c r="BG173" s="197">
        <f t="shared" si="10"/>
        <v>0</v>
      </c>
      <c r="BH173" s="197">
        <f t="shared" si="11"/>
        <v>0</v>
      </c>
      <c r="BI173" s="197">
        <f t="shared" si="12"/>
        <v>0</v>
      </c>
      <c r="BJ173" s="15" t="s">
        <v>84</v>
      </c>
      <c r="BK173" s="197">
        <f t="shared" si="13"/>
        <v>0</v>
      </c>
      <c r="BL173" s="15" t="s">
        <v>199</v>
      </c>
      <c r="BM173" s="196" t="s">
        <v>267</v>
      </c>
    </row>
    <row r="174" spans="1:65" s="2" customFormat="1" ht="16.5" customHeight="1">
      <c r="A174" s="32"/>
      <c r="B174" s="33"/>
      <c r="C174" s="210" t="s">
        <v>268</v>
      </c>
      <c r="D174" s="210" t="s">
        <v>187</v>
      </c>
      <c r="E174" s="211" t="s">
        <v>269</v>
      </c>
      <c r="F174" s="212" t="s">
        <v>270</v>
      </c>
      <c r="G174" s="213" t="s">
        <v>271</v>
      </c>
      <c r="H174" s="214">
        <v>20</v>
      </c>
      <c r="I174" s="215"/>
      <c r="J174" s="216"/>
      <c r="K174" s="217">
        <f t="shared" si="1"/>
        <v>0</v>
      </c>
      <c r="L174" s="212" t="s">
        <v>1</v>
      </c>
      <c r="M174" s="218"/>
      <c r="N174" s="219" t="s">
        <v>1</v>
      </c>
      <c r="O174" s="192" t="s">
        <v>39</v>
      </c>
      <c r="P174" s="193">
        <f t="shared" si="2"/>
        <v>0</v>
      </c>
      <c r="Q174" s="193">
        <f t="shared" si="3"/>
        <v>0</v>
      </c>
      <c r="R174" s="193">
        <f t="shared" si="4"/>
        <v>0</v>
      </c>
      <c r="S174" s="69"/>
      <c r="T174" s="194">
        <f t="shared" si="5"/>
        <v>0</v>
      </c>
      <c r="U174" s="194">
        <v>0</v>
      </c>
      <c r="V174" s="194">
        <f t="shared" si="6"/>
        <v>0</v>
      </c>
      <c r="W174" s="194">
        <v>0</v>
      </c>
      <c r="X174" s="195">
        <f t="shared" si="7"/>
        <v>0</v>
      </c>
      <c r="Y174" s="32"/>
      <c r="Z174" s="32"/>
      <c r="AA174" s="32"/>
      <c r="AB174" s="32"/>
      <c r="AC174" s="32"/>
      <c r="AD174" s="32"/>
      <c r="AE174" s="32"/>
      <c r="AR174" s="196" t="s">
        <v>223</v>
      </c>
      <c r="AT174" s="196" t="s">
        <v>187</v>
      </c>
      <c r="AU174" s="196" t="s">
        <v>86</v>
      </c>
      <c r="AY174" s="15" t="s">
        <v>134</v>
      </c>
      <c r="BE174" s="197">
        <f t="shared" si="8"/>
        <v>0</v>
      </c>
      <c r="BF174" s="197">
        <f t="shared" si="9"/>
        <v>0</v>
      </c>
      <c r="BG174" s="197">
        <f t="shared" si="10"/>
        <v>0</v>
      </c>
      <c r="BH174" s="197">
        <f t="shared" si="11"/>
        <v>0</v>
      </c>
      <c r="BI174" s="197">
        <f t="shared" si="12"/>
        <v>0</v>
      </c>
      <c r="BJ174" s="15" t="s">
        <v>84</v>
      </c>
      <c r="BK174" s="197">
        <f t="shared" si="13"/>
        <v>0</v>
      </c>
      <c r="BL174" s="15" t="s">
        <v>223</v>
      </c>
      <c r="BM174" s="196" t="s">
        <v>272</v>
      </c>
    </row>
    <row r="175" spans="1:65" s="2" customFormat="1" ht="33" customHeight="1">
      <c r="A175" s="32"/>
      <c r="B175" s="33"/>
      <c r="C175" s="184" t="s">
        <v>273</v>
      </c>
      <c r="D175" s="184" t="s">
        <v>136</v>
      </c>
      <c r="E175" s="185" t="s">
        <v>274</v>
      </c>
      <c r="F175" s="186" t="s">
        <v>275</v>
      </c>
      <c r="G175" s="187" t="s">
        <v>183</v>
      </c>
      <c r="H175" s="188">
        <v>30</v>
      </c>
      <c r="I175" s="189"/>
      <c r="J175" s="189"/>
      <c r="K175" s="190">
        <f t="shared" si="1"/>
        <v>0</v>
      </c>
      <c r="L175" s="186" t="s">
        <v>140</v>
      </c>
      <c r="M175" s="37"/>
      <c r="N175" s="191" t="s">
        <v>1</v>
      </c>
      <c r="O175" s="192" t="s">
        <v>39</v>
      </c>
      <c r="P175" s="193">
        <f t="shared" si="2"/>
        <v>0</v>
      </c>
      <c r="Q175" s="193">
        <f t="shared" si="3"/>
        <v>0</v>
      </c>
      <c r="R175" s="193">
        <f t="shared" si="4"/>
        <v>0</v>
      </c>
      <c r="S175" s="69"/>
      <c r="T175" s="194">
        <f t="shared" si="5"/>
        <v>0</v>
      </c>
      <c r="U175" s="194">
        <v>0</v>
      </c>
      <c r="V175" s="194">
        <f t="shared" si="6"/>
        <v>0</v>
      </c>
      <c r="W175" s="194">
        <v>0</v>
      </c>
      <c r="X175" s="195">
        <f t="shared" si="7"/>
        <v>0</v>
      </c>
      <c r="Y175" s="32"/>
      <c r="Z175" s="32"/>
      <c r="AA175" s="32"/>
      <c r="AB175" s="32"/>
      <c r="AC175" s="32"/>
      <c r="AD175" s="32"/>
      <c r="AE175" s="32"/>
      <c r="AR175" s="196" t="s">
        <v>199</v>
      </c>
      <c r="AT175" s="196" t="s">
        <v>136</v>
      </c>
      <c r="AU175" s="196" t="s">
        <v>86</v>
      </c>
      <c r="AY175" s="15" t="s">
        <v>134</v>
      </c>
      <c r="BE175" s="197">
        <f t="shared" si="8"/>
        <v>0</v>
      </c>
      <c r="BF175" s="197">
        <f t="shared" si="9"/>
        <v>0</v>
      </c>
      <c r="BG175" s="197">
        <f t="shared" si="10"/>
        <v>0</v>
      </c>
      <c r="BH175" s="197">
        <f t="shared" si="11"/>
        <v>0</v>
      </c>
      <c r="BI175" s="197">
        <f t="shared" si="12"/>
        <v>0</v>
      </c>
      <c r="BJ175" s="15" t="s">
        <v>84</v>
      </c>
      <c r="BK175" s="197">
        <f t="shared" si="13"/>
        <v>0</v>
      </c>
      <c r="BL175" s="15" t="s">
        <v>199</v>
      </c>
      <c r="BM175" s="196" t="s">
        <v>276</v>
      </c>
    </row>
    <row r="176" spans="1:65" s="13" customFormat="1">
      <c r="B176" s="198"/>
      <c r="C176" s="199"/>
      <c r="D176" s="200" t="s">
        <v>143</v>
      </c>
      <c r="E176" s="201" t="s">
        <v>1</v>
      </c>
      <c r="F176" s="202" t="s">
        <v>277</v>
      </c>
      <c r="G176" s="199"/>
      <c r="H176" s="203">
        <v>30</v>
      </c>
      <c r="I176" s="204"/>
      <c r="J176" s="204"/>
      <c r="K176" s="199"/>
      <c r="L176" s="199"/>
      <c r="M176" s="205"/>
      <c r="N176" s="206"/>
      <c r="O176" s="207"/>
      <c r="P176" s="207"/>
      <c r="Q176" s="207"/>
      <c r="R176" s="207"/>
      <c r="S176" s="207"/>
      <c r="T176" s="207"/>
      <c r="U176" s="207"/>
      <c r="V176" s="207"/>
      <c r="W176" s="207"/>
      <c r="X176" s="208"/>
      <c r="AT176" s="209" t="s">
        <v>143</v>
      </c>
      <c r="AU176" s="209" t="s">
        <v>86</v>
      </c>
      <c r="AV176" s="13" t="s">
        <v>86</v>
      </c>
      <c r="AW176" s="13" t="s">
        <v>5</v>
      </c>
      <c r="AX176" s="13" t="s">
        <v>84</v>
      </c>
      <c r="AY176" s="209" t="s">
        <v>134</v>
      </c>
    </row>
    <row r="177" spans="1:65" s="2" customFormat="1" ht="16.5" customHeight="1">
      <c r="A177" s="32"/>
      <c r="B177" s="33"/>
      <c r="C177" s="210" t="s">
        <v>278</v>
      </c>
      <c r="D177" s="210" t="s">
        <v>187</v>
      </c>
      <c r="E177" s="211" t="s">
        <v>279</v>
      </c>
      <c r="F177" s="212" t="s">
        <v>280</v>
      </c>
      <c r="G177" s="213" t="s">
        <v>281</v>
      </c>
      <c r="H177" s="214">
        <v>18.600000000000001</v>
      </c>
      <c r="I177" s="215"/>
      <c r="J177" s="216"/>
      <c r="K177" s="217">
        <f>ROUND(P177*H177,2)</f>
        <v>0</v>
      </c>
      <c r="L177" s="212" t="s">
        <v>1</v>
      </c>
      <c r="M177" s="218"/>
      <c r="N177" s="219" t="s">
        <v>1</v>
      </c>
      <c r="O177" s="192" t="s">
        <v>39</v>
      </c>
      <c r="P177" s="193">
        <f>I177+J177</f>
        <v>0</v>
      </c>
      <c r="Q177" s="193">
        <f>ROUND(I177*H177,2)</f>
        <v>0</v>
      </c>
      <c r="R177" s="193">
        <f>ROUND(J177*H177,2)</f>
        <v>0</v>
      </c>
      <c r="S177" s="69"/>
      <c r="T177" s="194">
        <f>S177*H177</f>
        <v>0</v>
      </c>
      <c r="U177" s="194">
        <v>0</v>
      </c>
      <c r="V177" s="194">
        <f>U177*H177</f>
        <v>0</v>
      </c>
      <c r="W177" s="194">
        <v>0</v>
      </c>
      <c r="X177" s="195">
        <f>W177*H177</f>
        <v>0</v>
      </c>
      <c r="Y177" s="32"/>
      <c r="Z177" s="32"/>
      <c r="AA177" s="32"/>
      <c r="AB177" s="32"/>
      <c r="AC177" s="32"/>
      <c r="AD177" s="32"/>
      <c r="AE177" s="32"/>
      <c r="AR177" s="196" t="s">
        <v>223</v>
      </c>
      <c r="AT177" s="196" t="s">
        <v>187</v>
      </c>
      <c r="AU177" s="196" t="s">
        <v>86</v>
      </c>
      <c r="AY177" s="15" t="s">
        <v>134</v>
      </c>
      <c r="BE177" s="197">
        <f>IF(O177="základní",K177,0)</f>
        <v>0</v>
      </c>
      <c r="BF177" s="197">
        <f>IF(O177="snížená",K177,0)</f>
        <v>0</v>
      </c>
      <c r="BG177" s="197">
        <f>IF(O177="zákl. přenesená",K177,0)</f>
        <v>0</v>
      </c>
      <c r="BH177" s="197">
        <f>IF(O177="sníž. přenesená",K177,0)</f>
        <v>0</v>
      </c>
      <c r="BI177" s="197">
        <f>IF(O177="nulová",K177,0)</f>
        <v>0</v>
      </c>
      <c r="BJ177" s="15" t="s">
        <v>84</v>
      </c>
      <c r="BK177" s="197">
        <f>ROUND(P177*H177,2)</f>
        <v>0</v>
      </c>
      <c r="BL177" s="15" t="s">
        <v>223</v>
      </c>
      <c r="BM177" s="196" t="s">
        <v>282</v>
      </c>
    </row>
    <row r="178" spans="1:65" s="13" customFormat="1">
      <c r="B178" s="198"/>
      <c r="C178" s="199"/>
      <c r="D178" s="200" t="s">
        <v>143</v>
      </c>
      <c r="E178" s="199"/>
      <c r="F178" s="202" t="s">
        <v>283</v>
      </c>
      <c r="G178" s="199"/>
      <c r="H178" s="203">
        <v>18.600000000000001</v>
      </c>
      <c r="I178" s="204"/>
      <c r="J178" s="204"/>
      <c r="K178" s="199"/>
      <c r="L178" s="199"/>
      <c r="M178" s="205"/>
      <c r="N178" s="206"/>
      <c r="O178" s="207"/>
      <c r="P178" s="207"/>
      <c r="Q178" s="207"/>
      <c r="R178" s="207"/>
      <c r="S178" s="207"/>
      <c r="T178" s="207"/>
      <c r="U178" s="207"/>
      <c r="V178" s="207"/>
      <c r="W178" s="207"/>
      <c r="X178" s="208"/>
      <c r="AT178" s="209" t="s">
        <v>143</v>
      </c>
      <c r="AU178" s="209" t="s">
        <v>86</v>
      </c>
      <c r="AV178" s="13" t="s">
        <v>86</v>
      </c>
      <c r="AW178" s="13" t="s">
        <v>4</v>
      </c>
      <c r="AX178" s="13" t="s">
        <v>84</v>
      </c>
      <c r="AY178" s="209" t="s">
        <v>134</v>
      </c>
    </row>
    <row r="179" spans="1:65" s="2" customFormat="1" ht="24.2" customHeight="1">
      <c r="A179" s="32"/>
      <c r="B179" s="33"/>
      <c r="C179" s="184" t="s">
        <v>284</v>
      </c>
      <c r="D179" s="184" t="s">
        <v>136</v>
      </c>
      <c r="E179" s="185" t="s">
        <v>285</v>
      </c>
      <c r="F179" s="186" t="s">
        <v>286</v>
      </c>
      <c r="G179" s="187" t="s">
        <v>198</v>
      </c>
      <c r="H179" s="188">
        <v>60</v>
      </c>
      <c r="I179" s="189"/>
      <c r="J179" s="189"/>
      <c r="K179" s="190">
        <f>ROUND(P179*H179,2)</f>
        <v>0</v>
      </c>
      <c r="L179" s="186" t="s">
        <v>140</v>
      </c>
      <c r="M179" s="37"/>
      <c r="N179" s="191" t="s">
        <v>1</v>
      </c>
      <c r="O179" s="192" t="s">
        <v>39</v>
      </c>
      <c r="P179" s="193">
        <f>I179+J179</f>
        <v>0</v>
      </c>
      <c r="Q179" s="193">
        <f>ROUND(I179*H179,2)</f>
        <v>0</v>
      </c>
      <c r="R179" s="193">
        <f>ROUND(J179*H179,2)</f>
        <v>0</v>
      </c>
      <c r="S179" s="69"/>
      <c r="T179" s="194">
        <f>S179*H179</f>
        <v>0</v>
      </c>
      <c r="U179" s="194">
        <v>0</v>
      </c>
      <c r="V179" s="194">
        <f>U179*H179</f>
        <v>0</v>
      </c>
      <c r="W179" s="194">
        <v>0</v>
      </c>
      <c r="X179" s="195">
        <f>W179*H179</f>
        <v>0</v>
      </c>
      <c r="Y179" s="32"/>
      <c r="Z179" s="32"/>
      <c r="AA179" s="32"/>
      <c r="AB179" s="32"/>
      <c r="AC179" s="32"/>
      <c r="AD179" s="32"/>
      <c r="AE179" s="32"/>
      <c r="AR179" s="196" t="s">
        <v>199</v>
      </c>
      <c r="AT179" s="196" t="s">
        <v>136</v>
      </c>
      <c r="AU179" s="196" t="s">
        <v>86</v>
      </c>
      <c r="AY179" s="15" t="s">
        <v>134</v>
      </c>
      <c r="BE179" s="197">
        <f>IF(O179="základní",K179,0)</f>
        <v>0</v>
      </c>
      <c r="BF179" s="197">
        <f>IF(O179="snížená",K179,0)</f>
        <v>0</v>
      </c>
      <c r="BG179" s="197">
        <f>IF(O179="zákl. přenesená",K179,0)</f>
        <v>0</v>
      </c>
      <c r="BH179" s="197">
        <f>IF(O179="sníž. přenesená",K179,0)</f>
        <v>0</v>
      </c>
      <c r="BI179" s="197">
        <f>IF(O179="nulová",K179,0)</f>
        <v>0</v>
      </c>
      <c r="BJ179" s="15" t="s">
        <v>84</v>
      </c>
      <c r="BK179" s="197">
        <f>ROUND(P179*H179,2)</f>
        <v>0</v>
      </c>
      <c r="BL179" s="15" t="s">
        <v>199</v>
      </c>
      <c r="BM179" s="196" t="s">
        <v>287</v>
      </c>
    </row>
    <row r="180" spans="1:65" s="13" customFormat="1">
      <c r="B180" s="198"/>
      <c r="C180" s="199"/>
      <c r="D180" s="200" t="s">
        <v>143</v>
      </c>
      <c r="E180" s="201" t="s">
        <v>1</v>
      </c>
      <c r="F180" s="202" t="s">
        <v>288</v>
      </c>
      <c r="G180" s="199"/>
      <c r="H180" s="203">
        <v>60</v>
      </c>
      <c r="I180" s="204"/>
      <c r="J180" s="204"/>
      <c r="K180" s="199"/>
      <c r="L180" s="199"/>
      <c r="M180" s="205"/>
      <c r="N180" s="206"/>
      <c r="O180" s="207"/>
      <c r="P180" s="207"/>
      <c r="Q180" s="207"/>
      <c r="R180" s="207"/>
      <c r="S180" s="207"/>
      <c r="T180" s="207"/>
      <c r="U180" s="207"/>
      <c r="V180" s="207"/>
      <c r="W180" s="207"/>
      <c r="X180" s="208"/>
      <c r="AT180" s="209" t="s">
        <v>143</v>
      </c>
      <c r="AU180" s="209" t="s">
        <v>86</v>
      </c>
      <c r="AV180" s="13" t="s">
        <v>86</v>
      </c>
      <c r="AW180" s="13" t="s">
        <v>5</v>
      </c>
      <c r="AX180" s="13" t="s">
        <v>84</v>
      </c>
      <c r="AY180" s="209" t="s">
        <v>134</v>
      </c>
    </row>
    <row r="181" spans="1:65" s="2" customFormat="1" ht="16.5" customHeight="1">
      <c r="A181" s="32"/>
      <c r="B181" s="33"/>
      <c r="C181" s="210" t="s">
        <v>289</v>
      </c>
      <c r="D181" s="210" t="s">
        <v>187</v>
      </c>
      <c r="E181" s="211" t="s">
        <v>290</v>
      </c>
      <c r="F181" s="212" t="s">
        <v>291</v>
      </c>
      <c r="G181" s="213" t="s">
        <v>271</v>
      </c>
      <c r="H181" s="214">
        <v>60</v>
      </c>
      <c r="I181" s="215"/>
      <c r="J181" s="216"/>
      <c r="K181" s="217">
        <f t="shared" ref="K181:K188" si="14">ROUND(P181*H181,2)</f>
        <v>0</v>
      </c>
      <c r="L181" s="212" t="s">
        <v>1</v>
      </c>
      <c r="M181" s="218"/>
      <c r="N181" s="219" t="s">
        <v>1</v>
      </c>
      <c r="O181" s="192" t="s">
        <v>39</v>
      </c>
      <c r="P181" s="193">
        <f t="shared" ref="P181:P188" si="15">I181+J181</f>
        <v>0</v>
      </c>
      <c r="Q181" s="193">
        <f t="shared" ref="Q181:Q188" si="16">ROUND(I181*H181,2)</f>
        <v>0</v>
      </c>
      <c r="R181" s="193">
        <f t="shared" ref="R181:R188" si="17">ROUND(J181*H181,2)</f>
        <v>0</v>
      </c>
      <c r="S181" s="69"/>
      <c r="T181" s="194">
        <f t="shared" ref="T181:T188" si="18">S181*H181</f>
        <v>0</v>
      </c>
      <c r="U181" s="194">
        <v>0</v>
      </c>
      <c r="V181" s="194">
        <f t="shared" ref="V181:V188" si="19">U181*H181</f>
        <v>0</v>
      </c>
      <c r="W181" s="194">
        <v>0</v>
      </c>
      <c r="X181" s="195">
        <f t="shared" ref="X181:X188" si="20">W181*H181</f>
        <v>0</v>
      </c>
      <c r="Y181" s="32"/>
      <c r="Z181" s="32"/>
      <c r="AA181" s="32"/>
      <c r="AB181" s="32"/>
      <c r="AC181" s="32"/>
      <c r="AD181" s="32"/>
      <c r="AE181" s="32"/>
      <c r="AR181" s="196" t="s">
        <v>223</v>
      </c>
      <c r="AT181" s="196" t="s">
        <v>187</v>
      </c>
      <c r="AU181" s="196" t="s">
        <v>86</v>
      </c>
      <c r="AY181" s="15" t="s">
        <v>134</v>
      </c>
      <c r="BE181" s="197">
        <f t="shared" ref="BE181:BE188" si="21">IF(O181="základní",K181,0)</f>
        <v>0</v>
      </c>
      <c r="BF181" s="197">
        <f t="shared" ref="BF181:BF188" si="22">IF(O181="snížená",K181,0)</f>
        <v>0</v>
      </c>
      <c r="BG181" s="197">
        <f t="shared" ref="BG181:BG188" si="23">IF(O181="zákl. přenesená",K181,0)</f>
        <v>0</v>
      </c>
      <c r="BH181" s="197">
        <f t="shared" ref="BH181:BH188" si="24">IF(O181="sníž. přenesená",K181,0)</f>
        <v>0</v>
      </c>
      <c r="BI181" s="197">
        <f t="shared" ref="BI181:BI188" si="25">IF(O181="nulová",K181,0)</f>
        <v>0</v>
      </c>
      <c r="BJ181" s="15" t="s">
        <v>84</v>
      </c>
      <c r="BK181" s="197">
        <f t="shared" ref="BK181:BK188" si="26">ROUND(P181*H181,2)</f>
        <v>0</v>
      </c>
      <c r="BL181" s="15" t="s">
        <v>223</v>
      </c>
      <c r="BM181" s="196" t="s">
        <v>292</v>
      </c>
    </row>
    <row r="182" spans="1:65" s="2" customFormat="1" ht="33" customHeight="1">
      <c r="A182" s="32"/>
      <c r="B182" s="33"/>
      <c r="C182" s="184" t="s">
        <v>190</v>
      </c>
      <c r="D182" s="184" t="s">
        <v>136</v>
      </c>
      <c r="E182" s="185" t="s">
        <v>293</v>
      </c>
      <c r="F182" s="186" t="s">
        <v>294</v>
      </c>
      <c r="G182" s="187" t="s">
        <v>295</v>
      </c>
      <c r="H182" s="188">
        <v>1</v>
      </c>
      <c r="I182" s="189"/>
      <c r="J182" s="189"/>
      <c r="K182" s="190">
        <f t="shared" si="14"/>
        <v>0</v>
      </c>
      <c r="L182" s="186" t="s">
        <v>140</v>
      </c>
      <c r="M182" s="37"/>
      <c r="N182" s="191" t="s">
        <v>1</v>
      </c>
      <c r="O182" s="192" t="s">
        <v>39</v>
      </c>
      <c r="P182" s="193">
        <f t="shared" si="15"/>
        <v>0</v>
      </c>
      <c r="Q182" s="193">
        <f t="shared" si="16"/>
        <v>0</v>
      </c>
      <c r="R182" s="193">
        <f t="shared" si="17"/>
        <v>0</v>
      </c>
      <c r="S182" s="69"/>
      <c r="T182" s="194">
        <f t="shared" si="18"/>
        <v>0</v>
      </c>
      <c r="U182" s="194">
        <v>0</v>
      </c>
      <c r="V182" s="194">
        <f t="shared" si="19"/>
        <v>0</v>
      </c>
      <c r="W182" s="194">
        <v>0</v>
      </c>
      <c r="X182" s="195">
        <f t="shared" si="20"/>
        <v>0</v>
      </c>
      <c r="Y182" s="32"/>
      <c r="Z182" s="32"/>
      <c r="AA182" s="32"/>
      <c r="AB182" s="32"/>
      <c r="AC182" s="32"/>
      <c r="AD182" s="32"/>
      <c r="AE182" s="32"/>
      <c r="AR182" s="196" t="s">
        <v>199</v>
      </c>
      <c r="AT182" s="196" t="s">
        <v>136</v>
      </c>
      <c r="AU182" s="196" t="s">
        <v>86</v>
      </c>
      <c r="AY182" s="15" t="s">
        <v>134</v>
      </c>
      <c r="BE182" s="197">
        <f t="shared" si="21"/>
        <v>0</v>
      </c>
      <c r="BF182" s="197">
        <f t="shared" si="22"/>
        <v>0</v>
      </c>
      <c r="BG182" s="197">
        <f t="shared" si="23"/>
        <v>0</v>
      </c>
      <c r="BH182" s="197">
        <f t="shared" si="24"/>
        <v>0</v>
      </c>
      <c r="BI182" s="197">
        <f t="shared" si="25"/>
        <v>0</v>
      </c>
      <c r="BJ182" s="15" t="s">
        <v>84</v>
      </c>
      <c r="BK182" s="197">
        <f t="shared" si="26"/>
        <v>0</v>
      </c>
      <c r="BL182" s="15" t="s">
        <v>199</v>
      </c>
      <c r="BM182" s="196" t="s">
        <v>296</v>
      </c>
    </row>
    <row r="183" spans="1:65" s="2" customFormat="1" ht="24">
      <c r="A183" s="32"/>
      <c r="B183" s="33"/>
      <c r="C183" s="184" t="s">
        <v>297</v>
      </c>
      <c r="D183" s="184" t="s">
        <v>136</v>
      </c>
      <c r="E183" s="185" t="s">
        <v>298</v>
      </c>
      <c r="F183" s="186" t="s">
        <v>299</v>
      </c>
      <c r="G183" s="187" t="s">
        <v>295</v>
      </c>
      <c r="H183" s="188">
        <v>1</v>
      </c>
      <c r="I183" s="189"/>
      <c r="J183" s="189"/>
      <c r="K183" s="190">
        <f t="shared" si="14"/>
        <v>0</v>
      </c>
      <c r="L183" s="186" t="s">
        <v>140</v>
      </c>
      <c r="M183" s="37"/>
      <c r="N183" s="191" t="s">
        <v>1</v>
      </c>
      <c r="O183" s="192" t="s">
        <v>39</v>
      </c>
      <c r="P183" s="193">
        <f t="shared" si="15"/>
        <v>0</v>
      </c>
      <c r="Q183" s="193">
        <f t="shared" si="16"/>
        <v>0</v>
      </c>
      <c r="R183" s="193">
        <f t="shared" si="17"/>
        <v>0</v>
      </c>
      <c r="S183" s="69"/>
      <c r="T183" s="194">
        <f t="shared" si="18"/>
        <v>0</v>
      </c>
      <c r="U183" s="194">
        <v>0</v>
      </c>
      <c r="V183" s="194">
        <f t="shared" si="19"/>
        <v>0</v>
      </c>
      <c r="W183" s="194">
        <v>0</v>
      </c>
      <c r="X183" s="195">
        <f t="shared" si="20"/>
        <v>0</v>
      </c>
      <c r="Y183" s="32"/>
      <c r="Z183" s="32"/>
      <c r="AA183" s="32"/>
      <c r="AB183" s="32"/>
      <c r="AC183" s="32"/>
      <c r="AD183" s="32"/>
      <c r="AE183" s="32"/>
      <c r="AR183" s="196" t="s">
        <v>199</v>
      </c>
      <c r="AT183" s="196" t="s">
        <v>136</v>
      </c>
      <c r="AU183" s="196" t="s">
        <v>86</v>
      </c>
      <c r="AY183" s="15" t="s">
        <v>134</v>
      </c>
      <c r="BE183" s="197">
        <f t="shared" si="21"/>
        <v>0</v>
      </c>
      <c r="BF183" s="197">
        <f t="shared" si="22"/>
        <v>0</v>
      </c>
      <c r="BG183" s="197">
        <f t="shared" si="23"/>
        <v>0</v>
      </c>
      <c r="BH183" s="197">
        <f t="shared" si="24"/>
        <v>0</v>
      </c>
      <c r="BI183" s="197">
        <f t="shared" si="25"/>
        <v>0</v>
      </c>
      <c r="BJ183" s="15" t="s">
        <v>84</v>
      </c>
      <c r="BK183" s="197">
        <f t="shared" si="26"/>
        <v>0</v>
      </c>
      <c r="BL183" s="15" t="s">
        <v>199</v>
      </c>
      <c r="BM183" s="196" t="s">
        <v>300</v>
      </c>
    </row>
    <row r="184" spans="1:65" s="2" customFormat="1" ht="24.2" customHeight="1">
      <c r="A184" s="32"/>
      <c r="B184" s="33"/>
      <c r="C184" s="184" t="s">
        <v>301</v>
      </c>
      <c r="D184" s="184" t="s">
        <v>136</v>
      </c>
      <c r="E184" s="185" t="s">
        <v>302</v>
      </c>
      <c r="F184" s="186" t="s">
        <v>303</v>
      </c>
      <c r="G184" s="187" t="s">
        <v>198</v>
      </c>
      <c r="H184" s="188">
        <v>20</v>
      </c>
      <c r="I184" s="189"/>
      <c r="J184" s="189"/>
      <c r="K184" s="190">
        <f t="shared" si="14"/>
        <v>0</v>
      </c>
      <c r="L184" s="186" t="s">
        <v>140</v>
      </c>
      <c r="M184" s="37"/>
      <c r="N184" s="191" t="s">
        <v>1</v>
      </c>
      <c r="O184" s="192" t="s">
        <v>39</v>
      </c>
      <c r="P184" s="193">
        <f t="shared" si="15"/>
        <v>0</v>
      </c>
      <c r="Q184" s="193">
        <f t="shared" si="16"/>
        <v>0</v>
      </c>
      <c r="R184" s="193">
        <f t="shared" si="17"/>
        <v>0</v>
      </c>
      <c r="S184" s="69"/>
      <c r="T184" s="194">
        <f t="shared" si="18"/>
        <v>0</v>
      </c>
      <c r="U184" s="194">
        <v>0</v>
      </c>
      <c r="V184" s="194">
        <f t="shared" si="19"/>
        <v>0</v>
      </c>
      <c r="W184" s="194">
        <v>0</v>
      </c>
      <c r="X184" s="195">
        <f t="shared" si="20"/>
        <v>0</v>
      </c>
      <c r="Y184" s="32"/>
      <c r="Z184" s="32"/>
      <c r="AA184" s="32"/>
      <c r="AB184" s="32"/>
      <c r="AC184" s="32"/>
      <c r="AD184" s="32"/>
      <c r="AE184" s="32"/>
      <c r="AR184" s="196" t="s">
        <v>199</v>
      </c>
      <c r="AT184" s="196" t="s">
        <v>136</v>
      </c>
      <c r="AU184" s="196" t="s">
        <v>86</v>
      </c>
      <c r="AY184" s="15" t="s">
        <v>134</v>
      </c>
      <c r="BE184" s="197">
        <f t="shared" si="21"/>
        <v>0</v>
      </c>
      <c r="BF184" s="197">
        <f t="shared" si="22"/>
        <v>0</v>
      </c>
      <c r="BG184" s="197">
        <f t="shared" si="23"/>
        <v>0</v>
      </c>
      <c r="BH184" s="197">
        <f t="shared" si="24"/>
        <v>0</v>
      </c>
      <c r="BI184" s="197">
        <f t="shared" si="25"/>
        <v>0</v>
      </c>
      <c r="BJ184" s="15" t="s">
        <v>84</v>
      </c>
      <c r="BK184" s="197">
        <f t="shared" si="26"/>
        <v>0</v>
      </c>
      <c r="BL184" s="15" t="s">
        <v>199</v>
      </c>
      <c r="BM184" s="196" t="s">
        <v>304</v>
      </c>
    </row>
    <row r="185" spans="1:65" s="2" customFormat="1" ht="16.5" customHeight="1">
      <c r="A185" s="32"/>
      <c r="B185" s="33"/>
      <c r="C185" s="210" t="s">
        <v>305</v>
      </c>
      <c r="D185" s="210" t="s">
        <v>187</v>
      </c>
      <c r="E185" s="211" t="s">
        <v>306</v>
      </c>
      <c r="F185" s="212" t="s">
        <v>307</v>
      </c>
      <c r="G185" s="213" t="s">
        <v>271</v>
      </c>
      <c r="H185" s="214">
        <v>20</v>
      </c>
      <c r="I185" s="215"/>
      <c r="J185" s="216"/>
      <c r="K185" s="217">
        <f t="shared" si="14"/>
        <v>0</v>
      </c>
      <c r="L185" s="212" t="s">
        <v>1</v>
      </c>
      <c r="M185" s="218"/>
      <c r="N185" s="219" t="s">
        <v>1</v>
      </c>
      <c r="O185" s="192" t="s">
        <v>39</v>
      </c>
      <c r="P185" s="193">
        <f t="shared" si="15"/>
        <v>0</v>
      </c>
      <c r="Q185" s="193">
        <f t="shared" si="16"/>
        <v>0</v>
      </c>
      <c r="R185" s="193">
        <f t="shared" si="17"/>
        <v>0</v>
      </c>
      <c r="S185" s="69"/>
      <c r="T185" s="194">
        <f t="shared" si="18"/>
        <v>0</v>
      </c>
      <c r="U185" s="194">
        <v>0</v>
      </c>
      <c r="V185" s="194">
        <f t="shared" si="19"/>
        <v>0</v>
      </c>
      <c r="W185" s="194">
        <v>0</v>
      </c>
      <c r="X185" s="195">
        <f t="shared" si="20"/>
        <v>0</v>
      </c>
      <c r="Y185" s="32"/>
      <c r="Z185" s="32"/>
      <c r="AA185" s="32"/>
      <c r="AB185" s="32"/>
      <c r="AC185" s="32"/>
      <c r="AD185" s="32"/>
      <c r="AE185" s="32"/>
      <c r="AR185" s="196" t="s">
        <v>223</v>
      </c>
      <c r="AT185" s="196" t="s">
        <v>187</v>
      </c>
      <c r="AU185" s="196" t="s">
        <v>86</v>
      </c>
      <c r="AY185" s="15" t="s">
        <v>134</v>
      </c>
      <c r="BE185" s="197">
        <f t="shared" si="21"/>
        <v>0</v>
      </c>
      <c r="BF185" s="197">
        <f t="shared" si="22"/>
        <v>0</v>
      </c>
      <c r="BG185" s="197">
        <f t="shared" si="23"/>
        <v>0</v>
      </c>
      <c r="BH185" s="197">
        <f t="shared" si="24"/>
        <v>0</v>
      </c>
      <c r="BI185" s="197">
        <f t="shared" si="25"/>
        <v>0</v>
      </c>
      <c r="BJ185" s="15" t="s">
        <v>84</v>
      </c>
      <c r="BK185" s="197">
        <f t="shared" si="26"/>
        <v>0</v>
      </c>
      <c r="BL185" s="15" t="s">
        <v>223</v>
      </c>
      <c r="BM185" s="196" t="s">
        <v>308</v>
      </c>
    </row>
    <row r="186" spans="1:65" s="2" customFormat="1" ht="16.5" customHeight="1">
      <c r="A186" s="32"/>
      <c r="B186" s="33"/>
      <c r="C186" s="210" t="s">
        <v>309</v>
      </c>
      <c r="D186" s="210" t="s">
        <v>187</v>
      </c>
      <c r="E186" s="211" t="s">
        <v>310</v>
      </c>
      <c r="F186" s="212" t="s">
        <v>311</v>
      </c>
      <c r="G186" s="213" t="s">
        <v>271</v>
      </c>
      <c r="H186" s="214">
        <v>20</v>
      </c>
      <c r="I186" s="215"/>
      <c r="J186" s="216"/>
      <c r="K186" s="217">
        <f t="shared" si="14"/>
        <v>0</v>
      </c>
      <c r="L186" s="212" t="s">
        <v>1</v>
      </c>
      <c r="M186" s="218"/>
      <c r="N186" s="219" t="s">
        <v>1</v>
      </c>
      <c r="O186" s="192" t="s">
        <v>39</v>
      </c>
      <c r="P186" s="193">
        <f t="shared" si="15"/>
        <v>0</v>
      </c>
      <c r="Q186" s="193">
        <f t="shared" si="16"/>
        <v>0</v>
      </c>
      <c r="R186" s="193">
        <f t="shared" si="17"/>
        <v>0</v>
      </c>
      <c r="S186" s="69"/>
      <c r="T186" s="194">
        <f t="shared" si="18"/>
        <v>0</v>
      </c>
      <c r="U186" s="194">
        <v>0</v>
      </c>
      <c r="V186" s="194">
        <f t="shared" si="19"/>
        <v>0</v>
      </c>
      <c r="W186" s="194">
        <v>0</v>
      </c>
      <c r="X186" s="195">
        <f t="shared" si="20"/>
        <v>0</v>
      </c>
      <c r="Y186" s="32"/>
      <c r="Z186" s="32"/>
      <c r="AA186" s="32"/>
      <c r="AB186" s="32"/>
      <c r="AC186" s="32"/>
      <c r="AD186" s="32"/>
      <c r="AE186" s="32"/>
      <c r="AR186" s="196" t="s">
        <v>223</v>
      </c>
      <c r="AT186" s="196" t="s">
        <v>187</v>
      </c>
      <c r="AU186" s="196" t="s">
        <v>86</v>
      </c>
      <c r="AY186" s="15" t="s">
        <v>134</v>
      </c>
      <c r="BE186" s="197">
        <f t="shared" si="21"/>
        <v>0</v>
      </c>
      <c r="BF186" s="197">
        <f t="shared" si="22"/>
        <v>0</v>
      </c>
      <c r="BG186" s="197">
        <f t="shared" si="23"/>
        <v>0</v>
      </c>
      <c r="BH186" s="197">
        <f t="shared" si="24"/>
        <v>0</v>
      </c>
      <c r="BI186" s="197">
        <f t="shared" si="25"/>
        <v>0</v>
      </c>
      <c r="BJ186" s="15" t="s">
        <v>84</v>
      </c>
      <c r="BK186" s="197">
        <f t="shared" si="26"/>
        <v>0</v>
      </c>
      <c r="BL186" s="15" t="s">
        <v>223</v>
      </c>
      <c r="BM186" s="196" t="s">
        <v>312</v>
      </c>
    </row>
    <row r="187" spans="1:65" s="2" customFormat="1" ht="16.5" customHeight="1">
      <c r="A187" s="32"/>
      <c r="B187" s="33"/>
      <c r="C187" s="210" t="s">
        <v>313</v>
      </c>
      <c r="D187" s="210" t="s">
        <v>187</v>
      </c>
      <c r="E187" s="211" t="s">
        <v>314</v>
      </c>
      <c r="F187" s="212" t="s">
        <v>315</v>
      </c>
      <c r="G187" s="213" t="s">
        <v>271</v>
      </c>
      <c r="H187" s="214">
        <v>20</v>
      </c>
      <c r="I187" s="215"/>
      <c r="J187" s="216"/>
      <c r="K187" s="217">
        <f t="shared" si="14"/>
        <v>0</v>
      </c>
      <c r="L187" s="212" t="s">
        <v>1</v>
      </c>
      <c r="M187" s="218"/>
      <c r="N187" s="219" t="s">
        <v>1</v>
      </c>
      <c r="O187" s="192" t="s">
        <v>39</v>
      </c>
      <c r="P187" s="193">
        <f t="shared" si="15"/>
        <v>0</v>
      </c>
      <c r="Q187" s="193">
        <f t="shared" si="16"/>
        <v>0</v>
      </c>
      <c r="R187" s="193">
        <f t="shared" si="17"/>
        <v>0</v>
      </c>
      <c r="S187" s="69"/>
      <c r="T187" s="194">
        <f t="shared" si="18"/>
        <v>0</v>
      </c>
      <c r="U187" s="194">
        <v>0</v>
      </c>
      <c r="V187" s="194">
        <f t="shared" si="19"/>
        <v>0</v>
      </c>
      <c r="W187" s="194">
        <v>0</v>
      </c>
      <c r="X187" s="195">
        <f t="shared" si="20"/>
        <v>0</v>
      </c>
      <c r="Y187" s="32"/>
      <c r="Z187" s="32"/>
      <c r="AA187" s="32"/>
      <c r="AB187" s="32"/>
      <c r="AC187" s="32"/>
      <c r="AD187" s="32"/>
      <c r="AE187" s="32"/>
      <c r="AR187" s="196" t="s">
        <v>223</v>
      </c>
      <c r="AT187" s="196" t="s">
        <v>187</v>
      </c>
      <c r="AU187" s="196" t="s">
        <v>86</v>
      </c>
      <c r="AY187" s="15" t="s">
        <v>134</v>
      </c>
      <c r="BE187" s="197">
        <f t="shared" si="21"/>
        <v>0</v>
      </c>
      <c r="BF187" s="197">
        <f t="shared" si="22"/>
        <v>0</v>
      </c>
      <c r="BG187" s="197">
        <f t="shared" si="23"/>
        <v>0</v>
      </c>
      <c r="BH187" s="197">
        <f t="shared" si="24"/>
        <v>0</v>
      </c>
      <c r="BI187" s="197">
        <f t="shared" si="25"/>
        <v>0</v>
      </c>
      <c r="BJ187" s="15" t="s">
        <v>84</v>
      </c>
      <c r="BK187" s="197">
        <f t="shared" si="26"/>
        <v>0</v>
      </c>
      <c r="BL187" s="15" t="s">
        <v>223</v>
      </c>
      <c r="BM187" s="196" t="s">
        <v>316</v>
      </c>
    </row>
    <row r="188" spans="1:65" s="2" customFormat="1" ht="24.2" customHeight="1">
      <c r="A188" s="32"/>
      <c r="B188" s="33"/>
      <c r="C188" s="184" t="s">
        <v>317</v>
      </c>
      <c r="D188" s="184" t="s">
        <v>136</v>
      </c>
      <c r="E188" s="185" t="s">
        <v>318</v>
      </c>
      <c r="F188" s="186" t="s">
        <v>319</v>
      </c>
      <c r="G188" s="187" t="s">
        <v>183</v>
      </c>
      <c r="H188" s="188">
        <v>10</v>
      </c>
      <c r="I188" s="189"/>
      <c r="J188" s="189"/>
      <c r="K188" s="190">
        <f t="shared" si="14"/>
        <v>0</v>
      </c>
      <c r="L188" s="186" t="s">
        <v>140</v>
      </c>
      <c r="M188" s="37"/>
      <c r="N188" s="191" t="s">
        <v>1</v>
      </c>
      <c r="O188" s="192" t="s">
        <v>39</v>
      </c>
      <c r="P188" s="193">
        <f t="shared" si="15"/>
        <v>0</v>
      </c>
      <c r="Q188" s="193">
        <f t="shared" si="16"/>
        <v>0</v>
      </c>
      <c r="R188" s="193">
        <f t="shared" si="17"/>
        <v>0</v>
      </c>
      <c r="S188" s="69"/>
      <c r="T188" s="194">
        <f t="shared" si="18"/>
        <v>0</v>
      </c>
      <c r="U188" s="194">
        <v>0</v>
      </c>
      <c r="V188" s="194">
        <f t="shared" si="19"/>
        <v>0</v>
      </c>
      <c r="W188" s="194">
        <v>0</v>
      </c>
      <c r="X188" s="195">
        <f t="shared" si="20"/>
        <v>0</v>
      </c>
      <c r="Y188" s="32"/>
      <c r="Z188" s="32"/>
      <c r="AA188" s="32"/>
      <c r="AB188" s="32"/>
      <c r="AC188" s="32"/>
      <c r="AD188" s="32"/>
      <c r="AE188" s="32"/>
      <c r="AR188" s="196" t="s">
        <v>199</v>
      </c>
      <c r="AT188" s="196" t="s">
        <v>136</v>
      </c>
      <c r="AU188" s="196" t="s">
        <v>86</v>
      </c>
      <c r="AY188" s="15" t="s">
        <v>134</v>
      </c>
      <c r="BE188" s="197">
        <f t="shared" si="21"/>
        <v>0</v>
      </c>
      <c r="BF188" s="197">
        <f t="shared" si="22"/>
        <v>0</v>
      </c>
      <c r="BG188" s="197">
        <f t="shared" si="23"/>
        <v>0</v>
      </c>
      <c r="BH188" s="197">
        <f t="shared" si="24"/>
        <v>0</v>
      </c>
      <c r="BI188" s="197">
        <f t="shared" si="25"/>
        <v>0</v>
      </c>
      <c r="BJ188" s="15" t="s">
        <v>84</v>
      </c>
      <c r="BK188" s="197">
        <f t="shared" si="26"/>
        <v>0</v>
      </c>
      <c r="BL188" s="15" t="s">
        <v>199</v>
      </c>
      <c r="BM188" s="196" t="s">
        <v>320</v>
      </c>
    </row>
    <row r="189" spans="1:65" s="13" customFormat="1">
      <c r="B189" s="198"/>
      <c r="C189" s="199"/>
      <c r="D189" s="200" t="s">
        <v>143</v>
      </c>
      <c r="E189" s="201" t="s">
        <v>1</v>
      </c>
      <c r="F189" s="202" t="s">
        <v>321</v>
      </c>
      <c r="G189" s="199"/>
      <c r="H189" s="203">
        <v>10</v>
      </c>
      <c r="I189" s="204"/>
      <c r="J189" s="204"/>
      <c r="K189" s="199"/>
      <c r="L189" s="199"/>
      <c r="M189" s="205"/>
      <c r="N189" s="206"/>
      <c r="O189" s="207"/>
      <c r="P189" s="207"/>
      <c r="Q189" s="207"/>
      <c r="R189" s="207"/>
      <c r="S189" s="207"/>
      <c r="T189" s="207"/>
      <c r="U189" s="207"/>
      <c r="V189" s="207"/>
      <c r="W189" s="207"/>
      <c r="X189" s="208"/>
      <c r="AT189" s="209" t="s">
        <v>143</v>
      </c>
      <c r="AU189" s="209" t="s">
        <v>86</v>
      </c>
      <c r="AV189" s="13" t="s">
        <v>86</v>
      </c>
      <c r="AW189" s="13" t="s">
        <v>5</v>
      </c>
      <c r="AX189" s="13" t="s">
        <v>84</v>
      </c>
      <c r="AY189" s="209" t="s">
        <v>134</v>
      </c>
    </row>
    <row r="190" spans="1:65" s="2" customFormat="1" ht="16.5" customHeight="1">
      <c r="A190" s="32"/>
      <c r="B190" s="33"/>
      <c r="C190" s="210" t="s">
        <v>322</v>
      </c>
      <c r="D190" s="210" t="s">
        <v>187</v>
      </c>
      <c r="E190" s="211" t="s">
        <v>323</v>
      </c>
      <c r="F190" s="212" t="s">
        <v>324</v>
      </c>
      <c r="G190" s="213" t="s">
        <v>183</v>
      </c>
      <c r="H190" s="214">
        <v>10</v>
      </c>
      <c r="I190" s="215"/>
      <c r="J190" s="216"/>
      <c r="K190" s="217">
        <f>ROUND(P190*H190,2)</f>
        <v>0</v>
      </c>
      <c r="L190" s="212" t="s">
        <v>1</v>
      </c>
      <c r="M190" s="218"/>
      <c r="N190" s="219" t="s">
        <v>1</v>
      </c>
      <c r="O190" s="192" t="s">
        <v>39</v>
      </c>
      <c r="P190" s="193">
        <f>I190+J190</f>
        <v>0</v>
      </c>
      <c r="Q190" s="193">
        <f>ROUND(I190*H190,2)</f>
        <v>0</v>
      </c>
      <c r="R190" s="193">
        <f>ROUND(J190*H190,2)</f>
        <v>0</v>
      </c>
      <c r="S190" s="69"/>
      <c r="T190" s="194">
        <f>S190*H190</f>
        <v>0</v>
      </c>
      <c r="U190" s="194">
        <v>0</v>
      </c>
      <c r="V190" s="194">
        <f>U190*H190</f>
        <v>0</v>
      </c>
      <c r="W190" s="194">
        <v>0</v>
      </c>
      <c r="X190" s="195">
        <f>W190*H190</f>
        <v>0</v>
      </c>
      <c r="Y190" s="32"/>
      <c r="Z190" s="32"/>
      <c r="AA190" s="32"/>
      <c r="AB190" s="32"/>
      <c r="AC190" s="32"/>
      <c r="AD190" s="32"/>
      <c r="AE190" s="32"/>
      <c r="AR190" s="196" t="s">
        <v>223</v>
      </c>
      <c r="AT190" s="196" t="s">
        <v>187</v>
      </c>
      <c r="AU190" s="196" t="s">
        <v>86</v>
      </c>
      <c r="AY190" s="15" t="s">
        <v>134</v>
      </c>
      <c r="BE190" s="197">
        <f>IF(O190="základní",K190,0)</f>
        <v>0</v>
      </c>
      <c r="BF190" s="197">
        <f>IF(O190="snížená",K190,0)</f>
        <v>0</v>
      </c>
      <c r="BG190" s="197">
        <f>IF(O190="zákl. přenesená",K190,0)</f>
        <v>0</v>
      </c>
      <c r="BH190" s="197">
        <f>IF(O190="sníž. přenesená",K190,0)</f>
        <v>0</v>
      </c>
      <c r="BI190" s="197">
        <f>IF(O190="nulová",K190,0)</f>
        <v>0</v>
      </c>
      <c r="BJ190" s="15" t="s">
        <v>84</v>
      </c>
      <c r="BK190" s="197">
        <f>ROUND(P190*H190,2)</f>
        <v>0</v>
      </c>
      <c r="BL190" s="15" t="s">
        <v>223</v>
      </c>
      <c r="BM190" s="196" t="s">
        <v>325</v>
      </c>
    </row>
    <row r="191" spans="1:65" s="2" customFormat="1" ht="24.2" customHeight="1">
      <c r="A191" s="32"/>
      <c r="B191" s="33"/>
      <c r="C191" s="184" t="s">
        <v>326</v>
      </c>
      <c r="D191" s="184" t="s">
        <v>136</v>
      </c>
      <c r="E191" s="185" t="s">
        <v>327</v>
      </c>
      <c r="F191" s="186" t="s">
        <v>328</v>
      </c>
      <c r="G191" s="187" t="s">
        <v>183</v>
      </c>
      <c r="H191" s="188">
        <v>168</v>
      </c>
      <c r="I191" s="189"/>
      <c r="J191" s="189"/>
      <c r="K191" s="190">
        <f>ROUND(P191*H191,2)</f>
        <v>0</v>
      </c>
      <c r="L191" s="186" t="s">
        <v>140</v>
      </c>
      <c r="M191" s="37"/>
      <c r="N191" s="191" t="s">
        <v>1</v>
      </c>
      <c r="O191" s="192" t="s">
        <v>39</v>
      </c>
      <c r="P191" s="193">
        <f>I191+J191</f>
        <v>0</v>
      </c>
      <c r="Q191" s="193">
        <f>ROUND(I191*H191,2)</f>
        <v>0</v>
      </c>
      <c r="R191" s="193">
        <f>ROUND(J191*H191,2)</f>
        <v>0</v>
      </c>
      <c r="S191" s="69"/>
      <c r="T191" s="194">
        <f>S191*H191</f>
        <v>0</v>
      </c>
      <c r="U191" s="194">
        <v>0</v>
      </c>
      <c r="V191" s="194">
        <f>U191*H191</f>
        <v>0</v>
      </c>
      <c r="W191" s="194">
        <v>0</v>
      </c>
      <c r="X191" s="195">
        <f>W191*H191</f>
        <v>0</v>
      </c>
      <c r="Y191" s="32"/>
      <c r="Z191" s="32"/>
      <c r="AA191" s="32"/>
      <c r="AB191" s="32"/>
      <c r="AC191" s="32"/>
      <c r="AD191" s="32"/>
      <c r="AE191" s="32"/>
      <c r="AR191" s="196" t="s">
        <v>199</v>
      </c>
      <c r="AT191" s="196" t="s">
        <v>136</v>
      </c>
      <c r="AU191" s="196" t="s">
        <v>86</v>
      </c>
      <c r="AY191" s="15" t="s">
        <v>134</v>
      </c>
      <c r="BE191" s="197">
        <f>IF(O191="základní",K191,0)</f>
        <v>0</v>
      </c>
      <c r="BF191" s="197">
        <f>IF(O191="snížená",K191,0)</f>
        <v>0</v>
      </c>
      <c r="BG191" s="197">
        <f>IF(O191="zákl. přenesená",K191,0)</f>
        <v>0</v>
      </c>
      <c r="BH191" s="197">
        <f>IF(O191="sníž. přenesená",K191,0)</f>
        <v>0</v>
      </c>
      <c r="BI191" s="197">
        <f>IF(O191="nulová",K191,0)</f>
        <v>0</v>
      </c>
      <c r="BJ191" s="15" t="s">
        <v>84</v>
      </c>
      <c r="BK191" s="197">
        <f>ROUND(P191*H191,2)</f>
        <v>0</v>
      </c>
      <c r="BL191" s="15" t="s">
        <v>199</v>
      </c>
      <c r="BM191" s="196" t="s">
        <v>329</v>
      </c>
    </row>
    <row r="192" spans="1:65" s="13" customFormat="1">
      <c r="B192" s="198"/>
      <c r="C192" s="199"/>
      <c r="D192" s="200" t="s">
        <v>143</v>
      </c>
      <c r="E192" s="201" t="s">
        <v>1</v>
      </c>
      <c r="F192" s="202" t="s">
        <v>330</v>
      </c>
      <c r="G192" s="199"/>
      <c r="H192" s="203">
        <v>168</v>
      </c>
      <c r="I192" s="204"/>
      <c r="J192" s="204"/>
      <c r="K192" s="199"/>
      <c r="L192" s="199"/>
      <c r="M192" s="205"/>
      <c r="N192" s="206"/>
      <c r="O192" s="207"/>
      <c r="P192" s="207"/>
      <c r="Q192" s="207"/>
      <c r="R192" s="207"/>
      <c r="S192" s="207"/>
      <c r="T192" s="207"/>
      <c r="U192" s="207"/>
      <c r="V192" s="207"/>
      <c r="W192" s="207"/>
      <c r="X192" s="208"/>
      <c r="AT192" s="209" t="s">
        <v>143</v>
      </c>
      <c r="AU192" s="209" t="s">
        <v>86</v>
      </c>
      <c r="AV192" s="13" t="s">
        <v>86</v>
      </c>
      <c r="AW192" s="13" t="s">
        <v>5</v>
      </c>
      <c r="AX192" s="13" t="s">
        <v>84</v>
      </c>
      <c r="AY192" s="209" t="s">
        <v>134</v>
      </c>
    </row>
    <row r="193" spans="1:65" s="2" customFormat="1" ht="16.5" customHeight="1">
      <c r="A193" s="32"/>
      <c r="B193" s="33"/>
      <c r="C193" s="210" t="s">
        <v>331</v>
      </c>
      <c r="D193" s="210" t="s">
        <v>187</v>
      </c>
      <c r="E193" s="211" t="s">
        <v>332</v>
      </c>
      <c r="F193" s="212" t="s">
        <v>333</v>
      </c>
      <c r="G193" s="213" t="s">
        <v>183</v>
      </c>
      <c r="H193" s="214">
        <v>176.4</v>
      </c>
      <c r="I193" s="215"/>
      <c r="J193" s="216"/>
      <c r="K193" s="217">
        <f>ROUND(P193*H193,2)</f>
        <v>0</v>
      </c>
      <c r="L193" s="212" t="s">
        <v>1</v>
      </c>
      <c r="M193" s="218"/>
      <c r="N193" s="219" t="s">
        <v>1</v>
      </c>
      <c r="O193" s="192" t="s">
        <v>39</v>
      </c>
      <c r="P193" s="193">
        <f>I193+J193</f>
        <v>0</v>
      </c>
      <c r="Q193" s="193">
        <f>ROUND(I193*H193,2)</f>
        <v>0</v>
      </c>
      <c r="R193" s="193">
        <f>ROUND(J193*H193,2)</f>
        <v>0</v>
      </c>
      <c r="S193" s="69"/>
      <c r="T193" s="194">
        <f>S193*H193</f>
        <v>0</v>
      </c>
      <c r="U193" s="194">
        <v>0</v>
      </c>
      <c r="V193" s="194">
        <f>U193*H193</f>
        <v>0</v>
      </c>
      <c r="W193" s="194">
        <v>0</v>
      </c>
      <c r="X193" s="195">
        <f>W193*H193</f>
        <v>0</v>
      </c>
      <c r="Y193" s="32"/>
      <c r="Z193" s="32"/>
      <c r="AA193" s="32"/>
      <c r="AB193" s="32"/>
      <c r="AC193" s="32"/>
      <c r="AD193" s="32"/>
      <c r="AE193" s="32"/>
      <c r="AR193" s="196" t="s">
        <v>223</v>
      </c>
      <c r="AT193" s="196" t="s">
        <v>187</v>
      </c>
      <c r="AU193" s="196" t="s">
        <v>86</v>
      </c>
      <c r="AY193" s="15" t="s">
        <v>134</v>
      </c>
      <c r="BE193" s="197">
        <f>IF(O193="základní",K193,0)</f>
        <v>0</v>
      </c>
      <c r="BF193" s="197">
        <f>IF(O193="snížená",K193,0)</f>
        <v>0</v>
      </c>
      <c r="BG193" s="197">
        <f>IF(O193="zákl. přenesená",K193,0)</f>
        <v>0</v>
      </c>
      <c r="BH193" s="197">
        <f>IF(O193="sníž. přenesená",K193,0)</f>
        <v>0</v>
      </c>
      <c r="BI193" s="197">
        <f>IF(O193="nulová",K193,0)</f>
        <v>0</v>
      </c>
      <c r="BJ193" s="15" t="s">
        <v>84</v>
      </c>
      <c r="BK193" s="197">
        <f>ROUND(P193*H193,2)</f>
        <v>0</v>
      </c>
      <c r="BL193" s="15" t="s">
        <v>223</v>
      </c>
      <c r="BM193" s="196" t="s">
        <v>334</v>
      </c>
    </row>
    <row r="194" spans="1:65" s="13" customFormat="1">
      <c r="B194" s="198"/>
      <c r="C194" s="199"/>
      <c r="D194" s="200" t="s">
        <v>143</v>
      </c>
      <c r="E194" s="199"/>
      <c r="F194" s="202" t="s">
        <v>335</v>
      </c>
      <c r="G194" s="199"/>
      <c r="H194" s="203">
        <v>176.4</v>
      </c>
      <c r="I194" s="204"/>
      <c r="J194" s="204"/>
      <c r="K194" s="199"/>
      <c r="L194" s="199"/>
      <c r="M194" s="205"/>
      <c r="N194" s="206"/>
      <c r="O194" s="207"/>
      <c r="P194" s="207"/>
      <c r="Q194" s="207"/>
      <c r="R194" s="207"/>
      <c r="S194" s="207"/>
      <c r="T194" s="207"/>
      <c r="U194" s="207"/>
      <c r="V194" s="207"/>
      <c r="W194" s="207"/>
      <c r="X194" s="208"/>
      <c r="AT194" s="209" t="s">
        <v>143</v>
      </c>
      <c r="AU194" s="209" t="s">
        <v>86</v>
      </c>
      <c r="AV194" s="13" t="s">
        <v>86</v>
      </c>
      <c r="AW194" s="13" t="s">
        <v>4</v>
      </c>
      <c r="AX194" s="13" t="s">
        <v>84</v>
      </c>
      <c r="AY194" s="209" t="s">
        <v>134</v>
      </c>
    </row>
    <row r="195" spans="1:65" s="2" customFormat="1" ht="24.2" customHeight="1">
      <c r="A195" s="32"/>
      <c r="B195" s="33"/>
      <c r="C195" s="184" t="s">
        <v>336</v>
      </c>
      <c r="D195" s="184" t="s">
        <v>136</v>
      </c>
      <c r="E195" s="185" t="s">
        <v>337</v>
      </c>
      <c r="F195" s="186" t="s">
        <v>338</v>
      </c>
      <c r="G195" s="187" t="s">
        <v>183</v>
      </c>
      <c r="H195" s="188">
        <v>277</v>
      </c>
      <c r="I195" s="189"/>
      <c r="J195" s="189"/>
      <c r="K195" s="190">
        <f>ROUND(P195*H195,2)</f>
        <v>0</v>
      </c>
      <c r="L195" s="186" t="s">
        <v>140</v>
      </c>
      <c r="M195" s="37"/>
      <c r="N195" s="191" t="s">
        <v>1</v>
      </c>
      <c r="O195" s="192" t="s">
        <v>39</v>
      </c>
      <c r="P195" s="193">
        <f>I195+J195</f>
        <v>0</v>
      </c>
      <c r="Q195" s="193">
        <f>ROUND(I195*H195,2)</f>
        <v>0</v>
      </c>
      <c r="R195" s="193">
        <f>ROUND(J195*H195,2)</f>
        <v>0</v>
      </c>
      <c r="S195" s="69"/>
      <c r="T195" s="194">
        <f>S195*H195</f>
        <v>0</v>
      </c>
      <c r="U195" s="194">
        <v>0</v>
      </c>
      <c r="V195" s="194">
        <f>U195*H195</f>
        <v>0</v>
      </c>
      <c r="W195" s="194">
        <v>0</v>
      </c>
      <c r="X195" s="195">
        <f>W195*H195</f>
        <v>0</v>
      </c>
      <c r="Y195" s="32"/>
      <c r="Z195" s="32"/>
      <c r="AA195" s="32"/>
      <c r="AB195" s="32"/>
      <c r="AC195" s="32"/>
      <c r="AD195" s="32"/>
      <c r="AE195" s="32"/>
      <c r="AR195" s="196" t="s">
        <v>199</v>
      </c>
      <c r="AT195" s="196" t="s">
        <v>136</v>
      </c>
      <c r="AU195" s="196" t="s">
        <v>86</v>
      </c>
      <c r="AY195" s="15" t="s">
        <v>134</v>
      </c>
      <c r="BE195" s="197">
        <f>IF(O195="základní",K195,0)</f>
        <v>0</v>
      </c>
      <c r="BF195" s="197">
        <f>IF(O195="snížená",K195,0)</f>
        <v>0</v>
      </c>
      <c r="BG195" s="197">
        <f>IF(O195="zákl. přenesená",K195,0)</f>
        <v>0</v>
      </c>
      <c r="BH195" s="197">
        <f>IF(O195="sníž. přenesená",K195,0)</f>
        <v>0</v>
      </c>
      <c r="BI195" s="197">
        <f>IF(O195="nulová",K195,0)</f>
        <v>0</v>
      </c>
      <c r="BJ195" s="15" t="s">
        <v>84</v>
      </c>
      <c r="BK195" s="197">
        <f>ROUND(P195*H195,2)</f>
        <v>0</v>
      </c>
      <c r="BL195" s="15" t="s">
        <v>199</v>
      </c>
      <c r="BM195" s="196" t="s">
        <v>339</v>
      </c>
    </row>
    <row r="196" spans="1:65" s="13" customFormat="1">
      <c r="B196" s="198"/>
      <c r="C196" s="199"/>
      <c r="D196" s="200" t="s">
        <v>143</v>
      </c>
      <c r="E196" s="201" t="s">
        <v>1</v>
      </c>
      <c r="F196" s="202" t="s">
        <v>340</v>
      </c>
      <c r="G196" s="199"/>
      <c r="H196" s="203">
        <v>277</v>
      </c>
      <c r="I196" s="204"/>
      <c r="J196" s="204"/>
      <c r="K196" s="199"/>
      <c r="L196" s="199"/>
      <c r="M196" s="205"/>
      <c r="N196" s="206"/>
      <c r="O196" s="207"/>
      <c r="P196" s="207"/>
      <c r="Q196" s="207"/>
      <c r="R196" s="207"/>
      <c r="S196" s="207"/>
      <c r="T196" s="207"/>
      <c r="U196" s="207"/>
      <c r="V196" s="207"/>
      <c r="W196" s="207"/>
      <c r="X196" s="208"/>
      <c r="AT196" s="209" t="s">
        <v>143</v>
      </c>
      <c r="AU196" s="209" t="s">
        <v>86</v>
      </c>
      <c r="AV196" s="13" t="s">
        <v>86</v>
      </c>
      <c r="AW196" s="13" t="s">
        <v>5</v>
      </c>
      <c r="AX196" s="13" t="s">
        <v>84</v>
      </c>
      <c r="AY196" s="209" t="s">
        <v>134</v>
      </c>
    </row>
    <row r="197" spans="1:65" s="2" customFormat="1" ht="16.5" customHeight="1">
      <c r="A197" s="32"/>
      <c r="B197" s="33"/>
      <c r="C197" s="210" t="s">
        <v>341</v>
      </c>
      <c r="D197" s="210" t="s">
        <v>187</v>
      </c>
      <c r="E197" s="211" t="s">
        <v>342</v>
      </c>
      <c r="F197" s="212" t="s">
        <v>343</v>
      </c>
      <c r="G197" s="213" t="s">
        <v>183</v>
      </c>
      <c r="H197" s="214">
        <v>290.85000000000002</v>
      </c>
      <c r="I197" s="215"/>
      <c r="J197" s="216"/>
      <c r="K197" s="217">
        <f>ROUND(P197*H197,2)</f>
        <v>0</v>
      </c>
      <c r="L197" s="212" t="s">
        <v>1</v>
      </c>
      <c r="M197" s="218"/>
      <c r="N197" s="219" t="s">
        <v>1</v>
      </c>
      <c r="O197" s="192" t="s">
        <v>39</v>
      </c>
      <c r="P197" s="193">
        <f>I197+J197</f>
        <v>0</v>
      </c>
      <c r="Q197" s="193">
        <f>ROUND(I197*H197,2)</f>
        <v>0</v>
      </c>
      <c r="R197" s="193">
        <f>ROUND(J197*H197,2)</f>
        <v>0</v>
      </c>
      <c r="S197" s="69"/>
      <c r="T197" s="194">
        <f>S197*H197</f>
        <v>0</v>
      </c>
      <c r="U197" s="194">
        <v>0</v>
      </c>
      <c r="V197" s="194">
        <f>U197*H197</f>
        <v>0</v>
      </c>
      <c r="W197" s="194">
        <v>0</v>
      </c>
      <c r="X197" s="195">
        <f>W197*H197</f>
        <v>0</v>
      </c>
      <c r="Y197" s="32"/>
      <c r="Z197" s="32"/>
      <c r="AA197" s="32"/>
      <c r="AB197" s="32"/>
      <c r="AC197" s="32"/>
      <c r="AD197" s="32"/>
      <c r="AE197" s="32"/>
      <c r="AR197" s="196" t="s">
        <v>223</v>
      </c>
      <c r="AT197" s="196" t="s">
        <v>187</v>
      </c>
      <c r="AU197" s="196" t="s">
        <v>86</v>
      </c>
      <c r="AY197" s="15" t="s">
        <v>134</v>
      </c>
      <c r="BE197" s="197">
        <f>IF(O197="základní",K197,0)</f>
        <v>0</v>
      </c>
      <c r="BF197" s="197">
        <f>IF(O197="snížená",K197,0)</f>
        <v>0</v>
      </c>
      <c r="BG197" s="197">
        <f>IF(O197="zákl. přenesená",K197,0)</f>
        <v>0</v>
      </c>
      <c r="BH197" s="197">
        <f>IF(O197="sníž. přenesená",K197,0)</f>
        <v>0</v>
      </c>
      <c r="BI197" s="197">
        <f>IF(O197="nulová",K197,0)</f>
        <v>0</v>
      </c>
      <c r="BJ197" s="15" t="s">
        <v>84</v>
      </c>
      <c r="BK197" s="197">
        <f>ROUND(P197*H197,2)</f>
        <v>0</v>
      </c>
      <c r="BL197" s="15" t="s">
        <v>223</v>
      </c>
      <c r="BM197" s="196" t="s">
        <v>344</v>
      </c>
    </row>
    <row r="198" spans="1:65" s="13" customFormat="1">
      <c r="B198" s="198"/>
      <c r="C198" s="199"/>
      <c r="D198" s="200" t="s">
        <v>143</v>
      </c>
      <c r="E198" s="199"/>
      <c r="F198" s="202" t="s">
        <v>345</v>
      </c>
      <c r="G198" s="199"/>
      <c r="H198" s="203">
        <v>290.85000000000002</v>
      </c>
      <c r="I198" s="204"/>
      <c r="J198" s="204"/>
      <c r="K198" s="199"/>
      <c r="L198" s="199"/>
      <c r="M198" s="205"/>
      <c r="N198" s="206"/>
      <c r="O198" s="207"/>
      <c r="P198" s="207"/>
      <c r="Q198" s="207"/>
      <c r="R198" s="207"/>
      <c r="S198" s="207"/>
      <c r="T198" s="207"/>
      <c r="U198" s="207"/>
      <c r="V198" s="207"/>
      <c r="W198" s="207"/>
      <c r="X198" s="208"/>
      <c r="AT198" s="209" t="s">
        <v>143</v>
      </c>
      <c r="AU198" s="209" t="s">
        <v>86</v>
      </c>
      <c r="AV198" s="13" t="s">
        <v>86</v>
      </c>
      <c r="AW198" s="13" t="s">
        <v>4</v>
      </c>
      <c r="AX198" s="13" t="s">
        <v>84</v>
      </c>
      <c r="AY198" s="209" t="s">
        <v>134</v>
      </c>
    </row>
    <row r="199" spans="1:65" s="2" customFormat="1" ht="24.2" customHeight="1">
      <c r="A199" s="32"/>
      <c r="B199" s="33"/>
      <c r="C199" s="184" t="s">
        <v>346</v>
      </c>
      <c r="D199" s="184" t="s">
        <v>136</v>
      </c>
      <c r="E199" s="185" t="s">
        <v>347</v>
      </c>
      <c r="F199" s="186" t="s">
        <v>348</v>
      </c>
      <c r="G199" s="187" t="s">
        <v>183</v>
      </c>
      <c r="H199" s="188">
        <v>474</v>
      </c>
      <c r="I199" s="189"/>
      <c r="J199" s="189"/>
      <c r="K199" s="190">
        <f>ROUND(P199*H199,2)</f>
        <v>0</v>
      </c>
      <c r="L199" s="186" t="s">
        <v>140</v>
      </c>
      <c r="M199" s="37"/>
      <c r="N199" s="191" t="s">
        <v>1</v>
      </c>
      <c r="O199" s="192" t="s">
        <v>39</v>
      </c>
      <c r="P199" s="193">
        <f>I199+J199</f>
        <v>0</v>
      </c>
      <c r="Q199" s="193">
        <f>ROUND(I199*H199,2)</f>
        <v>0</v>
      </c>
      <c r="R199" s="193">
        <f>ROUND(J199*H199,2)</f>
        <v>0</v>
      </c>
      <c r="S199" s="69"/>
      <c r="T199" s="194">
        <f>S199*H199</f>
        <v>0</v>
      </c>
      <c r="U199" s="194">
        <v>0</v>
      </c>
      <c r="V199" s="194">
        <f>U199*H199</f>
        <v>0</v>
      </c>
      <c r="W199" s="194">
        <v>0</v>
      </c>
      <c r="X199" s="195">
        <f>W199*H199</f>
        <v>0</v>
      </c>
      <c r="Y199" s="32"/>
      <c r="Z199" s="32"/>
      <c r="AA199" s="32"/>
      <c r="AB199" s="32"/>
      <c r="AC199" s="32"/>
      <c r="AD199" s="32"/>
      <c r="AE199" s="32"/>
      <c r="AR199" s="196" t="s">
        <v>199</v>
      </c>
      <c r="AT199" s="196" t="s">
        <v>136</v>
      </c>
      <c r="AU199" s="196" t="s">
        <v>86</v>
      </c>
      <c r="AY199" s="15" t="s">
        <v>134</v>
      </c>
      <c r="BE199" s="197">
        <f>IF(O199="základní",K199,0)</f>
        <v>0</v>
      </c>
      <c r="BF199" s="197">
        <f>IF(O199="snížená",K199,0)</f>
        <v>0</v>
      </c>
      <c r="BG199" s="197">
        <f>IF(O199="zákl. přenesená",K199,0)</f>
        <v>0</v>
      </c>
      <c r="BH199" s="197">
        <f>IF(O199="sníž. přenesená",K199,0)</f>
        <v>0</v>
      </c>
      <c r="BI199" s="197">
        <f>IF(O199="nulová",K199,0)</f>
        <v>0</v>
      </c>
      <c r="BJ199" s="15" t="s">
        <v>84</v>
      </c>
      <c r="BK199" s="197">
        <f>ROUND(P199*H199,2)</f>
        <v>0</v>
      </c>
      <c r="BL199" s="15" t="s">
        <v>199</v>
      </c>
      <c r="BM199" s="196" t="s">
        <v>349</v>
      </c>
    </row>
    <row r="200" spans="1:65" s="13" customFormat="1">
      <c r="B200" s="198"/>
      <c r="C200" s="199"/>
      <c r="D200" s="200" t="s">
        <v>143</v>
      </c>
      <c r="E200" s="201" t="s">
        <v>1</v>
      </c>
      <c r="F200" s="202" t="s">
        <v>350</v>
      </c>
      <c r="G200" s="199"/>
      <c r="H200" s="203">
        <v>474</v>
      </c>
      <c r="I200" s="204"/>
      <c r="J200" s="204"/>
      <c r="K200" s="199"/>
      <c r="L200" s="199"/>
      <c r="M200" s="205"/>
      <c r="N200" s="206"/>
      <c r="O200" s="207"/>
      <c r="P200" s="207"/>
      <c r="Q200" s="207"/>
      <c r="R200" s="207"/>
      <c r="S200" s="207"/>
      <c r="T200" s="207"/>
      <c r="U200" s="207"/>
      <c r="V200" s="207"/>
      <c r="W200" s="207"/>
      <c r="X200" s="208"/>
      <c r="AT200" s="209" t="s">
        <v>143</v>
      </c>
      <c r="AU200" s="209" t="s">
        <v>86</v>
      </c>
      <c r="AV200" s="13" t="s">
        <v>86</v>
      </c>
      <c r="AW200" s="13" t="s">
        <v>5</v>
      </c>
      <c r="AX200" s="13" t="s">
        <v>84</v>
      </c>
      <c r="AY200" s="209" t="s">
        <v>134</v>
      </c>
    </row>
    <row r="201" spans="1:65" s="2" customFormat="1" ht="16.5" customHeight="1">
      <c r="A201" s="32"/>
      <c r="B201" s="33"/>
      <c r="C201" s="210" t="s">
        <v>351</v>
      </c>
      <c r="D201" s="210" t="s">
        <v>187</v>
      </c>
      <c r="E201" s="211" t="s">
        <v>352</v>
      </c>
      <c r="F201" s="212" t="s">
        <v>353</v>
      </c>
      <c r="G201" s="213" t="s">
        <v>183</v>
      </c>
      <c r="H201" s="214">
        <v>497.7</v>
      </c>
      <c r="I201" s="215"/>
      <c r="J201" s="216"/>
      <c r="K201" s="217">
        <f>ROUND(P201*H201,2)</f>
        <v>0</v>
      </c>
      <c r="L201" s="212" t="s">
        <v>1</v>
      </c>
      <c r="M201" s="218"/>
      <c r="N201" s="219" t="s">
        <v>1</v>
      </c>
      <c r="O201" s="192" t="s">
        <v>39</v>
      </c>
      <c r="P201" s="193">
        <f>I201+J201</f>
        <v>0</v>
      </c>
      <c r="Q201" s="193">
        <f>ROUND(I201*H201,2)</f>
        <v>0</v>
      </c>
      <c r="R201" s="193">
        <f>ROUND(J201*H201,2)</f>
        <v>0</v>
      </c>
      <c r="S201" s="69"/>
      <c r="T201" s="194">
        <f>S201*H201</f>
        <v>0</v>
      </c>
      <c r="U201" s="194">
        <v>0</v>
      </c>
      <c r="V201" s="194">
        <f>U201*H201</f>
        <v>0</v>
      </c>
      <c r="W201" s="194">
        <v>0</v>
      </c>
      <c r="X201" s="195">
        <f>W201*H201</f>
        <v>0</v>
      </c>
      <c r="Y201" s="32"/>
      <c r="Z201" s="32"/>
      <c r="AA201" s="32"/>
      <c r="AB201" s="32"/>
      <c r="AC201" s="32"/>
      <c r="AD201" s="32"/>
      <c r="AE201" s="32"/>
      <c r="AR201" s="196" t="s">
        <v>223</v>
      </c>
      <c r="AT201" s="196" t="s">
        <v>187</v>
      </c>
      <c r="AU201" s="196" t="s">
        <v>86</v>
      </c>
      <c r="AY201" s="15" t="s">
        <v>134</v>
      </c>
      <c r="BE201" s="197">
        <f>IF(O201="základní",K201,0)</f>
        <v>0</v>
      </c>
      <c r="BF201" s="197">
        <f>IF(O201="snížená",K201,0)</f>
        <v>0</v>
      </c>
      <c r="BG201" s="197">
        <f>IF(O201="zákl. přenesená",K201,0)</f>
        <v>0</v>
      </c>
      <c r="BH201" s="197">
        <f>IF(O201="sníž. přenesená",K201,0)</f>
        <v>0</v>
      </c>
      <c r="BI201" s="197">
        <f>IF(O201="nulová",K201,0)</f>
        <v>0</v>
      </c>
      <c r="BJ201" s="15" t="s">
        <v>84</v>
      </c>
      <c r="BK201" s="197">
        <f>ROUND(P201*H201,2)</f>
        <v>0</v>
      </c>
      <c r="BL201" s="15" t="s">
        <v>223</v>
      </c>
      <c r="BM201" s="196" t="s">
        <v>354</v>
      </c>
    </row>
    <row r="202" spans="1:65" s="13" customFormat="1">
      <c r="B202" s="198"/>
      <c r="C202" s="199"/>
      <c r="D202" s="200" t="s">
        <v>143</v>
      </c>
      <c r="E202" s="199"/>
      <c r="F202" s="202" t="s">
        <v>355</v>
      </c>
      <c r="G202" s="199"/>
      <c r="H202" s="203">
        <v>497.7</v>
      </c>
      <c r="I202" s="204"/>
      <c r="J202" s="204"/>
      <c r="K202" s="199"/>
      <c r="L202" s="199"/>
      <c r="M202" s="205"/>
      <c r="N202" s="206"/>
      <c r="O202" s="207"/>
      <c r="P202" s="207"/>
      <c r="Q202" s="207"/>
      <c r="R202" s="207"/>
      <c r="S202" s="207"/>
      <c r="T202" s="207"/>
      <c r="U202" s="207"/>
      <c r="V202" s="207"/>
      <c r="W202" s="207"/>
      <c r="X202" s="208"/>
      <c r="AT202" s="209" t="s">
        <v>143</v>
      </c>
      <c r="AU202" s="209" t="s">
        <v>86</v>
      </c>
      <c r="AV202" s="13" t="s">
        <v>86</v>
      </c>
      <c r="AW202" s="13" t="s">
        <v>4</v>
      </c>
      <c r="AX202" s="13" t="s">
        <v>84</v>
      </c>
      <c r="AY202" s="209" t="s">
        <v>134</v>
      </c>
    </row>
    <row r="203" spans="1:65" s="2" customFormat="1" ht="24.2" customHeight="1">
      <c r="A203" s="32"/>
      <c r="B203" s="33"/>
      <c r="C203" s="184" t="s">
        <v>356</v>
      </c>
      <c r="D203" s="184" t="s">
        <v>136</v>
      </c>
      <c r="E203" s="185" t="s">
        <v>357</v>
      </c>
      <c r="F203" s="186" t="s">
        <v>358</v>
      </c>
      <c r="G203" s="187" t="s">
        <v>183</v>
      </c>
      <c r="H203" s="188">
        <v>751</v>
      </c>
      <c r="I203" s="189"/>
      <c r="J203" s="189"/>
      <c r="K203" s="190">
        <f>ROUND(P203*H203,2)</f>
        <v>0</v>
      </c>
      <c r="L203" s="186" t="s">
        <v>140</v>
      </c>
      <c r="M203" s="37"/>
      <c r="N203" s="191" t="s">
        <v>1</v>
      </c>
      <c r="O203" s="192" t="s">
        <v>39</v>
      </c>
      <c r="P203" s="193">
        <f>I203+J203</f>
        <v>0</v>
      </c>
      <c r="Q203" s="193">
        <f>ROUND(I203*H203,2)</f>
        <v>0</v>
      </c>
      <c r="R203" s="193">
        <f>ROUND(J203*H203,2)</f>
        <v>0</v>
      </c>
      <c r="S203" s="69"/>
      <c r="T203" s="194">
        <f>S203*H203</f>
        <v>0</v>
      </c>
      <c r="U203" s="194">
        <v>0</v>
      </c>
      <c r="V203" s="194">
        <f>U203*H203</f>
        <v>0</v>
      </c>
      <c r="W203" s="194">
        <v>0</v>
      </c>
      <c r="X203" s="195">
        <f>W203*H203</f>
        <v>0</v>
      </c>
      <c r="Y203" s="32"/>
      <c r="Z203" s="32"/>
      <c r="AA203" s="32"/>
      <c r="AB203" s="32"/>
      <c r="AC203" s="32"/>
      <c r="AD203" s="32"/>
      <c r="AE203" s="32"/>
      <c r="AR203" s="196" t="s">
        <v>199</v>
      </c>
      <c r="AT203" s="196" t="s">
        <v>136</v>
      </c>
      <c r="AU203" s="196" t="s">
        <v>86</v>
      </c>
      <c r="AY203" s="15" t="s">
        <v>134</v>
      </c>
      <c r="BE203" s="197">
        <f>IF(O203="základní",K203,0)</f>
        <v>0</v>
      </c>
      <c r="BF203" s="197">
        <f>IF(O203="snížená",K203,0)</f>
        <v>0</v>
      </c>
      <c r="BG203" s="197">
        <f>IF(O203="zákl. přenesená",K203,0)</f>
        <v>0</v>
      </c>
      <c r="BH203" s="197">
        <f>IF(O203="sníž. přenesená",K203,0)</f>
        <v>0</v>
      </c>
      <c r="BI203" s="197">
        <f>IF(O203="nulová",K203,0)</f>
        <v>0</v>
      </c>
      <c r="BJ203" s="15" t="s">
        <v>84</v>
      </c>
      <c r="BK203" s="197">
        <f>ROUND(P203*H203,2)</f>
        <v>0</v>
      </c>
      <c r="BL203" s="15" t="s">
        <v>199</v>
      </c>
      <c r="BM203" s="196" t="s">
        <v>359</v>
      </c>
    </row>
    <row r="204" spans="1:65" s="2" customFormat="1" ht="24.2" customHeight="1">
      <c r="A204" s="32"/>
      <c r="B204" s="33"/>
      <c r="C204" s="184" t="s">
        <v>360</v>
      </c>
      <c r="D204" s="184" t="s">
        <v>136</v>
      </c>
      <c r="E204" s="185" t="s">
        <v>361</v>
      </c>
      <c r="F204" s="186" t="s">
        <v>362</v>
      </c>
      <c r="G204" s="187" t="s">
        <v>198</v>
      </c>
      <c r="H204" s="188">
        <v>10</v>
      </c>
      <c r="I204" s="189"/>
      <c r="J204" s="189"/>
      <c r="K204" s="190">
        <f>ROUND(P204*H204,2)</f>
        <v>0</v>
      </c>
      <c r="L204" s="186" t="s">
        <v>170</v>
      </c>
      <c r="M204" s="37"/>
      <c r="N204" s="191" t="s">
        <v>1</v>
      </c>
      <c r="O204" s="192" t="s">
        <v>39</v>
      </c>
      <c r="P204" s="193">
        <f>I204+J204</f>
        <v>0</v>
      </c>
      <c r="Q204" s="193">
        <f>ROUND(I204*H204,2)</f>
        <v>0</v>
      </c>
      <c r="R204" s="193">
        <f>ROUND(J204*H204,2)</f>
        <v>0</v>
      </c>
      <c r="S204" s="69"/>
      <c r="T204" s="194">
        <f>S204*H204</f>
        <v>0</v>
      </c>
      <c r="U204" s="194">
        <v>1.2749999999999999</v>
      </c>
      <c r="V204" s="194">
        <f>U204*H204</f>
        <v>12.75</v>
      </c>
      <c r="W204" s="194">
        <v>1.2749999999999999</v>
      </c>
      <c r="X204" s="195">
        <f>W204*H204</f>
        <v>12.75</v>
      </c>
      <c r="Y204" s="32"/>
      <c r="Z204" s="32"/>
      <c r="AA204" s="32"/>
      <c r="AB204" s="32"/>
      <c r="AC204" s="32"/>
      <c r="AD204" s="32"/>
      <c r="AE204" s="32"/>
      <c r="AR204" s="196" t="s">
        <v>199</v>
      </c>
      <c r="AT204" s="196" t="s">
        <v>136</v>
      </c>
      <c r="AU204" s="196" t="s">
        <v>86</v>
      </c>
      <c r="AY204" s="15" t="s">
        <v>134</v>
      </c>
      <c r="BE204" s="197">
        <f>IF(O204="základní",K204,0)</f>
        <v>0</v>
      </c>
      <c r="BF204" s="197">
        <f>IF(O204="snížená",K204,0)</f>
        <v>0</v>
      </c>
      <c r="BG204" s="197">
        <f>IF(O204="zákl. přenesená",K204,0)</f>
        <v>0</v>
      </c>
      <c r="BH204" s="197">
        <f>IF(O204="sníž. přenesená",K204,0)</f>
        <v>0</v>
      </c>
      <c r="BI204" s="197">
        <f>IF(O204="nulová",K204,0)</f>
        <v>0</v>
      </c>
      <c r="BJ204" s="15" t="s">
        <v>84</v>
      </c>
      <c r="BK204" s="197">
        <f>ROUND(P204*H204,2)</f>
        <v>0</v>
      </c>
      <c r="BL204" s="15" t="s">
        <v>199</v>
      </c>
      <c r="BM204" s="196" t="s">
        <v>363</v>
      </c>
    </row>
    <row r="205" spans="1:65" s="2" customFormat="1" ht="24.2" customHeight="1">
      <c r="A205" s="32"/>
      <c r="B205" s="33"/>
      <c r="C205" s="184" t="s">
        <v>364</v>
      </c>
      <c r="D205" s="184" t="s">
        <v>136</v>
      </c>
      <c r="E205" s="185" t="s">
        <v>365</v>
      </c>
      <c r="F205" s="186" t="s">
        <v>366</v>
      </c>
      <c r="G205" s="187" t="s">
        <v>198</v>
      </c>
      <c r="H205" s="188">
        <v>10</v>
      </c>
      <c r="I205" s="189"/>
      <c r="J205" s="189"/>
      <c r="K205" s="190">
        <f>ROUND(P205*H205,2)</f>
        <v>0</v>
      </c>
      <c r="L205" s="186" t="s">
        <v>170</v>
      </c>
      <c r="M205" s="37"/>
      <c r="N205" s="191" t="s">
        <v>1</v>
      </c>
      <c r="O205" s="192" t="s">
        <v>39</v>
      </c>
      <c r="P205" s="193">
        <f>I205+J205</f>
        <v>0</v>
      </c>
      <c r="Q205" s="193">
        <f>ROUND(I205*H205,2)</f>
        <v>0</v>
      </c>
      <c r="R205" s="193">
        <f>ROUND(J205*H205,2)</f>
        <v>0</v>
      </c>
      <c r="S205" s="69"/>
      <c r="T205" s="194">
        <f>S205*H205</f>
        <v>0</v>
      </c>
      <c r="U205" s="194">
        <v>0</v>
      </c>
      <c r="V205" s="194">
        <f>U205*H205</f>
        <v>0</v>
      </c>
      <c r="W205" s="194">
        <v>0</v>
      </c>
      <c r="X205" s="195">
        <f>W205*H205</f>
        <v>0</v>
      </c>
      <c r="Y205" s="32"/>
      <c r="Z205" s="32"/>
      <c r="AA205" s="32"/>
      <c r="AB205" s="32"/>
      <c r="AC205" s="32"/>
      <c r="AD205" s="32"/>
      <c r="AE205" s="32"/>
      <c r="AR205" s="196" t="s">
        <v>199</v>
      </c>
      <c r="AT205" s="196" t="s">
        <v>136</v>
      </c>
      <c r="AU205" s="196" t="s">
        <v>86</v>
      </c>
      <c r="AY205" s="15" t="s">
        <v>134</v>
      </c>
      <c r="BE205" s="197">
        <f>IF(O205="základní",K205,0)</f>
        <v>0</v>
      </c>
      <c r="BF205" s="197">
        <f>IF(O205="snížená",K205,0)</f>
        <v>0</v>
      </c>
      <c r="BG205" s="197">
        <f>IF(O205="zákl. přenesená",K205,0)</f>
        <v>0</v>
      </c>
      <c r="BH205" s="197">
        <f>IF(O205="sníž. přenesená",K205,0)</f>
        <v>0</v>
      </c>
      <c r="BI205" s="197">
        <f>IF(O205="nulová",K205,0)</f>
        <v>0</v>
      </c>
      <c r="BJ205" s="15" t="s">
        <v>84</v>
      </c>
      <c r="BK205" s="197">
        <f>ROUND(P205*H205,2)</f>
        <v>0</v>
      </c>
      <c r="BL205" s="15" t="s">
        <v>199</v>
      </c>
      <c r="BM205" s="196" t="s">
        <v>367</v>
      </c>
    </row>
    <row r="206" spans="1:65" s="2" customFormat="1" ht="24.2" customHeight="1">
      <c r="A206" s="32"/>
      <c r="B206" s="33"/>
      <c r="C206" s="184" t="s">
        <v>368</v>
      </c>
      <c r="D206" s="184" t="s">
        <v>136</v>
      </c>
      <c r="E206" s="185" t="s">
        <v>369</v>
      </c>
      <c r="F206" s="186" t="s">
        <v>370</v>
      </c>
      <c r="G206" s="187" t="s">
        <v>198</v>
      </c>
      <c r="H206" s="188">
        <v>10</v>
      </c>
      <c r="I206" s="189"/>
      <c r="J206" s="189"/>
      <c r="K206" s="190">
        <f>ROUND(P206*H206,2)</f>
        <v>0</v>
      </c>
      <c r="L206" s="186" t="s">
        <v>170</v>
      </c>
      <c r="M206" s="37"/>
      <c r="N206" s="191" t="s">
        <v>1</v>
      </c>
      <c r="O206" s="192" t="s">
        <v>39</v>
      </c>
      <c r="P206" s="193">
        <f>I206+J206</f>
        <v>0</v>
      </c>
      <c r="Q206" s="193">
        <f>ROUND(I206*H206,2)</f>
        <v>0</v>
      </c>
      <c r="R206" s="193">
        <f>ROUND(J206*H206,2)</f>
        <v>0</v>
      </c>
      <c r="S206" s="69"/>
      <c r="T206" s="194">
        <f>S206*H206</f>
        <v>0</v>
      </c>
      <c r="U206" s="194">
        <v>0</v>
      </c>
      <c r="V206" s="194">
        <f>U206*H206</f>
        <v>0</v>
      </c>
      <c r="W206" s="194">
        <v>0</v>
      </c>
      <c r="X206" s="195">
        <f>W206*H206</f>
        <v>0</v>
      </c>
      <c r="Y206" s="32"/>
      <c r="Z206" s="32"/>
      <c r="AA206" s="32"/>
      <c r="AB206" s="32"/>
      <c r="AC206" s="32"/>
      <c r="AD206" s="32"/>
      <c r="AE206" s="32"/>
      <c r="AR206" s="196" t="s">
        <v>199</v>
      </c>
      <c r="AT206" s="196" t="s">
        <v>136</v>
      </c>
      <c r="AU206" s="196" t="s">
        <v>86</v>
      </c>
      <c r="AY206" s="15" t="s">
        <v>134</v>
      </c>
      <c r="BE206" s="197">
        <f>IF(O206="základní",K206,0)</f>
        <v>0</v>
      </c>
      <c r="BF206" s="197">
        <f>IF(O206="snížená",K206,0)</f>
        <v>0</v>
      </c>
      <c r="BG206" s="197">
        <f>IF(O206="zákl. přenesená",K206,0)</f>
        <v>0</v>
      </c>
      <c r="BH206" s="197">
        <f>IF(O206="sníž. přenesená",K206,0)</f>
        <v>0</v>
      </c>
      <c r="BI206" s="197">
        <f>IF(O206="nulová",K206,0)</f>
        <v>0</v>
      </c>
      <c r="BJ206" s="15" t="s">
        <v>84</v>
      </c>
      <c r="BK206" s="197">
        <f>ROUND(P206*H206,2)</f>
        <v>0</v>
      </c>
      <c r="BL206" s="15" t="s">
        <v>199</v>
      </c>
      <c r="BM206" s="196" t="s">
        <v>371</v>
      </c>
    </row>
    <row r="207" spans="1:65" s="2" customFormat="1" ht="24.2" customHeight="1">
      <c r="A207" s="32"/>
      <c r="B207" s="33"/>
      <c r="C207" s="184" t="s">
        <v>372</v>
      </c>
      <c r="D207" s="184" t="s">
        <v>136</v>
      </c>
      <c r="E207" s="185" t="s">
        <v>373</v>
      </c>
      <c r="F207" s="186" t="s">
        <v>374</v>
      </c>
      <c r="G207" s="187" t="s">
        <v>198</v>
      </c>
      <c r="H207" s="188">
        <v>40</v>
      </c>
      <c r="I207" s="189"/>
      <c r="J207" s="189"/>
      <c r="K207" s="190">
        <f>ROUND(P207*H207,2)</f>
        <v>0</v>
      </c>
      <c r="L207" s="186" t="s">
        <v>170</v>
      </c>
      <c r="M207" s="37"/>
      <c r="N207" s="191" t="s">
        <v>1</v>
      </c>
      <c r="O207" s="192" t="s">
        <v>39</v>
      </c>
      <c r="P207" s="193">
        <f>I207+J207</f>
        <v>0</v>
      </c>
      <c r="Q207" s="193">
        <f>ROUND(I207*H207,2)</f>
        <v>0</v>
      </c>
      <c r="R207" s="193">
        <f>ROUND(J207*H207,2)</f>
        <v>0</v>
      </c>
      <c r="S207" s="69"/>
      <c r="T207" s="194">
        <f>S207*H207</f>
        <v>0</v>
      </c>
      <c r="U207" s="194">
        <v>0</v>
      </c>
      <c r="V207" s="194">
        <f>U207*H207</f>
        <v>0</v>
      </c>
      <c r="W207" s="194">
        <v>0</v>
      </c>
      <c r="X207" s="195">
        <f>W207*H207</f>
        <v>0</v>
      </c>
      <c r="Y207" s="32"/>
      <c r="Z207" s="32"/>
      <c r="AA207" s="32"/>
      <c r="AB207" s="32"/>
      <c r="AC207" s="32"/>
      <c r="AD207" s="32"/>
      <c r="AE207" s="32"/>
      <c r="AR207" s="196" t="s">
        <v>199</v>
      </c>
      <c r="AT207" s="196" t="s">
        <v>136</v>
      </c>
      <c r="AU207" s="196" t="s">
        <v>86</v>
      </c>
      <c r="AY207" s="15" t="s">
        <v>134</v>
      </c>
      <c r="BE207" s="197">
        <f>IF(O207="základní",K207,0)</f>
        <v>0</v>
      </c>
      <c r="BF207" s="197">
        <f>IF(O207="snížená",K207,0)</f>
        <v>0</v>
      </c>
      <c r="BG207" s="197">
        <f>IF(O207="zákl. přenesená",K207,0)</f>
        <v>0</v>
      </c>
      <c r="BH207" s="197">
        <f>IF(O207="sníž. přenesená",K207,0)</f>
        <v>0</v>
      </c>
      <c r="BI207" s="197">
        <f>IF(O207="nulová",K207,0)</f>
        <v>0</v>
      </c>
      <c r="BJ207" s="15" t="s">
        <v>84</v>
      </c>
      <c r="BK207" s="197">
        <f>ROUND(P207*H207,2)</f>
        <v>0</v>
      </c>
      <c r="BL207" s="15" t="s">
        <v>199</v>
      </c>
      <c r="BM207" s="196" t="s">
        <v>375</v>
      </c>
    </row>
    <row r="208" spans="1:65" s="13" customFormat="1">
      <c r="B208" s="198"/>
      <c r="C208" s="199"/>
      <c r="D208" s="200" t="s">
        <v>143</v>
      </c>
      <c r="E208" s="201" t="s">
        <v>1</v>
      </c>
      <c r="F208" s="202" t="s">
        <v>376</v>
      </c>
      <c r="G208" s="199"/>
      <c r="H208" s="203">
        <v>40</v>
      </c>
      <c r="I208" s="204"/>
      <c r="J208" s="204"/>
      <c r="K208" s="199"/>
      <c r="L208" s="199"/>
      <c r="M208" s="205"/>
      <c r="N208" s="206"/>
      <c r="O208" s="207"/>
      <c r="P208" s="207"/>
      <c r="Q208" s="207"/>
      <c r="R208" s="207"/>
      <c r="S208" s="207"/>
      <c r="T208" s="207"/>
      <c r="U208" s="207"/>
      <c r="V208" s="207"/>
      <c r="W208" s="207"/>
      <c r="X208" s="208"/>
      <c r="AT208" s="209" t="s">
        <v>143</v>
      </c>
      <c r="AU208" s="209" t="s">
        <v>86</v>
      </c>
      <c r="AV208" s="13" t="s">
        <v>86</v>
      </c>
      <c r="AW208" s="13" t="s">
        <v>5</v>
      </c>
      <c r="AX208" s="13" t="s">
        <v>84</v>
      </c>
      <c r="AY208" s="209" t="s">
        <v>134</v>
      </c>
    </row>
    <row r="209" spans="1:65" s="2" customFormat="1" ht="24">
      <c r="A209" s="32"/>
      <c r="B209" s="33"/>
      <c r="C209" s="184" t="s">
        <v>377</v>
      </c>
      <c r="D209" s="184" t="s">
        <v>136</v>
      </c>
      <c r="E209" s="185" t="s">
        <v>378</v>
      </c>
      <c r="F209" s="186" t="s">
        <v>379</v>
      </c>
      <c r="G209" s="187" t="s">
        <v>198</v>
      </c>
      <c r="H209" s="188">
        <v>10</v>
      </c>
      <c r="I209" s="189"/>
      <c r="J209" s="189"/>
      <c r="K209" s="190">
        <f>ROUND(P209*H209,2)</f>
        <v>0</v>
      </c>
      <c r="L209" s="186" t="s">
        <v>170</v>
      </c>
      <c r="M209" s="37"/>
      <c r="N209" s="191" t="s">
        <v>1</v>
      </c>
      <c r="O209" s="192" t="s">
        <v>39</v>
      </c>
      <c r="P209" s="193">
        <f>I209+J209</f>
        <v>0</v>
      </c>
      <c r="Q209" s="193">
        <f>ROUND(I209*H209,2)</f>
        <v>0</v>
      </c>
      <c r="R209" s="193">
        <f>ROUND(J209*H209,2)</f>
        <v>0</v>
      </c>
      <c r="S209" s="69"/>
      <c r="T209" s="194">
        <f>S209*H209</f>
        <v>0</v>
      </c>
      <c r="U209" s="194">
        <v>0</v>
      </c>
      <c r="V209" s="194">
        <f>U209*H209</f>
        <v>0</v>
      </c>
      <c r="W209" s="194">
        <v>0</v>
      </c>
      <c r="X209" s="195">
        <f>W209*H209</f>
        <v>0</v>
      </c>
      <c r="Y209" s="32"/>
      <c r="Z209" s="32"/>
      <c r="AA209" s="32"/>
      <c r="AB209" s="32"/>
      <c r="AC209" s="32"/>
      <c r="AD209" s="32"/>
      <c r="AE209" s="32"/>
      <c r="AR209" s="196" t="s">
        <v>199</v>
      </c>
      <c r="AT209" s="196" t="s">
        <v>136</v>
      </c>
      <c r="AU209" s="196" t="s">
        <v>86</v>
      </c>
      <c r="AY209" s="15" t="s">
        <v>134</v>
      </c>
      <c r="BE209" s="197">
        <f>IF(O209="základní",K209,0)</f>
        <v>0</v>
      </c>
      <c r="BF209" s="197">
        <f>IF(O209="snížená",K209,0)</f>
        <v>0</v>
      </c>
      <c r="BG209" s="197">
        <f>IF(O209="zákl. přenesená",K209,0)</f>
        <v>0</v>
      </c>
      <c r="BH209" s="197">
        <f>IF(O209="sníž. přenesená",K209,0)</f>
        <v>0</v>
      </c>
      <c r="BI209" s="197">
        <f>IF(O209="nulová",K209,0)</f>
        <v>0</v>
      </c>
      <c r="BJ209" s="15" t="s">
        <v>84</v>
      </c>
      <c r="BK209" s="197">
        <f>ROUND(P209*H209,2)</f>
        <v>0</v>
      </c>
      <c r="BL209" s="15" t="s">
        <v>199</v>
      </c>
      <c r="BM209" s="196" t="s">
        <v>380</v>
      </c>
    </row>
    <row r="210" spans="1:65" s="2" customFormat="1" ht="24.2" customHeight="1">
      <c r="A210" s="32"/>
      <c r="B210" s="33"/>
      <c r="C210" s="184" t="s">
        <v>381</v>
      </c>
      <c r="D210" s="184" t="s">
        <v>136</v>
      </c>
      <c r="E210" s="185" t="s">
        <v>382</v>
      </c>
      <c r="F210" s="186" t="s">
        <v>383</v>
      </c>
      <c r="G210" s="187" t="s">
        <v>384</v>
      </c>
      <c r="H210" s="188">
        <v>0.438</v>
      </c>
      <c r="I210" s="189"/>
      <c r="J210" s="189"/>
      <c r="K210" s="190">
        <f>ROUND(P210*H210,2)</f>
        <v>0</v>
      </c>
      <c r="L210" s="186" t="s">
        <v>170</v>
      </c>
      <c r="M210" s="37"/>
      <c r="N210" s="191" t="s">
        <v>1</v>
      </c>
      <c r="O210" s="192" t="s">
        <v>39</v>
      </c>
      <c r="P210" s="193">
        <f>I210+J210</f>
        <v>0</v>
      </c>
      <c r="Q210" s="193">
        <f>ROUND(I210*H210,2)</f>
        <v>0</v>
      </c>
      <c r="R210" s="193">
        <f>ROUND(J210*H210,2)</f>
        <v>0</v>
      </c>
      <c r="S210" s="69"/>
      <c r="T210" s="194">
        <f>S210*H210</f>
        <v>0</v>
      </c>
      <c r="U210" s="194">
        <v>0</v>
      </c>
      <c r="V210" s="194">
        <f>U210*H210</f>
        <v>0</v>
      </c>
      <c r="W210" s="194">
        <v>0</v>
      </c>
      <c r="X210" s="195">
        <f>W210*H210</f>
        <v>0</v>
      </c>
      <c r="Y210" s="32"/>
      <c r="Z210" s="32"/>
      <c r="AA210" s="32"/>
      <c r="AB210" s="32"/>
      <c r="AC210" s="32"/>
      <c r="AD210" s="32"/>
      <c r="AE210" s="32"/>
      <c r="AR210" s="196" t="s">
        <v>199</v>
      </c>
      <c r="AT210" s="196" t="s">
        <v>136</v>
      </c>
      <c r="AU210" s="196" t="s">
        <v>86</v>
      </c>
      <c r="AY210" s="15" t="s">
        <v>134</v>
      </c>
      <c r="BE210" s="197">
        <f>IF(O210="základní",K210,0)</f>
        <v>0</v>
      </c>
      <c r="BF210" s="197">
        <f>IF(O210="snížená",K210,0)</f>
        <v>0</v>
      </c>
      <c r="BG210" s="197">
        <f>IF(O210="zákl. přenesená",K210,0)</f>
        <v>0</v>
      </c>
      <c r="BH210" s="197">
        <f>IF(O210="sníž. přenesená",K210,0)</f>
        <v>0</v>
      </c>
      <c r="BI210" s="197">
        <f>IF(O210="nulová",K210,0)</f>
        <v>0</v>
      </c>
      <c r="BJ210" s="15" t="s">
        <v>84</v>
      </c>
      <c r="BK210" s="197">
        <f>ROUND(P210*H210,2)</f>
        <v>0</v>
      </c>
      <c r="BL210" s="15" t="s">
        <v>199</v>
      </c>
      <c r="BM210" s="196" t="s">
        <v>385</v>
      </c>
    </row>
    <row r="211" spans="1:65" s="13" customFormat="1">
      <c r="B211" s="198"/>
      <c r="C211" s="199"/>
      <c r="D211" s="200" t="s">
        <v>143</v>
      </c>
      <c r="E211" s="201" t="s">
        <v>1</v>
      </c>
      <c r="F211" s="202" t="s">
        <v>386</v>
      </c>
      <c r="G211" s="199"/>
      <c r="H211" s="203">
        <v>0.438</v>
      </c>
      <c r="I211" s="204"/>
      <c r="J211" s="204"/>
      <c r="K211" s="199"/>
      <c r="L211" s="199"/>
      <c r="M211" s="205"/>
      <c r="N211" s="206"/>
      <c r="O211" s="207"/>
      <c r="P211" s="207"/>
      <c r="Q211" s="207"/>
      <c r="R211" s="207"/>
      <c r="S211" s="207"/>
      <c r="T211" s="207"/>
      <c r="U211" s="207"/>
      <c r="V211" s="207"/>
      <c r="W211" s="207"/>
      <c r="X211" s="208"/>
      <c r="AT211" s="209" t="s">
        <v>143</v>
      </c>
      <c r="AU211" s="209" t="s">
        <v>86</v>
      </c>
      <c r="AV211" s="13" t="s">
        <v>86</v>
      </c>
      <c r="AW211" s="13" t="s">
        <v>5</v>
      </c>
      <c r="AX211" s="13" t="s">
        <v>84</v>
      </c>
      <c r="AY211" s="209" t="s">
        <v>134</v>
      </c>
    </row>
    <row r="212" spans="1:65" s="2" customFormat="1" ht="16.5" customHeight="1">
      <c r="A212" s="32"/>
      <c r="B212" s="33"/>
      <c r="C212" s="184" t="s">
        <v>387</v>
      </c>
      <c r="D212" s="184" t="s">
        <v>136</v>
      </c>
      <c r="E212" s="185" t="s">
        <v>388</v>
      </c>
      <c r="F212" s="186" t="s">
        <v>389</v>
      </c>
      <c r="G212" s="187" t="s">
        <v>390</v>
      </c>
      <c r="H212" s="220"/>
      <c r="I212" s="189"/>
      <c r="J212" s="189"/>
      <c r="K212" s="190">
        <f>ROUND(P212*H212,2)</f>
        <v>0</v>
      </c>
      <c r="L212" s="186" t="s">
        <v>1</v>
      </c>
      <c r="M212" s="37"/>
      <c r="N212" s="191" t="s">
        <v>1</v>
      </c>
      <c r="O212" s="192" t="s">
        <v>39</v>
      </c>
      <c r="P212" s="193">
        <f>I212+J212</f>
        <v>0</v>
      </c>
      <c r="Q212" s="193">
        <f>ROUND(I212*H212,2)</f>
        <v>0</v>
      </c>
      <c r="R212" s="193">
        <f>ROUND(J212*H212,2)</f>
        <v>0</v>
      </c>
      <c r="S212" s="69"/>
      <c r="T212" s="194">
        <f>S212*H212</f>
        <v>0</v>
      </c>
      <c r="U212" s="194">
        <v>0</v>
      </c>
      <c r="V212" s="194">
        <f>U212*H212</f>
        <v>0</v>
      </c>
      <c r="W212" s="194">
        <v>0</v>
      </c>
      <c r="X212" s="195">
        <f>W212*H212</f>
        <v>0</v>
      </c>
      <c r="Y212" s="32"/>
      <c r="Z212" s="32"/>
      <c r="AA212" s="32"/>
      <c r="AB212" s="32"/>
      <c r="AC212" s="32"/>
      <c r="AD212" s="32"/>
      <c r="AE212" s="32"/>
      <c r="AR212" s="196" t="s">
        <v>223</v>
      </c>
      <c r="AT212" s="196" t="s">
        <v>136</v>
      </c>
      <c r="AU212" s="196" t="s">
        <v>86</v>
      </c>
      <c r="AY212" s="15" t="s">
        <v>134</v>
      </c>
      <c r="BE212" s="197">
        <f>IF(O212="základní",K212,0)</f>
        <v>0</v>
      </c>
      <c r="BF212" s="197">
        <f>IF(O212="snížená",K212,0)</f>
        <v>0</v>
      </c>
      <c r="BG212" s="197">
        <f>IF(O212="zákl. přenesená",K212,0)</f>
        <v>0</v>
      </c>
      <c r="BH212" s="197">
        <f>IF(O212="sníž. přenesená",K212,0)</f>
        <v>0</v>
      </c>
      <c r="BI212" s="197">
        <f>IF(O212="nulová",K212,0)</f>
        <v>0</v>
      </c>
      <c r="BJ212" s="15" t="s">
        <v>84</v>
      </c>
      <c r="BK212" s="197">
        <f>ROUND(P212*H212,2)</f>
        <v>0</v>
      </c>
      <c r="BL212" s="15" t="s">
        <v>223</v>
      </c>
      <c r="BM212" s="196" t="s">
        <v>391</v>
      </c>
    </row>
    <row r="213" spans="1:65" s="12" customFormat="1" ht="22.7" customHeight="1">
      <c r="B213" s="168"/>
      <c r="C213" s="169"/>
      <c r="D213" s="170" t="s">
        <v>75</v>
      </c>
      <c r="E213" s="182" t="s">
        <v>392</v>
      </c>
      <c r="F213" s="182" t="s">
        <v>393</v>
      </c>
      <c r="G213" s="169"/>
      <c r="H213" s="169"/>
      <c r="I213" s="172"/>
      <c r="J213" s="172"/>
      <c r="K213" s="183">
        <f>BK213</f>
        <v>0</v>
      </c>
      <c r="L213" s="169"/>
      <c r="M213" s="173"/>
      <c r="N213" s="174"/>
      <c r="O213" s="175"/>
      <c r="P213" s="175"/>
      <c r="Q213" s="176">
        <f>SUM(Q214:Q252)</f>
        <v>0</v>
      </c>
      <c r="R213" s="176">
        <f>SUM(R214:R252)</f>
        <v>0</v>
      </c>
      <c r="S213" s="175"/>
      <c r="T213" s="177">
        <f>SUM(T214:T252)</f>
        <v>0</v>
      </c>
      <c r="U213" s="175"/>
      <c r="V213" s="177">
        <f>SUM(V214:V252)</f>
        <v>16.345504399999999</v>
      </c>
      <c r="W213" s="175"/>
      <c r="X213" s="178">
        <f>SUM(X214:X252)</f>
        <v>22</v>
      </c>
      <c r="AR213" s="179" t="s">
        <v>150</v>
      </c>
      <c r="AT213" s="180" t="s">
        <v>75</v>
      </c>
      <c r="AU213" s="180" t="s">
        <v>84</v>
      </c>
      <c r="AY213" s="179" t="s">
        <v>134</v>
      </c>
      <c r="BK213" s="181">
        <f>SUM(BK214:BK252)</f>
        <v>0</v>
      </c>
    </row>
    <row r="214" spans="1:65" s="2" customFormat="1" ht="24.2" customHeight="1">
      <c r="A214" s="32"/>
      <c r="B214" s="33"/>
      <c r="C214" s="184" t="s">
        <v>394</v>
      </c>
      <c r="D214" s="184" t="s">
        <v>136</v>
      </c>
      <c r="E214" s="185" t="s">
        <v>395</v>
      </c>
      <c r="F214" s="186" t="s">
        <v>396</v>
      </c>
      <c r="G214" s="187" t="s">
        <v>147</v>
      </c>
      <c r="H214" s="188">
        <v>1.512</v>
      </c>
      <c r="I214" s="189"/>
      <c r="J214" s="189"/>
      <c r="K214" s="190">
        <f>ROUND(P214*H214,2)</f>
        <v>0</v>
      </c>
      <c r="L214" s="186" t="s">
        <v>140</v>
      </c>
      <c r="M214" s="37"/>
      <c r="N214" s="191" t="s">
        <v>1</v>
      </c>
      <c r="O214" s="192" t="s">
        <v>39</v>
      </c>
      <c r="P214" s="193">
        <f>I214+J214</f>
        <v>0</v>
      </c>
      <c r="Q214" s="193">
        <f>ROUND(I214*H214,2)</f>
        <v>0</v>
      </c>
      <c r="R214" s="193">
        <f>ROUND(J214*H214,2)</f>
        <v>0</v>
      </c>
      <c r="S214" s="69"/>
      <c r="T214" s="194">
        <f>S214*H214</f>
        <v>0</v>
      </c>
      <c r="U214" s="194">
        <v>0</v>
      </c>
      <c r="V214" s="194">
        <f>U214*H214</f>
        <v>0</v>
      </c>
      <c r="W214" s="194">
        <v>0</v>
      </c>
      <c r="X214" s="195">
        <f>W214*H214</f>
        <v>0</v>
      </c>
      <c r="Y214" s="32"/>
      <c r="Z214" s="32"/>
      <c r="AA214" s="32"/>
      <c r="AB214" s="32"/>
      <c r="AC214" s="32"/>
      <c r="AD214" s="32"/>
      <c r="AE214" s="32"/>
      <c r="AR214" s="196" t="s">
        <v>199</v>
      </c>
      <c r="AT214" s="196" t="s">
        <v>136</v>
      </c>
      <c r="AU214" s="196" t="s">
        <v>86</v>
      </c>
      <c r="AY214" s="15" t="s">
        <v>134</v>
      </c>
      <c r="BE214" s="197">
        <f>IF(O214="základní",K214,0)</f>
        <v>0</v>
      </c>
      <c r="BF214" s="197">
        <f>IF(O214="snížená",K214,0)</f>
        <v>0</v>
      </c>
      <c r="BG214" s="197">
        <f>IF(O214="zákl. přenesená",K214,0)</f>
        <v>0</v>
      </c>
      <c r="BH214" s="197">
        <f>IF(O214="sníž. přenesená",K214,0)</f>
        <v>0</v>
      </c>
      <c r="BI214" s="197">
        <f>IF(O214="nulová",K214,0)</f>
        <v>0</v>
      </c>
      <c r="BJ214" s="15" t="s">
        <v>84</v>
      </c>
      <c r="BK214" s="197">
        <f>ROUND(P214*H214,2)</f>
        <v>0</v>
      </c>
      <c r="BL214" s="15" t="s">
        <v>199</v>
      </c>
      <c r="BM214" s="196" t="s">
        <v>397</v>
      </c>
    </row>
    <row r="215" spans="1:65" s="13" customFormat="1">
      <c r="B215" s="198"/>
      <c r="C215" s="199"/>
      <c r="D215" s="200" t="s">
        <v>143</v>
      </c>
      <c r="E215" s="201" t="s">
        <v>1</v>
      </c>
      <c r="F215" s="202" t="s">
        <v>398</v>
      </c>
      <c r="G215" s="199"/>
      <c r="H215" s="203">
        <v>1.512</v>
      </c>
      <c r="I215" s="204"/>
      <c r="J215" s="204"/>
      <c r="K215" s="199"/>
      <c r="L215" s="199"/>
      <c r="M215" s="205"/>
      <c r="N215" s="206"/>
      <c r="O215" s="207"/>
      <c r="P215" s="207"/>
      <c r="Q215" s="207"/>
      <c r="R215" s="207"/>
      <c r="S215" s="207"/>
      <c r="T215" s="207"/>
      <c r="U215" s="207"/>
      <c r="V215" s="207"/>
      <c r="W215" s="207"/>
      <c r="X215" s="208"/>
      <c r="AT215" s="209" t="s">
        <v>143</v>
      </c>
      <c r="AU215" s="209" t="s">
        <v>86</v>
      </c>
      <c r="AV215" s="13" t="s">
        <v>86</v>
      </c>
      <c r="AW215" s="13" t="s">
        <v>5</v>
      </c>
      <c r="AX215" s="13" t="s">
        <v>84</v>
      </c>
      <c r="AY215" s="209" t="s">
        <v>134</v>
      </c>
    </row>
    <row r="216" spans="1:65" s="2" customFormat="1" ht="24.2" customHeight="1">
      <c r="A216" s="32"/>
      <c r="B216" s="33"/>
      <c r="C216" s="184" t="s">
        <v>399</v>
      </c>
      <c r="D216" s="184" t="s">
        <v>136</v>
      </c>
      <c r="E216" s="185" t="s">
        <v>400</v>
      </c>
      <c r="F216" s="186" t="s">
        <v>401</v>
      </c>
      <c r="G216" s="187" t="s">
        <v>198</v>
      </c>
      <c r="H216" s="188">
        <v>1</v>
      </c>
      <c r="I216" s="189"/>
      <c r="J216" s="189"/>
      <c r="K216" s="190">
        <f>ROUND(P216*H216,2)</f>
        <v>0</v>
      </c>
      <c r="L216" s="186" t="s">
        <v>140</v>
      </c>
      <c r="M216" s="37"/>
      <c r="N216" s="191" t="s">
        <v>1</v>
      </c>
      <c r="O216" s="192" t="s">
        <v>39</v>
      </c>
      <c r="P216" s="193">
        <f>I216+J216</f>
        <v>0</v>
      </c>
      <c r="Q216" s="193">
        <f>ROUND(I216*H216,2)</f>
        <v>0</v>
      </c>
      <c r="R216" s="193">
        <f>ROUND(J216*H216,2)</f>
        <v>0</v>
      </c>
      <c r="S216" s="69"/>
      <c r="T216" s="194">
        <f>S216*H216</f>
        <v>0</v>
      </c>
      <c r="U216" s="194">
        <v>0</v>
      </c>
      <c r="V216" s="194">
        <f>U216*H216</f>
        <v>0</v>
      </c>
      <c r="W216" s="194">
        <v>0</v>
      </c>
      <c r="X216" s="195">
        <f>W216*H216</f>
        <v>0</v>
      </c>
      <c r="Y216" s="32"/>
      <c r="Z216" s="32"/>
      <c r="AA216" s="32"/>
      <c r="AB216" s="32"/>
      <c r="AC216" s="32"/>
      <c r="AD216" s="32"/>
      <c r="AE216" s="32"/>
      <c r="AR216" s="196" t="s">
        <v>199</v>
      </c>
      <c r="AT216" s="196" t="s">
        <v>136</v>
      </c>
      <c r="AU216" s="196" t="s">
        <v>86</v>
      </c>
      <c r="AY216" s="15" t="s">
        <v>134</v>
      </c>
      <c r="BE216" s="197">
        <f>IF(O216="základní",K216,0)</f>
        <v>0</v>
      </c>
      <c r="BF216" s="197">
        <f>IF(O216="snížená",K216,0)</f>
        <v>0</v>
      </c>
      <c r="BG216" s="197">
        <f>IF(O216="zákl. přenesená",K216,0)</f>
        <v>0</v>
      </c>
      <c r="BH216" s="197">
        <f>IF(O216="sníž. přenesená",K216,0)</f>
        <v>0</v>
      </c>
      <c r="BI216" s="197">
        <f>IF(O216="nulová",K216,0)</f>
        <v>0</v>
      </c>
      <c r="BJ216" s="15" t="s">
        <v>84</v>
      </c>
      <c r="BK216" s="197">
        <f>ROUND(P216*H216,2)</f>
        <v>0</v>
      </c>
      <c r="BL216" s="15" t="s">
        <v>199</v>
      </c>
      <c r="BM216" s="196" t="s">
        <v>402</v>
      </c>
    </row>
    <row r="217" spans="1:65" s="2" customFormat="1" ht="24.2" customHeight="1">
      <c r="A217" s="32"/>
      <c r="B217" s="33"/>
      <c r="C217" s="184" t="s">
        <v>403</v>
      </c>
      <c r="D217" s="184" t="s">
        <v>136</v>
      </c>
      <c r="E217" s="185" t="s">
        <v>404</v>
      </c>
      <c r="F217" s="186" t="s">
        <v>405</v>
      </c>
      <c r="G217" s="187" t="s">
        <v>139</v>
      </c>
      <c r="H217" s="188">
        <v>0</v>
      </c>
      <c r="I217" s="189"/>
      <c r="J217" s="189"/>
      <c r="K217" s="190">
        <f>ROUND(P217*H217,2)</f>
        <v>0</v>
      </c>
      <c r="L217" s="186" t="s">
        <v>170</v>
      </c>
      <c r="M217" s="37"/>
      <c r="N217" s="191" t="s">
        <v>1</v>
      </c>
      <c r="O217" s="192" t="s">
        <v>39</v>
      </c>
      <c r="P217" s="193">
        <f>I217+J217</f>
        <v>0</v>
      </c>
      <c r="Q217" s="193">
        <f>ROUND(I217*H217,2)</f>
        <v>0</v>
      </c>
      <c r="R217" s="193">
        <f>ROUND(J217*H217,2)</f>
        <v>0</v>
      </c>
      <c r="S217" s="69"/>
      <c r="T217" s="194">
        <f>S217*H217</f>
        <v>0</v>
      </c>
      <c r="U217" s="194">
        <v>0</v>
      </c>
      <c r="V217" s="194">
        <f>U217*H217</f>
        <v>0</v>
      </c>
      <c r="W217" s="194">
        <v>0</v>
      </c>
      <c r="X217" s="195">
        <f>W217*H217</f>
        <v>0</v>
      </c>
      <c r="Y217" s="32"/>
      <c r="Z217" s="32"/>
      <c r="AA217" s="32"/>
      <c r="AB217" s="32"/>
      <c r="AC217" s="32"/>
      <c r="AD217" s="32"/>
      <c r="AE217" s="32"/>
      <c r="AR217" s="196" t="s">
        <v>199</v>
      </c>
      <c r="AT217" s="196" t="s">
        <v>136</v>
      </c>
      <c r="AU217" s="196" t="s">
        <v>86</v>
      </c>
      <c r="AY217" s="15" t="s">
        <v>134</v>
      </c>
      <c r="BE217" s="197">
        <f>IF(O217="základní",K217,0)</f>
        <v>0</v>
      </c>
      <c r="BF217" s="197">
        <f>IF(O217="snížená",K217,0)</f>
        <v>0</v>
      </c>
      <c r="BG217" s="197">
        <f>IF(O217="zákl. přenesená",K217,0)</f>
        <v>0</v>
      </c>
      <c r="BH217" s="197">
        <f>IF(O217="sníž. přenesená",K217,0)</f>
        <v>0</v>
      </c>
      <c r="BI217" s="197">
        <f>IF(O217="nulová",K217,0)</f>
        <v>0</v>
      </c>
      <c r="BJ217" s="15" t="s">
        <v>84</v>
      </c>
      <c r="BK217" s="197">
        <f>ROUND(P217*H217,2)</f>
        <v>0</v>
      </c>
      <c r="BL217" s="15" t="s">
        <v>199</v>
      </c>
      <c r="BM217" s="196" t="s">
        <v>406</v>
      </c>
    </row>
    <row r="218" spans="1:65" s="2" customFormat="1" ht="24.2" customHeight="1">
      <c r="A218" s="32"/>
      <c r="B218" s="33"/>
      <c r="C218" s="184" t="s">
        <v>407</v>
      </c>
      <c r="D218" s="184" t="s">
        <v>136</v>
      </c>
      <c r="E218" s="185" t="s">
        <v>408</v>
      </c>
      <c r="F218" s="186" t="s">
        <v>409</v>
      </c>
      <c r="G218" s="187" t="s">
        <v>147</v>
      </c>
      <c r="H218" s="188">
        <v>0.72</v>
      </c>
      <c r="I218" s="189"/>
      <c r="J218" s="189"/>
      <c r="K218" s="190">
        <f>ROUND(P218*H218,2)</f>
        <v>0</v>
      </c>
      <c r="L218" s="186" t="s">
        <v>170</v>
      </c>
      <c r="M218" s="37"/>
      <c r="N218" s="191" t="s">
        <v>1</v>
      </c>
      <c r="O218" s="192" t="s">
        <v>39</v>
      </c>
      <c r="P218" s="193">
        <f>I218+J218</f>
        <v>0</v>
      </c>
      <c r="Q218" s="193">
        <f>ROUND(I218*H218,2)</f>
        <v>0</v>
      </c>
      <c r="R218" s="193">
        <f>ROUND(J218*H218,2)</f>
        <v>0</v>
      </c>
      <c r="S218" s="69"/>
      <c r="T218" s="194">
        <f>S218*H218</f>
        <v>0</v>
      </c>
      <c r="U218" s="194">
        <v>2.3010199999999998</v>
      </c>
      <c r="V218" s="194">
        <f>U218*H218</f>
        <v>1.6567343999999997</v>
      </c>
      <c r="W218" s="194">
        <v>0</v>
      </c>
      <c r="X218" s="195">
        <f>W218*H218</f>
        <v>0</v>
      </c>
      <c r="Y218" s="32"/>
      <c r="Z218" s="32"/>
      <c r="AA218" s="32"/>
      <c r="AB218" s="32"/>
      <c r="AC218" s="32"/>
      <c r="AD218" s="32"/>
      <c r="AE218" s="32"/>
      <c r="AR218" s="196" t="s">
        <v>199</v>
      </c>
      <c r="AT218" s="196" t="s">
        <v>136</v>
      </c>
      <c r="AU218" s="196" t="s">
        <v>86</v>
      </c>
      <c r="AY218" s="15" t="s">
        <v>134</v>
      </c>
      <c r="BE218" s="197">
        <f>IF(O218="základní",K218,0)</f>
        <v>0</v>
      </c>
      <c r="BF218" s="197">
        <f>IF(O218="snížená",K218,0)</f>
        <v>0</v>
      </c>
      <c r="BG218" s="197">
        <f>IF(O218="zákl. přenesená",K218,0)</f>
        <v>0</v>
      </c>
      <c r="BH218" s="197">
        <f>IF(O218="sníž. přenesená",K218,0)</f>
        <v>0</v>
      </c>
      <c r="BI218" s="197">
        <f>IF(O218="nulová",K218,0)</f>
        <v>0</v>
      </c>
      <c r="BJ218" s="15" t="s">
        <v>84</v>
      </c>
      <c r="BK218" s="197">
        <f>ROUND(P218*H218,2)</f>
        <v>0</v>
      </c>
      <c r="BL218" s="15" t="s">
        <v>199</v>
      </c>
      <c r="BM218" s="196" t="s">
        <v>410</v>
      </c>
    </row>
    <row r="219" spans="1:65" s="13" customFormat="1">
      <c r="B219" s="198"/>
      <c r="C219" s="199"/>
      <c r="D219" s="200" t="s">
        <v>143</v>
      </c>
      <c r="E219" s="201" t="s">
        <v>1</v>
      </c>
      <c r="F219" s="202" t="s">
        <v>411</v>
      </c>
      <c r="G219" s="199"/>
      <c r="H219" s="203">
        <v>0.72</v>
      </c>
      <c r="I219" s="204"/>
      <c r="J219" s="204"/>
      <c r="K219" s="199"/>
      <c r="L219" s="199"/>
      <c r="M219" s="205"/>
      <c r="N219" s="206"/>
      <c r="O219" s="207"/>
      <c r="P219" s="207"/>
      <c r="Q219" s="207"/>
      <c r="R219" s="207"/>
      <c r="S219" s="207"/>
      <c r="T219" s="207"/>
      <c r="U219" s="207"/>
      <c r="V219" s="207"/>
      <c r="W219" s="207"/>
      <c r="X219" s="208"/>
      <c r="AT219" s="209" t="s">
        <v>143</v>
      </c>
      <c r="AU219" s="209" t="s">
        <v>86</v>
      </c>
      <c r="AV219" s="13" t="s">
        <v>86</v>
      </c>
      <c r="AW219" s="13" t="s">
        <v>5</v>
      </c>
      <c r="AX219" s="13" t="s">
        <v>84</v>
      </c>
      <c r="AY219" s="209" t="s">
        <v>134</v>
      </c>
    </row>
    <row r="220" spans="1:65" s="2" customFormat="1" ht="24">
      <c r="A220" s="32"/>
      <c r="B220" s="33"/>
      <c r="C220" s="210" t="s">
        <v>412</v>
      </c>
      <c r="D220" s="210" t="s">
        <v>187</v>
      </c>
      <c r="E220" s="211" t="s">
        <v>413</v>
      </c>
      <c r="F220" s="212" t="s">
        <v>414</v>
      </c>
      <c r="G220" s="213" t="s">
        <v>198</v>
      </c>
      <c r="H220" s="214">
        <v>4</v>
      </c>
      <c r="I220" s="215"/>
      <c r="J220" s="216"/>
      <c r="K220" s="217">
        <f>ROUND(P220*H220,2)</f>
        <v>0</v>
      </c>
      <c r="L220" s="212" t="s">
        <v>170</v>
      </c>
      <c r="M220" s="218"/>
      <c r="N220" s="219" t="s">
        <v>1</v>
      </c>
      <c r="O220" s="192" t="s">
        <v>39</v>
      </c>
      <c r="P220" s="193">
        <f>I220+J220</f>
        <v>0</v>
      </c>
      <c r="Q220" s="193">
        <f>ROUND(I220*H220,2)</f>
        <v>0</v>
      </c>
      <c r="R220" s="193">
        <f>ROUND(J220*H220,2)</f>
        <v>0</v>
      </c>
      <c r="S220" s="69"/>
      <c r="T220" s="194">
        <f>S220*H220</f>
        <v>0</v>
      </c>
      <c r="U220" s="194">
        <v>6.7000000000000004E-2</v>
      </c>
      <c r="V220" s="194">
        <f>U220*H220</f>
        <v>0.26800000000000002</v>
      </c>
      <c r="W220" s="194">
        <v>0</v>
      </c>
      <c r="X220" s="195">
        <f>W220*H220</f>
        <v>0</v>
      </c>
      <c r="Y220" s="32"/>
      <c r="Z220" s="32"/>
      <c r="AA220" s="32"/>
      <c r="AB220" s="32"/>
      <c r="AC220" s="32"/>
      <c r="AD220" s="32"/>
      <c r="AE220" s="32"/>
      <c r="AR220" s="196" t="s">
        <v>223</v>
      </c>
      <c r="AT220" s="196" t="s">
        <v>187</v>
      </c>
      <c r="AU220" s="196" t="s">
        <v>86</v>
      </c>
      <c r="AY220" s="15" t="s">
        <v>134</v>
      </c>
      <c r="BE220" s="197">
        <f>IF(O220="základní",K220,0)</f>
        <v>0</v>
      </c>
      <c r="BF220" s="197">
        <f>IF(O220="snížená",K220,0)</f>
        <v>0</v>
      </c>
      <c r="BG220" s="197">
        <f>IF(O220="zákl. přenesená",K220,0)</f>
        <v>0</v>
      </c>
      <c r="BH220" s="197">
        <f>IF(O220="sníž. přenesená",K220,0)</f>
        <v>0</v>
      </c>
      <c r="BI220" s="197">
        <f>IF(O220="nulová",K220,0)</f>
        <v>0</v>
      </c>
      <c r="BJ220" s="15" t="s">
        <v>84</v>
      </c>
      <c r="BK220" s="197">
        <f>ROUND(P220*H220,2)</f>
        <v>0</v>
      </c>
      <c r="BL220" s="15" t="s">
        <v>223</v>
      </c>
      <c r="BM220" s="196" t="s">
        <v>415</v>
      </c>
    </row>
    <row r="221" spans="1:65" s="2" customFormat="1" ht="21.75" customHeight="1">
      <c r="A221" s="32"/>
      <c r="B221" s="33"/>
      <c r="C221" s="210" t="s">
        <v>416</v>
      </c>
      <c r="D221" s="210" t="s">
        <v>187</v>
      </c>
      <c r="E221" s="211" t="s">
        <v>417</v>
      </c>
      <c r="F221" s="212" t="s">
        <v>418</v>
      </c>
      <c r="G221" s="213" t="s">
        <v>198</v>
      </c>
      <c r="H221" s="214">
        <v>2</v>
      </c>
      <c r="I221" s="215"/>
      <c r="J221" s="216"/>
      <c r="K221" s="217">
        <f>ROUND(P221*H221,2)</f>
        <v>0</v>
      </c>
      <c r="L221" s="212" t="s">
        <v>1</v>
      </c>
      <c r="M221" s="218"/>
      <c r="N221" s="219" t="s">
        <v>1</v>
      </c>
      <c r="O221" s="192" t="s">
        <v>39</v>
      </c>
      <c r="P221" s="193">
        <f>I221+J221</f>
        <v>0</v>
      </c>
      <c r="Q221" s="193">
        <f>ROUND(I221*H221,2)</f>
        <v>0</v>
      </c>
      <c r="R221" s="193">
        <f>ROUND(J221*H221,2)</f>
        <v>0</v>
      </c>
      <c r="S221" s="69"/>
      <c r="T221" s="194">
        <f>S221*H221</f>
        <v>0</v>
      </c>
      <c r="U221" s="194">
        <v>2.7000000000000001E-3</v>
      </c>
      <c r="V221" s="194">
        <f>U221*H221</f>
        <v>5.4000000000000003E-3</v>
      </c>
      <c r="W221" s="194">
        <v>0</v>
      </c>
      <c r="X221" s="195">
        <f>W221*H221</f>
        <v>0</v>
      </c>
      <c r="Y221" s="32"/>
      <c r="Z221" s="32"/>
      <c r="AA221" s="32"/>
      <c r="AB221" s="32"/>
      <c r="AC221" s="32"/>
      <c r="AD221" s="32"/>
      <c r="AE221" s="32"/>
      <c r="AR221" s="196" t="s">
        <v>223</v>
      </c>
      <c r="AT221" s="196" t="s">
        <v>187</v>
      </c>
      <c r="AU221" s="196" t="s">
        <v>86</v>
      </c>
      <c r="AY221" s="15" t="s">
        <v>134</v>
      </c>
      <c r="BE221" s="197">
        <f>IF(O221="základní",K221,0)</f>
        <v>0</v>
      </c>
      <c r="BF221" s="197">
        <f>IF(O221="snížená",K221,0)</f>
        <v>0</v>
      </c>
      <c r="BG221" s="197">
        <f>IF(O221="zákl. přenesená",K221,0)</f>
        <v>0</v>
      </c>
      <c r="BH221" s="197">
        <f>IF(O221="sníž. přenesená",K221,0)</f>
        <v>0</v>
      </c>
      <c r="BI221" s="197">
        <f>IF(O221="nulová",K221,0)</f>
        <v>0</v>
      </c>
      <c r="BJ221" s="15" t="s">
        <v>84</v>
      </c>
      <c r="BK221" s="197">
        <f>ROUND(P221*H221,2)</f>
        <v>0</v>
      </c>
      <c r="BL221" s="15" t="s">
        <v>223</v>
      </c>
      <c r="BM221" s="196" t="s">
        <v>419</v>
      </c>
    </row>
    <row r="222" spans="1:65" s="2" customFormat="1" ht="24.2" customHeight="1">
      <c r="A222" s="32"/>
      <c r="B222" s="33"/>
      <c r="C222" s="184" t="s">
        <v>420</v>
      </c>
      <c r="D222" s="184" t="s">
        <v>136</v>
      </c>
      <c r="E222" s="185" t="s">
        <v>421</v>
      </c>
      <c r="F222" s="186" t="s">
        <v>422</v>
      </c>
      <c r="G222" s="187" t="s">
        <v>147</v>
      </c>
      <c r="H222" s="188">
        <v>0.72</v>
      </c>
      <c r="I222" s="189"/>
      <c r="J222" s="189"/>
      <c r="K222" s="190">
        <f>ROUND(P222*H222,2)</f>
        <v>0</v>
      </c>
      <c r="L222" s="186" t="s">
        <v>140</v>
      </c>
      <c r="M222" s="37"/>
      <c r="N222" s="191" t="s">
        <v>1</v>
      </c>
      <c r="O222" s="192" t="s">
        <v>39</v>
      </c>
      <c r="P222" s="193">
        <f>I222+J222</f>
        <v>0</v>
      </c>
      <c r="Q222" s="193">
        <f>ROUND(I222*H222,2)</f>
        <v>0</v>
      </c>
      <c r="R222" s="193">
        <f>ROUND(J222*H222,2)</f>
        <v>0</v>
      </c>
      <c r="S222" s="69"/>
      <c r="T222" s="194">
        <f>S222*H222</f>
        <v>0</v>
      </c>
      <c r="U222" s="194">
        <v>0</v>
      </c>
      <c r="V222" s="194">
        <f>U222*H222</f>
        <v>0</v>
      </c>
      <c r="W222" s="194">
        <v>0</v>
      </c>
      <c r="X222" s="195">
        <f>W222*H222</f>
        <v>0</v>
      </c>
      <c r="Y222" s="32"/>
      <c r="Z222" s="32"/>
      <c r="AA222" s="32"/>
      <c r="AB222" s="32"/>
      <c r="AC222" s="32"/>
      <c r="AD222" s="32"/>
      <c r="AE222" s="32"/>
      <c r="AR222" s="196" t="s">
        <v>199</v>
      </c>
      <c r="AT222" s="196" t="s">
        <v>136</v>
      </c>
      <c r="AU222" s="196" t="s">
        <v>86</v>
      </c>
      <c r="AY222" s="15" t="s">
        <v>134</v>
      </c>
      <c r="BE222" s="197">
        <f>IF(O222="základní",K222,0)</f>
        <v>0</v>
      </c>
      <c r="BF222" s="197">
        <f>IF(O222="snížená",K222,0)</f>
        <v>0</v>
      </c>
      <c r="BG222" s="197">
        <f>IF(O222="zákl. přenesená",K222,0)</f>
        <v>0</v>
      </c>
      <c r="BH222" s="197">
        <f>IF(O222="sníž. přenesená",K222,0)</f>
        <v>0</v>
      </c>
      <c r="BI222" s="197">
        <f>IF(O222="nulová",K222,0)</f>
        <v>0</v>
      </c>
      <c r="BJ222" s="15" t="s">
        <v>84</v>
      </c>
      <c r="BK222" s="197">
        <f>ROUND(P222*H222,2)</f>
        <v>0</v>
      </c>
      <c r="BL222" s="15" t="s">
        <v>199</v>
      </c>
      <c r="BM222" s="196" t="s">
        <v>423</v>
      </c>
    </row>
    <row r="223" spans="1:65" s="13" customFormat="1">
      <c r="B223" s="198"/>
      <c r="C223" s="199"/>
      <c r="D223" s="200" t="s">
        <v>143</v>
      </c>
      <c r="E223" s="201" t="s">
        <v>1</v>
      </c>
      <c r="F223" s="202" t="s">
        <v>411</v>
      </c>
      <c r="G223" s="199"/>
      <c r="H223" s="203">
        <v>0.72</v>
      </c>
      <c r="I223" s="204"/>
      <c r="J223" s="204"/>
      <c r="K223" s="199"/>
      <c r="L223" s="199"/>
      <c r="M223" s="205"/>
      <c r="N223" s="206"/>
      <c r="O223" s="207"/>
      <c r="P223" s="207"/>
      <c r="Q223" s="207"/>
      <c r="R223" s="207"/>
      <c r="S223" s="207"/>
      <c r="T223" s="207"/>
      <c r="U223" s="207"/>
      <c r="V223" s="207"/>
      <c r="W223" s="207"/>
      <c r="X223" s="208"/>
      <c r="AT223" s="209" t="s">
        <v>143</v>
      </c>
      <c r="AU223" s="209" t="s">
        <v>86</v>
      </c>
      <c r="AV223" s="13" t="s">
        <v>86</v>
      </c>
      <c r="AW223" s="13" t="s">
        <v>5</v>
      </c>
      <c r="AX223" s="13" t="s">
        <v>84</v>
      </c>
      <c r="AY223" s="209" t="s">
        <v>134</v>
      </c>
    </row>
    <row r="224" spans="1:65" s="2" customFormat="1" ht="24.2" customHeight="1">
      <c r="A224" s="32"/>
      <c r="B224" s="33"/>
      <c r="C224" s="184" t="s">
        <v>424</v>
      </c>
      <c r="D224" s="184" t="s">
        <v>136</v>
      </c>
      <c r="E224" s="185" t="s">
        <v>425</v>
      </c>
      <c r="F224" s="186" t="s">
        <v>426</v>
      </c>
      <c r="G224" s="187" t="s">
        <v>183</v>
      </c>
      <c r="H224" s="188">
        <v>71</v>
      </c>
      <c r="I224" s="189"/>
      <c r="J224" s="189"/>
      <c r="K224" s="190">
        <f>ROUND(P224*H224,2)</f>
        <v>0</v>
      </c>
      <c r="L224" s="186" t="s">
        <v>140</v>
      </c>
      <c r="M224" s="37"/>
      <c r="N224" s="191" t="s">
        <v>1</v>
      </c>
      <c r="O224" s="192" t="s">
        <v>39</v>
      </c>
      <c r="P224" s="193">
        <f>I224+J224</f>
        <v>0</v>
      </c>
      <c r="Q224" s="193">
        <f>ROUND(I224*H224,2)</f>
        <v>0</v>
      </c>
      <c r="R224" s="193">
        <f>ROUND(J224*H224,2)</f>
        <v>0</v>
      </c>
      <c r="S224" s="69"/>
      <c r="T224" s="194">
        <f>S224*H224</f>
        <v>0</v>
      </c>
      <c r="U224" s="194">
        <v>0</v>
      </c>
      <c r="V224" s="194">
        <f>U224*H224</f>
        <v>0</v>
      </c>
      <c r="W224" s="194">
        <v>0</v>
      </c>
      <c r="X224" s="195">
        <f>W224*H224</f>
        <v>0</v>
      </c>
      <c r="Y224" s="32"/>
      <c r="Z224" s="32"/>
      <c r="AA224" s="32"/>
      <c r="AB224" s="32"/>
      <c r="AC224" s="32"/>
      <c r="AD224" s="32"/>
      <c r="AE224" s="32"/>
      <c r="AR224" s="196" t="s">
        <v>199</v>
      </c>
      <c r="AT224" s="196" t="s">
        <v>136</v>
      </c>
      <c r="AU224" s="196" t="s">
        <v>86</v>
      </c>
      <c r="AY224" s="15" t="s">
        <v>134</v>
      </c>
      <c r="BE224" s="197">
        <f>IF(O224="základní",K224,0)</f>
        <v>0</v>
      </c>
      <c r="BF224" s="197">
        <f>IF(O224="snížená",K224,0)</f>
        <v>0</v>
      </c>
      <c r="BG224" s="197">
        <f>IF(O224="zákl. přenesená",K224,0)</f>
        <v>0</v>
      </c>
      <c r="BH224" s="197">
        <f>IF(O224="sníž. přenesená",K224,0)</f>
        <v>0</v>
      </c>
      <c r="BI224" s="197">
        <f>IF(O224="nulová",K224,0)</f>
        <v>0</v>
      </c>
      <c r="BJ224" s="15" t="s">
        <v>84</v>
      </c>
      <c r="BK224" s="197">
        <f>ROUND(P224*H224,2)</f>
        <v>0</v>
      </c>
      <c r="BL224" s="15" t="s">
        <v>199</v>
      </c>
      <c r="BM224" s="196" t="s">
        <v>427</v>
      </c>
    </row>
    <row r="225" spans="1:65" s="13" customFormat="1">
      <c r="B225" s="198"/>
      <c r="C225" s="199"/>
      <c r="D225" s="200" t="s">
        <v>143</v>
      </c>
      <c r="E225" s="201" t="s">
        <v>1</v>
      </c>
      <c r="F225" s="202" t="s">
        <v>428</v>
      </c>
      <c r="G225" s="199"/>
      <c r="H225" s="203">
        <v>71</v>
      </c>
      <c r="I225" s="204"/>
      <c r="J225" s="204"/>
      <c r="K225" s="199"/>
      <c r="L225" s="199"/>
      <c r="M225" s="205"/>
      <c r="N225" s="206"/>
      <c r="O225" s="207"/>
      <c r="P225" s="207"/>
      <c r="Q225" s="207"/>
      <c r="R225" s="207"/>
      <c r="S225" s="207"/>
      <c r="T225" s="207"/>
      <c r="U225" s="207"/>
      <c r="V225" s="207"/>
      <c r="W225" s="207"/>
      <c r="X225" s="208"/>
      <c r="AT225" s="209" t="s">
        <v>143</v>
      </c>
      <c r="AU225" s="209" t="s">
        <v>86</v>
      </c>
      <c r="AV225" s="13" t="s">
        <v>86</v>
      </c>
      <c r="AW225" s="13" t="s">
        <v>5</v>
      </c>
      <c r="AX225" s="13" t="s">
        <v>84</v>
      </c>
      <c r="AY225" s="209" t="s">
        <v>134</v>
      </c>
    </row>
    <row r="226" spans="1:65" s="2" customFormat="1" ht="24.2" customHeight="1">
      <c r="A226" s="32"/>
      <c r="B226" s="33"/>
      <c r="C226" s="184" t="s">
        <v>429</v>
      </c>
      <c r="D226" s="184" t="s">
        <v>136</v>
      </c>
      <c r="E226" s="185" t="s">
        <v>430</v>
      </c>
      <c r="F226" s="186" t="s">
        <v>431</v>
      </c>
      <c r="G226" s="187" t="s">
        <v>147</v>
      </c>
      <c r="H226" s="188">
        <v>0.8</v>
      </c>
      <c r="I226" s="189"/>
      <c r="J226" s="189"/>
      <c r="K226" s="190">
        <f>ROUND(P226*H226,2)</f>
        <v>0</v>
      </c>
      <c r="L226" s="186" t="s">
        <v>140</v>
      </c>
      <c r="M226" s="37"/>
      <c r="N226" s="191" t="s">
        <v>1</v>
      </c>
      <c r="O226" s="192" t="s">
        <v>39</v>
      </c>
      <c r="P226" s="193">
        <f>I226+J226</f>
        <v>0</v>
      </c>
      <c r="Q226" s="193">
        <f>ROUND(I226*H226,2)</f>
        <v>0</v>
      </c>
      <c r="R226" s="193">
        <f>ROUND(J226*H226,2)</f>
        <v>0</v>
      </c>
      <c r="S226" s="69"/>
      <c r="T226" s="194">
        <f>S226*H226</f>
        <v>0</v>
      </c>
      <c r="U226" s="194">
        <v>0</v>
      </c>
      <c r="V226" s="194">
        <f>U226*H226</f>
        <v>0</v>
      </c>
      <c r="W226" s="194">
        <v>0</v>
      </c>
      <c r="X226" s="195">
        <f>W226*H226</f>
        <v>0</v>
      </c>
      <c r="Y226" s="32"/>
      <c r="Z226" s="32"/>
      <c r="AA226" s="32"/>
      <c r="AB226" s="32"/>
      <c r="AC226" s="32"/>
      <c r="AD226" s="32"/>
      <c r="AE226" s="32"/>
      <c r="AR226" s="196" t="s">
        <v>199</v>
      </c>
      <c r="AT226" s="196" t="s">
        <v>136</v>
      </c>
      <c r="AU226" s="196" t="s">
        <v>86</v>
      </c>
      <c r="AY226" s="15" t="s">
        <v>134</v>
      </c>
      <c r="BE226" s="197">
        <f>IF(O226="základní",K226,0)</f>
        <v>0</v>
      </c>
      <c r="BF226" s="197">
        <f>IF(O226="snížená",K226,0)</f>
        <v>0</v>
      </c>
      <c r="BG226" s="197">
        <f>IF(O226="zákl. přenesená",K226,0)</f>
        <v>0</v>
      </c>
      <c r="BH226" s="197">
        <f>IF(O226="sníž. přenesená",K226,0)</f>
        <v>0</v>
      </c>
      <c r="BI226" s="197">
        <f>IF(O226="nulová",K226,0)</f>
        <v>0</v>
      </c>
      <c r="BJ226" s="15" t="s">
        <v>84</v>
      </c>
      <c r="BK226" s="197">
        <f>ROUND(P226*H226,2)</f>
        <v>0</v>
      </c>
      <c r="BL226" s="15" t="s">
        <v>199</v>
      </c>
      <c r="BM226" s="196" t="s">
        <v>432</v>
      </c>
    </row>
    <row r="227" spans="1:65" s="13" customFormat="1">
      <c r="B227" s="198"/>
      <c r="C227" s="199"/>
      <c r="D227" s="200" t="s">
        <v>143</v>
      </c>
      <c r="E227" s="201" t="s">
        <v>1</v>
      </c>
      <c r="F227" s="202" t="s">
        <v>433</v>
      </c>
      <c r="G227" s="199"/>
      <c r="H227" s="203">
        <v>0.8</v>
      </c>
      <c r="I227" s="204"/>
      <c r="J227" s="204"/>
      <c r="K227" s="199"/>
      <c r="L227" s="199"/>
      <c r="M227" s="205"/>
      <c r="N227" s="206"/>
      <c r="O227" s="207"/>
      <c r="P227" s="207"/>
      <c r="Q227" s="207"/>
      <c r="R227" s="207"/>
      <c r="S227" s="207"/>
      <c r="T227" s="207"/>
      <c r="U227" s="207"/>
      <c r="V227" s="207"/>
      <c r="W227" s="207"/>
      <c r="X227" s="208"/>
      <c r="AT227" s="209" t="s">
        <v>143</v>
      </c>
      <c r="AU227" s="209" t="s">
        <v>86</v>
      </c>
      <c r="AV227" s="13" t="s">
        <v>86</v>
      </c>
      <c r="AW227" s="13" t="s">
        <v>5</v>
      </c>
      <c r="AX227" s="13" t="s">
        <v>84</v>
      </c>
      <c r="AY227" s="209" t="s">
        <v>134</v>
      </c>
    </row>
    <row r="228" spans="1:65" s="2" customFormat="1" ht="24.2" customHeight="1">
      <c r="A228" s="32"/>
      <c r="B228" s="33"/>
      <c r="C228" s="184" t="s">
        <v>434</v>
      </c>
      <c r="D228" s="184" t="s">
        <v>136</v>
      </c>
      <c r="E228" s="185" t="s">
        <v>435</v>
      </c>
      <c r="F228" s="186" t="s">
        <v>436</v>
      </c>
      <c r="G228" s="187" t="s">
        <v>183</v>
      </c>
      <c r="H228" s="188">
        <v>71</v>
      </c>
      <c r="I228" s="189"/>
      <c r="J228" s="189"/>
      <c r="K228" s="190">
        <f>ROUND(P228*H228,2)</f>
        <v>0</v>
      </c>
      <c r="L228" s="186" t="s">
        <v>140</v>
      </c>
      <c r="M228" s="37"/>
      <c r="N228" s="191" t="s">
        <v>1</v>
      </c>
      <c r="O228" s="192" t="s">
        <v>39</v>
      </c>
      <c r="P228" s="193">
        <f>I228+J228</f>
        <v>0</v>
      </c>
      <c r="Q228" s="193">
        <f>ROUND(I228*H228,2)</f>
        <v>0</v>
      </c>
      <c r="R228" s="193">
        <f>ROUND(J228*H228,2)</f>
        <v>0</v>
      </c>
      <c r="S228" s="69"/>
      <c r="T228" s="194">
        <f>S228*H228</f>
        <v>0</v>
      </c>
      <c r="U228" s="194">
        <v>0.20300000000000001</v>
      </c>
      <c r="V228" s="194">
        <f>U228*H228</f>
        <v>14.413</v>
      </c>
      <c r="W228" s="194">
        <v>0</v>
      </c>
      <c r="X228" s="195">
        <f>W228*H228</f>
        <v>0</v>
      </c>
      <c r="Y228" s="32"/>
      <c r="Z228" s="32"/>
      <c r="AA228" s="32"/>
      <c r="AB228" s="32"/>
      <c r="AC228" s="32"/>
      <c r="AD228" s="32"/>
      <c r="AE228" s="32"/>
      <c r="AR228" s="196" t="s">
        <v>199</v>
      </c>
      <c r="AT228" s="196" t="s">
        <v>136</v>
      </c>
      <c r="AU228" s="196" t="s">
        <v>86</v>
      </c>
      <c r="AY228" s="15" t="s">
        <v>134</v>
      </c>
      <c r="BE228" s="197">
        <f>IF(O228="základní",K228,0)</f>
        <v>0</v>
      </c>
      <c r="BF228" s="197">
        <f>IF(O228="snížená",K228,0)</f>
        <v>0</v>
      </c>
      <c r="BG228" s="197">
        <f>IF(O228="zákl. přenesená",K228,0)</f>
        <v>0</v>
      </c>
      <c r="BH228" s="197">
        <f>IF(O228="sníž. přenesená",K228,0)</f>
        <v>0</v>
      </c>
      <c r="BI228" s="197">
        <f>IF(O228="nulová",K228,0)</f>
        <v>0</v>
      </c>
      <c r="BJ228" s="15" t="s">
        <v>84</v>
      </c>
      <c r="BK228" s="197">
        <f>ROUND(P228*H228,2)</f>
        <v>0</v>
      </c>
      <c r="BL228" s="15" t="s">
        <v>199</v>
      </c>
      <c r="BM228" s="196" t="s">
        <v>437</v>
      </c>
    </row>
    <row r="229" spans="1:65" s="13" customFormat="1">
      <c r="B229" s="198"/>
      <c r="C229" s="199"/>
      <c r="D229" s="200" t="s">
        <v>143</v>
      </c>
      <c r="E229" s="201" t="s">
        <v>1</v>
      </c>
      <c r="F229" s="202" t="s">
        <v>428</v>
      </c>
      <c r="G229" s="199"/>
      <c r="H229" s="203">
        <v>71</v>
      </c>
      <c r="I229" s="204"/>
      <c r="J229" s="204"/>
      <c r="K229" s="199"/>
      <c r="L229" s="199"/>
      <c r="M229" s="205"/>
      <c r="N229" s="206"/>
      <c r="O229" s="207"/>
      <c r="P229" s="207"/>
      <c r="Q229" s="207"/>
      <c r="R229" s="207"/>
      <c r="S229" s="207"/>
      <c r="T229" s="207"/>
      <c r="U229" s="207"/>
      <c r="V229" s="207"/>
      <c r="W229" s="207"/>
      <c r="X229" s="208"/>
      <c r="AT229" s="209" t="s">
        <v>143</v>
      </c>
      <c r="AU229" s="209" t="s">
        <v>86</v>
      </c>
      <c r="AV229" s="13" t="s">
        <v>86</v>
      </c>
      <c r="AW229" s="13" t="s">
        <v>5</v>
      </c>
      <c r="AX229" s="13" t="s">
        <v>84</v>
      </c>
      <c r="AY229" s="209" t="s">
        <v>134</v>
      </c>
    </row>
    <row r="230" spans="1:65" s="2" customFormat="1" ht="24.2" customHeight="1">
      <c r="A230" s="32"/>
      <c r="B230" s="33"/>
      <c r="C230" s="184" t="s">
        <v>438</v>
      </c>
      <c r="D230" s="184" t="s">
        <v>136</v>
      </c>
      <c r="E230" s="185" t="s">
        <v>439</v>
      </c>
      <c r="F230" s="186" t="s">
        <v>440</v>
      </c>
      <c r="G230" s="187" t="s">
        <v>183</v>
      </c>
      <c r="H230" s="188">
        <v>77</v>
      </c>
      <c r="I230" s="189"/>
      <c r="J230" s="189"/>
      <c r="K230" s="190">
        <f>ROUND(P230*H230,2)</f>
        <v>0</v>
      </c>
      <c r="L230" s="186" t="s">
        <v>140</v>
      </c>
      <c r="M230" s="37"/>
      <c r="N230" s="191" t="s">
        <v>1</v>
      </c>
      <c r="O230" s="192" t="s">
        <v>39</v>
      </c>
      <c r="P230" s="193">
        <f>I230+J230</f>
        <v>0</v>
      </c>
      <c r="Q230" s="193">
        <f>ROUND(I230*H230,2)</f>
        <v>0</v>
      </c>
      <c r="R230" s="193">
        <f>ROUND(J230*H230,2)</f>
        <v>0</v>
      </c>
      <c r="S230" s="69"/>
      <c r="T230" s="194">
        <f>S230*H230</f>
        <v>0</v>
      </c>
      <c r="U230" s="194">
        <v>0</v>
      </c>
      <c r="V230" s="194">
        <f>U230*H230</f>
        <v>0</v>
      </c>
      <c r="W230" s="194">
        <v>0</v>
      </c>
      <c r="X230" s="195">
        <f>W230*H230</f>
        <v>0</v>
      </c>
      <c r="Y230" s="32"/>
      <c r="Z230" s="32"/>
      <c r="AA230" s="32"/>
      <c r="AB230" s="32"/>
      <c r="AC230" s="32"/>
      <c r="AD230" s="32"/>
      <c r="AE230" s="32"/>
      <c r="AR230" s="196" t="s">
        <v>199</v>
      </c>
      <c r="AT230" s="196" t="s">
        <v>136</v>
      </c>
      <c r="AU230" s="196" t="s">
        <v>86</v>
      </c>
      <c r="AY230" s="15" t="s">
        <v>134</v>
      </c>
      <c r="BE230" s="197">
        <f>IF(O230="základní",K230,0)</f>
        <v>0</v>
      </c>
      <c r="BF230" s="197">
        <f>IF(O230="snížená",K230,0)</f>
        <v>0</v>
      </c>
      <c r="BG230" s="197">
        <f>IF(O230="zákl. přenesená",K230,0)</f>
        <v>0</v>
      </c>
      <c r="BH230" s="197">
        <f>IF(O230="sníž. přenesená",K230,0)</f>
        <v>0</v>
      </c>
      <c r="BI230" s="197">
        <f>IF(O230="nulová",K230,0)</f>
        <v>0</v>
      </c>
      <c r="BJ230" s="15" t="s">
        <v>84</v>
      </c>
      <c r="BK230" s="197">
        <f>ROUND(P230*H230,2)</f>
        <v>0</v>
      </c>
      <c r="BL230" s="15" t="s">
        <v>199</v>
      </c>
      <c r="BM230" s="196" t="s">
        <v>441</v>
      </c>
    </row>
    <row r="231" spans="1:65" s="13" customFormat="1">
      <c r="B231" s="198"/>
      <c r="C231" s="199"/>
      <c r="D231" s="200" t="s">
        <v>143</v>
      </c>
      <c r="E231" s="201" t="s">
        <v>1</v>
      </c>
      <c r="F231" s="202" t="s">
        <v>442</v>
      </c>
      <c r="G231" s="199"/>
      <c r="H231" s="203">
        <v>77</v>
      </c>
      <c r="I231" s="204"/>
      <c r="J231" s="204"/>
      <c r="K231" s="199"/>
      <c r="L231" s="199"/>
      <c r="M231" s="205"/>
      <c r="N231" s="206"/>
      <c r="O231" s="207"/>
      <c r="P231" s="207"/>
      <c r="Q231" s="207"/>
      <c r="R231" s="207"/>
      <c r="S231" s="207"/>
      <c r="T231" s="207"/>
      <c r="U231" s="207"/>
      <c r="V231" s="207"/>
      <c r="W231" s="207"/>
      <c r="X231" s="208"/>
      <c r="AT231" s="209" t="s">
        <v>143</v>
      </c>
      <c r="AU231" s="209" t="s">
        <v>86</v>
      </c>
      <c r="AV231" s="13" t="s">
        <v>86</v>
      </c>
      <c r="AW231" s="13" t="s">
        <v>5</v>
      </c>
      <c r="AX231" s="13" t="s">
        <v>84</v>
      </c>
      <c r="AY231" s="209" t="s">
        <v>134</v>
      </c>
    </row>
    <row r="232" spans="1:65" s="2" customFormat="1" ht="16.5" customHeight="1">
      <c r="A232" s="32"/>
      <c r="B232" s="33"/>
      <c r="C232" s="210" t="s">
        <v>199</v>
      </c>
      <c r="D232" s="210" t="s">
        <v>187</v>
      </c>
      <c r="E232" s="211" t="s">
        <v>443</v>
      </c>
      <c r="F232" s="212" t="s">
        <v>444</v>
      </c>
      <c r="G232" s="213" t="s">
        <v>183</v>
      </c>
      <c r="H232" s="214">
        <v>80.849999999999994</v>
      </c>
      <c r="I232" s="215"/>
      <c r="J232" s="216"/>
      <c r="K232" s="217">
        <f>ROUND(P232*H232,2)</f>
        <v>0</v>
      </c>
      <c r="L232" s="212" t="s">
        <v>1</v>
      </c>
      <c r="M232" s="218"/>
      <c r="N232" s="219" t="s">
        <v>1</v>
      </c>
      <c r="O232" s="192" t="s">
        <v>39</v>
      </c>
      <c r="P232" s="193">
        <f>I232+J232</f>
        <v>0</v>
      </c>
      <c r="Q232" s="193">
        <f>ROUND(I232*H232,2)</f>
        <v>0</v>
      </c>
      <c r="R232" s="193">
        <f>ROUND(J232*H232,2)</f>
        <v>0</v>
      </c>
      <c r="S232" s="69"/>
      <c r="T232" s="194">
        <f>S232*H232</f>
        <v>0</v>
      </c>
      <c r="U232" s="194">
        <v>0</v>
      </c>
      <c r="V232" s="194">
        <f>U232*H232</f>
        <v>0</v>
      </c>
      <c r="W232" s="194">
        <v>0</v>
      </c>
      <c r="X232" s="195">
        <f>W232*H232</f>
        <v>0</v>
      </c>
      <c r="Y232" s="32"/>
      <c r="Z232" s="32"/>
      <c r="AA232" s="32"/>
      <c r="AB232" s="32"/>
      <c r="AC232" s="32"/>
      <c r="AD232" s="32"/>
      <c r="AE232" s="32"/>
      <c r="AR232" s="196" t="s">
        <v>223</v>
      </c>
      <c r="AT232" s="196" t="s">
        <v>187</v>
      </c>
      <c r="AU232" s="196" t="s">
        <v>86</v>
      </c>
      <c r="AY232" s="15" t="s">
        <v>134</v>
      </c>
      <c r="BE232" s="197">
        <f>IF(O232="základní",K232,0)</f>
        <v>0</v>
      </c>
      <c r="BF232" s="197">
        <f>IF(O232="snížená",K232,0)</f>
        <v>0</v>
      </c>
      <c r="BG232" s="197">
        <f>IF(O232="zákl. přenesená",K232,0)</f>
        <v>0</v>
      </c>
      <c r="BH232" s="197">
        <f>IF(O232="sníž. přenesená",K232,0)</f>
        <v>0</v>
      </c>
      <c r="BI232" s="197">
        <f>IF(O232="nulová",K232,0)</f>
        <v>0</v>
      </c>
      <c r="BJ232" s="15" t="s">
        <v>84</v>
      </c>
      <c r="BK232" s="197">
        <f>ROUND(P232*H232,2)</f>
        <v>0</v>
      </c>
      <c r="BL232" s="15" t="s">
        <v>223</v>
      </c>
      <c r="BM232" s="196" t="s">
        <v>445</v>
      </c>
    </row>
    <row r="233" spans="1:65" s="13" customFormat="1">
      <c r="B233" s="198"/>
      <c r="C233" s="199"/>
      <c r="D233" s="200" t="s">
        <v>143</v>
      </c>
      <c r="E233" s="199"/>
      <c r="F233" s="202" t="s">
        <v>446</v>
      </c>
      <c r="G233" s="199"/>
      <c r="H233" s="203">
        <v>80.849999999999994</v>
      </c>
      <c r="I233" s="204"/>
      <c r="J233" s="204"/>
      <c r="K233" s="199"/>
      <c r="L233" s="199"/>
      <c r="M233" s="205"/>
      <c r="N233" s="206"/>
      <c r="O233" s="207"/>
      <c r="P233" s="207"/>
      <c r="Q233" s="207"/>
      <c r="R233" s="207"/>
      <c r="S233" s="207"/>
      <c r="T233" s="207"/>
      <c r="U233" s="207"/>
      <c r="V233" s="207"/>
      <c r="W233" s="207"/>
      <c r="X233" s="208"/>
      <c r="AT233" s="209" t="s">
        <v>143</v>
      </c>
      <c r="AU233" s="209" t="s">
        <v>86</v>
      </c>
      <c r="AV233" s="13" t="s">
        <v>86</v>
      </c>
      <c r="AW233" s="13" t="s">
        <v>4</v>
      </c>
      <c r="AX233" s="13" t="s">
        <v>84</v>
      </c>
      <c r="AY233" s="209" t="s">
        <v>134</v>
      </c>
    </row>
    <row r="234" spans="1:65" s="2" customFormat="1" ht="24.2" customHeight="1">
      <c r="A234" s="32"/>
      <c r="B234" s="33"/>
      <c r="C234" s="184" t="s">
        <v>447</v>
      </c>
      <c r="D234" s="184" t="s">
        <v>136</v>
      </c>
      <c r="E234" s="185" t="s">
        <v>448</v>
      </c>
      <c r="F234" s="186" t="s">
        <v>449</v>
      </c>
      <c r="G234" s="187" t="s">
        <v>183</v>
      </c>
      <c r="H234" s="188">
        <v>71</v>
      </c>
      <c r="I234" s="189"/>
      <c r="J234" s="189"/>
      <c r="K234" s="190">
        <f>ROUND(P234*H234,2)</f>
        <v>0</v>
      </c>
      <c r="L234" s="186" t="s">
        <v>140</v>
      </c>
      <c r="M234" s="37"/>
      <c r="N234" s="191" t="s">
        <v>1</v>
      </c>
      <c r="O234" s="192" t="s">
        <v>39</v>
      </c>
      <c r="P234" s="193">
        <f>I234+J234</f>
        <v>0</v>
      </c>
      <c r="Q234" s="193">
        <f>ROUND(I234*H234,2)</f>
        <v>0</v>
      </c>
      <c r="R234" s="193">
        <f>ROUND(J234*H234,2)</f>
        <v>0</v>
      </c>
      <c r="S234" s="69"/>
      <c r="T234" s="194">
        <f>S234*H234</f>
        <v>0</v>
      </c>
      <c r="U234" s="194">
        <v>0</v>
      </c>
      <c r="V234" s="194">
        <f>U234*H234</f>
        <v>0</v>
      </c>
      <c r="W234" s="194">
        <v>0</v>
      </c>
      <c r="X234" s="195">
        <f>W234*H234</f>
        <v>0</v>
      </c>
      <c r="Y234" s="32"/>
      <c r="Z234" s="32"/>
      <c r="AA234" s="32"/>
      <c r="AB234" s="32"/>
      <c r="AC234" s="32"/>
      <c r="AD234" s="32"/>
      <c r="AE234" s="32"/>
      <c r="AR234" s="196" t="s">
        <v>199</v>
      </c>
      <c r="AT234" s="196" t="s">
        <v>136</v>
      </c>
      <c r="AU234" s="196" t="s">
        <v>86</v>
      </c>
      <c r="AY234" s="15" t="s">
        <v>134</v>
      </c>
      <c r="BE234" s="197">
        <f>IF(O234="základní",K234,0)</f>
        <v>0</v>
      </c>
      <c r="BF234" s="197">
        <f>IF(O234="snížená",K234,0)</f>
        <v>0</v>
      </c>
      <c r="BG234" s="197">
        <f>IF(O234="zákl. přenesená",K234,0)</f>
        <v>0</v>
      </c>
      <c r="BH234" s="197">
        <f>IF(O234="sníž. přenesená",K234,0)</f>
        <v>0</v>
      </c>
      <c r="BI234" s="197">
        <f>IF(O234="nulová",K234,0)</f>
        <v>0</v>
      </c>
      <c r="BJ234" s="15" t="s">
        <v>84</v>
      </c>
      <c r="BK234" s="197">
        <f>ROUND(P234*H234,2)</f>
        <v>0</v>
      </c>
      <c r="BL234" s="15" t="s">
        <v>199</v>
      </c>
      <c r="BM234" s="196" t="s">
        <v>450</v>
      </c>
    </row>
    <row r="235" spans="1:65" s="13" customFormat="1">
      <c r="B235" s="198"/>
      <c r="C235" s="199"/>
      <c r="D235" s="200" t="s">
        <v>143</v>
      </c>
      <c r="E235" s="201" t="s">
        <v>1</v>
      </c>
      <c r="F235" s="202" t="s">
        <v>428</v>
      </c>
      <c r="G235" s="199"/>
      <c r="H235" s="203">
        <v>71</v>
      </c>
      <c r="I235" s="204"/>
      <c r="J235" s="204"/>
      <c r="K235" s="199"/>
      <c r="L235" s="199"/>
      <c r="M235" s="205"/>
      <c r="N235" s="206"/>
      <c r="O235" s="207"/>
      <c r="P235" s="207"/>
      <c r="Q235" s="207"/>
      <c r="R235" s="207"/>
      <c r="S235" s="207"/>
      <c r="T235" s="207"/>
      <c r="U235" s="207"/>
      <c r="V235" s="207"/>
      <c r="W235" s="207"/>
      <c r="X235" s="208"/>
      <c r="AT235" s="209" t="s">
        <v>143</v>
      </c>
      <c r="AU235" s="209" t="s">
        <v>86</v>
      </c>
      <c r="AV235" s="13" t="s">
        <v>86</v>
      </c>
      <c r="AW235" s="13" t="s">
        <v>5</v>
      </c>
      <c r="AX235" s="13" t="s">
        <v>84</v>
      </c>
      <c r="AY235" s="209" t="s">
        <v>134</v>
      </c>
    </row>
    <row r="236" spans="1:65" s="2" customFormat="1" ht="24">
      <c r="A236" s="32"/>
      <c r="B236" s="33"/>
      <c r="C236" s="184" t="s">
        <v>451</v>
      </c>
      <c r="D236" s="184" t="s">
        <v>136</v>
      </c>
      <c r="E236" s="185" t="s">
        <v>452</v>
      </c>
      <c r="F236" s="186" t="s">
        <v>453</v>
      </c>
      <c r="G236" s="187" t="s">
        <v>147</v>
      </c>
      <c r="H236" s="188">
        <v>4.97</v>
      </c>
      <c r="I236" s="189"/>
      <c r="J236" s="189"/>
      <c r="K236" s="190">
        <f>ROUND(P236*H236,2)</f>
        <v>0</v>
      </c>
      <c r="L236" s="186" t="s">
        <v>140</v>
      </c>
      <c r="M236" s="37"/>
      <c r="N236" s="191" t="s">
        <v>1</v>
      </c>
      <c r="O236" s="192" t="s">
        <v>39</v>
      </c>
      <c r="P236" s="193">
        <f>I236+J236</f>
        <v>0</v>
      </c>
      <c r="Q236" s="193">
        <f>ROUND(I236*H236,2)</f>
        <v>0</v>
      </c>
      <c r="R236" s="193">
        <f>ROUND(J236*H236,2)</f>
        <v>0</v>
      </c>
      <c r="S236" s="69"/>
      <c r="T236" s="194">
        <f>S236*H236</f>
        <v>0</v>
      </c>
      <c r="U236" s="194">
        <v>0</v>
      </c>
      <c r="V236" s="194">
        <f>U236*H236</f>
        <v>0</v>
      </c>
      <c r="W236" s="194">
        <v>0</v>
      </c>
      <c r="X236" s="195">
        <f>W236*H236</f>
        <v>0</v>
      </c>
      <c r="Y236" s="32"/>
      <c r="Z236" s="32"/>
      <c r="AA236" s="32"/>
      <c r="AB236" s="32"/>
      <c r="AC236" s="32"/>
      <c r="AD236" s="32"/>
      <c r="AE236" s="32"/>
      <c r="AR236" s="196" t="s">
        <v>199</v>
      </c>
      <c r="AT236" s="196" t="s">
        <v>136</v>
      </c>
      <c r="AU236" s="196" t="s">
        <v>86</v>
      </c>
      <c r="AY236" s="15" t="s">
        <v>134</v>
      </c>
      <c r="BE236" s="197">
        <f>IF(O236="základní",K236,0)</f>
        <v>0</v>
      </c>
      <c r="BF236" s="197">
        <f>IF(O236="snížená",K236,0)</f>
        <v>0</v>
      </c>
      <c r="BG236" s="197">
        <f>IF(O236="zákl. přenesená",K236,0)</f>
        <v>0</v>
      </c>
      <c r="BH236" s="197">
        <f>IF(O236="sníž. přenesená",K236,0)</f>
        <v>0</v>
      </c>
      <c r="BI236" s="197">
        <f>IF(O236="nulová",K236,0)</f>
        <v>0</v>
      </c>
      <c r="BJ236" s="15" t="s">
        <v>84</v>
      </c>
      <c r="BK236" s="197">
        <f>ROUND(P236*H236,2)</f>
        <v>0</v>
      </c>
      <c r="BL236" s="15" t="s">
        <v>199</v>
      </c>
      <c r="BM236" s="196" t="s">
        <v>454</v>
      </c>
    </row>
    <row r="237" spans="1:65" s="13" customFormat="1">
      <c r="B237" s="198"/>
      <c r="C237" s="199"/>
      <c r="D237" s="200" t="s">
        <v>143</v>
      </c>
      <c r="E237" s="201" t="s">
        <v>1</v>
      </c>
      <c r="F237" s="202" t="s">
        <v>455</v>
      </c>
      <c r="G237" s="199"/>
      <c r="H237" s="203">
        <v>4.97</v>
      </c>
      <c r="I237" s="204"/>
      <c r="J237" s="204"/>
      <c r="K237" s="199"/>
      <c r="L237" s="199"/>
      <c r="M237" s="205"/>
      <c r="N237" s="206"/>
      <c r="O237" s="207"/>
      <c r="P237" s="207"/>
      <c r="Q237" s="207"/>
      <c r="R237" s="207"/>
      <c r="S237" s="207"/>
      <c r="T237" s="207"/>
      <c r="U237" s="207"/>
      <c r="V237" s="207"/>
      <c r="W237" s="207"/>
      <c r="X237" s="208"/>
      <c r="AT237" s="209" t="s">
        <v>143</v>
      </c>
      <c r="AU237" s="209" t="s">
        <v>86</v>
      </c>
      <c r="AV237" s="13" t="s">
        <v>86</v>
      </c>
      <c r="AW237" s="13" t="s">
        <v>5</v>
      </c>
      <c r="AX237" s="13" t="s">
        <v>84</v>
      </c>
      <c r="AY237" s="209" t="s">
        <v>134</v>
      </c>
    </row>
    <row r="238" spans="1:65" s="2" customFormat="1" ht="24.2" customHeight="1">
      <c r="A238" s="32"/>
      <c r="B238" s="33"/>
      <c r="C238" s="184" t="s">
        <v>456</v>
      </c>
      <c r="D238" s="184" t="s">
        <v>136</v>
      </c>
      <c r="E238" s="185" t="s">
        <v>457</v>
      </c>
      <c r="F238" s="186" t="s">
        <v>458</v>
      </c>
      <c r="G238" s="187" t="s">
        <v>147</v>
      </c>
      <c r="H238" s="188">
        <v>24.85</v>
      </c>
      <c r="I238" s="189"/>
      <c r="J238" s="189"/>
      <c r="K238" s="190">
        <f>ROUND(P238*H238,2)</f>
        <v>0</v>
      </c>
      <c r="L238" s="186" t="s">
        <v>140</v>
      </c>
      <c r="M238" s="37"/>
      <c r="N238" s="191" t="s">
        <v>1</v>
      </c>
      <c r="O238" s="192" t="s">
        <v>39</v>
      </c>
      <c r="P238" s="193">
        <f>I238+J238</f>
        <v>0</v>
      </c>
      <c r="Q238" s="193">
        <f>ROUND(I238*H238,2)</f>
        <v>0</v>
      </c>
      <c r="R238" s="193">
        <f>ROUND(J238*H238,2)</f>
        <v>0</v>
      </c>
      <c r="S238" s="69"/>
      <c r="T238" s="194">
        <f>S238*H238</f>
        <v>0</v>
      </c>
      <c r="U238" s="194">
        <v>0</v>
      </c>
      <c r="V238" s="194">
        <f>U238*H238</f>
        <v>0</v>
      </c>
      <c r="W238" s="194">
        <v>0</v>
      </c>
      <c r="X238" s="195">
        <f>W238*H238</f>
        <v>0</v>
      </c>
      <c r="Y238" s="32"/>
      <c r="Z238" s="32"/>
      <c r="AA238" s="32"/>
      <c r="AB238" s="32"/>
      <c r="AC238" s="32"/>
      <c r="AD238" s="32"/>
      <c r="AE238" s="32"/>
      <c r="AR238" s="196" t="s">
        <v>199</v>
      </c>
      <c r="AT238" s="196" t="s">
        <v>136</v>
      </c>
      <c r="AU238" s="196" t="s">
        <v>86</v>
      </c>
      <c r="AY238" s="15" t="s">
        <v>134</v>
      </c>
      <c r="BE238" s="197">
        <f>IF(O238="základní",K238,0)</f>
        <v>0</v>
      </c>
      <c r="BF238" s="197">
        <f>IF(O238="snížená",K238,0)</f>
        <v>0</v>
      </c>
      <c r="BG238" s="197">
        <f>IF(O238="zákl. přenesená",K238,0)</f>
        <v>0</v>
      </c>
      <c r="BH238" s="197">
        <f>IF(O238="sníž. přenesená",K238,0)</f>
        <v>0</v>
      </c>
      <c r="BI238" s="197">
        <f>IF(O238="nulová",K238,0)</f>
        <v>0</v>
      </c>
      <c r="BJ238" s="15" t="s">
        <v>84</v>
      </c>
      <c r="BK238" s="197">
        <f>ROUND(P238*H238,2)</f>
        <v>0</v>
      </c>
      <c r="BL238" s="15" t="s">
        <v>199</v>
      </c>
      <c r="BM238" s="196" t="s">
        <v>459</v>
      </c>
    </row>
    <row r="239" spans="1:65" s="13" customFormat="1">
      <c r="B239" s="198"/>
      <c r="C239" s="199"/>
      <c r="D239" s="200" t="s">
        <v>143</v>
      </c>
      <c r="E239" s="201" t="s">
        <v>1</v>
      </c>
      <c r="F239" s="202" t="s">
        <v>460</v>
      </c>
      <c r="G239" s="199"/>
      <c r="H239" s="203">
        <v>24.85</v>
      </c>
      <c r="I239" s="204"/>
      <c r="J239" s="204"/>
      <c r="K239" s="199"/>
      <c r="L239" s="199"/>
      <c r="M239" s="205"/>
      <c r="N239" s="206"/>
      <c r="O239" s="207"/>
      <c r="P239" s="207"/>
      <c r="Q239" s="207"/>
      <c r="R239" s="207"/>
      <c r="S239" s="207"/>
      <c r="T239" s="207"/>
      <c r="U239" s="207"/>
      <c r="V239" s="207"/>
      <c r="W239" s="207"/>
      <c r="X239" s="208"/>
      <c r="AT239" s="209" t="s">
        <v>143</v>
      </c>
      <c r="AU239" s="209" t="s">
        <v>86</v>
      </c>
      <c r="AV239" s="13" t="s">
        <v>86</v>
      </c>
      <c r="AW239" s="13" t="s">
        <v>5</v>
      </c>
      <c r="AX239" s="13" t="s">
        <v>84</v>
      </c>
      <c r="AY239" s="209" t="s">
        <v>134</v>
      </c>
    </row>
    <row r="240" spans="1:65" s="2" customFormat="1" ht="24.2" customHeight="1">
      <c r="A240" s="32"/>
      <c r="B240" s="33"/>
      <c r="C240" s="184" t="s">
        <v>461</v>
      </c>
      <c r="D240" s="184" t="s">
        <v>136</v>
      </c>
      <c r="E240" s="185" t="s">
        <v>462</v>
      </c>
      <c r="F240" s="186" t="s">
        <v>463</v>
      </c>
      <c r="G240" s="187" t="s">
        <v>139</v>
      </c>
      <c r="H240" s="188">
        <v>79</v>
      </c>
      <c r="I240" s="189"/>
      <c r="J240" s="189"/>
      <c r="K240" s="190">
        <f>ROUND(P240*H240,2)</f>
        <v>0</v>
      </c>
      <c r="L240" s="186" t="s">
        <v>140</v>
      </c>
      <c r="M240" s="37"/>
      <c r="N240" s="191" t="s">
        <v>1</v>
      </c>
      <c r="O240" s="192" t="s">
        <v>39</v>
      </c>
      <c r="P240" s="193">
        <f>I240+J240</f>
        <v>0</v>
      </c>
      <c r="Q240" s="193">
        <f>ROUND(I240*H240,2)</f>
        <v>0</v>
      </c>
      <c r="R240" s="193">
        <f>ROUND(J240*H240,2)</f>
        <v>0</v>
      </c>
      <c r="S240" s="69"/>
      <c r="T240" s="194">
        <f>S240*H240</f>
        <v>0</v>
      </c>
      <c r="U240" s="194">
        <v>3.0000000000000001E-5</v>
      </c>
      <c r="V240" s="194">
        <f>U240*H240</f>
        <v>2.3700000000000001E-3</v>
      </c>
      <c r="W240" s="194">
        <v>0</v>
      </c>
      <c r="X240" s="195">
        <f>W240*H240</f>
        <v>0</v>
      </c>
      <c r="Y240" s="32"/>
      <c r="Z240" s="32"/>
      <c r="AA240" s="32"/>
      <c r="AB240" s="32"/>
      <c r="AC240" s="32"/>
      <c r="AD240" s="32"/>
      <c r="AE240" s="32"/>
      <c r="AR240" s="196" t="s">
        <v>199</v>
      </c>
      <c r="AT240" s="196" t="s">
        <v>136</v>
      </c>
      <c r="AU240" s="196" t="s">
        <v>86</v>
      </c>
      <c r="AY240" s="15" t="s">
        <v>134</v>
      </c>
      <c r="BE240" s="197">
        <f>IF(O240="základní",K240,0)</f>
        <v>0</v>
      </c>
      <c r="BF240" s="197">
        <f>IF(O240="snížená",K240,0)</f>
        <v>0</v>
      </c>
      <c r="BG240" s="197">
        <f>IF(O240="zákl. přenesená",K240,0)</f>
        <v>0</v>
      </c>
      <c r="BH240" s="197">
        <f>IF(O240="sníž. přenesená",K240,0)</f>
        <v>0</v>
      </c>
      <c r="BI240" s="197">
        <f>IF(O240="nulová",K240,0)</f>
        <v>0</v>
      </c>
      <c r="BJ240" s="15" t="s">
        <v>84</v>
      </c>
      <c r="BK240" s="197">
        <f>ROUND(P240*H240,2)</f>
        <v>0</v>
      </c>
      <c r="BL240" s="15" t="s">
        <v>199</v>
      </c>
      <c r="BM240" s="196" t="s">
        <v>464</v>
      </c>
    </row>
    <row r="241" spans="1:65" s="13" customFormat="1">
      <c r="B241" s="198"/>
      <c r="C241" s="199"/>
      <c r="D241" s="200" t="s">
        <v>143</v>
      </c>
      <c r="E241" s="201" t="s">
        <v>1</v>
      </c>
      <c r="F241" s="202" t="s">
        <v>465</v>
      </c>
      <c r="G241" s="199"/>
      <c r="H241" s="203">
        <v>79</v>
      </c>
      <c r="I241" s="204"/>
      <c r="J241" s="204"/>
      <c r="K241" s="199"/>
      <c r="L241" s="199"/>
      <c r="M241" s="205"/>
      <c r="N241" s="206"/>
      <c r="O241" s="207"/>
      <c r="P241" s="207"/>
      <c r="Q241" s="207"/>
      <c r="R241" s="207"/>
      <c r="S241" s="207"/>
      <c r="T241" s="207"/>
      <c r="U241" s="207"/>
      <c r="V241" s="207"/>
      <c r="W241" s="207"/>
      <c r="X241" s="208"/>
      <c r="AT241" s="209" t="s">
        <v>143</v>
      </c>
      <c r="AU241" s="209" t="s">
        <v>86</v>
      </c>
      <c r="AV241" s="13" t="s">
        <v>86</v>
      </c>
      <c r="AW241" s="13" t="s">
        <v>5</v>
      </c>
      <c r="AX241" s="13" t="s">
        <v>84</v>
      </c>
      <c r="AY241" s="209" t="s">
        <v>134</v>
      </c>
    </row>
    <row r="242" spans="1:65" s="2" customFormat="1" ht="24">
      <c r="A242" s="32"/>
      <c r="B242" s="33"/>
      <c r="C242" s="184" t="s">
        <v>466</v>
      </c>
      <c r="D242" s="184" t="s">
        <v>136</v>
      </c>
      <c r="E242" s="185" t="s">
        <v>467</v>
      </c>
      <c r="F242" s="186" t="s">
        <v>468</v>
      </c>
      <c r="G242" s="187" t="s">
        <v>139</v>
      </c>
      <c r="H242" s="188">
        <v>79</v>
      </c>
      <c r="I242" s="189"/>
      <c r="J242" s="189"/>
      <c r="K242" s="190">
        <f>ROUND(P242*H242,2)</f>
        <v>0</v>
      </c>
      <c r="L242" s="186" t="s">
        <v>140</v>
      </c>
      <c r="M242" s="37"/>
      <c r="N242" s="191" t="s">
        <v>1</v>
      </c>
      <c r="O242" s="192" t="s">
        <v>39</v>
      </c>
      <c r="P242" s="193">
        <f>I242+J242</f>
        <v>0</v>
      </c>
      <c r="Q242" s="193">
        <f>ROUND(I242*H242,2)</f>
        <v>0</v>
      </c>
      <c r="R242" s="193">
        <f>ROUND(J242*H242,2)</f>
        <v>0</v>
      </c>
      <c r="S242" s="69"/>
      <c r="T242" s="194">
        <f>S242*H242</f>
        <v>0</v>
      </c>
      <c r="U242" s="194">
        <v>0</v>
      </c>
      <c r="V242" s="194">
        <f>U242*H242</f>
        <v>0</v>
      </c>
      <c r="W242" s="194">
        <v>0</v>
      </c>
      <c r="X242" s="195">
        <f>W242*H242</f>
        <v>0</v>
      </c>
      <c r="Y242" s="32"/>
      <c r="Z242" s="32"/>
      <c r="AA242" s="32"/>
      <c r="AB242" s="32"/>
      <c r="AC242" s="32"/>
      <c r="AD242" s="32"/>
      <c r="AE242" s="32"/>
      <c r="AR242" s="196" t="s">
        <v>199</v>
      </c>
      <c r="AT242" s="196" t="s">
        <v>136</v>
      </c>
      <c r="AU242" s="196" t="s">
        <v>86</v>
      </c>
      <c r="AY242" s="15" t="s">
        <v>134</v>
      </c>
      <c r="BE242" s="197">
        <f>IF(O242="základní",K242,0)</f>
        <v>0</v>
      </c>
      <c r="BF242" s="197">
        <f>IF(O242="snížená",K242,0)</f>
        <v>0</v>
      </c>
      <c r="BG242" s="197">
        <f>IF(O242="zákl. přenesená",K242,0)</f>
        <v>0</v>
      </c>
      <c r="BH242" s="197">
        <f>IF(O242="sníž. přenesená",K242,0)</f>
        <v>0</v>
      </c>
      <c r="BI242" s="197">
        <f>IF(O242="nulová",K242,0)</f>
        <v>0</v>
      </c>
      <c r="BJ242" s="15" t="s">
        <v>84</v>
      </c>
      <c r="BK242" s="197">
        <f>ROUND(P242*H242,2)</f>
        <v>0</v>
      </c>
      <c r="BL242" s="15" t="s">
        <v>199</v>
      </c>
      <c r="BM242" s="196" t="s">
        <v>469</v>
      </c>
    </row>
    <row r="243" spans="1:65" s="13" customFormat="1">
      <c r="B243" s="198"/>
      <c r="C243" s="199"/>
      <c r="D243" s="200" t="s">
        <v>143</v>
      </c>
      <c r="E243" s="201" t="s">
        <v>1</v>
      </c>
      <c r="F243" s="202" t="s">
        <v>465</v>
      </c>
      <c r="G243" s="199"/>
      <c r="H243" s="203">
        <v>79</v>
      </c>
      <c r="I243" s="204"/>
      <c r="J243" s="204"/>
      <c r="K243" s="199"/>
      <c r="L243" s="199"/>
      <c r="M243" s="205"/>
      <c r="N243" s="206"/>
      <c r="O243" s="207"/>
      <c r="P243" s="207"/>
      <c r="Q243" s="207"/>
      <c r="R243" s="207"/>
      <c r="S243" s="207"/>
      <c r="T243" s="207"/>
      <c r="U243" s="207"/>
      <c r="V243" s="207"/>
      <c r="W243" s="207"/>
      <c r="X243" s="208"/>
      <c r="AT243" s="209" t="s">
        <v>143</v>
      </c>
      <c r="AU243" s="209" t="s">
        <v>86</v>
      </c>
      <c r="AV243" s="13" t="s">
        <v>86</v>
      </c>
      <c r="AW243" s="13" t="s">
        <v>5</v>
      </c>
      <c r="AX243" s="13" t="s">
        <v>84</v>
      </c>
      <c r="AY243" s="209" t="s">
        <v>134</v>
      </c>
    </row>
    <row r="244" spans="1:65" s="2" customFormat="1" ht="24.2" customHeight="1">
      <c r="A244" s="32"/>
      <c r="B244" s="33"/>
      <c r="C244" s="184" t="s">
        <v>470</v>
      </c>
      <c r="D244" s="184" t="s">
        <v>136</v>
      </c>
      <c r="E244" s="185" t="s">
        <v>471</v>
      </c>
      <c r="F244" s="186" t="s">
        <v>472</v>
      </c>
      <c r="G244" s="187" t="s">
        <v>147</v>
      </c>
      <c r="H244" s="188">
        <v>10</v>
      </c>
      <c r="I244" s="189"/>
      <c r="J244" s="189"/>
      <c r="K244" s="190">
        <f>ROUND(P244*H244,2)</f>
        <v>0</v>
      </c>
      <c r="L244" s="186" t="s">
        <v>170</v>
      </c>
      <c r="M244" s="37"/>
      <c r="N244" s="191" t="s">
        <v>1</v>
      </c>
      <c r="O244" s="192" t="s">
        <v>39</v>
      </c>
      <c r="P244" s="193">
        <f>I244+J244</f>
        <v>0</v>
      </c>
      <c r="Q244" s="193">
        <f>ROUND(I244*H244,2)</f>
        <v>0</v>
      </c>
      <c r="R244" s="193">
        <f>ROUND(J244*H244,2)</f>
        <v>0</v>
      </c>
      <c r="S244" s="69"/>
      <c r="T244" s="194">
        <f>S244*H244</f>
        <v>0</v>
      </c>
      <c r="U244" s="194">
        <v>0</v>
      </c>
      <c r="V244" s="194">
        <f>U244*H244</f>
        <v>0</v>
      </c>
      <c r="W244" s="194">
        <v>2.2000000000000002</v>
      </c>
      <c r="X244" s="195">
        <f>W244*H244</f>
        <v>22</v>
      </c>
      <c r="Y244" s="32"/>
      <c r="Z244" s="32"/>
      <c r="AA244" s="32"/>
      <c r="AB244" s="32"/>
      <c r="AC244" s="32"/>
      <c r="AD244" s="32"/>
      <c r="AE244" s="32"/>
      <c r="AR244" s="196" t="s">
        <v>199</v>
      </c>
      <c r="AT244" s="196" t="s">
        <v>136</v>
      </c>
      <c r="AU244" s="196" t="s">
        <v>86</v>
      </c>
      <c r="AY244" s="15" t="s">
        <v>134</v>
      </c>
      <c r="BE244" s="197">
        <f>IF(O244="základní",K244,0)</f>
        <v>0</v>
      </c>
      <c r="BF244" s="197">
        <f>IF(O244="snížená",K244,0)</f>
        <v>0</v>
      </c>
      <c r="BG244" s="197">
        <f>IF(O244="zákl. přenesená",K244,0)</f>
        <v>0</v>
      </c>
      <c r="BH244" s="197">
        <f>IF(O244="sníž. přenesená",K244,0)</f>
        <v>0</v>
      </c>
      <c r="BI244" s="197">
        <f>IF(O244="nulová",K244,0)</f>
        <v>0</v>
      </c>
      <c r="BJ244" s="15" t="s">
        <v>84</v>
      </c>
      <c r="BK244" s="197">
        <f>ROUND(P244*H244,2)</f>
        <v>0</v>
      </c>
      <c r="BL244" s="15" t="s">
        <v>199</v>
      </c>
      <c r="BM244" s="196" t="s">
        <v>473</v>
      </c>
    </row>
    <row r="245" spans="1:65" s="13" customFormat="1">
      <c r="B245" s="198"/>
      <c r="C245" s="199"/>
      <c r="D245" s="200" t="s">
        <v>143</v>
      </c>
      <c r="E245" s="201" t="s">
        <v>1</v>
      </c>
      <c r="F245" s="202" t="s">
        <v>474</v>
      </c>
      <c r="G245" s="199"/>
      <c r="H245" s="203">
        <v>10</v>
      </c>
      <c r="I245" s="204"/>
      <c r="J245" s="204"/>
      <c r="K245" s="199"/>
      <c r="L245" s="199"/>
      <c r="M245" s="205"/>
      <c r="N245" s="206"/>
      <c r="O245" s="207"/>
      <c r="P245" s="207"/>
      <c r="Q245" s="207"/>
      <c r="R245" s="207"/>
      <c r="S245" s="207"/>
      <c r="T245" s="207"/>
      <c r="U245" s="207"/>
      <c r="V245" s="207"/>
      <c r="W245" s="207"/>
      <c r="X245" s="208"/>
      <c r="AT245" s="209" t="s">
        <v>143</v>
      </c>
      <c r="AU245" s="209" t="s">
        <v>86</v>
      </c>
      <c r="AV245" s="13" t="s">
        <v>86</v>
      </c>
      <c r="AW245" s="13" t="s">
        <v>5</v>
      </c>
      <c r="AX245" s="13" t="s">
        <v>84</v>
      </c>
      <c r="AY245" s="209" t="s">
        <v>134</v>
      </c>
    </row>
    <row r="246" spans="1:65" s="2" customFormat="1" ht="24.2" customHeight="1">
      <c r="A246" s="32"/>
      <c r="B246" s="33"/>
      <c r="C246" s="184" t="s">
        <v>475</v>
      </c>
      <c r="D246" s="184" t="s">
        <v>136</v>
      </c>
      <c r="E246" s="185" t="s">
        <v>476</v>
      </c>
      <c r="F246" s="186" t="s">
        <v>477</v>
      </c>
      <c r="G246" s="187" t="s">
        <v>153</v>
      </c>
      <c r="H246" s="188">
        <v>34.75</v>
      </c>
      <c r="I246" s="189"/>
      <c r="J246" s="189"/>
      <c r="K246" s="190">
        <f>ROUND(P246*H246,2)</f>
        <v>0</v>
      </c>
      <c r="L246" s="186" t="s">
        <v>170</v>
      </c>
      <c r="M246" s="37"/>
      <c r="N246" s="191" t="s">
        <v>1</v>
      </c>
      <c r="O246" s="192" t="s">
        <v>39</v>
      </c>
      <c r="P246" s="193">
        <f>I246+J246</f>
        <v>0</v>
      </c>
      <c r="Q246" s="193">
        <f>ROUND(I246*H246,2)</f>
        <v>0</v>
      </c>
      <c r="R246" s="193">
        <f>ROUND(J246*H246,2)</f>
        <v>0</v>
      </c>
      <c r="S246" s="69"/>
      <c r="T246" s="194">
        <f>S246*H246</f>
        <v>0</v>
      </c>
      <c r="U246" s="194">
        <v>0</v>
      </c>
      <c r="V246" s="194">
        <f>U246*H246</f>
        <v>0</v>
      </c>
      <c r="W246" s="194">
        <v>0</v>
      </c>
      <c r="X246" s="195">
        <f>W246*H246</f>
        <v>0</v>
      </c>
      <c r="Y246" s="32"/>
      <c r="Z246" s="32"/>
      <c r="AA246" s="32"/>
      <c r="AB246" s="32"/>
      <c r="AC246" s="32"/>
      <c r="AD246" s="32"/>
      <c r="AE246" s="32"/>
      <c r="AR246" s="196" t="s">
        <v>199</v>
      </c>
      <c r="AT246" s="196" t="s">
        <v>136</v>
      </c>
      <c r="AU246" s="196" t="s">
        <v>86</v>
      </c>
      <c r="AY246" s="15" t="s">
        <v>134</v>
      </c>
      <c r="BE246" s="197">
        <f>IF(O246="základní",K246,0)</f>
        <v>0</v>
      </c>
      <c r="BF246" s="197">
        <f>IF(O246="snížená",K246,0)</f>
        <v>0</v>
      </c>
      <c r="BG246" s="197">
        <f>IF(O246="zákl. přenesená",K246,0)</f>
        <v>0</v>
      </c>
      <c r="BH246" s="197">
        <f>IF(O246="sníž. přenesená",K246,0)</f>
        <v>0</v>
      </c>
      <c r="BI246" s="197">
        <f>IF(O246="nulová",K246,0)</f>
        <v>0</v>
      </c>
      <c r="BJ246" s="15" t="s">
        <v>84</v>
      </c>
      <c r="BK246" s="197">
        <f>ROUND(P246*H246,2)</f>
        <v>0</v>
      </c>
      <c r="BL246" s="15" t="s">
        <v>199</v>
      </c>
      <c r="BM246" s="196" t="s">
        <v>478</v>
      </c>
    </row>
    <row r="247" spans="1:65" s="2" customFormat="1" ht="24.2" customHeight="1">
      <c r="A247" s="32"/>
      <c r="B247" s="33"/>
      <c r="C247" s="184" t="s">
        <v>479</v>
      </c>
      <c r="D247" s="184" t="s">
        <v>136</v>
      </c>
      <c r="E247" s="185" t="s">
        <v>480</v>
      </c>
      <c r="F247" s="186" t="s">
        <v>481</v>
      </c>
      <c r="G247" s="187" t="s">
        <v>153</v>
      </c>
      <c r="H247" s="188">
        <v>173.75</v>
      </c>
      <c r="I247" s="189"/>
      <c r="J247" s="189"/>
      <c r="K247" s="190">
        <f>ROUND(P247*H247,2)</f>
        <v>0</v>
      </c>
      <c r="L247" s="186" t="s">
        <v>170</v>
      </c>
      <c r="M247" s="37"/>
      <c r="N247" s="191" t="s">
        <v>1</v>
      </c>
      <c r="O247" s="192" t="s">
        <v>39</v>
      </c>
      <c r="P247" s="193">
        <f>I247+J247</f>
        <v>0</v>
      </c>
      <c r="Q247" s="193">
        <f>ROUND(I247*H247,2)</f>
        <v>0</v>
      </c>
      <c r="R247" s="193">
        <f>ROUND(J247*H247,2)</f>
        <v>0</v>
      </c>
      <c r="S247" s="69"/>
      <c r="T247" s="194">
        <f>S247*H247</f>
        <v>0</v>
      </c>
      <c r="U247" s="194">
        <v>0</v>
      </c>
      <c r="V247" s="194">
        <f>U247*H247</f>
        <v>0</v>
      </c>
      <c r="W247" s="194">
        <v>0</v>
      </c>
      <c r="X247" s="195">
        <f>W247*H247</f>
        <v>0</v>
      </c>
      <c r="Y247" s="32"/>
      <c r="Z247" s="32"/>
      <c r="AA247" s="32"/>
      <c r="AB247" s="32"/>
      <c r="AC247" s="32"/>
      <c r="AD247" s="32"/>
      <c r="AE247" s="32"/>
      <c r="AR247" s="196" t="s">
        <v>199</v>
      </c>
      <c r="AT247" s="196" t="s">
        <v>136</v>
      </c>
      <c r="AU247" s="196" t="s">
        <v>86</v>
      </c>
      <c r="AY247" s="15" t="s">
        <v>134</v>
      </c>
      <c r="BE247" s="197">
        <f>IF(O247="základní",K247,0)</f>
        <v>0</v>
      </c>
      <c r="BF247" s="197">
        <f>IF(O247="snížená",K247,0)</f>
        <v>0</v>
      </c>
      <c r="BG247" s="197">
        <f>IF(O247="zákl. přenesená",K247,0)</f>
        <v>0</v>
      </c>
      <c r="BH247" s="197">
        <f>IF(O247="sníž. přenesená",K247,0)</f>
        <v>0</v>
      </c>
      <c r="BI247" s="197">
        <f>IF(O247="nulová",K247,0)</f>
        <v>0</v>
      </c>
      <c r="BJ247" s="15" t="s">
        <v>84</v>
      </c>
      <c r="BK247" s="197">
        <f>ROUND(P247*H247,2)</f>
        <v>0</v>
      </c>
      <c r="BL247" s="15" t="s">
        <v>199</v>
      </c>
      <c r="BM247" s="196" t="s">
        <v>482</v>
      </c>
    </row>
    <row r="248" spans="1:65" s="13" customFormat="1">
      <c r="B248" s="198"/>
      <c r="C248" s="199"/>
      <c r="D248" s="200" t="s">
        <v>143</v>
      </c>
      <c r="E248" s="199"/>
      <c r="F248" s="202" t="s">
        <v>483</v>
      </c>
      <c r="G248" s="199"/>
      <c r="H248" s="203">
        <v>173.75</v>
      </c>
      <c r="I248" s="204"/>
      <c r="J248" s="204"/>
      <c r="K248" s="199"/>
      <c r="L248" s="199"/>
      <c r="M248" s="205"/>
      <c r="N248" s="206"/>
      <c r="O248" s="207"/>
      <c r="P248" s="207"/>
      <c r="Q248" s="207"/>
      <c r="R248" s="207"/>
      <c r="S248" s="207"/>
      <c r="T248" s="207"/>
      <c r="U248" s="207"/>
      <c r="V248" s="207"/>
      <c r="W248" s="207"/>
      <c r="X248" s="208"/>
      <c r="AT248" s="209" t="s">
        <v>143</v>
      </c>
      <c r="AU248" s="209" t="s">
        <v>86</v>
      </c>
      <c r="AV248" s="13" t="s">
        <v>86</v>
      </c>
      <c r="AW248" s="13" t="s">
        <v>4</v>
      </c>
      <c r="AX248" s="13" t="s">
        <v>84</v>
      </c>
      <c r="AY248" s="209" t="s">
        <v>134</v>
      </c>
    </row>
    <row r="249" spans="1:65" s="2" customFormat="1" ht="37.700000000000003" customHeight="1">
      <c r="A249" s="32"/>
      <c r="B249" s="33"/>
      <c r="C249" s="184" t="s">
        <v>484</v>
      </c>
      <c r="D249" s="184" t="s">
        <v>136</v>
      </c>
      <c r="E249" s="185" t="s">
        <v>485</v>
      </c>
      <c r="F249" s="186" t="s">
        <v>486</v>
      </c>
      <c r="G249" s="187" t="s">
        <v>153</v>
      </c>
      <c r="H249" s="188">
        <v>22</v>
      </c>
      <c r="I249" s="189"/>
      <c r="J249" s="189"/>
      <c r="K249" s="190">
        <f>ROUND(P249*H249,2)</f>
        <v>0</v>
      </c>
      <c r="L249" s="186" t="s">
        <v>170</v>
      </c>
      <c r="M249" s="37"/>
      <c r="N249" s="191" t="s">
        <v>1</v>
      </c>
      <c r="O249" s="192" t="s">
        <v>39</v>
      </c>
      <c r="P249" s="193">
        <f>I249+J249</f>
        <v>0</v>
      </c>
      <c r="Q249" s="193">
        <f>ROUND(I249*H249,2)</f>
        <v>0</v>
      </c>
      <c r="R249" s="193">
        <f>ROUND(J249*H249,2)</f>
        <v>0</v>
      </c>
      <c r="S249" s="69"/>
      <c r="T249" s="194">
        <f>S249*H249</f>
        <v>0</v>
      </c>
      <c r="U249" s="194">
        <v>0</v>
      </c>
      <c r="V249" s="194">
        <f>U249*H249</f>
        <v>0</v>
      </c>
      <c r="W249" s="194">
        <v>0</v>
      </c>
      <c r="X249" s="195">
        <f>W249*H249</f>
        <v>0</v>
      </c>
      <c r="Y249" s="32"/>
      <c r="Z249" s="32"/>
      <c r="AA249" s="32"/>
      <c r="AB249" s="32"/>
      <c r="AC249" s="32"/>
      <c r="AD249" s="32"/>
      <c r="AE249" s="32"/>
      <c r="AR249" s="196" t="s">
        <v>199</v>
      </c>
      <c r="AT249" s="196" t="s">
        <v>136</v>
      </c>
      <c r="AU249" s="196" t="s">
        <v>86</v>
      </c>
      <c r="AY249" s="15" t="s">
        <v>134</v>
      </c>
      <c r="BE249" s="197">
        <f>IF(O249="základní",K249,0)</f>
        <v>0</v>
      </c>
      <c r="BF249" s="197">
        <f>IF(O249="snížená",K249,0)</f>
        <v>0</v>
      </c>
      <c r="BG249" s="197">
        <f>IF(O249="zákl. přenesená",K249,0)</f>
        <v>0</v>
      </c>
      <c r="BH249" s="197">
        <f>IF(O249="sníž. přenesená",K249,0)</f>
        <v>0</v>
      </c>
      <c r="BI249" s="197">
        <f>IF(O249="nulová",K249,0)</f>
        <v>0</v>
      </c>
      <c r="BJ249" s="15" t="s">
        <v>84</v>
      </c>
      <c r="BK249" s="197">
        <f>ROUND(P249*H249,2)</f>
        <v>0</v>
      </c>
      <c r="BL249" s="15" t="s">
        <v>199</v>
      </c>
      <c r="BM249" s="196" t="s">
        <v>487</v>
      </c>
    </row>
    <row r="250" spans="1:65" s="13" customFormat="1">
      <c r="B250" s="198"/>
      <c r="C250" s="199"/>
      <c r="D250" s="200" t="s">
        <v>143</v>
      </c>
      <c r="E250" s="199"/>
      <c r="F250" s="202" t="s">
        <v>488</v>
      </c>
      <c r="G250" s="199"/>
      <c r="H250" s="203">
        <v>22</v>
      </c>
      <c r="I250" s="204"/>
      <c r="J250" s="204"/>
      <c r="K250" s="199"/>
      <c r="L250" s="199"/>
      <c r="M250" s="205"/>
      <c r="N250" s="206"/>
      <c r="O250" s="207"/>
      <c r="P250" s="207"/>
      <c r="Q250" s="207"/>
      <c r="R250" s="207"/>
      <c r="S250" s="207"/>
      <c r="T250" s="207"/>
      <c r="U250" s="207"/>
      <c r="V250" s="207"/>
      <c r="W250" s="207"/>
      <c r="X250" s="208"/>
      <c r="AT250" s="209" t="s">
        <v>143</v>
      </c>
      <c r="AU250" s="209" t="s">
        <v>86</v>
      </c>
      <c r="AV250" s="13" t="s">
        <v>86</v>
      </c>
      <c r="AW250" s="13" t="s">
        <v>4</v>
      </c>
      <c r="AX250" s="13" t="s">
        <v>84</v>
      </c>
      <c r="AY250" s="209" t="s">
        <v>134</v>
      </c>
    </row>
    <row r="251" spans="1:65" s="2" customFormat="1" ht="37.700000000000003" customHeight="1">
      <c r="A251" s="32"/>
      <c r="B251" s="33"/>
      <c r="C251" s="184" t="s">
        <v>489</v>
      </c>
      <c r="D251" s="184" t="s">
        <v>136</v>
      </c>
      <c r="E251" s="185" t="s">
        <v>490</v>
      </c>
      <c r="F251" s="186" t="s">
        <v>491</v>
      </c>
      <c r="G251" s="187" t="s">
        <v>153</v>
      </c>
      <c r="H251" s="188">
        <v>12.75</v>
      </c>
      <c r="I251" s="189"/>
      <c r="J251" s="189"/>
      <c r="K251" s="190">
        <f>ROUND(P251*H251,2)</f>
        <v>0</v>
      </c>
      <c r="L251" s="186" t="s">
        <v>170</v>
      </c>
      <c r="M251" s="37"/>
      <c r="N251" s="191" t="s">
        <v>1</v>
      </c>
      <c r="O251" s="192" t="s">
        <v>39</v>
      </c>
      <c r="P251" s="193">
        <f>I251+J251</f>
        <v>0</v>
      </c>
      <c r="Q251" s="193">
        <f>ROUND(I251*H251,2)</f>
        <v>0</v>
      </c>
      <c r="R251" s="193">
        <f>ROUND(J251*H251,2)</f>
        <v>0</v>
      </c>
      <c r="S251" s="69"/>
      <c r="T251" s="194">
        <f>S251*H251</f>
        <v>0</v>
      </c>
      <c r="U251" s="194">
        <v>0</v>
      </c>
      <c r="V251" s="194">
        <f>U251*H251</f>
        <v>0</v>
      </c>
      <c r="W251" s="194">
        <v>0</v>
      </c>
      <c r="X251" s="195">
        <f>W251*H251</f>
        <v>0</v>
      </c>
      <c r="Y251" s="32"/>
      <c r="Z251" s="32"/>
      <c r="AA251" s="32"/>
      <c r="AB251" s="32"/>
      <c r="AC251" s="32"/>
      <c r="AD251" s="32"/>
      <c r="AE251" s="32"/>
      <c r="AR251" s="196" t="s">
        <v>199</v>
      </c>
      <c r="AT251" s="196" t="s">
        <v>136</v>
      </c>
      <c r="AU251" s="196" t="s">
        <v>86</v>
      </c>
      <c r="AY251" s="15" t="s">
        <v>134</v>
      </c>
      <c r="BE251" s="197">
        <f>IF(O251="základní",K251,0)</f>
        <v>0</v>
      </c>
      <c r="BF251" s="197">
        <f>IF(O251="snížená",K251,0)</f>
        <v>0</v>
      </c>
      <c r="BG251" s="197">
        <f>IF(O251="zákl. přenesená",K251,0)</f>
        <v>0</v>
      </c>
      <c r="BH251" s="197">
        <f>IF(O251="sníž. přenesená",K251,0)</f>
        <v>0</v>
      </c>
      <c r="BI251" s="197">
        <f>IF(O251="nulová",K251,0)</f>
        <v>0</v>
      </c>
      <c r="BJ251" s="15" t="s">
        <v>84</v>
      </c>
      <c r="BK251" s="197">
        <f>ROUND(P251*H251,2)</f>
        <v>0</v>
      </c>
      <c r="BL251" s="15" t="s">
        <v>199</v>
      </c>
      <c r="BM251" s="196" t="s">
        <v>492</v>
      </c>
    </row>
    <row r="252" spans="1:65" s="2" customFormat="1" ht="24.2" customHeight="1">
      <c r="A252" s="32"/>
      <c r="B252" s="33"/>
      <c r="C252" s="184" t="s">
        <v>493</v>
      </c>
      <c r="D252" s="184" t="s">
        <v>136</v>
      </c>
      <c r="E252" s="185" t="s">
        <v>494</v>
      </c>
      <c r="F252" s="186" t="s">
        <v>495</v>
      </c>
      <c r="G252" s="187" t="s">
        <v>153</v>
      </c>
      <c r="H252" s="188">
        <v>16.346</v>
      </c>
      <c r="I252" s="189"/>
      <c r="J252" s="189"/>
      <c r="K252" s="190">
        <f>ROUND(P252*H252,2)</f>
        <v>0</v>
      </c>
      <c r="L252" s="186" t="s">
        <v>170</v>
      </c>
      <c r="M252" s="37"/>
      <c r="N252" s="191" t="s">
        <v>1</v>
      </c>
      <c r="O252" s="192" t="s">
        <v>39</v>
      </c>
      <c r="P252" s="193">
        <f>I252+J252</f>
        <v>0</v>
      </c>
      <c r="Q252" s="193">
        <f>ROUND(I252*H252,2)</f>
        <v>0</v>
      </c>
      <c r="R252" s="193">
        <f>ROUND(J252*H252,2)</f>
        <v>0</v>
      </c>
      <c r="S252" s="69"/>
      <c r="T252" s="194">
        <f>S252*H252</f>
        <v>0</v>
      </c>
      <c r="U252" s="194">
        <v>0</v>
      </c>
      <c r="V252" s="194">
        <f>U252*H252</f>
        <v>0</v>
      </c>
      <c r="W252" s="194">
        <v>0</v>
      </c>
      <c r="X252" s="195">
        <f>W252*H252</f>
        <v>0</v>
      </c>
      <c r="Y252" s="32"/>
      <c r="Z252" s="32"/>
      <c r="AA252" s="32"/>
      <c r="AB252" s="32"/>
      <c r="AC252" s="32"/>
      <c r="AD252" s="32"/>
      <c r="AE252" s="32"/>
      <c r="AR252" s="196" t="s">
        <v>199</v>
      </c>
      <c r="AT252" s="196" t="s">
        <v>136</v>
      </c>
      <c r="AU252" s="196" t="s">
        <v>86</v>
      </c>
      <c r="AY252" s="15" t="s">
        <v>134</v>
      </c>
      <c r="BE252" s="197">
        <f>IF(O252="základní",K252,0)</f>
        <v>0</v>
      </c>
      <c r="BF252" s="197">
        <f>IF(O252="snížená",K252,0)</f>
        <v>0</v>
      </c>
      <c r="BG252" s="197">
        <f>IF(O252="zákl. přenesená",K252,0)</f>
        <v>0</v>
      </c>
      <c r="BH252" s="197">
        <f>IF(O252="sníž. přenesená",K252,0)</f>
        <v>0</v>
      </c>
      <c r="BI252" s="197">
        <f>IF(O252="nulová",K252,0)</f>
        <v>0</v>
      </c>
      <c r="BJ252" s="15" t="s">
        <v>84</v>
      </c>
      <c r="BK252" s="197">
        <f>ROUND(P252*H252,2)</f>
        <v>0</v>
      </c>
      <c r="BL252" s="15" t="s">
        <v>199</v>
      </c>
      <c r="BM252" s="196" t="s">
        <v>496</v>
      </c>
    </row>
    <row r="253" spans="1:65" s="12" customFormat="1" ht="25.9" customHeight="1">
      <c r="B253" s="168"/>
      <c r="C253" s="169"/>
      <c r="D253" s="170" t="s">
        <v>75</v>
      </c>
      <c r="E253" s="171" t="s">
        <v>497</v>
      </c>
      <c r="F253" s="171" t="s">
        <v>498</v>
      </c>
      <c r="G253" s="169"/>
      <c r="H253" s="169"/>
      <c r="I253" s="172"/>
      <c r="J253" s="172"/>
      <c r="K253" s="155">
        <f>BK253</f>
        <v>0</v>
      </c>
      <c r="L253" s="169"/>
      <c r="M253" s="173"/>
      <c r="N253" s="174"/>
      <c r="O253" s="175"/>
      <c r="P253" s="175"/>
      <c r="Q253" s="176">
        <f>SUM(Q254:Q255)</f>
        <v>0</v>
      </c>
      <c r="R253" s="176">
        <f>SUM(R254:R255)</f>
        <v>0</v>
      </c>
      <c r="S253" s="175"/>
      <c r="T253" s="177">
        <f>SUM(T254:T255)</f>
        <v>0</v>
      </c>
      <c r="U253" s="175"/>
      <c r="V253" s="177">
        <f>SUM(V254:V255)</f>
        <v>0</v>
      </c>
      <c r="W253" s="175"/>
      <c r="X253" s="178">
        <f>SUM(X254:X255)</f>
        <v>0</v>
      </c>
      <c r="AR253" s="179" t="s">
        <v>141</v>
      </c>
      <c r="AT253" s="180" t="s">
        <v>75</v>
      </c>
      <c r="AU253" s="180" t="s">
        <v>76</v>
      </c>
      <c r="AY253" s="179" t="s">
        <v>134</v>
      </c>
      <c r="BK253" s="181">
        <f>SUM(BK254:BK255)</f>
        <v>0</v>
      </c>
    </row>
    <row r="254" spans="1:65" s="2" customFormat="1" ht="16.5" customHeight="1">
      <c r="A254" s="32"/>
      <c r="B254" s="33"/>
      <c r="C254" s="184" t="s">
        <v>499</v>
      </c>
      <c r="D254" s="184" t="s">
        <v>136</v>
      </c>
      <c r="E254" s="185" t="s">
        <v>500</v>
      </c>
      <c r="F254" s="186" t="s">
        <v>501</v>
      </c>
      <c r="G254" s="187" t="s">
        <v>502</v>
      </c>
      <c r="H254" s="188">
        <v>8</v>
      </c>
      <c r="I254" s="189"/>
      <c r="J254" s="189"/>
      <c r="K254" s="190">
        <f>ROUND(P254*H254,2)</f>
        <v>0</v>
      </c>
      <c r="L254" s="186" t="s">
        <v>1</v>
      </c>
      <c r="M254" s="37"/>
      <c r="N254" s="191" t="s">
        <v>1</v>
      </c>
      <c r="O254" s="192" t="s">
        <v>39</v>
      </c>
      <c r="P254" s="193">
        <f>I254+J254</f>
        <v>0</v>
      </c>
      <c r="Q254" s="193">
        <f>ROUND(I254*H254,2)</f>
        <v>0</v>
      </c>
      <c r="R254" s="193">
        <f>ROUND(J254*H254,2)</f>
        <v>0</v>
      </c>
      <c r="S254" s="69"/>
      <c r="T254" s="194">
        <f>S254*H254</f>
        <v>0</v>
      </c>
      <c r="U254" s="194">
        <v>0</v>
      </c>
      <c r="V254" s="194">
        <f>U254*H254</f>
        <v>0</v>
      </c>
      <c r="W254" s="194">
        <v>0</v>
      </c>
      <c r="X254" s="195">
        <f>W254*H254</f>
        <v>0</v>
      </c>
      <c r="Y254" s="32"/>
      <c r="Z254" s="32"/>
      <c r="AA254" s="32"/>
      <c r="AB254" s="32"/>
      <c r="AC254" s="32"/>
      <c r="AD254" s="32"/>
      <c r="AE254" s="32"/>
      <c r="AR254" s="196" t="s">
        <v>503</v>
      </c>
      <c r="AT254" s="196" t="s">
        <v>136</v>
      </c>
      <c r="AU254" s="196" t="s">
        <v>84</v>
      </c>
      <c r="AY254" s="15" t="s">
        <v>134</v>
      </c>
      <c r="BE254" s="197">
        <f>IF(O254="základní",K254,0)</f>
        <v>0</v>
      </c>
      <c r="BF254" s="197">
        <f>IF(O254="snížená",K254,0)</f>
        <v>0</v>
      </c>
      <c r="BG254" s="197">
        <f>IF(O254="zákl. přenesená",K254,0)</f>
        <v>0</v>
      </c>
      <c r="BH254" s="197">
        <f>IF(O254="sníž. přenesená",K254,0)</f>
        <v>0</v>
      </c>
      <c r="BI254" s="197">
        <f>IF(O254="nulová",K254,0)</f>
        <v>0</v>
      </c>
      <c r="BJ254" s="15" t="s">
        <v>84</v>
      </c>
      <c r="BK254" s="197">
        <f>ROUND(P254*H254,2)</f>
        <v>0</v>
      </c>
      <c r="BL254" s="15" t="s">
        <v>503</v>
      </c>
      <c r="BM254" s="196" t="s">
        <v>504</v>
      </c>
    </row>
    <row r="255" spans="1:65" s="2" customFormat="1" ht="24.2" customHeight="1">
      <c r="A255" s="32"/>
      <c r="B255" s="33"/>
      <c r="C255" s="184" t="s">
        <v>505</v>
      </c>
      <c r="D255" s="184" t="s">
        <v>136</v>
      </c>
      <c r="E255" s="185" t="s">
        <v>506</v>
      </c>
      <c r="F255" s="186" t="s">
        <v>507</v>
      </c>
      <c r="G255" s="187" t="s">
        <v>508</v>
      </c>
      <c r="H255" s="188">
        <v>40</v>
      </c>
      <c r="I255" s="189"/>
      <c r="J255" s="189"/>
      <c r="K255" s="190">
        <f>ROUND(P255*H255,2)</f>
        <v>0</v>
      </c>
      <c r="L255" s="186" t="s">
        <v>140</v>
      </c>
      <c r="M255" s="37"/>
      <c r="N255" s="191" t="s">
        <v>1</v>
      </c>
      <c r="O255" s="192" t="s">
        <v>39</v>
      </c>
      <c r="P255" s="193">
        <f>I255+J255</f>
        <v>0</v>
      </c>
      <c r="Q255" s="193">
        <f>ROUND(I255*H255,2)</f>
        <v>0</v>
      </c>
      <c r="R255" s="193">
        <f>ROUND(J255*H255,2)</f>
        <v>0</v>
      </c>
      <c r="S255" s="69"/>
      <c r="T255" s="194">
        <f>S255*H255</f>
        <v>0</v>
      </c>
      <c r="U255" s="194">
        <v>0</v>
      </c>
      <c r="V255" s="194">
        <f>U255*H255</f>
        <v>0</v>
      </c>
      <c r="W255" s="194">
        <v>0</v>
      </c>
      <c r="X255" s="195">
        <f>W255*H255</f>
        <v>0</v>
      </c>
      <c r="Y255" s="32"/>
      <c r="Z255" s="32"/>
      <c r="AA255" s="32"/>
      <c r="AB255" s="32"/>
      <c r="AC255" s="32"/>
      <c r="AD255" s="32"/>
      <c r="AE255" s="32"/>
      <c r="AR255" s="196" t="s">
        <v>503</v>
      </c>
      <c r="AT255" s="196" t="s">
        <v>136</v>
      </c>
      <c r="AU255" s="196" t="s">
        <v>84</v>
      </c>
      <c r="AY255" s="15" t="s">
        <v>134</v>
      </c>
      <c r="BE255" s="197">
        <f>IF(O255="základní",K255,0)</f>
        <v>0</v>
      </c>
      <c r="BF255" s="197">
        <f>IF(O255="snížená",K255,0)</f>
        <v>0</v>
      </c>
      <c r="BG255" s="197">
        <f>IF(O255="zákl. přenesená",K255,0)</f>
        <v>0</v>
      </c>
      <c r="BH255" s="197">
        <f>IF(O255="sníž. přenesená",K255,0)</f>
        <v>0</v>
      </c>
      <c r="BI255" s="197">
        <f>IF(O255="nulová",K255,0)</f>
        <v>0</v>
      </c>
      <c r="BJ255" s="15" t="s">
        <v>84</v>
      </c>
      <c r="BK255" s="197">
        <f>ROUND(P255*H255,2)</f>
        <v>0</v>
      </c>
      <c r="BL255" s="15" t="s">
        <v>503</v>
      </c>
      <c r="BM255" s="196" t="s">
        <v>509</v>
      </c>
    </row>
    <row r="256" spans="1:65" s="12" customFormat="1" ht="25.9" customHeight="1">
      <c r="B256" s="168"/>
      <c r="C256" s="169"/>
      <c r="D256" s="170" t="s">
        <v>75</v>
      </c>
      <c r="E256" s="171" t="s">
        <v>510</v>
      </c>
      <c r="F256" s="171" t="s">
        <v>511</v>
      </c>
      <c r="G256" s="169"/>
      <c r="H256" s="169"/>
      <c r="I256" s="172"/>
      <c r="J256" s="172"/>
      <c r="K256" s="155">
        <f>BK256</f>
        <v>0</v>
      </c>
      <c r="L256" s="169"/>
      <c r="M256" s="173"/>
      <c r="N256" s="174"/>
      <c r="O256" s="175"/>
      <c r="P256" s="175"/>
      <c r="Q256" s="176">
        <f>Q257+Q262+Q265</f>
        <v>0</v>
      </c>
      <c r="R256" s="176">
        <f>R257+R262+R265</f>
        <v>0</v>
      </c>
      <c r="S256" s="175"/>
      <c r="T256" s="177">
        <f>T257+T262+T265</f>
        <v>0</v>
      </c>
      <c r="U256" s="175"/>
      <c r="V256" s="177">
        <f>V257+V262+V265</f>
        <v>0</v>
      </c>
      <c r="W256" s="175"/>
      <c r="X256" s="178">
        <f>X257+X262+X265</f>
        <v>0</v>
      </c>
      <c r="AR256" s="179" t="s">
        <v>155</v>
      </c>
      <c r="AT256" s="180" t="s">
        <v>75</v>
      </c>
      <c r="AU256" s="180" t="s">
        <v>76</v>
      </c>
      <c r="AY256" s="179" t="s">
        <v>134</v>
      </c>
      <c r="BK256" s="181">
        <f>BK257+BK262+BK265</f>
        <v>0</v>
      </c>
    </row>
    <row r="257" spans="1:65" s="12" customFormat="1" ht="22.7" customHeight="1">
      <c r="B257" s="168"/>
      <c r="C257" s="169"/>
      <c r="D257" s="170" t="s">
        <v>75</v>
      </c>
      <c r="E257" s="182" t="s">
        <v>512</v>
      </c>
      <c r="F257" s="182" t="s">
        <v>513</v>
      </c>
      <c r="G257" s="169"/>
      <c r="H257" s="169"/>
      <c r="I257" s="172"/>
      <c r="J257" s="172"/>
      <c r="K257" s="183">
        <f>BK257</f>
        <v>0</v>
      </c>
      <c r="L257" s="169"/>
      <c r="M257" s="173"/>
      <c r="N257" s="174"/>
      <c r="O257" s="175"/>
      <c r="P257" s="175"/>
      <c r="Q257" s="176">
        <f>SUM(Q258:Q261)</f>
        <v>0</v>
      </c>
      <c r="R257" s="176">
        <f>SUM(R258:R261)</f>
        <v>0</v>
      </c>
      <c r="S257" s="175"/>
      <c r="T257" s="177">
        <f>SUM(T258:T261)</f>
        <v>0</v>
      </c>
      <c r="U257" s="175"/>
      <c r="V257" s="177">
        <f>SUM(V258:V261)</f>
        <v>0</v>
      </c>
      <c r="W257" s="175"/>
      <c r="X257" s="178">
        <f>SUM(X258:X261)</f>
        <v>0</v>
      </c>
      <c r="AR257" s="179" t="s">
        <v>155</v>
      </c>
      <c r="AT257" s="180" t="s">
        <v>75</v>
      </c>
      <c r="AU257" s="180" t="s">
        <v>84</v>
      </c>
      <c r="AY257" s="179" t="s">
        <v>134</v>
      </c>
      <c r="BK257" s="181">
        <f>SUM(BK258:BK261)</f>
        <v>0</v>
      </c>
    </row>
    <row r="258" spans="1:65" s="2" customFormat="1" ht="24.2" customHeight="1">
      <c r="A258" s="32"/>
      <c r="B258" s="33"/>
      <c r="C258" s="184" t="s">
        <v>514</v>
      </c>
      <c r="D258" s="184" t="s">
        <v>136</v>
      </c>
      <c r="E258" s="185" t="s">
        <v>515</v>
      </c>
      <c r="F258" s="186" t="s">
        <v>516</v>
      </c>
      <c r="G258" s="187" t="s">
        <v>517</v>
      </c>
      <c r="H258" s="188">
        <v>1</v>
      </c>
      <c r="I258" s="189"/>
      <c r="J258" s="189"/>
      <c r="K258" s="190">
        <f>ROUND(P258*H258,2)</f>
        <v>0</v>
      </c>
      <c r="L258" s="186" t="s">
        <v>140</v>
      </c>
      <c r="M258" s="37"/>
      <c r="N258" s="191" t="s">
        <v>1</v>
      </c>
      <c r="O258" s="192" t="s">
        <v>39</v>
      </c>
      <c r="P258" s="193">
        <f>I258+J258</f>
        <v>0</v>
      </c>
      <c r="Q258" s="193">
        <f>ROUND(I258*H258,2)</f>
        <v>0</v>
      </c>
      <c r="R258" s="193">
        <f>ROUND(J258*H258,2)</f>
        <v>0</v>
      </c>
      <c r="S258" s="69"/>
      <c r="T258" s="194">
        <f>S258*H258</f>
        <v>0</v>
      </c>
      <c r="U258" s="194">
        <v>0</v>
      </c>
      <c r="V258" s="194">
        <f>U258*H258</f>
        <v>0</v>
      </c>
      <c r="W258" s="194">
        <v>0</v>
      </c>
      <c r="X258" s="195">
        <f>W258*H258</f>
        <v>0</v>
      </c>
      <c r="Y258" s="32"/>
      <c r="Z258" s="32"/>
      <c r="AA258" s="32"/>
      <c r="AB258" s="32"/>
      <c r="AC258" s="32"/>
      <c r="AD258" s="32"/>
      <c r="AE258" s="32"/>
      <c r="AR258" s="196" t="s">
        <v>518</v>
      </c>
      <c r="AT258" s="196" t="s">
        <v>136</v>
      </c>
      <c r="AU258" s="196" t="s">
        <v>86</v>
      </c>
      <c r="AY258" s="15" t="s">
        <v>134</v>
      </c>
      <c r="BE258" s="197">
        <f>IF(O258="základní",K258,0)</f>
        <v>0</v>
      </c>
      <c r="BF258" s="197">
        <f>IF(O258="snížená",K258,0)</f>
        <v>0</v>
      </c>
      <c r="BG258" s="197">
        <f>IF(O258="zákl. přenesená",K258,0)</f>
        <v>0</v>
      </c>
      <c r="BH258" s="197">
        <f>IF(O258="sníž. přenesená",K258,0)</f>
        <v>0</v>
      </c>
      <c r="BI258" s="197">
        <f>IF(O258="nulová",K258,0)</f>
        <v>0</v>
      </c>
      <c r="BJ258" s="15" t="s">
        <v>84</v>
      </c>
      <c r="BK258" s="197">
        <f>ROUND(P258*H258,2)</f>
        <v>0</v>
      </c>
      <c r="BL258" s="15" t="s">
        <v>518</v>
      </c>
      <c r="BM258" s="196" t="s">
        <v>519</v>
      </c>
    </row>
    <row r="259" spans="1:65" s="2" customFormat="1" ht="24.2" customHeight="1">
      <c r="A259" s="32"/>
      <c r="B259" s="33"/>
      <c r="C259" s="184" t="s">
        <v>520</v>
      </c>
      <c r="D259" s="184" t="s">
        <v>136</v>
      </c>
      <c r="E259" s="185" t="s">
        <v>521</v>
      </c>
      <c r="F259" s="186" t="s">
        <v>522</v>
      </c>
      <c r="G259" s="187" t="s">
        <v>517</v>
      </c>
      <c r="H259" s="188">
        <v>1</v>
      </c>
      <c r="I259" s="189"/>
      <c r="J259" s="189"/>
      <c r="K259" s="190">
        <f>ROUND(P259*H259,2)</f>
        <v>0</v>
      </c>
      <c r="L259" s="186" t="s">
        <v>140</v>
      </c>
      <c r="M259" s="37"/>
      <c r="N259" s="191" t="s">
        <v>1</v>
      </c>
      <c r="O259" s="192" t="s">
        <v>39</v>
      </c>
      <c r="P259" s="193">
        <f>I259+J259</f>
        <v>0</v>
      </c>
      <c r="Q259" s="193">
        <f>ROUND(I259*H259,2)</f>
        <v>0</v>
      </c>
      <c r="R259" s="193">
        <f>ROUND(J259*H259,2)</f>
        <v>0</v>
      </c>
      <c r="S259" s="69"/>
      <c r="T259" s="194">
        <f>S259*H259</f>
        <v>0</v>
      </c>
      <c r="U259" s="194">
        <v>0</v>
      </c>
      <c r="V259" s="194">
        <f>U259*H259</f>
        <v>0</v>
      </c>
      <c r="W259" s="194">
        <v>0</v>
      </c>
      <c r="X259" s="195">
        <f>W259*H259</f>
        <v>0</v>
      </c>
      <c r="Y259" s="32"/>
      <c r="Z259" s="32"/>
      <c r="AA259" s="32"/>
      <c r="AB259" s="32"/>
      <c r="AC259" s="32"/>
      <c r="AD259" s="32"/>
      <c r="AE259" s="32"/>
      <c r="AR259" s="196" t="s">
        <v>518</v>
      </c>
      <c r="AT259" s="196" t="s">
        <v>136</v>
      </c>
      <c r="AU259" s="196" t="s">
        <v>86</v>
      </c>
      <c r="AY259" s="15" t="s">
        <v>134</v>
      </c>
      <c r="BE259" s="197">
        <f>IF(O259="základní",K259,0)</f>
        <v>0</v>
      </c>
      <c r="BF259" s="197">
        <f>IF(O259="snížená",K259,0)</f>
        <v>0</v>
      </c>
      <c r="BG259" s="197">
        <f>IF(O259="zákl. přenesená",K259,0)</f>
        <v>0</v>
      </c>
      <c r="BH259" s="197">
        <f>IF(O259="sníž. přenesená",K259,0)</f>
        <v>0</v>
      </c>
      <c r="BI259" s="197">
        <f>IF(O259="nulová",K259,0)</f>
        <v>0</v>
      </c>
      <c r="BJ259" s="15" t="s">
        <v>84</v>
      </c>
      <c r="BK259" s="197">
        <f>ROUND(P259*H259,2)</f>
        <v>0</v>
      </c>
      <c r="BL259" s="15" t="s">
        <v>518</v>
      </c>
      <c r="BM259" s="196" t="s">
        <v>523</v>
      </c>
    </row>
    <row r="260" spans="1:65" s="2" customFormat="1" ht="24.2" customHeight="1">
      <c r="A260" s="32"/>
      <c r="B260" s="33"/>
      <c r="C260" s="184" t="s">
        <v>524</v>
      </c>
      <c r="D260" s="184" t="s">
        <v>136</v>
      </c>
      <c r="E260" s="185" t="s">
        <v>525</v>
      </c>
      <c r="F260" s="186" t="s">
        <v>526</v>
      </c>
      <c r="G260" s="187" t="s">
        <v>517</v>
      </c>
      <c r="H260" s="188">
        <v>1</v>
      </c>
      <c r="I260" s="189"/>
      <c r="J260" s="189"/>
      <c r="K260" s="190">
        <f>ROUND(P260*H260,2)</f>
        <v>0</v>
      </c>
      <c r="L260" s="186" t="s">
        <v>140</v>
      </c>
      <c r="M260" s="37"/>
      <c r="N260" s="191" t="s">
        <v>1</v>
      </c>
      <c r="O260" s="192" t="s">
        <v>39</v>
      </c>
      <c r="P260" s="193">
        <f>I260+J260</f>
        <v>0</v>
      </c>
      <c r="Q260" s="193">
        <f>ROUND(I260*H260,2)</f>
        <v>0</v>
      </c>
      <c r="R260" s="193">
        <f>ROUND(J260*H260,2)</f>
        <v>0</v>
      </c>
      <c r="S260" s="69"/>
      <c r="T260" s="194">
        <f>S260*H260</f>
        <v>0</v>
      </c>
      <c r="U260" s="194">
        <v>0</v>
      </c>
      <c r="V260" s="194">
        <f>U260*H260</f>
        <v>0</v>
      </c>
      <c r="W260" s="194">
        <v>0</v>
      </c>
      <c r="X260" s="195">
        <f>W260*H260</f>
        <v>0</v>
      </c>
      <c r="Y260" s="32"/>
      <c r="Z260" s="32"/>
      <c r="AA260" s="32"/>
      <c r="AB260" s="32"/>
      <c r="AC260" s="32"/>
      <c r="AD260" s="32"/>
      <c r="AE260" s="32"/>
      <c r="AR260" s="196" t="s">
        <v>518</v>
      </c>
      <c r="AT260" s="196" t="s">
        <v>136</v>
      </c>
      <c r="AU260" s="196" t="s">
        <v>86</v>
      </c>
      <c r="AY260" s="15" t="s">
        <v>134</v>
      </c>
      <c r="BE260" s="197">
        <f>IF(O260="základní",K260,0)</f>
        <v>0</v>
      </c>
      <c r="BF260" s="197">
        <f>IF(O260="snížená",K260,0)</f>
        <v>0</v>
      </c>
      <c r="BG260" s="197">
        <f>IF(O260="zákl. přenesená",K260,0)</f>
        <v>0</v>
      </c>
      <c r="BH260" s="197">
        <f>IF(O260="sníž. přenesená",K260,0)</f>
        <v>0</v>
      </c>
      <c r="BI260" s="197">
        <f>IF(O260="nulová",K260,0)</f>
        <v>0</v>
      </c>
      <c r="BJ260" s="15" t="s">
        <v>84</v>
      </c>
      <c r="BK260" s="197">
        <f>ROUND(P260*H260,2)</f>
        <v>0</v>
      </c>
      <c r="BL260" s="15" t="s">
        <v>518</v>
      </c>
      <c r="BM260" s="196" t="s">
        <v>527</v>
      </c>
    </row>
    <row r="261" spans="1:65" s="2" customFormat="1" ht="21.75" customHeight="1">
      <c r="A261" s="32"/>
      <c r="B261" s="33"/>
      <c r="C261" s="184" t="s">
        <v>528</v>
      </c>
      <c r="D261" s="184" t="s">
        <v>136</v>
      </c>
      <c r="E261" s="185" t="s">
        <v>529</v>
      </c>
      <c r="F261" s="186" t="s">
        <v>530</v>
      </c>
      <c r="G261" s="187" t="s">
        <v>531</v>
      </c>
      <c r="H261" s="188">
        <v>1</v>
      </c>
      <c r="I261" s="189"/>
      <c r="J261" s="189"/>
      <c r="K261" s="190">
        <f>ROUND(P261*H261,2)</f>
        <v>0</v>
      </c>
      <c r="L261" s="186" t="s">
        <v>1</v>
      </c>
      <c r="M261" s="37"/>
      <c r="N261" s="191" t="s">
        <v>1</v>
      </c>
      <c r="O261" s="192" t="s">
        <v>39</v>
      </c>
      <c r="P261" s="193">
        <f>I261+J261</f>
        <v>0</v>
      </c>
      <c r="Q261" s="193">
        <f>ROUND(I261*H261,2)</f>
        <v>0</v>
      </c>
      <c r="R261" s="193">
        <f>ROUND(J261*H261,2)</f>
        <v>0</v>
      </c>
      <c r="S261" s="69"/>
      <c r="T261" s="194">
        <f>S261*H261</f>
        <v>0</v>
      </c>
      <c r="U261" s="194">
        <v>0</v>
      </c>
      <c r="V261" s="194">
        <f>U261*H261</f>
        <v>0</v>
      </c>
      <c r="W261" s="194">
        <v>0</v>
      </c>
      <c r="X261" s="195">
        <f>W261*H261</f>
        <v>0</v>
      </c>
      <c r="Y261" s="32"/>
      <c r="Z261" s="32"/>
      <c r="AA261" s="32"/>
      <c r="AB261" s="32"/>
      <c r="AC261" s="32"/>
      <c r="AD261" s="32"/>
      <c r="AE261" s="32"/>
      <c r="AR261" s="196" t="s">
        <v>518</v>
      </c>
      <c r="AT261" s="196" t="s">
        <v>136</v>
      </c>
      <c r="AU261" s="196" t="s">
        <v>86</v>
      </c>
      <c r="AY261" s="15" t="s">
        <v>134</v>
      </c>
      <c r="BE261" s="197">
        <f>IF(O261="základní",K261,0)</f>
        <v>0</v>
      </c>
      <c r="BF261" s="197">
        <f>IF(O261="snížená",K261,0)</f>
        <v>0</v>
      </c>
      <c r="BG261" s="197">
        <f>IF(O261="zákl. přenesená",K261,0)</f>
        <v>0</v>
      </c>
      <c r="BH261" s="197">
        <f>IF(O261="sníž. přenesená",K261,0)</f>
        <v>0</v>
      </c>
      <c r="BI261" s="197">
        <f>IF(O261="nulová",K261,0)</f>
        <v>0</v>
      </c>
      <c r="BJ261" s="15" t="s">
        <v>84</v>
      </c>
      <c r="BK261" s="197">
        <f>ROUND(P261*H261,2)</f>
        <v>0</v>
      </c>
      <c r="BL261" s="15" t="s">
        <v>518</v>
      </c>
      <c r="BM261" s="196" t="s">
        <v>532</v>
      </c>
    </row>
    <row r="262" spans="1:65" s="12" customFormat="1" ht="22.7" customHeight="1">
      <c r="B262" s="168"/>
      <c r="C262" s="169"/>
      <c r="D262" s="170" t="s">
        <v>75</v>
      </c>
      <c r="E262" s="182" t="s">
        <v>533</v>
      </c>
      <c r="F262" s="182" t="s">
        <v>534</v>
      </c>
      <c r="G262" s="169"/>
      <c r="H262" s="169"/>
      <c r="I262" s="172"/>
      <c r="J262" s="172"/>
      <c r="K262" s="183">
        <f>BK262</f>
        <v>0</v>
      </c>
      <c r="L262" s="169"/>
      <c r="M262" s="173"/>
      <c r="N262" s="174"/>
      <c r="O262" s="175"/>
      <c r="P262" s="175"/>
      <c r="Q262" s="176">
        <f>SUM(Q263:Q264)</f>
        <v>0</v>
      </c>
      <c r="R262" s="176">
        <f>SUM(R263:R264)</f>
        <v>0</v>
      </c>
      <c r="S262" s="175"/>
      <c r="T262" s="177">
        <f>SUM(T263:T264)</f>
        <v>0</v>
      </c>
      <c r="U262" s="175"/>
      <c r="V262" s="177">
        <f>SUM(V263:V264)</f>
        <v>0</v>
      </c>
      <c r="W262" s="175"/>
      <c r="X262" s="178">
        <f>SUM(X263:X264)</f>
        <v>0</v>
      </c>
      <c r="AR262" s="179" t="s">
        <v>155</v>
      </c>
      <c r="AT262" s="180" t="s">
        <v>75</v>
      </c>
      <c r="AU262" s="180" t="s">
        <v>84</v>
      </c>
      <c r="AY262" s="179" t="s">
        <v>134</v>
      </c>
      <c r="BK262" s="181">
        <f>SUM(BK263:BK264)</f>
        <v>0</v>
      </c>
    </row>
    <row r="263" spans="1:65" s="2" customFormat="1" ht="24.2" customHeight="1">
      <c r="A263" s="32"/>
      <c r="B263" s="33"/>
      <c r="C263" s="184" t="s">
        <v>535</v>
      </c>
      <c r="D263" s="184" t="s">
        <v>136</v>
      </c>
      <c r="E263" s="185" t="s">
        <v>536</v>
      </c>
      <c r="F263" s="186" t="s">
        <v>537</v>
      </c>
      <c r="G263" s="187" t="s">
        <v>517</v>
      </c>
      <c r="H263" s="188">
        <v>1</v>
      </c>
      <c r="I263" s="189"/>
      <c r="J263" s="189"/>
      <c r="K263" s="190">
        <f>ROUND(P263*H263,2)</f>
        <v>0</v>
      </c>
      <c r="L263" s="186" t="s">
        <v>140</v>
      </c>
      <c r="M263" s="37"/>
      <c r="N263" s="191" t="s">
        <v>1</v>
      </c>
      <c r="O263" s="192" t="s">
        <v>39</v>
      </c>
      <c r="P263" s="193">
        <f>I263+J263</f>
        <v>0</v>
      </c>
      <c r="Q263" s="193">
        <f>ROUND(I263*H263,2)</f>
        <v>0</v>
      </c>
      <c r="R263" s="193">
        <f>ROUND(J263*H263,2)</f>
        <v>0</v>
      </c>
      <c r="S263" s="69"/>
      <c r="T263" s="194">
        <f>S263*H263</f>
        <v>0</v>
      </c>
      <c r="U263" s="194">
        <v>0</v>
      </c>
      <c r="V263" s="194">
        <f>U263*H263</f>
        <v>0</v>
      </c>
      <c r="W263" s="194">
        <v>0</v>
      </c>
      <c r="X263" s="195">
        <f>W263*H263</f>
        <v>0</v>
      </c>
      <c r="Y263" s="32"/>
      <c r="Z263" s="32"/>
      <c r="AA263" s="32"/>
      <c r="AB263" s="32"/>
      <c r="AC263" s="32"/>
      <c r="AD263" s="32"/>
      <c r="AE263" s="32"/>
      <c r="AR263" s="196" t="s">
        <v>518</v>
      </c>
      <c r="AT263" s="196" t="s">
        <v>136</v>
      </c>
      <c r="AU263" s="196" t="s">
        <v>86</v>
      </c>
      <c r="AY263" s="15" t="s">
        <v>134</v>
      </c>
      <c r="BE263" s="197">
        <f>IF(O263="základní",K263,0)</f>
        <v>0</v>
      </c>
      <c r="BF263" s="197">
        <f>IF(O263="snížená",K263,0)</f>
        <v>0</v>
      </c>
      <c r="BG263" s="197">
        <f>IF(O263="zákl. přenesená",K263,0)</f>
        <v>0</v>
      </c>
      <c r="BH263" s="197">
        <f>IF(O263="sníž. přenesená",K263,0)</f>
        <v>0</v>
      </c>
      <c r="BI263" s="197">
        <f>IF(O263="nulová",K263,0)</f>
        <v>0</v>
      </c>
      <c r="BJ263" s="15" t="s">
        <v>84</v>
      </c>
      <c r="BK263" s="197">
        <f>ROUND(P263*H263,2)</f>
        <v>0</v>
      </c>
      <c r="BL263" s="15" t="s">
        <v>518</v>
      </c>
      <c r="BM263" s="196" t="s">
        <v>538</v>
      </c>
    </row>
    <row r="264" spans="1:65" s="2" customFormat="1" ht="24.2" customHeight="1">
      <c r="A264" s="32"/>
      <c r="B264" s="33"/>
      <c r="C264" s="184" t="s">
        <v>539</v>
      </c>
      <c r="D264" s="184" t="s">
        <v>136</v>
      </c>
      <c r="E264" s="185" t="s">
        <v>540</v>
      </c>
      <c r="F264" s="186" t="s">
        <v>534</v>
      </c>
      <c r="G264" s="187" t="s">
        <v>517</v>
      </c>
      <c r="H264" s="188">
        <v>1</v>
      </c>
      <c r="I264" s="189"/>
      <c r="J264" s="189"/>
      <c r="K264" s="190">
        <f>ROUND(P264*H264,2)</f>
        <v>0</v>
      </c>
      <c r="L264" s="186" t="s">
        <v>140</v>
      </c>
      <c r="M264" s="37"/>
      <c r="N264" s="191" t="s">
        <v>1</v>
      </c>
      <c r="O264" s="192" t="s">
        <v>39</v>
      </c>
      <c r="P264" s="193">
        <f>I264+J264</f>
        <v>0</v>
      </c>
      <c r="Q264" s="193">
        <f>ROUND(I264*H264,2)</f>
        <v>0</v>
      </c>
      <c r="R264" s="193">
        <f>ROUND(J264*H264,2)</f>
        <v>0</v>
      </c>
      <c r="S264" s="69"/>
      <c r="T264" s="194">
        <f>S264*H264</f>
        <v>0</v>
      </c>
      <c r="U264" s="194">
        <v>0</v>
      </c>
      <c r="V264" s="194">
        <f>U264*H264</f>
        <v>0</v>
      </c>
      <c r="W264" s="194">
        <v>0</v>
      </c>
      <c r="X264" s="195">
        <f>W264*H264</f>
        <v>0</v>
      </c>
      <c r="Y264" s="32"/>
      <c r="Z264" s="32"/>
      <c r="AA264" s="32"/>
      <c r="AB264" s="32"/>
      <c r="AC264" s="32"/>
      <c r="AD264" s="32"/>
      <c r="AE264" s="32"/>
      <c r="AR264" s="196" t="s">
        <v>518</v>
      </c>
      <c r="AT264" s="196" t="s">
        <v>136</v>
      </c>
      <c r="AU264" s="196" t="s">
        <v>86</v>
      </c>
      <c r="AY264" s="15" t="s">
        <v>134</v>
      </c>
      <c r="BE264" s="197">
        <f>IF(O264="základní",K264,0)</f>
        <v>0</v>
      </c>
      <c r="BF264" s="197">
        <f>IF(O264="snížená",K264,0)</f>
        <v>0</v>
      </c>
      <c r="BG264" s="197">
        <f>IF(O264="zákl. přenesená",K264,0)</f>
        <v>0</v>
      </c>
      <c r="BH264" s="197">
        <f>IF(O264="sníž. přenesená",K264,0)</f>
        <v>0</v>
      </c>
      <c r="BI264" s="197">
        <f>IF(O264="nulová",K264,0)</f>
        <v>0</v>
      </c>
      <c r="BJ264" s="15" t="s">
        <v>84</v>
      </c>
      <c r="BK264" s="197">
        <f>ROUND(P264*H264,2)</f>
        <v>0</v>
      </c>
      <c r="BL264" s="15" t="s">
        <v>518</v>
      </c>
      <c r="BM264" s="196" t="s">
        <v>541</v>
      </c>
    </row>
    <row r="265" spans="1:65" s="12" customFormat="1" ht="22.7" customHeight="1">
      <c r="B265" s="168"/>
      <c r="C265" s="169"/>
      <c r="D265" s="170" t="s">
        <v>75</v>
      </c>
      <c r="E265" s="182" t="s">
        <v>542</v>
      </c>
      <c r="F265" s="182" t="s">
        <v>543</v>
      </c>
      <c r="G265" s="169"/>
      <c r="H265" s="169"/>
      <c r="I265" s="172"/>
      <c r="J265" s="172"/>
      <c r="K265" s="183">
        <f>BK265</f>
        <v>0</v>
      </c>
      <c r="L265" s="169"/>
      <c r="M265" s="173"/>
      <c r="N265" s="174"/>
      <c r="O265" s="175"/>
      <c r="P265" s="175"/>
      <c r="Q265" s="176">
        <f>Q266</f>
        <v>0</v>
      </c>
      <c r="R265" s="176">
        <f>R266</f>
        <v>0</v>
      </c>
      <c r="S265" s="175"/>
      <c r="T265" s="177">
        <f>T266</f>
        <v>0</v>
      </c>
      <c r="U265" s="175"/>
      <c r="V265" s="177">
        <f>V266</f>
        <v>0</v>
      </c>
      <c r="W265" s="175"/>
      <c r="X265" s="178">
        <f>X266</f>
        <v>0</v>
      </c>
      <c r="AR265" s="179" t="s">
        <v>155</v>
      </c>
      <c r="AT265" s="180" t="s">
        <v>75</v>
      </c>
      <c r="AU265" s="180" t="s">
        <v>84</v>
      </c>
      <c r="AY265" s="179" t="s">
        <v>134</v>
      </c>
      <c r="BK265" s="181">
        <f>BK266</f>
        <v>0</v>
      </c>
    </row>
    <row r="266" spans="1:65" s="2" customFormat="1" ht="24.2" customHeight="1">
      <c r="A266" s="32"/>
      <c r="B266" s="33"/>
      <c r="C266" s="184" t="s">
        <v>544</v>
      </c>
      <c r="D266" s="184" t="s">
        <v>136</v>
      </c>
      <c r="E266" s="185" t="s">
        <v>545</v>
      </c>
      <c r="F266" s="186" t="s">
        <v>546</v>
      </c>
      <c r="G266" s="187" t="s">
        <v>517</v>
      </c>
      <c r="H266" s="188">
        <v>1</v>
      </c>
      <c r="I266" s="189"/>
      <c r="J266" s="189"/>
      <c r="K266" s="190">
        <f>ROUND(P266*H266,2)</f>
        <v>0</v>
      </c>
      <c r="L266" s="186" t="s">
        <v>140</v>
      </c>
      <c r="M266" s="37"/>
      <c r="N266" s="191" t="s">
        <v>1</v>
      </c>
      <c r="O266" s="192" t="s">
        <v>39</v>
      </c>
      <c r="P266" s="193">
        <f>I266+J266</f>
        <v>0</v>
      </c>
      <c r="Q266" s="193">
        <f>ROUND(I266*H266,2)</f>
        <v>0</v>
      </c>
      <c r="R266" s="193">
        <f>ROUND(J266*H266,2)</f>
        <v>0</v>
      </c>
      <c r="S266" s="69"/>
      <c r="T266" s="194">
        <f>S266*H266</f>
        <v>0</v>
      </c>
      <c r="U266" s="194">
        <v>0</v>
      </c>
      <c r="V266" s="194">
        <f>U266*H266</f>
        <v>0</v>
      </c>
      <c r="W266" s="194">
        <v>0</v>
      </c>
      <c r="X266" s="195">
        <f>W266*H266</f>
        <v>0</v>
      </c>
      <c r="Y266" s="32"/>
      <c r="Z266" s="32"/>
      <c r="AA266" s="32"/>
      <c r="AB266" s="32"/>
      <c r="AC266" s="32"/>
      <c r="AD266" s="32"/>
      <c r="AE266" s="32"/>
      <c r="AR266" s="196" t="s">
        <v>518</v>
      </c>
      <c r="AT266" s="196" t="s">
        <v>136</v>
      </c>
      <c r="AU266" s="196" t="s">
        <v>86</v>
      </c>
      <c r="AY266" s="15" t="s">
        <v>134</v>
      </c>
      <c r="BE266" s="197">
        <f>IF(O266="základní",K266,0)</f>
        <v>0</v>
      </c>
      <c r="BF266" s="197">
        <f>IF(O266="snížená",K266,0)</f>
        <v>0</v>
      </c>
      <c r="BG266" s="197">
        <f>IF(O266="zákl. přenesená",K266,0)</f>
        <v>0</v>
      </c>
      <c r="BH266" s="197">
        <f>IF(O266="sníž. přenesená",K266,0)</f>
        <v>0</v>
      </c>
      <c r="BI266" s="197">
        <f>IF(O266="nulová",K266,0)</f>
        <v>0</v>
      </c>
      <c r="BJ266" s="15" t="s">
        <v>84</v>
      </c>
      <c r="BK266" s="197">
        <f>ROUND(P266*H266,2)</f>
        <v>0</v>
      </c>
      <c r="BL266" s="15" t="s">
        <v>518</v>
      </c>
      <c r="BM266" s="196" t="s">
        <v>547</v>
      </c>
    </row>
    <row r="267" spans="1:65" s="2" customFormat="1" ht="49.9" customHeight="1">
      <c r="A267" s="32"/>
      <c r="B267" s="33"/>
      <c r="C267" s="34"/>
      <c r="D267" s="34"/>
      <c r="E267" s="171" t="s">
        <v>548</v>
      </c>
      <c r="F267" s="171" t="s">
        <v>549</v>
      </c>
      <c r="G267" s="34"/>
      <c r="H267" s="34"/>
      <c r="I267" s="34"/>
      <c r="J267" s="34"/>
      <c r="K267" s="155">
        <f t="shared" ref="K267:K272" si="27">BK267</f>
        <v>0</v>
      </c>
      <c r="L267" s="34"/>
      <c r="M267" s="37"/>
      <c r="N267" s="221"/>
      <c r="O267" s="222"/>
      <c r="P267" s="69"/>
      <c r="Q267" s="176">
        <f>SUM(Q268:Q272)</f>
        <v>0</v>
      </c>
      <c r="R267" s="176">
        <f>SUM(R268:R272)</f>
        <v>0</v>
      </c>
      <c r="S267" s="69"/>
      <c r="T267" s="69"/>
      <c r="U267" s="69"/>
      <c r="V267" s="69"/>
      <c r="W267" s="69"/>
      <c r="X267" s="70"/>
      <c r="Y267" s="32"/>
      <c r="Z267" s="32"/>
      <c r="AA267" s="32"/>
      <c r="AB267" s="32"/>
      <c r="AC267" s="32"/>
      <c r="AD267" s="32"/>
      <c r="AE267" s="32"/>
      <c r="AT267" s="15" t="s">
        <v>75</v>
      </c>
      <c r="AU267" s="15" t="s">
        <v>76</v>
      </c>
      <c r="AY267" s="15" t="s">
        <v>550</v>
      </c>
      <c r="BK267" s="197">
        <f>SUM(BK268:BK272)</f>
        <v>0</v>
      </c>
    </row>
    <row r="268" spans="1:65" s="2" customFormat="1" ht="16.350000000000001" customHeight="1">
      <c r="A268" s="32"/>
      <c r="B268" s="33"/>
      <c r="C268" s="223" t="s">
        <v>1</v>
      </c>
      <c r="D268" s="223" t="s">
        <v>136</v>
      </c>
      <c r="E268" s="224" t="s">
        <v>1</v>
      </c>
      <c r="F268" s="225" t="s">
        <v>1</v>
      </c>
      <c r="G268" s="226" t="s">
        <v>1</v>
      </c>
      <c r="H268" s="227"/>
      <c r="I268" s="227"/>
      <c r="J268" s="227"/>
      <c r="K268" s="228">
        <f t="shared" si="27"/>
        <v>0</v>
      </c>
      <c r="L268" s="229"/>
      <c r="M268" s="37"/>
      <c r="N268" s="230" t="s">
        <v>1</v>
      </c>
      <c r="O268" s="231" t="s">
        <v>39</v>
      </c>
      <c r="P268" s="232">
        <f>I268+J268</f>
        <v>0</v>
      </c>
      <c r="Q268" s="233">
        <f>I268*H268</f>
        <v>0</v>
      </c>
      <c r="R268" s="233">
        <f>J268*H268</f>
        <v>0</v>
      </c>
      <c r="S268" s="69"/>
      <c r="T268" s="69"/>
      <c r="U268" s="69"/>
      <c r="V268" s="69"/>
      <c r="W268" s="69"/>
      <c r="X268" s="70"/>
      <c r="Y268" s="32"/>
      <c r="Z268" s="32"/>
      <c r="AA268" s="32"/>
      <c r="AB268" s="32"/>
      <c r="AC268" s="32"/>
      <c r="AD268" s="32"/>
      <c r="AE268" s="32"/>
      <c r="AT268" s="15" t="s">
        <v>550</v>
      </c>
      <c r="AU268" s="15" t="s">
        <v>84</v>
      </c>
      <c r="AY268" s="15" t="s">
        <v>550</v>
      </c>
      <c r="BE268" s="197">
        <f>IF(O268="základní",K268,0)</f>
        <v>0</v>
      </c>
      <c r="BF268" s="197">
        <f>IF(O268="snížená",K268,0)</f>
        <v>0</v>
      </c>
      <c r="BG268" s="197">
        <f>IF(O268="zákl. přenesená",K268,0)</f>
        <v>0</v>
      </c>
      <c r="BH268" s="197">
        <f>IF(O268="sníž. přenesená",K268,0)</f>
        <v>0</v>
      </c>
      <c r="BI268" s="197">
        <f>IF(O268="nulová",K268,0)</f>
        <v>0</v>
      </c>
      <c r="BJ268" s="15" t="s">
        <v>84</v>
      </c>
      <c r="BK268" s="197">
        <f>P268*H268</f>
        <v>0</v>
      </c>
    </row>
    <row r="269" spans="1:65" s="2" customFormat="1" ht="16.350000000000001" customHeight="1">
      <c r="A269" s="32"/>
      <c r="B269" s="33"/>
      <c r="C269" s="223" t="s">
        <v>1</v>
      </c>
      <c r="D269" s="223" t="s">
        <v>136</v>
      </c>
      <c r="E269" s="224" t="s">
        <v>1</v>
      </c>
      <c r="F269" s="225" t="s">
        <v>1</v>
      </c>
      <c r="G269" s="226" t="s">
        <v>1</v>
      </c>
      <c r="H269" s="227"/>
      <c r="I269" s="227"/>
      <c r="J269" s="227"/>
      <c r="K269" s="228">
        <f t="shared" si="27"/>
        <v>0</v>
      </c>
      <c r="L269" s="229"/>
      <c r="M269" s="37"/>
      <c r="N269" s="230" t="s">
        <v>1</v>
      </c>
      <c r="O269" s="231" t="s">
        <v>39</v>
      </c>
      <c r="P269" s="232">
        <f>I269+J269</f>
        <v>0</v>
      </c>
      <c r="Q269" s="233">
        <f>I269*H269</f>
        <v>0</v>
      </c>
      <c r="R269" s="233">
        <f>J269*H269</f>
        <v>0</v>
      </c>
      <c r="S269" s="69"/>
      <c r="T269" s="69"/>
      <c r="U269" s="69"/>
      <c r="V269" s="69"/>
      <c r="W269" s="69"/>
      <c r="X269" s="70"/>
      <c r="Y269" s="32"/>
      <c r="Z269" s="32"/>
      <c r="AA269" s="32"/>
      <c r="AB269" s="32"/>
      <c r="AC269" s="32"/>
      <c r="AD269" s="32"/>
      <c r="AE269" s="32"/>
      <c r="AT269" s="15" t="s">
        <v>550</v>
      </c>
      <c r="AU269" s="15" t="s">
        <v>84</v>
      </c>
      <c r="AY269" s="15" t="s">
        <v>550</v>
      </c>
      <c r="BE269" s="197">
        <f>IF(O269="základní",K269,0)</f>
        <v>0</v>
      </c>
      <c r="BF269" s="197">
        <f>IF(O269="snížená",K269,0)</f>
        <v>0</v>
      </c>
      <c r="BG269" s="197">
        <f>IF(O269="zákl. přenesená",K269,0)</f>
        <v>0</v>
      </c>
      <c r="BH269" s="197">
        <f>IF(O269="sníž. přenesená",K269,0)</f>
        <v>0</v>
      </c>
      <c r="BI269" s="197">
        <f>IF(O269="nulová",K269,0)</f>
        <v>0</v>
      </c>
      <c r="BJ269" s="15" t="s">
        <v>84</v>
      </c>
      <c r="BK269" s="197">
        <f>P269*H269</f>
        <v>0</v>
      </c>
    </row>
    <row r="270" spans="1:65" s="2" customFormat="1" ht="16.350000000000001" customHeight="1">
      <c r="A270" s="32"/>
      <c r="B270" s="33"/>
      <c r="C270" s="223" t="s">
        <v>1</v>
      </c>
      <c r="D270" s="223" t="s">
        <v>136</v>
      </c>
      <c r="E270" s="224" t="s">
        <v>1</v>
      </c>
      <c r="F270" s="225" t="s">
        <v>1</v>
      </c>
      <c r="G270" s="226" t="s">
        <v>1</v>
      </c>
      <c r="H270" s="227"/>
      <c r="I270" s="227"/>
      <c r="J270" s="227"/>
      <c r="K270" s="228">
        <f t="shared" si="27"/>
        <v>0</v>
      </c>
      <c r="L270" s="229"/>
      <c r="M270" s="37"/>
      <c r="N270" s="230" t="s">
        <v>1</v>
      </c>
      <c r="O270" s="231" t="s">
        <v>39</v>
      </c>
      <c r="P270" s="232">
        <f>I270+J270</f>
        <v>0</v>
      </c>
      <c r="Q270" s="233">
        <f>I270*H270</f>
        <v>0</v>
      </c>
      <c r="R270" s="233">
        <f>J270*H270</f>
        <v>0</v>
      </c>
      <c r="S270" s="69"/>
      <c r="T270" s="69"/>
      <c r="U270" s="69"/>
      <c r="V270" s="69"/>
      <c r="W270" s="69"/>
      <c r="X270" s="70"/>
      <c r="Y270" s="32"/>
      <c r="Z270" s="32"/>
      <c r="AA270" s="32"/>
      <c r="AB270" s="32"/>
      <c r="AC270" s="32"/>
      <c r="AD270" s="32"/>
      <c r="AE270" s="32"/>
      <c r="AT270" s="15" t="s">
        <v>550</v>
      </c>
      <c r="AU270" s="15" t="s">
        <v>84</v>
      </c>
      <c r="AY270" s="15" t="s">
        <v>550</v>
      </c>
      <c r="BE270" s="197">
        <f>IF(O270="základní",K270,0)</f>
        <v>0</v>
      </c>
      <c r="BF270" s="197">
        <f>IF(O270="snížená",K270,0)</f>
        <v>0</v>
      </c>
      <c r="BG270" s="197">
        <f>IF(O270="zákl. přenesená",K270,0)</f>
        <v>0</v>
      </c>
      <c r="BH270" s="197">
        <f>IF(O270="sníž. přenesená",K270,0)</f>
        <v>0</v>
      </c>
      <c r="BI270" s="197">
        <f>IF(O270="nulová",K270,0)</f>
        <v>0</v>
      </c>
      <c r="BJ270" s="15" t="s">
        <v>84</v>
      </c>
      <c r="BK270" s="197">
        <f>P270*H270</f>
        <v>0</v>
      </c>
    </row>
    <row r="271" spans="1:65" s="2" customFormat="1" ht="16.350000000000001" customHeight="1">
      <c r="A271" s="32"/>
      <c r="B271" s="33"/>
      <c r="C271" s="223" t="s">
        <v>1</v>
      </c>
      <c r="D271" s="223" t="s">
        <v>136</v>
      </c>
      <c r="E271" s="224" t="s">
        <v>1</v>
      </c>
      <c r="F271" s="225" t="s">
        <v>1</v>
      </c>
      <c r="G271" s="226" t="s">
        <v>1</v>
      </c>
      <c r="H271" s="227"/>
      <c r="I271" s="227"/>
      <c r="J271" s="227"/>
      <c r="K271" s="228">
        <f t="shared" si="27"/>
        <v>0</v>
      </c>
      <c r="L271" s="229"/>
      <c r="M271" s="37"/>
      <c r="N271" s="230" t="s">
        <v>1</v>
      </c>
      <c r="O271" s="231" t="s">
        <v>39</v>
      </c>
      <c r="P271" s="232">
        <f>I271+J271</f>
        <v>0</v>
      </c>
      <c r="Q271" s="233">
        <f>I271*H271</f>
        <v>0</v>
      </c>
      <c r="R271" s="233">
        <f>J271*H271</f>
        <v>0</v>
      </c>
      <c r="S271" s="69"/>
      <c r="T271" s="69"/>
      <c r="U271" s="69"/>
      <c r="V271" s="69"/>
      <c r="W271" s="69"/>
      <c r="X271" s="70"/>
      <c r="Y271" s="32"/>
      <c r="Z271" s="32"/>
      <c r="AA271" s="32"/>
      <c r="AB271" s="32"/>
      <c r="AC271" s="32"/>
      <c r="AD271" s="32"/>
      <c r="AE271" s="32"/>
      <c r="AT271" s="15" t="s">
        <v>550</v>
      </c>
      <c r="AU271" s="15" t="s">
        <v>84</v>
      </c>
      <c r="AY271" s="15" t="s">
        <v>550</v>
      </c>
      <c r="BE271" s="197">
        <f>IF(O271="základní",K271,0)</f>
        <v>0</v>
      </c>
      <c r="BF271" s="197">
        <f>IF(O271="snížená",K271,0)</f>
        <v>0</v>
      </c>
      <c r="BG271" s="197">
        <f>IF(O271="zákl. přenesená",K271,0)</f>
        <v>0</v>
      </c>
      <c r="BH271" s="197">
        <f>IF(O271="sníž. přenesená",K271,0)</f>
        <v>0</v>
      </c>
      <c r="BI271" s="197">
        <f>IF(O271="nulová",K271,0)</f>
        <v>0</v>
      </c>
      <c r="BJ271" s="15" t="s">
        <v>84</v>
      </c>
      <c r="BK271" s="197">
        <f>P271*H271</f>
        <v>0</v>
      </c>
    </row>
    <row r="272" spans="1:65" s="2" customFormat="1" ht="16.350000000000001" customHeight="1">
      <c r="A272" s="32"/>
      <c r="B272" s="33"/>
      <c r="C272" s="223" t="s">
        <v>1</v>
      </c>
      <c r="D272" s="223" t="s">
        <v>136</v>
      </c>
      <c r="E272" s="224" t="s">
        <v>1</v>
      </c>
      <c r="F272" s="225" t="s">
        <v>1</v>
      </c>
      <c r="G272" s="226" t="s">
        <v>1</v>
      </c>
      <c r="H272" s="227"/>
      <c r="I272" s="227"/>
      <c r="J272" s="227"/>
      <c r="K272" s="228">
        <f t="shared" si="27"/>
        <v>0</v>
      </c>
      <c r="L272" s="229"/>
      <c r="M272" s="37"/>
      <c r="N272" s="230" t="s">
        <v>1</v>
      </c>
      <c r="O272" s="231" t="s">
        <v>39</v>
      </c>
      <c r="P272" s="234">
        <f>I272+J272</f>
        <v>0</v>
      </c>
      <c r="Q272" s="235">
        <f>I272*H272</f>
        <v>0</v>
      </c>
      <c r="R272" s="235">
        <f>J272*H272</f>
        <v>0</v>
      </c>
      <c r="S272" s="236"/>
      <c r="T272" s="236"/>
      <c r="U272" s="236"/>
      <c r="V272" s="236"/>
      <c r="W272" s="236"/>
      <c r="X272" s="237"/>
      <c r="Y272" s="32"/>
      <c r="Z272" s="32"/>
      <c r="AA272" s="32"/>
      <c r="AB272" s="32"/>
      <c r="AC272" s="32"/>
      <c r="AD272" s="32"/>
      <c r="AE272" s="32"/>
      <c r="AT272" s="15" t="s">
        <v>550</v>
      </c>
      <c r="AU272" s="15" t="s">
        <v>84</v>
      </c>
      <c r="AY272" s="15" t="s">
        <v>550</v>
      </c>
      <c r="BE272" s="197">
        <f>IF(O272="základní",K272,0)</f>
        <v>0</v>
      </c>
      <c r="BF272" s="197">
        <f>IF(O272="snížená",K272,0)</f>
        <v>0</v>
      </c>
      <c r="BG272" s="197">
        <f>IF(O272="zákl. přenesená",K272,0)</f>
        <v>0</v>
      </c>
      <c r="BH272" s="197">
        <f>IF(O272="sníž. přenesená",K272,0)</f>
        <v>0</v>
      </c>
      <c r="BI272" s="197">
        <f>IF(O272="nulová",K272,0)</f>
        <v>0</v>
      </c>
      <c r="BJ272" s="15" t="s">
        <v>84</v>
      </c>
      <c r="BK272" s="197">
        <f>P272*H272</f>
        <v>0</v>
      </c>
    </row>
    <row r="273" spans="1:31" s="2" customFormat="1" ht="6.95" customHeight="1">
      <c r="A273" s="32"/>
      <c r="B273" s="52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37"/>
      <c r="N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</row>
  </sheetData>
  <sheetProtection algorithmName="SHA-512" hashValue="YjvgDzlNCUYOy9rqgjp3NBJ8GtyGwzO5qD4vbP+dBvM9HzVmxQbwGJwqdMV/RPFknu6RcZRSWXtM1Oz9j4Jx1A==" saltValue="MUBEcH02VVB5KeI3A3hvIrzlkjMesV6LIx4P3SUdRf5EUkJQbgt2vwRc81TaJ0+2LmSoLyPBR+2FbXlUOmt4cg==" spinCount="100000" sheet="1" objects="1" scenarios="1" formatColumns="0" formatRows="0" autoFilter="0"/>
  <autoFilter ref="C131:L272"/>
  <mergeCells count="9">
    <mergeCell ref="E87:H87"/>
    <mergeCell ref="E122:H122"/>
    <mergeCell ref="E124:H124"/>
    <mergeCell ref="M2:Z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268:D273">
      <formula1>"K, M"</formula1>
    </dataValidation>
    <dataValidation type="list" allowBlank="1" showInputMessage="1" showErrorMessage="1" error="Povoleny jsou hodnoty základní, snížená, zákl. přenesená, sníž. přenesená, nulová." sqref="O268:O273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09-2021-01 M - Hodonín, P...</vt:lpstr>
      <vt:lpstr>'09-2021-01 M - Hodonín, P...'!Názvy_tisku</vt:lpstr>
      <vt:lpstr>'Rekapitulace stavby'!Názvy_tisku</vt:lpstr>
      <vt:lpstr>'09-2021-01 M - Hodonín, P...'!Oblast_tisku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PCDOMA\UJO</dc:creator>
  <cp:lastModifiedBy>Libor Vaněk</cp:lastModifiedBy>
  <dcterms:created xsi:type="dcterms:W3CDTF">2022-08-29T15:09:49Z</dcterms:created>
  <dcterms:modified xsi:type="dcterms:W3CDTF">2022-08-29T15:23:11Z</dcterms:modified>
</cp:coreProperties>
</file>