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I:\Zakázky\2017\H17160 - Most Znojmo Koželužská\Projekt_JP2\"/>
    </mc:Choice>
  </mc:AlternateContent>
  <xr:revisionPtr revIDLastSave="0" documentId="13_ncr:1_{C3179FCE-0D06-46C4-AB1B-01F83B562537}" xr6:coauthVersionLast="47" xr6:coauthVersionMax="47" xr10:uidLastSave="{00000000-0000-0000-0000-000000000000}"/>
  <bookViews>
    <workbookView xWindow="1560" yWindow="1560" windowWidth="21600" windowHeight="13215" activeTab="1" xr2:uid="{00000000-000D-0000-FFFF-FFFF00000000}"/>
  </bookViews>
  <sheets>
    <sheet name="Rekapitulace stavby" sheetId="1" r:id="rId1"/>
    <sheet name="H17160 - Rozšíření mostu ..." sheetId="2" r:id="rId2"/>
  </sheets>
  <definedNames>
    <definedName name="_xlnm._FilterDatabase" localSheetId="1" hidden="1">'H17160 - Rozšíření mostu ...'!$C$137:$K$330</definedName>
    <definedName name="_xlnm.Print_Titles" localSheetId="1">'H17160 - Rozšíření mostu ...'!$137:$137</definedName>
    <definedName name="_xlnm.Print_Titles" localSheetId="0">'Rekapitulace stavby'!$92:$92</definedName>
    <definedName name="_xlnm.Print_Area" localSheetId="1">'H17160 - Rozšíření mostu ...'!$C$4:$J$76,'H17160 - Rozšíření mostu ...'!$C$82:$J$121,'H17160 - Rozšíření mostu ...'!$C$127:$K$330</definedName>
    <definedName name="_xlnm.Print_Area" localSheetId="0">'Rekapitulace stavby'!$D$4:$AO$76,'Rekapitulace stavby'!$C$82:$AQ$103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330" i="2"/>
  <c r="BH330" i="2"/>
  <c r="BG330" i="2"/>
  <c r="BF330" i="2"/>
  <c r="T330" i="2"/>
  <c r="T329" i="2"/>
  <c r="R330" i="2"/>
  <c r="R329" i="2" s="1"/>
  <c r="P330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3" i="2"/>
  <c r="BH183" i="2"/>
  <c r="BG183" i="2"/>
  <c r="BF183" i="2"/>
  <c r="T183" i="2"/>
  <c r="R183" i="2"/>
  <c r="P183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J135" i="2"/>
  <c r="J134" i="2"/>
  <c r="F134" i="2"/>
  <c r="F132" i="2"/>
  <c r="E130" i="2"/>
  <c r="BI119" i="2"/>
  <c r="BH119" i="2"/>
  <c r="BG119" i="2"/>
  <c r="BF119" i="2"/>
  <c r="BI118" i="2"/>
  <c r="BH118" i="2"/>
  <c r="BG118" i="2"/>
  <c r="BF118" i="2"/>
  <c r="BE118" i="2"/>
  <c r="BI117" i="2"/>
  <c r="BH117" i="2"/>
  <c r="BG117" i="2"/>
  <c r="BF117" i="2"/>
  <c r="BE117" i="2"/>
  <c r="BI116" i="2"/>
  <c r="BH116" i="2"/>
  <c r="BG116" i="2"/>
  <c r="BF116" i="2"/>
  <c r="BE116" i="2"/>
  <c r="BI115" i="2"/>
  <c r="BH115" i="2"/>
  <c r="BG115" i="2"/>
  <c r="BF115" i="2"/>
  <c r="BE115" i="2"/>
  <c r="BI114" i="2"/>
  <c r="BH114" i="2"/>
  <c r="BG114" i="2"/>
  <c r="BF114" i="2"/>
  <c r="BE114" i="2"/>
  <c r="J90" i="2"/>
  <c r="J89" i="2"/>
  <c r="F89" i="2"/>
  <c r="F87" i="2"/>
  <c r="E85" i="2"/>
  <c r="J16" i="2"/>
  <c r="E16" i="2"/>
  <c r="F90" i="2"/>
  <c r="J15" i="2"/>
  <c r="J10" i="2"/>
  <c r="J87" i="2" s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J330" i="2"/>
  <c r="J302" i="2"/>
  <c r="J293" i="2"/>
  <c r="J262" i="2"/>
  <c r="BK172" i="2"/>
  <c r="BK312" i="2"/>
  <c r="BK270" i="2"/>
  <c r="BK230" i="2"/>
  <c r="BK303" i="2"/>
  <c r="BK286" i="2"/>
  <c r="J204" i="2"/>
  <c r="BK288" i="2"/>
  <c r="BK233" i="2"/>
  <c r="BK166" i="2"/>
  <c r="BK234" i="2"/>
  <c r="J221" i="2"/>
  <c r="J233" i="2"/>
  <c r="AS94" i="1"/>
  <c r="J161" i="2"/>
  <c r="J265" i="2"/>
  <c r="J160" i="2"/>
  <c r="BK314" i="2"/>
  <c r="BK295" i="2"/>
  <c r="J283" i="2"/>
  <c r="BK238" i="2"/>
  <c r="BK142" i="2"/>
  <c r="J314" i="2"/>
  <c r="BK271" i="2"/>
  <c r="BK241" i="2"/>
  <c r="BK309" i="2"/>
  <c r="J291" i="2"/>
  <c r="BK258" i="2"/>
  <c r="BK143" i="2"/>
  <c r="BK267" i="2"/>
  <c r="BK221" i="2"/>
  <c r="BK168" i="2"/>
  <c r="BK197" i="2"/>
  <c r="BK227" i="2"/>
  <c r="J143" i="2"/>
  <c r="BK214" i="2"/>
  <c r="J145" i="2"/>
  <c r="J159" i="2"/>
  <c r="BK324" i="2"/>
  <c r="BK297" i="2"/>
  <c r="J286" i="2"/>
  <c r="BK254" i="2"/>
  <c r="J168" i="2"/>
  <c r="J276" i="2"/>
  <c r="BK247" i="2"/>
  <c r="J147" i="2"/>
  <c r="J300" i="2"/>
  <c r="BK244" i="2"/>
  <c r="J164" i="2"/>
  <c r="J271" i="2"/>
  <c r="BK229" i="2"/>
  <c r="J153" i="2"/>
  <c r="J231" i="2"/>
  <c r="BK294" i="2"/>
  <c r="J169" i="2"/>
  <c r="BK173" i="2"/>
  <c r="BK147" i="2"/>
  <c r="J150" i="2"/>
  <c r="BK160" i="2"/>
  <c r="J197" i="2"/>
  <c r="J309" i="2"/>
  <c r="BK284" i="2"/>
  <c r="J259" i="2"/>
  <c r="BK220" i="2"/>
  <c r="BK317" i="2"/>
  <c r="BK262" i="2"/>
  <c r="J227" i="2"/>
  <c r="J327" i="2"/>
  <c r="J294" i="2"/>
  <c r="J256" i="2"/>
  <c r="J171" i="2"/>
  <c r="BK283" i="2"/>
  <c r="J230" i="2"/>
  <c r="BK169" i="2"/>
  <c r="J220" i="2"/>
  <c r="J244" i="2"/>
  <c r="J237" i="2"/>
  <c r="J170" i="2"/>
  <c r="BK202" i="2"/>
  <c r="BK175" i="2"/>
  <c r="J173" i="2"/>
  <c r="BK328" i="2"/>
  <c r="J296" i="2"/>
  <c r="BK276" i="2"/>
  <c r="BK222" i="2"/>
  <c r="J166" i="2"/>
  <c r="BK296" i="2"/>
  <c r="BK265" i="2"/>
  <c r="J238" i="2"/>
  <c r="J328" i="2"/>
  <c r="BK293" i="2"/>
  <c r="BK278" i="2"/>
  <c r="J229" i="2"/>
  <c r="BK292" i="2"/>
  <c r="BK231" i="2"/>
  <c r="BK150" i="2"/>
  <c r="J162" i="2"/>
  <c r="J234" i="2"/>
  <c r="BK170" i="2"/>
  <c r="J183" i="2"/>
  <c r="BK161" i="2"/>
  <c r="J142" i="2"/>
  <c r="J321" i="2"/>
  <c r="BK300" i="2"/>
  <c r="J292" i="2"/>
  <c r="J248" i="2"/>
  <c r="BK327" i="2"/>
  <c r="J278" i="2"/>
  <c r="BK256" i="2"/>
  <c r="BK171" i="2"/>
  <c r="J297" i="2"/>
  <c r="J264" i="2"/>
  <c r="J190" i="2"/>
  <c r="J275" i="2"/>
  <c r="BK237" i="2"/>
  <c r="BK151" i="2"/>
  <c r="BK199" i="2"/>
  <c r="J214" i="2"/>
  <c r="BK141" i="2"/>
  <c r="J202" i="2"/>
  <c r="BK153" i="2"/>
  <c r="J325" i="2"/>
  <c r="BK289" i="2"/>
  <c r="BK275" i="2"/>
  <c r="J218" i="2"/>
  <c r="J324" i="2"/>
  <c r="J285" i="2"/>
  <c r="BK248" i="2"/>
  <c r="BK149" i="2"/>
  <c r="BK302" i="2"/>
  <c r="BK285" i="2"/>
  <c r="J241" i="2"/>
  <c r="J289" i="2"/>
  <c r="BK268" i="2"/>
  <c r="BK225" i="2"/>
  <c r="J225" i="2"/>
  <c r="BK251" i="2"/>
  <c r="J172" i="2"/>
  <c r="J222" i="2"/>
  <c r="BK159" i="2"/>
  <c r="BK192" i="2"/>
  <c r="J151" i="2"/>
  <c r="J303" i="2"/>
  <c r="BK291" i="2"/>
  <c r="BK273" i="2"/>
  <c r="BK325" i="2"/>
  <c r="J258" i="2"/>
  <c r="BK204" i="2"/>
  <c r="BK330" i="2"/>
  <c r="J295" i="2"/>
  <c r="J270" i="2"/>
  <c r="BK218" i="2"/>
  <c r="J284" i="2"/>
  <c r="BK259" i="2"/>
  <c r="BK195" i="2"/>
  <c r="J251" i="2"/>
  <c r="J247" i="2"/>
  <c r="J192" i="2"/>
  <c r="BK183" i="2"/>
  <c r="BK164" i="2"/>
  <c r="J267" i="2"/>
  <c r="J141" i="2"/>
  <c r="J312" i="2"/>
  <c r="J288" i="2"/>
  <c r="J268" i="2"/>
  <c r="BK211" i="2"/>
  <c r="BK321" i="2"/>
  <c r="J266" i="2"/>
  <c r="J199" i="2"/>
  <c r="J317" i="2"/>
  <c r="BK266" i="2"/>
  <c r="J175" i="2"/>
  <c r="J273" i="2"/>
  <c r="J211" i="2"/>
  <c r="J149" i="2"/>
  <c r="J254" i="2"/>
  <c r="J195" i="2"/>
  <c r="BK190" i="2"/>
  <c r="BK162" i="2"/>
  <c r="BK264" i="2"/>
  <c r="BK145" i="2"/>
  <c r="R174" i="2" l="1"/>
  <c r="T140" i="2"/>
  <c r="R198" i="2"/>
  <c r="R140" i="2"/>
  <c r="P194" i="2"/>
  <c r="P228" i="2"/>
  <c r="BK198" i="2"/>
  <c r="J198" i="2" s="1"/>
  <c r="J99" i="2" s="1"/>
  <c r="T246" i="2"/>
  <c r="BK290" i="2"/>
  <c r="J290" i="2"/>
  <c r="J104" i="2" s="1"/>
  <c r="T174" i="2"/>
  <c r="P246" i="2"/>
  <c r="P290" i="2"/>
  <c r="P140" i="2"/>
  <c r="T198" i="2"/>
  <c r="BK282" i="2"/>
  <c r="J282" i="2" s="1"/>
  <c r="J102" i="2" s="1"/>
  <c r="P299" i="2"/>
  <c r="P298" i="2" s="1"/>
  <c r="R323" i="2"/>
  <c r="T194" i="2"/>
  <c r="R228" i="2"/>
  <c r="BK287" i="2"/>
  <c r="J287" i="2" s="1"/>
  <c r="J103" i="2" s="1"/>
  <c r="R290" i="2"/>
  <c r="T323" i="2"/>
  <c r="BK174" i="2"/>
  <c r="J174" i="2" s="1"/>
  <c r="J97" i="2" s="1"/>
  <c r="BK246" i="2"/>
  <c r="J246" i="2"/>
  <c r="J101" i="2" s="1"/>
  <c r="P282" i="2"/>
  <c r="P287" i="2"/>
  <c r="T290" i="2"/>
  <c r="BK323" i="2"/>
  <c r="J323" i="2" s="1"/>
  <c r="J108" i="2" s="1"/>
  <c r="BK326" i="2"/>
  <c r="J326" i="2" s="1"/>
  <c r="J109" i="2" s="1"/>
  <c r="P174" i="2"/>
  <c r="R194" i="2"/>
  <c r="R246" i="2"/>
  <c r="T282" i="2"/>
  <c r="T287" i="2"/>
  <c r="T299" i="2"/>
  <c r="T298" i="2"/>
  <c r="P326" i="2"/>
  <c r="BK194" i="2"/>
  <c r="J194" i="2" s="1"/>
  <c r="J98" i="2" s="1"/>
  <c r="BK228" i="2"/>
  <c r="J228" i="2" s="1"/>
  <c r="J100" i="2" s="1"/>
  <c r="BK299" i="2"/>
  <c r="J299" i="2" s="1"/>
  <c r="J106" i="2" s="1"/>
  <c r="T326" i="2"/>
  <c r="BK140" i="2"/>
  <c r="J140" i="2" s="1"/>
  <c r="J96" i="2" s="1"/>
  <c r="P198" i="2"/>
  <c r="T228" i="2"/>
  <c r="R282" i="2"/>
  <c r="R287" i="2"/>
  <c r="R299" i="2"/>
  <c r="R298" i="2" s="1"/>
  <c r="P323" i="2"/>
  <c r="P322" i="2" s="1"/>
  <c r="R326" i="2"/>
  <c r="BK329" i="2"/>
  <c r="J329" i="2" s="1"/>
  <c r="J110" i="2" s="1"/>
  <c r="BE143" i="2"/>
  <c r="BE162" i="2"/>
  <c r="BE183" i="2"/>
  <c r="BE197" i="2"/>
  <c r="BE262" i="2"/>
  <c r="BE266" i="2"/>
  <c r="F135" i="2"/>
  <c r="BE149" i="2"/>
  <c r="BE166" i="2"/>
  <c r="BE171" i="2"/>
  <c r="BE147" i="2"/>
  <c r="BE153" i="2"/>
  <c r="BE202" i="2"/>
  <c r="BE211" i="2"/>
  <c r="BE214" i="2"/>
  <c r="BE218" i="2"/>
  <c r="BE220" i="2"/>
  <c r="BE238" i="2"/>
  <c r="BE145" i="2"/>
  <c r="BE150" i="2"/>
  <c r="BE159" i="2"/>
  <c r="BE160" i="2"/>
  <c r="BE173" i="2"/>
  <c r="BE175" i="2"/>
  <c r="BE241" i="2"/>
  <c r="J132" i="2"/>
  <c r="BE170" i="2"/>
  <c r="BE221" i="2"/>
  <c r="BE247" i="2"/>
  <c r="BE248" i="2"/>
  <c r="BE256" i="2"/>
  <c r="BE258" i="2"/>
  <c r="BE161" i="2"/>
  <c r="BE222" i="2"/>
  <c r="BE264" i="2"/>
  <c r="BE270" i="2"/>
  <c r="BE275" i="2"/>
  <c r="BE276" i="2"/>
  <c r="BE278" i="2"/>
  <c r="BE285" i="2"/>
  <c r="BE288" i="2"/>
  <c r="BE291" i="2"/>
  <c r="BE293" i="2"/>
  <c r="BE141" i="2"/>
  <c r="BE169" i="2"/>
  <c r="BE192" i="2"/>
  <c r="BE195" i="2"/>
  <c r="BE225" i="2"/>
  <c r="BE227" i="2"/>
  <c r="BE230" i="2"/>
  <c r="BE254" i="2"/>
  <c r="BE259" i="2"/>
  <c r="BE265" i="2"/>
  <c r="BE268" i="2"/>
  <c r="BE292" i="2"/>
  <c r="BE295" i="2"/>
  <c r="BE297" i="2"/>
  <c r="BE312" i="2"/>
  <c r="BE327" i="2"/>
  <c r="BE328" i="2"/>
  <c r="BE142" i="2"/>
  <c r="BE164" i="2"/>
  <c r="BE168" i="2"/>
  <c r="BE172" i="2"/>
  <c r="BE229" i="2"/>
  <c r="BE237" i="2"/>
  <c r="BE244" i="2"/>
  <c r="BE271" i="2"/>
  <c r="BE283" i="2"/>
  <c r="BE284" i="2"/>
  <c r="BE286" i="2"/>
  <c r="BE289" i="2"/>
  <c r="BE300" i="2"/>
  <c r="BE302" i="2"/>
  <c r="BE303" i="2"/>
  <c r="BE151" i="2"/>
  <c r="BE190" i="2"/>
  <c r="BE199" i="2"/>
  <c r="BE204" i="2"/>
  <c r="BE231" i="2"/>
  <c r="BE233" i="2"/>
  <c r="BE234" i="2"/>
  <c r="BE251" i="2"/>
  <c r="BE267" i="2"/>
  <c r="BE273" i="2"/>
  <c r="BE294" i="2"/>
  <c r="BE296" i="2"/>
  <c r="BE309" i="2"/>
  <c r="BE314" i="2"/>
  <c r="BE317" i="2"/>
  <c r="BE321" i="2"/>
  <c r="BE324" i="2"/>
  <c r="BE325" i="2"/>
  <c r="BE330" i="2"/>
  <c r="F37" i="2"/>
  <c r="BD95" i="1" s="1"/>
  <c r="BD94" i="1" s="1"/>
  <c r="W36" i="1" s="1"/>
  <c r="F34" i="2"/>
  <c r="BA95" i="1" s="1"/>
  <c r="BA94" i="1" s="1"/>
  <c r="AW94" i="1" s="1"/>
  <c r="AK33" i="1" s="1"/>
  <c r="F36" i="2"/>
  <c r="BC95" i="1" s="1"/>
  <c r="BC94" i="1" s="1"/>
  <c r="W35" i="1" s="1"/>
  <c r="J34" i="2"/>
  <c r="AW95" i="1" s="1"/>
  <c r="F35" i="2"/>
  <c r="BB95" i="1" s="1"/>
  <c r="BB94" i="1" s="1"/>
  <c r="W34" i="1" s="1"/>
  <c r="P139" i="2" l="1"/>
  <c r="P138" i="2"/>
  <c r="AU95" i="1"/>
  <c r="R322" i="2"/>
  <c r="R139" i="2"/>
  <c r="R138" i="2"/>
  <c r="T322" i="2"/>
  <c r="T139" i="2"/>
  <c r="T138" i="2" s="1"/>
  <c r="BK298" i="2"/>
  <c r="J298" i="2"/>
  <c r="J105" i="2"/>
  <c r="BK322" i="2"/>
  <c r="J322" i="2"/>
  <c r="J107" i="2"/>
  <c r="BK139" i="2"/>
  <c r="J139" i="2"/>
  <c r="J95" i="2"/>
  <c r="AU94" i="1"/>
  <c r="AY94" i="1"/>
  <c r="W33" i="1"/>
  <c r="AX94" i="1"/>
  <c r="BK138" i="2" l="1"/>
  <c r="J138" i="2"/>
  <c r="J94" i="2"/>
  <c r="J28" i="2"/>
  <c r="J119" i="2"/>
  <c r="J113" i="2" s="1"/>
  <c r="J29" i="2" s="1"/>
  <c r="J30" i="2" s="1"/>
  <c r="AG95" i="1" s="1"/>
  <c r="AG94" i="1" s="1"/>
  <c r="AG99" i="1" s="1"/>
  <c r="CD99" i="1" s="1"/>
  <c r="BE119" i="2" l="1"/>
  <c r="AK26" i="1"/>
  <c r="AG98" i="1"/>
  <c r="CD98" i="1"/>
  <c r="AG101" i="1"/>
  <c r="J121" i="2"/>
  <c r="AV99" i="1"/>
  <c r="BY99" i="1"/>
  <c r="AG100" i="1"/>
  <c r="J33" i="2"/>
  <c r="AV95" i="1" s="1"/>
  <c r="AT95" i="1" s="1"/>
  <c r="AN95" i="1" s="1"/>
  <c r="CD101" i="1" l="1"/>
  <c r="CD100" i="1"/>
  <c r="J39" i="2"/>
  <c r="AG97" i="1"/>
  <c r="AK27" i="1"/>
  <c r="AK29" i="1"/>
  <c r="AV101" i="1"/>
  <c r="BY101" i="1" s="1"/>
  <c r="AV98" i="1"/>
  <c r="BY98" i="1" s="1"/>
  <c r="F33" i="2"/>
  <c r="AZ95" i="1" s="1"/>
  <c r="AZ94" i="1" s="1"/>
  <c r="AV94" i="1" s="1"/>
  <c r="AT94" i="1" s="1"/>
  <c r="AN94" i="1" s="1"/>
  <c r="AV100" i="1"/>
  <c r="BY100" i="1"/>
  <c r="AN99" i="1"/>
  <c r="AK32" i="1" l="1"/>
  <c r="AG103" i="1"/>
  <c r="AN100" i="1"/>
  <c r="W32" i="1"/>
  <c r="AN101" i="1"/>
  <c r="AN98" i="1"/>
  <c r="AK38" i="1" l="1"/>
  <c r="AN97" i="1"/>
  <c r="AN103" i="1" l="1"/>
</calcChain>
</file>

<file path=xl/sharedStrings.xml><?xml version="1.0" encoding="utf-8"?>
<sst xmlns="http://schemas.openxmlformats.org/spreadsheetml/2006/main" count="2528" uniqueCount="608">
  <si>
    <t>Export Komplet</t>
  </si>
  <si>
    <t/>
  </si>
  <si>
    <t>2.0</t>
  </si>
  <si>
    <t>ZAMOK</t>
  </si>
  <si>
    <t>False</t>
  </si>
  <si>
    <t>{be879493-fbf5-4762-b679-311e542ef4c6}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</si>
  <si>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</si>
  <si>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</si>
  <si>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</si>
  <si>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</si>
  <si>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</si>
  <si>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</si>
  <si>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</si>
  <si>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</si>
  <si>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H17160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</si>
  <si>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</si>
  <si>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</si>
  <si>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Rozšíření mostu ul. Koželužská o oboustranné chodníky_2022</t>
  </si>
  <si>
    <t>KSO:</t>
  </si>
  <si>
    <t>CC-CZ:</t>
  </si>
  <si>
    <t>Místo:</t>
  </si>
  <si>
    <t>Znojmo</t>
  </si>
  <si>
    <t>Datum:</t>
  </si>
  <si>
    <t>27. 6. 2022</t>
  </si>
  <si>
    <t>Zadavatel:</t>
  </si>
  <si>
    <t>IČ:</t>
  </si>
  <si>
    <t>00293881</t>
  </si>
  <si>
    <t>Město Znojmo</t>
  </si>
  <si>
    <t>DIČ:</t>
  </si>
  <si>
    <t>Uchazeč:</t>
  </si>
  <si>
    <t>Vyplň údaj</t>
  </si>
  <si>
    <t>Projektant:</t>
  </si>
  <si>
    <t>25569155</t>
  </si>
  <si>
    <t>HURYTA s.r.o.</t>
  </si>
  <si>
    <t>CZ25569155</t>
  </si>
  <si>
    <t>True</t>
  </si>
  <si>
    <t>Zpracovatel:</t>
  </si>
  <si>
    <t>Ing. Ladislav Huryta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</si>
  <si>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</si>
  <si>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</si>
  <si>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</si>
  <si>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</si>
  <si>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</si>
  <si>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</si>
  <si>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</si>
  <si>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</si>
  <si>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</si>
  <si>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</si>
  <si>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</si>
  <si>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</si>
  <si>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</si>
  <si>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</si>
  <si>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</si>
  <si>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</si>
  <si>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</si>
  <si>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</si>
  <si>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</si>
  <si>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</si>
  <si>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</si>
  <si>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</si>
  <si>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</si>
  <si>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</si>
  <si>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</si>
  <si>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</si>
  <si>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</si>
  <si>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</si>
  <si>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</si>
  <si>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</si>
  <si>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</si>
  <si>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</si>
  <si>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</si>
  <si>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</si>
  <si>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</si>
  <si>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</si>
  <si>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</si>
  <si>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</si>
  <si>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</si>
  <si>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</si>
  <si>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</si>
  <si>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</si>
  <si>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</si>
  <si>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</si>
  <si>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</si>
  <si>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</si>
  <si>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</si>
  <si>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</si>
  <si>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</si>
  <si>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</si>
  <si>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</si>
  <si>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</si>
  <si>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</si>
  <si>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</si>
  <si>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</si>
  <si>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</si>
  <si>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</si>
  <si>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</si>
  <si>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</si>
  <si>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F2</t>
  </si>
  <si>
    <t>plocha nátěru</t>
  </si>
  <si>
    <t>m2</t>
  </si>
  <si>
    <t>42,997</t>
  </si>
  <si>
    <t>2</t>
  </si>
  <si>
    <t>KRYCÍ LIST SOUPISU PRACÍ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</si>
  <si>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</si>
  <si>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</si>
  <si>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</si>
  <si>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</si>
  <si>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</si>
  <si>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</si>
  <si>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</si>
  <si>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</si>
  <si>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</si>
  <si>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</si>
  <si>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</si>
  <si>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</si>
  <si>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</si>
  <si>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</si>
  <si>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</si>
  <si>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VOD - Demontáž a montáž vodovodního potrubí</t>
  </si>
  <si>
    <t>PSV - Práce a dodávky PSV</t>
  </si>
  <si>
    <t xml:space="preserve">    711 - Izolace proti vodě, vlhkosti a plynům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</si>
  <si>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</si>
  <si>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</si>
  <si>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</si>
  <si>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</si>
  <si>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</si>
  <si>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</si>
  <si>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</si>
  <si>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</si>
  <si>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</si>
  <si>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</si>
  <si>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</si>
  <si>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</si>
  <si>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</si>
  <si>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</si>
  <si>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</si>
  <si>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</si>
  <si>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</si>
  <si>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</si>
  <si>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</si>
  <si>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</si>
  <si>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</si>
  <si>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</si>
  <si>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</si>
  <si>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</si>
  <si>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</si>
  <si>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</si>
  <si>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</si>
  <si>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</si>
  <si>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</si>
  <si>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</si>
  <si>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</si>
  <si>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112151314</t>
  </si>
  <si>
    <t>Pokácení stromu postupné bez spouštění částí kmene a koruny o průměru na řezné ploše pařezu přes 400 do 500 mm</t>
  </si>
  <si>
    <t>kus</t>
  </si>
  <si>
    <t>CS ÚRS 2022 01</t>
  </si>
  <si>
    <t>4</t>
  </si>
  <si>
    <t>1462826233</t>
  </si>
  <si>
    <t>112201154</t>
  </si>
  <si>
    <t>Odstranění pařezu na svahu přes 1:2 do 1:1 o průměru pařezu na řezné ploše přes 400 do 500 mm</t>
  </si>
  <si>
    <t>-1350285047</t>
  </si>
  <si>
    <t>3</t>
  </si>
  <si>
    <t>113107146</t>
  </si>
  <si>
    <t>Odstranění podkladů nebo krytů ručně s přemístěním hmot na skládku na vzdálenost do 3 m nebo s naložením na dopravní prostředek živičných, o tl. vrstvy přes 250 do 300 mm</t>
  </si>
  <si>
    <t>2084018908</t>
  </si>
  <si>
    <t>VV</t>
  </si>
  <si>
    <t>3*3</t>
  </si>
  <si>
    <t>119001401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</si>
  <si>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</si>
  <si>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m</t>
  </si>
  <si>
    <t>-1609704865</t>
  </si>
  <si>
    <t>4*5</t>
  </si>
  <si>
    <t>5</t>
  </si>
  <si>
    <t>119001421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</si>
  <si>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</si>
  <si>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-1775645192</t>
  </si>
  <si>
    <t>6</t>
  </si>
  <si>
    <t>121112003</t>
  </si>
  <si>
    <t>Sejmutí ornice ručně při souvislé ploše, tl. vrstvy do 200 mm</t>
  </si>
  <si>
    <t>-701441668</t>
  </si>
  <si>
    <t>7</t>
  </si>
  <si>
    <t>129001101</t>
  </si>
  <si>
    <t>Příplatek k cenám vykopávek za ztížení vykopávky v blízkosti podzemního vedení nebo výbušnin v horninách jakékoliv třídy</t>
  </si>
  <si>
    <t>m3</t>
  </si>
  <si>
    <t>1115655540</t>
  </si>
  <si>
    <t>8</t>
  </si>
  <si>
    <t>129911121</t>
  </si>
  <si>
    <t>Bourání konstrukcí v odkopávkách a prokopávkách ručně s přemístěním suti na hromady na vzdálenost do 20 m nebo s naložením na dopravní prostředek z betonu prostého neprokládaného</t>
  </si>
  <si>
    <t>1751836732</t>
  </si>
  <si>
    <t>3*1,5</t>
  </si>
  <si>
    <t>9</t>
  </si>
  <si>
    <t>131351202</t>
  </si>
  <si>
    <t>Hloubení zapažených jam a zářezů strojně s urovnáním dna do předepsaného profilu a spádu v hornině třídy těžitelnosti II skupiny 4 přes 20 do 50 m3</t>
  </si>
  <si>
    <t>581372026</t>
  </si>
  <si>
    <t>"křídlo u opěry 1</t>
  </si>
  <si>
    <t>((2,3+0,5*2)+(2,3+1,0*2))/2*(2,0+2,0+0,5*2)/2*1,37</t>
  </si>
  <si>
    <t>"křídla u opěry 2</t>
  </si>
  <si>
    <t>(1,5+2,0+3,5)*(1,0+2,0)/2*1,5*2</t>
  </si>
  <si>
    <t>Součet</t>
  </si>
  <si>
    <t>10</t>
  </si>
  <si>
    <t>162201402</t>
  </si>
  <si>
    <t>Vodorovné přemístění větví, kmenů nebo pařezů s naložením, složením a dopravou do 1000 m větví stromů listnatých, průměru kmene přes 300 do 500 mm</t>
  </si>
  <si>
    <t>-155338590</t>
  </si>
  <si>
    <t>11</t>
  </si>
  <si>
    <t>162201412</t>
  </si>
  <si>
    <t>Vodorovné přemístění větví, kmenů nebo pařezů s naložením, složením a dopravou do 1000 m kmenů stromů listnatých, průměru přes 300 do 500 mm</t>
  </si>
  <si>
    <t>1591860110</t>
  </si>
  <si>
    <t>12</t>
  </si>
  <si>
    <t>162201422</t>
  </si>
  <si>
    <t>Vodorovné přemístění větví, kmenů nebo pařezů s naložením, složením a dopravou do 1000 m pařezů kmenů, průměru přes 300 do 500 mm</t>
  </si>
  <si>
    <t>393664910</t>
  </si>
  <si>
    <t>13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</si>
  <si>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</si>
  <si>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</si>
  <si>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1434249105</t>
  </si>
  <si>
    <t>1*4 'Přepočtené koeficientem množství</t>
  </si>
  <si>
    <t>14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</si>
  <si>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</si>
  <si>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</si>
  <si>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-884474698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</si>
  <si>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</si>
  <si>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</si>
  <si>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-979600051</t>
  </si>
  <si>
    <t>16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</si>
  <si>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</si>
  <si>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</si>
  <si>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-640306150</t>
  </si>
  <si>
    <t>17</t>
  </si>
  <si>
    <t>171151101</t>
  </si>
  <si>
    <t>Hutnění boků násypů z hornin soudržných a sypkých  pro jakýkoliv sklon, délku a míru zhutnění svahu</t>
  </si>
  <si>
    <t>-789212530</t>
  </si>
  <si>
    <t>18</t>
  </si>
  <si>
    <t>171251201</t>
  </si>
  <si>
    <t>Uložení sypaniny na skládky nebo meziskládky bez hutnění s upravením uložené sypaniny do předepsaného tvaru</t>
  </si>
  <si>
    <t>-260870244</t>
  </si>
  <si>
    <t>19</t>
  </si>
  <si>
    <t>171201221</t>
  </si>
  <si>
    <t>Poplatek za uložení stavebního odpadu na skládce (skládkovné) zeminy a kamení zatříděného do Katalogu odpadů pod kódem 17 05 04</t>
  </si>
  <si>
    <t>t</t>
  </si>
  <si>
    <t>-658103627</t>
  </si>
  <si>
    <t>20</t>
  </si>
  <si>
    <t>181351003</t>
  </si>
  <si>
    <t>Rozprostření a urovnání ornice v rovině nebo ve svahu sklonu do 1:5 strojně při souvislé ploše do 100 m2, tl. vrstvy do 200 mm</t>
  </si>
  <si>
    <t>2132149080</t>
  </si>
  <si>
    <t>182351023</t>
  </si>
  <si>
    <t>Rozprostření a urovnání ornice ve svahu sklonu přes 1:5 strojně při souvislé ploše do 100 m2, tl. vrstvy do 200 mm</t>
  </si>
  <si>
    <t>-341993263</t>
  </si>
  <si>
    <t>Zakládání</t>
  </si>
  <si>
    <t>22</t>
  </si>
  <si>
    <t>274321118</t>
  </si>
  <si>
    <t>Základové konstrukce z betonu železového pásy, prahy, věnce a ostruhy ve výkopu nebo na hlavách pilot C 30/37</t>
  </si>
  <si>
    <t>-1678808335</t>
  </si>
  <si>
    <t>1,675*0,3*1,22+1,375*0,20*0,18+2,3*0,3*0,28+1,5*0,5*1,22+1,24*0,3*1,22</t>
  </si>
  <si>
    <t>"křídla u opěry 7</t>
  </si>
  <si>
    <t>2,0*1,22*0,3+2,0*0,2*0,265+2,638*0,3*0,28+1,613*0,5*1,22+1,164*0,3*1,22+0,864*0,2*0,28</t>
  </si>
  <si>
    <t>1,164*0,3*1,22+0,864*0,2*0,28+2,638*0,3*0,28+1,613*0,5*1,22+0,87*0,3*1,22</t>
  </si>
  <si>
    <t>2,025*0,3*1,22+2,025*0,2*0,265</t>
  </si>
  <si>
    <t>23</t>
  </si>
  <si>
    <t>274354111</t>
  </si>
  <si>
    <t>Bednění základových konstrukcí pasů, prahů, věnců a ostruh zřízení</t>
  </si>
  <si>
    <t>-1372382371</t>
  </si>
  <si>
    <t>(1,675+0,3)*2*1,5+0,5*0,3*3+(1,2+0,5+1,5+0,3)*1,5+(1,24+0,3+1,44)*1,22</t>
  </si>
  <si>
    <t>(1,17+0,3)*2*1,5*2+0,725*0,3*3*2+(1,31*2+2,025*2+0,3+0,3)*1,5*2+(0,72*2+0,5)*1,22</t>
  </si>
  <si>
    <t>49,563*1,1 'Přepočtené koeficientem množství</t>
  </si>
  <si>
    <t>24</t>
  </si>
  <si>
    <t>274354211</t>
  </si>
  <si>
    <t>Bednění základových konstrukcí pasů, prahů, věnců a ostruh odstranění bednění</t>
  </si>
  <si>
    <t>-231236747</t>
  </si>
  <si>
    <t>25</t>
  </si>
  <si>
    <t>274361116</t>
  </si>
  <si>
    <t>Výztuž základových konstrukcí pasů, prahů, věnců a ostruh z betonářské oceli 10 505 (R) nebo BSt 500</t>
  </si>
  <si>
    <t>501767788</t>
  </si>
  <si>
    <t>0,121+0,304</t>
  </si>
  <si>
    <t>Svislé a kompletní konstrukce</t>
  </si>
  <si>
    <t>26</t>
  </si>
  <si>
    <t>348171112</t>
  </si>
  <si>
    <t>Osazení mostního ocelového zábradlí  do bednění kapes říms</t>
  </si>
  <si>
    <t>2078070034</t>
  </si>
  <si>
    <t>50,5+51,9</t>
  </si>
  <si>
    <t>27</t>
  </si>
  <si>
    <t>M</t>
  </si>
  <si>
    <t>348171112R</t>
  </si>
  <si>
    <t>Ocelové zábradlí, včetně výroby, PKO, dopravy</t>
  </si>
  <si>
    <t>kg</t>
  </si>
  <si>
    <t>-1752871782</t>
  </si>
  <si>
    <t>Vodorovné konstrukce</t>
  </si>
  <si>
    <t>28</t>
  </si>
  <si>
    <t>411354247</t>
  </si>
  <si>
    <t>Bednění stropů ztracené ocelové žebrované 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60 mm, tl. plechu 0,88 mm</t>
  </si>
  <si>
    <t>828289146</t>
  </si>
  <si>
    <t>1,12*51,9+1,18*50,5</t>
  </si>
  <si>
    <t>117,718*1,15 'Přepočtené koeficientem množství</t>
  </si>
  <si>
    <t>29</t>
  </si>
  <si>
    <t>421321128</t>
  </si>
  <si>
    <t>Mostní železobetonové nosné konstrukce deskové nebo klenbové deskové, z betonu C 30/37</t>
  </si>
  <si>
    <t>-154277501</t>
  </si>
  <si>
    <t>(1,12*51,9+1,18*50,5)*0,09</t>
  </si>
  <si>
    <t>30</t>
  </si>
  <si>
    <t>421361236</t>
  </si>
  <si>
    <t>Výztuž deskových konstrukcí  z betonářské oceli 10 505 (R) nebo BSt 500 spřahující desky</t>
  </si>
  <si>
    <t>1807328951</t>
  </si>
  <si>
    <t>"tyčová výztuž do vln (R10/200 mm)</t>
  </si>
  <si>
    <t>(51,9+50,5)*6*0,617*0,001</t>
  </si>
  <si>
    <t>"příložky pro stykování sítí (R6/100 mm)</t>
  </si>
  <si>
    <t>(51,9+50,5)/3*11*0,6*0,222*0,001</t>
  </si>
  <si>
    <t>0,429*1,2 'Přepočtené koeficientem množství</t>
  </si>
  <si>
    <t>31</t>
  </si>
  <si>
    <t>421361412</t>
  </si>
  <si>
    <t>Výztuž deskových konstrukcí  ze svařovaných sítí přes 4 kg/m2</t>
  </si>
  <si>
    <t>893659939</t>
  </si>
  <si>
    <t>(51,9+50,5)*1,1*4,44*0,001</t>
  </si>
  <si>
    <t>0,5*1,2 'Přepočtené koeficientem množství</t>
  </si>
  <si>
    <t>32</t>
  </si>
  <si>
    <t>1691751400</t>
  </si>
  <si>
    <t>"podkladní beton mezi opěrou a  křídlem</t>
  </si>
  <si>
    <t>3*4,0*4,44*0,001</t>
  </si>
  <si>
    <t>0,053*1,2 'Přepočtené koeficientem množství</t>
  </si>
  <si>
    <t>33</t>
  </si>
  <si>
    <t>421953311</t>
  </si>
  <si>
    <t>Dřevěné mostní podlahy z fošen a hranolů trvalé výroba</t>
  </si>
  <si>
    <t>-1937118477</t>
  </si>
  <si>
    <t>0,93*52+0,87*50,5</t>
  </si>
  <si>
    <t>34</t>
  </si>
  <si>
    <t>421953321</t>
  </si>
  <si>
    <t>Dřevěné mostní podlahy z fošen a hranolů trvalé montáž</t>
  </si>
  <si>
    <t>586561444</t>
  </si>
  <si>
    <t>35</t>
  </si>
  <si>
    <t>4219533R</t>
  </si>
  <si>
    <t>Dodávka řeziva včetně impregnace, dopravy</t>
  </si>
  <si>
    <t>-1826901963</t>
  </si>
  <si>
    <t>36</t>
  </si>
  <si>
    <t>451315115</t>
  </si>
  <si>
    <t>Podkladní a výplňové vrstvy z betonu prostého  tloušťky do 100 mm, z betonu C 16/20</t>
  </si>
  <si>
    <t>1609777247</t>
  </si>
  <si>
    <t>P</t>
  </si>
  <si>
    <t>Poznámka k položce:_x000D_
pro plochy u křídel</t>
  </si>
  <si>
    <t>3*4</t>
  </si>
  <si>
    <t>37</t>
  </si>
  <si>
    <t>451317777</t>
  </si>
  <si>
    <t>Podklad nebo lože pod dlažbu (přídlažbu)  v ploše vodorovné nebo ve sklonu do 1:5, tloušťky od 50 do 100 mm z betonu prostého</t>
  </si>
  <si>
    <t>572111883</t>
  </si>
  <si>
    <t>7,6*1,05 'Přepočtené koeficientem množství</t>
  </si>
  <si>
    <t>38</t>
  </si>
  <si>
    <t>451571221</t>
  </si>
  <si>
    <t>Podklad pod dlažbu ze štěrkopísku  tl. do 100 mm</t>
  </si>
  <si>
    <t>465577165</t>
  </si>
  <si>
    <t>Komunikace pozemní</t>
  </si>
  <si>
    <t>39</t>
  </si>
  <si>
    <t>327122R1</t>
  </si>
  <si>
    <t>Prodloužení opěrné zdi z betonu prostého C25/30, dl. 2,0 m, včetně materiálu, bednění, litinové trouby DN150</t>
  </si>
  <si>
    <t>ks</t>
  </si>
  <si>
    <t>-1578773253</t>
  </si>
  <si>
    <t>40</t>
  </si>
  <si>
    <t>500R</t>
  </si>
  <si>
    <t>Zhutnění podloží pod násypy</t>
  </si>
  <si>
    <t>-1474718677</t>
  </si>
  <si>
    <t>41</t>
  </si>
  <si>
    <t>564261111</t>
  </si>
  <si>
    <t>Podklad nebo podsyp ze štěrkopísku ŠP  s rozprostřením, vlhčením a zhutněním, po zhutnění tl. 200 mm</t>
  </si>
  <si>
    <t>407554952</t>
  </si>
  <si>
    <t>3*4,0</t>
  </si>
  <si>
    <t>42</t>
  </si>
  <si>
    <t>564681111</t>
  </si>
  <si>
    <t>Podklad z kameniva hrubého drceného  vel. 63-125 mm, s rozprostřením a zhutněním, po zhutnění tl. 300 mm</t>
  </si>
  <si>
    <t>448269307</t>
  </si>
  <si>
    <t>43</t>
  </si>
  <si>
    <t>565131111</t>
  </si>
  <si>
    <t>Vyrovnání povrchu dosavadních podkladů  s rozprostřením hmot a zhutněním obalovaným kamenivem ACP (OK) tl. 50 mm</t>
  </si>
  <si>
    <t>87035068</t>
  </si>
  <si>
    <t>36,0+25,2</t>
  </si>
  <si>
    <t>61,2*1,1 'Přepočtené koeficientem množství</t>
  </si>
  <si>
    <t>44</t>
  </si>
  <si>
    <t>569211111</t>
  </si>
  <si>
    <t>Zpevnění krajnic nebo komunikací pro pěší  s rozprostřením a zhutněním, po zhutnění štěrkopískem nebo kamenivem těženým tl. 50 mm</t>
  </si>
  <si>
    <t>109492672</t>
  </si>
  <si>
    <t>45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</si>
  <si>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</si>
  <si>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</si>
  <si>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-139107357</t>
  </si>
  <si>
    <t>6,8+7,1+12,1-7,6</t>
  </si>
  <si>
    <t>18,4*1,2 'Přepočtené koeficientem množství</t>
  </si>
  <si>
    <t>46</t>
  </si>
  <si>
    <t>597761111</t>
  </si>
  <si>
    <t>Rigol dlážděný  do lože z betonu prostého tl. 100 mm, s vyplněním a zatřením spár cementovou maltou z betonových desek jakékoliv velikosti</t>
  </si>
  <si>
    <t>-883884890</t>
  </si>
  <si>
    <t>3,0+4,6</t>
  </si>
  <si>
    <t>47</t>
  </si>
  <si>
    <t>592450R</t>
  </si>
  <si>
    <t>Zámková dlažba 200x100x80</t>
  </si>
  <si>
    <t>550678489</t>
  </si>
  <si>
    <t>30*1,05 'Přepočtené koeficientem množství</t>
  </si>
  <si>
    <t>Ostatní konstrukce a práce, bourání</t>
  </si>
  <si>
    <t>48</t>
  </si>
  <si>
    <t>914112111</t>
  </si>
  <si>
    <t>Tabulka s označením evidenčního čísla mostu  na sloupek</t>
  </si>
  <si>
    <t>634932614</t>
  </si>
  <si>
    <t>49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</si>
  <si>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</si>
  <si>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</si>
  <si>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-533989432</t>
  </si>
  <si>
    <t>2,0+3,5+7,5+9,0+4,0</t>
  </si>
  <si>
    <t>26*1,1 'Přepočtené koeficientem množství</t>
  </si>
  <si>
    <t>50</t>
  </si>
  <si>
    <t>59217017</t>
  </si>
  <si>
    <t>obrubník betonový chodníkový 1000x100x250mm</t>
  </si>
  <si>
    <t>-863438007</t>
  </si>
  <si>
    <t>2,0+3,5+7,5+9,0</t>
  </si>
  <si>
    <t>22*1,1 'Přepočtené koeficientem množství</t>
  </si>
  <si>
    <t>51</t>
  </si>
  <si>
    <t>59217024</t>
  </si>
  <si>
    <t>obrubník betonový chodníkový 500x100x250mm</t>
  </si>
  <si>
    <t>1365826086</t>
  </si>
  <si>
    <t>4*1,1 'Přepočtené koeficientem množství</t>
  </si>
  <si>
    <t>52</t>
  </si>
  <si>
    <t>935112211</t>
  </si>
  <si>
    <t>Osazení betonového příkopového žlabu s vyplněním a zatřením spár cementovou maltou s ložem tl. 100 mm z betonu prostého z betonových příkopových tvárnic šířky přes 500 do 800 mm</t>
  </si>
  <si>
    <t>936363878</t>
  </si>
  <si>
    <t>13,5+10,5</t>
  </si>
  <si>
    <t>53</t>
  </si>
  <si>
    <t>BTL.0007397.URS</t>
  </si>
  <si>
    <t>žlabovka betonová TBM-Q 100-600 50x68x6cm</t>
  </si>
  <si>
    <t>1793652630</t>
  </si>
  <si>
    <t>54</t>
  </si>
  <si>
    <t>935112211R1</t>
  </si>
  <si>
    <t>Dodání materiálu pro lože</t>
  </si>
  <si>
    <t>-448496563</t>
  </si>
  <si>
    <t>0,1*0,7*24</t>
  </si>
  <si>
    <t>1,68*1,1 'Přepočtené koeficientem množství</t>
  </si>
  <si>
    <t>55</t>
  </si>
  <si>
    <t>935112211R2</t>
  </si>
  <si>
    <t>Rigol z prostého betonu včetně zemních prací, materiálu</t>
  </si>
  <si>
    <t>901557534</t>
  </si>
  <si>
    <t>Poznámka k položce:_x000D_
napojení</t>
  </si>
  <si>
    <t>56</t>
  </si>
  <si>
    <t>935112211R3</t>
  </si>
  <si>
    <t>Rozlivná plocha na konci příkopu, včetně materiálu</t>
  </si>
  <si>
    <t>-2007705661</t>
  </si>
  <si>
    <t>57</t>
  </si>
  <si>
    <t>936172124</t>
  </si>
  <si>
    <t>Osazení kovových doplňků mostního vybavení jednotlivě  ocelové konstrukce do 100 kg</t>
  </si>
  <si>
    <t>621692079</t>
  </si>
  <si>
    <t>58</t>
  </si>
  <si>
    <t>936172124R</t>
  </si>
  <si>
    <t>Ocelové konstrukce, včetně výroby, PKO, dopravy</t>
  </si>
  <si>
    <t>573326461</t>
  </si>
  <si>
    <t>59</t>
  </si>
  <si>
    <t>944511111</t>
  </si>
  <si>
    <t>Montáž ochranné sítě  zavěšené na konstrukci lešení z textilie z umělých vláken</t>
  </si>
  <si>
    <t>1299295932</t>
  </si>
  <si>
    <t>60</t>
  </si>
  <si>
    <t>944511211</t>
  </si>
  <si>
    <t>Montáž ochranné sítě  Příplatek za první a každý další den použití sítě k ceně -1111</t>
  </si>
  <si>
    <t>-1369819537</t>
  </si>
  <si>
    <t>300*100 'Přepočtené koeficientem množství</t>
  </si>
  <si>
    <t>61</t>
  </si>
  <si>
    <t>944511811</t>
  </si>
  <si>
    <t>Demontáž ochranné sítě  zavěšené na konstrukci lešení z textilie z umělých vláken</t>
  </si>
  <si>
    <t>-1859352451</t>
  </si>
  <si>
    <t>62</t>
  </si>
  <si>
    <t>946211131</t>
  </si>
  <si>
    <t>Montáž zavěšeného trubkového lešení na potrubních mostech nebo na mostní konstrukci  s podlahami s provozním zatížením tř. 3 přes 150 do 200 kg/m2, umístěného ve výšce do 10 m</t>
  </si>
  <si>
    <t>1169005486</t>
  </si>
  <si>
    <t>2*48*4</t>
  </si>
  <si>
    <t>63</t>
  </si>
  <si>
    <t>946211231</t>
  </si>
  <si>
    <t>Montáž zavěšeného trubkového lešení na potrubních mostech nebo na mostní konstrukci  Příplatek za první a každý další den použití lešení k ceně -1131</t>
  </si>
  <si>
    <t>-2057777861</t>
  </si>
  <si>
    <t>384*100 'Přepočtené koeficientem množství</t>
  </si>
  <si>
    <t>64</t>
  </si>
  <si>
    <t>946211831</t>
  </si>
  <si>
    <t>Demontáž zavěšeného trubkového lešení na potrubních mostech nebo na mostní konstrukci  s podlahami s provozním zatížením tř. 3 přes 150 do 200 kg/m2, umístěného ve výšce do 10 m</t>
  </si>
  <si>
    <t>1291869095</t>
  </si>
  <si>
    <t>65</t>
  </si>
  <si>
    <t>985331117</t>
  </si>
  <si>
    <t>Dodatečné vlepování betonářské výztuže včetně vyvrtání a vyčištění otvoru cementovou aktivovanou maltou průměr výztuže 20 mm</t>
  </si>
  <si>
    <t>-1966350572</t>
  </si>
  <si>
    <t>3*0,4</t>
  </si>
  <si>
    <t>66</t>
  </si>
  <si>
    <t>13021017</t>
  </si>
  <si>
    <t>tyč ocelová kruhová žebírková DIN 488 jakost B500B (10 505) výztuž do betonu D 20mm</t>
  </si>
  <si>
    <t>-976334440</t>
  </si>
  <si>
    <t>Poznámka k položce:_x000D_
Hmotnost: 2,47 kg/m</t>
  </si>
  <si>
    <t>0,7*3*2,47*0,001</t>
  </si>
  <si>
    <t>0,005*1,1 'Přepočtené koeficientem množství</t>
  </si>
  <si>
    <t>997</t>
  </si>
  <si>
    <t>Přesun sutě</t>
  </si>
  <si>
    <t>67</t>
  </si>
  <si>
    <t>997221551</t>
  </si>
  <si>
    <t>Vodorovná doprava suti  bez naložení, ale se složením a s hrubým urovnáním ze sypkých materiálů, na vzdálenost do 1 km</t>
  </si>
  <si>
    <t>1311449696</t>
  </si>
  <si>
    <t>68</t>
  </si>
  <si>
    <t>997221559</t>
  </si>
  <si>
    <t>Vodorovná doprava suti  bez naložení, ale se složením a s hrubým urovnáním Příplatek k ceně za každý další i započatý 1 km přes 1 km</t>
  </si>
  <si>
    <t>1004994948</t>
  </si>
  <si>
    <t>69</t>
  </si>
  <si>
    <t>997221611</t>
  </si>
  <si>
    <t>Nakládání na dopravní prostředky  pro vodorovnou dopravu suti</t>
  </si>
  <si>
    <t>-1313668775</t>
  </si>
  <si>
    <t>70</t>
  </si>
  <si>
    <t>997221645</t>
  </si>
  <si>
    <t>Poplatek za uložení stavebního odpadu na skládce (skládkovné) asfaltového bez obsahu dehtu zatříděného do Katalogu odpadů pod kódem 17 03 02</t>
  </si>
  <si>
    <t>-280048476</t>
  </si>
  <si>
    <t>998</t>
  </si>
  <si>
    <t>Přesun hmot</t>
  </si>
  <si>
    <t>71</t>
  </si>
  <si>
    <t>998212111</t>
  </si>
  <si>
    <t>Přesun hmot pro mosty zděné, betonové monolitické, spřažené ocelobetonové nebo kovové  vodorovná dopravní vzdálenost do 100 m výška mostu do 20 m</t>
  </si>
  <si>
    <t>239243471</t>
  </si>
  <si>
    <t>72</t>
  </si>
  <si>
    <t>998212195</t>
  </si>
  <si>
    <t>Přesun hmot pro mosty zděné, betonové monolitické, spřažené ocelobetonové nebo kovové  Příplatek k cenám za zvětšený přesun přes přes vymezenou největší dopravní vzdálenost do 5000 m</t>
  </si>
  <si>
    <t>31602109</t>
  </si>
  <si>
    <t>VOD</t>
  </si>
  <si>
    <t>Demontáž a montáž vodovodního potrubí</t>
  </si>
  <si>
    <t>73</t>
  </si>
  <si>
    <t>966077111</t>
  </si>
  <si>
    <t>Odstranění různých konstrukcí na mostech doplňkových ocelových konstrukcí hmotnosti jednotlivě do 20 kg</t>
  </si>
  <si>
    <t>903910096</t>
  </si>
  <si>
    <t>74</t>
  </si>
  <si>
    <t>966077151</t>
  </si>
  <si>
    <t>Odstranění různých konstrukcí na mostech doplňkových ocelových konstrukcí hmotnosti jednotlivě přes 500 do 1000 kg</t>
  </si>
  <si>
    <t>350890899</t>
  </si>
  <si>
    <t>75</t>
  </si>
  <si>
    <t>936172127</t>
  </si>
  <si>
    <t>Osazení kovových doplňků mostního vybavení jednotlivě  ocelové konstrukce do 1 000 kg</t>
  </si>
  <si>
    <t>-1432426370</t>
  </si>
  <si>
    <t>76</t>
  </si>
  <si>
    <t>936172127R1</t>
  </si>
  <si>
    <t>Tepelně izolované potrubí VAS</t>
  </si>
  <si>
    <t>1658000331</t>
  </si>
  <si>
    <t>77</t>
  </si>
  <si>
    <t>139725585</t>
  </si>
  <si>
    <t>78</t>
  </si>
  <si>
    <t>936172124R2</t>
  </si>
  <si>
    <t>1299426777</t>
  </si>
  <si>
    <t>79</t>
  </si>
  <si>
    <t>936172124R3</t>
  </si>
  <si>
    <t>Osazení sedla pro potrubí vodovodu dle požadavku VAS</t>
  </si>
  <si>
    <t>-461599525</t>
  </si>
  <si>
    <t>PSV</t>
  </si>
  <si>
    <t>Práce a dodávky PSV</t>
  </si>
  <si>
    <t>711</t>
  </si>
  <si>
    <t>Izolace proti vodě, vlhkosti a plynům</t>
  </si>
  <si>
    <t>80</t>
  </si>
  <si>
    <t>711111001</t>
  </si>
  <si>
    <t>Provedení izolace proti zemní vlhkosti natěradly a tmely za studena  na ploše vodorovné V nátěrem penetračním</t>
  </si>
  <si>
    <t>-1649562518</t>
  </si>
  <si>
    <t>2,0*0,3+2,0*0,1</t>
  </si>
  <si>
    <t>81</t>
  </si>
  <si>
    <t>711111012</t>
  </si>
  <si>
    <t>Provedení izolace proti zemní vlhkosti natěradly a tmely za studena  na ploše vodorovné V nátěrem tekutou lepenkou</t>
  </si>
  <si>
    <t>-1001888986</t>
  </si>
  <si>
    <t>82</t>
  </si>
  <si>
    <t>711112001</t>
  </si>
  <si>
    <t>Provedení izolace proti zemní vlhkosti natěradly a tmely za studena  na ploše svislé S nátěrem penetračním</t>
  </si>
  <si>
    <t>243334183</t>
  </si>
  <si>
    <t>(0,3+1,375+0,3)*1,22+0,8*0,3+1,5*1,5+(0,5+1,2+1,24)*1,2+1,74*1,0</t>
  </si>
  <si>
    <t>((1,17*2+0,3)*1,5+0,725*0,3*2+(1,313+2+0,3)*1,5+(2,5+1,55+0,5)*1,2)*2+(0,7+0,7+0,5)*1,2</t>
  </si>
  <si>
    <t>83</t>
  </si>
  <si>
    <t>11163150</t>
  </si>
  <si>
    <t>lak penetrační asfaltový</t>
  </si>
  <si>
    <t>-797554717</t>
  </si>
  <si>
    <t>Poznámka k položce:_x000D_
Spotřeba 0,3-0,4kg/m2</t>
  </si>
  <si>
    <t>43,953*0,00034 'Přepočtené koeficientem množství</t>
  </si>
  <si>
    <t>84</t>
  </si>
  <si>
    <t>711112012</t>
  </si>
  <si>
    <t>Provedení izolace proti zemní vlhkosti natěradly a tmely za studena  na ploše svislé S nátěrem tekutou lepenkou</t>
  </si>
  <si>
    <t>-2124229021</t>
  </si>
  <si>
    <t>85</t>
  </si>
  <si>
    <t>24551030</t>
  </si>
  <si>
    <t>stěrka hydroizolační dvousložková cemento-polymerová vlákny vyztužená proti zemní vlhkosti</t>
  </si>
  <si>
    <t>-129838258</t>
  </si>
  <si>
    <t>Poznámka k položce:_x000D_
Spotřeba: 1 vrstva 1,5 kg/m2</t>
  </si>
  <si>
    <t>43,797*1,5</t>
  </si>
  <si>
    <t>86</t>
  </si>
  <si>
    <t>711199095</t>
  </si>
  <si>
    <t>Příplatek k cenám provedení izolace proti zemní vlhkosti za plochu do 10 m2  natěradly za studena nebo za horka</t>
  </si>
  <si>
    <t>783555826</t>
  </si>
  <si>
    <t>0,8</t>
  </si>
  <si>
    <t>87</t>
  </si>
  <si>
    <t>998711101</t>
  </si>
  <si>
    <t>Přesun hmot pro izolace proti vodě, vlhkosti a plynům  stanovený z hmotnosti přesunovaného materiálu vodorovná dopravní vzdálenost do 50 m v objektech výšky do 6 m</t>
  </si>
  <si>
    <t>-2071368196</t>
  </si>
  <si>
    <t>Vedlejší rozpočtové náklady</t>
  </si>
  <si>
    <t>VRN1</t>
  </si>
  <si>
    <t>Průzkumné, geodetické a projektové práce</t>
  </si>
  <si>
    <t>88</t>
  </si>
  <si>
    <t>012002000</t>
  </si>
  <si>
    <t>Geodetické práce</t>
  </si>
  <si>
    <t>…</t>
  </si>
  <si>
    <t>1024</t>
  </si>
  <si>
    <t>578857559</t>
  </si>
  <si>
    <t>89</t>
  </si>
  <si>
    <t>013254000</t>
  </si>
  <si>
    <t>Dokumentace skutečného provedení stavby</t>
  </si>
  <si>
    <t>152633160</t>
  </si>
  <si>
    <t>VRN3</t>
  </si>
  <si>
    <t>90</t>
  </si>
  <si>
    <t>030001000</t>
  </si>
  <si>
    <t>1451506120</t>
  </si>
  <si>
    <t>91</t>
  </si>
  <si>
    <t>034303000</t>
  </si>
  <si>
    <t>Dopravní značení na staveništi</t>
  </si>
  <si>
    <t>-1282864677</t>
  </si>
  <si>
    <t>VRN6</t>
  </si>
  <si>
    <t>92</t>
  </si>
  <si>
    <t>060001000</t>
  </si>
  <si>
    <t>-809785502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</si>
</sst>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2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workbookViewId="0">
      <selection activeCell="AN2" sqref="AN2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14"/>
      <c r="AS2" s="314"/>
      <c r="AT2" s="314"/>
      <c r="AU2" s="314"/>
      <c r="AV2" s="314"/>
      <c r="AW2" s="314"/>
      <c r="AX2" s="314"/>
      <c r="AY2" s="314"/>
      <c r="AZ2" s="314"/>
      <c r="BA2" s="314"/>
      <c r="BB2" s="314"/>
      <c r="BC2" s="314"/>
      <c r="BD2" s="314"/>
      <c r="BE2" s="314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7" t="s">
        <v>14</v>
      </c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P5" s="22"/>
      <c r="AQ5" s="22"/>
      <c r="AR5" s="20"/>
      <c r="BE5" s="294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9" t="s">
        <v>17</v>
      </c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P6" s="22"/>
      <c r="AQ6" s="22"/>
      <c r="AR6" s="20"/>
      <c r="BE6" s="295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95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95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5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95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295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5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30</v>
      </c>
      <c r="AO13" s="22"/>
      <c r="AP13" s="22"/>
      <c r="AQ13" s="22"/>
      <c r="AR13" s="20"/>
      <c r="BE13" s="295"/>
      <c r="BS13" s="17" t="s">
        <v>6</v>
      </c>
    </row>
    <row r="14" spans="1:74" ht="12.75">
      <c r="B14" s="21"/>
      <c r="C14" s="22"/>
      <c r="D14" s="22"/>
      <c r="E14" s="300" t="s">
        <v>30</v>
      </c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295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5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295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34</v>
      </c>
      <c r="AO17" s="22"/>
      <c r="AP17" s="22"/>
      <c r="AQ17" s="22"/>
      <c r="AR17" s="20"/>
      <c r="BE17" s="295"/>
      <c r="BS17" s="17" t="s">
        <v>35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5"/>
      <c r="BS18" s="17" t="s">
        <v>6</v>
      </c>
    </row>
    <row r="19" spans="1:71" s="1" customFormat="1" ht="12" customHeight="1">
      <c r="B19" s="21"/>
      <c r="C19" s="22"/>
      <c r="D19" s="29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95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95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5"/>
    </row>
    <row r="22" spans="1:71" s="1" customFormat="1" ht="12" customHeight="1">
      <c r="B22" s="21"/>
      <c r="C22" s="22"/>
      <c r="D22" s="29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5"/>
    </row>
    <row r="23" spans="1:71" s="1" customFormat="1" ht="16.5" customHeight="1">
      <c r="B23" s="21"/>
      <c r="C23" s="22"/>
      <c r="D23" s="22"/>
      <c r="E23" s="302" t="s">
        <v>1</v>
      </c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  <c r="AF23" s="302"/>
      <c r="AG23" s="302"/>
      <c r="AH23" s="302"/>
      <c r="AI23" s="302"/>
      <c r="AJ23" s="302"/>
      <c r="AK23" s="302"/>
      <c r="AL23" s="302"/>
      <c r="AM23" s="302"/>
      <c r="AN23" s="302"/>
      <c r="AO23" s="22"/>
      <c r="AP23" s="22"/>
      <c r="AQ23" s="22"/>
      <c r="AR23" s="20"/>
      <c r="BE23" s="295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5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5"/>
    </row>
    <row r="26" spans="1:71" s="1" customFormat="1" ht="14.45" customHeight="1">
      <c r="B26" s="21"/>
      <c r="C26" s="22"/>
      <c r="D26" s="34" t="s">
        <v>39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03">
        <f>ROUND(AG94,2)</f>
        <v>0</v>
      </c>
      <c r="AL26" s="298"/>
      <c r="AM26" s="298"/>
      <c r="AN26" s="298"/>
      <c r="AO26" s="298"/>
      <c r="AP26" s="22"/>
      <c r="AQ26" s="22"/>
      <c r="AR26" s="20"/>
      <c r="BE26" s="295"/>
    </row>
    <row r="27" spans="1:71" s="1" customFormat="1" ht="14.45" customHeight="1">
      <c r="B27" s="21"/>
      <c r="C27" s="22"/>
      <c r="D27" s="34" t="s">
        <v>40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303">
        <f>ROUND(AG97, 2)</f>
        <v>0</v>
      </c>
      <c r="AL27" s="303"/>
      <c r="AM27" s="303"/>
      <c r="AN27" s="303"/>
      <c r="AO27" s="303"/>
      <c r="AP27" s="22"/>
      <c r="AQ27" s="22"/>
      <c r="AR27" s="20"/>
      <c r="BE27" s="295"/>
    </row>
    <row r="28" spans="1:71" s="2" customFormat="1" ht="6.95" customHeigh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8"/>
      <c r="BE28" s="295"/>
    </row>
    <row r="29" spans="1:71" s="2" customFormat="1" ht="25.9" customHeight="1">
      <c r="A29" s="35"/>
      <c r="B29" s="36"/>
      <c r="C29" s="37"/>
      <c r="D29" s="39" t="s">
        <v>41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304">
        <f>ROUND(AK26 + AK27, 2)</f>
        <v>0</v>
      </c>
      <c r="AL29" s="305"/>
      <c r="AM29" s="305"/>
      <c r="AN29" s="305"/>
      <c r="AO29" s="305"/>
      <c r="AP29" s="37"/>
      <c r="AQ29" s="37"/>
      <c r="AR29" s="38"/>
      <c r="BE29" s="295"/>
    </row>
    <row r="30" spans="1:71" s="2" customFormat="1" ht="6.95" customHeight="1">
      <c r="A30" s="35"/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8"/>
      <c r="BE30" s="295"/>
    </row>
    <row r="31" spans="1:71" s="2" customFormat="1" ht="12.75">
      <c r="A31" s="35"/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06" t="s">
        <v>42</v>
      </c>
      <c r="M31" s="306"/>
      <c r="N31" s="306"/>
      <c r="O31" s="306"/>
      <c r="P31" s="306"/>
      <c r="Q31" s="37"/>
      <c r="R31" s="37"/>
      <c r="S31" s="37"/>
      <c r="T31" s="37"/>
      <c r="U31" s="37"/>
      <c r="V31" s="37"/>
      <c r="W31" s="306" t="s">
        <v>43</v>
      </c>
      <c r="X31" s="306"/>
      <c r="Y31" s="306"/>
      <c r="Z31" s="306"/>
      <c r="AA31" s="306"/>
      <c r="AB31" s="306"/>
      <c r="AC31" s="306"/>
      <c r="AD31" s="306"/>
      <c r="AE31" s="306"/>
      <c r="AF31" s="37"/>
      <c r="AG31" s="37"/>
      <c r="AH31" s="37"/>
      <c r="AI31" s="37"/>
      <c r="AJ31" s="37"/>
      <c r="AK31" s="306" t="s">
        <v>44</v>
      </c>
      <c r="AL31" s="306"/>
      <c r="AM31" s="306"/>
      <c r="AN31" s="306"/>
      <c r="AO31" s="306"/>
      <c r="AP31" s="37"/>
      <c r="AQ31" s="37"/>
      <c r="AR31" s="38"/>
      <c r="BE31" s="295"/>
    </row>
    <row r="32" spans="1:71" s="3" customFormat="1" ht="14.45" customHeight="1">
      <c r="B32" s="41"/>
      <c r="C32" s="42"/>
      <c r="D32" s="29" t="s">
        <v>45</v>
      </c>
      <c r="E32" s="42"/>
      <c r="F32" s="29" t="s">
        <v>46</v>
      </c>
      <c r="G32" s="42"/>
      <c r="H32" s="42"/>
      <c r="I32" s="42"/>
      <c r="J32" s="42"/>
      <c r="K32" s="42"/>
      <c r="L32" s="307">
        <v>0.21</v>
      </c>
      <c r="M32" s="308"/>
      <c r="N32" s="308"/>
      <c r="O32" s="308"/>
      <c r="P32" s="308"/>
      <c r="Q32" s="42"/>
      <c r="R32" s="42"/>
      <c r="S32" s="42"/>
      <c r="T32" s="42"/>
      <c r="U32" s="42"/>
      <c r="V32" s="42"/>
      <c r="W32" s="309">
        <f>ROUND(AZ94 + SUM(CD97:CD101), 2)</f>
        <v>0</v>
      </c>
      <c r="X32" s="308"/>
      <c r="Y32" s="308"/>
      <c r="Z32" s="308"/>
      <c r="AA32" s="308"/>
      <c r="AB32" s="308"/>
      <c r="AC32" s="308"/>
      <c r="AD32" s="308"/>
      <c r="AE32" s="308"/>
      <c r="AF32" s="42"/>
      <c r="AG32" s="42"/>
      <c r="AH32" s="42"/>
      <c r="AI32" s="42"/>
      <c r="AJ32" s="42"/>
      <c r="AK32" s="309">
        <f>ROUND(AV94 + SUM(BY97:BY101), 2)</f>
        <v>0</v>
      </c>
      <c r="AL32" s="308"/>
      <c r="AM32" s="308"/>
      <c r="AN32" s="308"/>
      <c r="AO32" s="308"/>
      <c r="AP32" s="42"/>
      <c r="AQ32" s="42"/>
      <c r="AR32" s="43"/>
      <c r="BE32" s="296"/>
    </row>
    <row r="33" spans="1:57" s="3" customFormat="1" ht="14.45" customHeight="1">
      <c r="B33" s="41"/>
      <c r="C33" s="42"/>
      <c r="D33" s="42"/>
      <c r="E33" s="42"/>
      <c r="F33" s="29" t="s">
        <v>47</v>
      </c>
      <c r="G33" s="42"/>
      <c r="H33" s="42"/>
      <c r="I33" s="42"/>
      <c r="J33" s="42"/>
      <c r="K33" s="42"/>
      <c r="L33" s="307">
        <v>0.15</v>
      </c>
      <c r="M33" s="308"/>
      <c r="N33" s="308"/>
      <c r="O33" s="308"/>
      <c r="P33" s="308"/>
      <c r="Q33" s="42"/>
      <c r="R33" s="42"/>
      <c r="S33" s="42"/>
      <c r="T33" s="42"/>
      <c r="U33" s="42"/>
      <c r="V33" s="42"/>
      <c r="W33" s="309">
        <f>ROUND(BA94 + SUM(CE97:CE101), 2)</f>
        <v>0</v>
      </c>
      <c r="X33" s="308"/>
      <c r="Y33" s="308"/>
      <c r="Z33" s="308"/>
      <c r="AA33" s="308"/>
      <c r="AB33" s="308"/>
      <c r="AC33" s="308"/>
      <c r="AD33" s="308"/>
      <c r="AE33" s="308"/>
      <c r="AF33" s="42"/>
      <c r="AG33" s="42"/>
      <c r="AH33" s="42"/>
      <c r="AI33" s="42"/>
      <c r="AJ33" s="42"/>
      <c r="AK33" s="309">
        <f>ROUND(AW94 + SUM(BZ97:BZ101), 2)</f>
        <v>0</v>
      </c>
      <c r="AL33" s="308"/>
      <c r="AM33" s="308"/>
      <c r="AN33" s="308"/>
      <c r="AO33" s="308"/>
      <c r="AP33" s="42"/>
      <c r="AQ33" s="42"/>
      <c r="AR33" s="43"/>
      <c r="BE33" s="296"/>
    </row>
    <row r="34" spans="1:57" s="3" customFormat="1" ht="14.45" hidden="1" customHeight="1">
      <c r="B34" s="41"/>
      <c r="C34" s="42"/>
      <c r="D34" s="42"/>
      <c r="E34" s="42"/>
      <c r="F34" s="29" t="s">
        <v>48</v>
      </c>
      <c r="G34" s="42"/>
      <c r="H34" s="42"/>
      <c r="I34" s="42"/>
      <c r="J34" s="42"/>
      <c r="K34" s="42"/>
      <c r="L34" s="307">
        <v>0.21</v>
      </c>
      <c r="M34" s="308"/>
      <c r="N34" s="308"/>
      <c r="O34" s="308"/>
      <c r="P34" s="308"/>
      <c r="Q34" s="42"/>
      <c r="R34" s="42"/>
      <c r="S34" s="42"/>
      <c r="T34" s="42"/>
      <c r="U34" s="42"/>
      <c r="V34" s="42"/>
      <c r="W34" s="309">
        <f>ROUND(BB94 + SUM(CF97:CF101), 2)</f>
        <v>0</v>
      </c>
      <c r="X34" s="308"/>
      <c r="Y34" s="308"/>
      <c r="Z34" s="308"/>
      <c r="AA34" s="308"/>
      <c r="AB34" s="308"/>
      <c r="AC34" s="308"/>
      <c r="AD34" s="308"/>
      <c r="AE34" s="308"/>
      <c r="AF34" s="42"/>
      <c r="AG34" s="42"/>
      <c r="AH34" s="42"/>
      <c r="AI34" s="42"/>
      <c r="AJ34" s="42"/>
      <c r="AK34" s="309">
        <v>0</v>
      </c>
      <c r="AL34" s="308"/>
      <c r="AM34" s="308"/>
      <c r="AN34" s="308"/>
      <c r="AO34" s="308"/>
      <c r="AP34" s="42"/>
      <c r="AQ34" s="42"/>
      <c r="AR34" s="43"/>
      <c r="BE34" s="296"/>
    </row>
    <row r="35" spans="1:57" s="3" customFormat="1" ht="14.45" hidden="1" customHeight="1">
      <c r="B35" s="41"/>
      <c r="C35" s="42"/>
      <c r="D35" s="42"/>
      <c r="E35" s="42"/>
      <c r="F35" s="29" t="s">
        <v>49</v>
      </c>
      <c r="G35" s="42"/>
      <c r="H35" s="42"/>
      <c r="I35" s="42"/>
      <c r="J35" s="42"/>
      <c r="K35" s="42"/>
      <c r="L35" s="307">
        <v>0.15</v>
      </c>
      <c r="M35" s="308"/>
      <c r="N35" s="308"/>
      <c r="O35" s="308"/>
      <c r="P35" s="308"/>
      <c r="Q35" s="42"/>
      <c r="R35" s="42"/>
      <c r="S35" s="42"/>
      <c r="T35" s="42"/>
      <c r="U35" s="42"/>
      <c r="V35" s="42"/>
      <c r="W35" s="309">
        <f>ROUND(BC94 + SUM(CG97:CG101), 2)</f>
        <v>0</v>
      </c>
      <c r="X35" s="308"/>
      <c r="Y35" s="308"/>
      <c r="Z35" s="308"/>
      <c r="AA35" s="308"/>
      <c r="AB35" s="308"/>
      <c r="AC35" s="308"/>
      <c r="AD35" s="308"/>
      <c r="AE35" s="308"/>
      <c r="AF35" s="42"/>
      <c r="AG35" s="42"/>
      <c r="AH35" s="42"/>
      <c r="AI35" s="42"/>
      <c r="AJ35" s="42"/>
      <c r="AK35" s="309">
        <v>0</v>
      </c>
      <c r="AL35" s="308"/>
      <c r="AM35" s="308"/>
      <c r="AN35" s="308"/>
      <c r="AO35" s="308"/>
      <c r="AP35" s="42"/>
      <c r="AQ35" s="42"/>
      <c r="AR35" s="43"/>
    </row>
    <row r="36" spans="1:57" s="3" customFormat="1" ht="14.45" hidden="1" customHeight="1">
      <c r="B36" s="41"/>
      <c r="C36" s="42"/>
      <c r="D36" s="42"/>
      <c r="E36" s="42"/>
      <c r="F36" s="29" t="s">
        <v>50</v>
      </c>
      <c r="G36" s="42"/>
      <c r="H36" s="42"/>
      <c r="I36" s="42"/>
      <c r="J36" s="42"/>
      <c r="K36" s="42"/>
      <c r="L36" s="307">
        <v>0</v>
      </c>
      <c r="M36" s="308"/>
      <c r="N36" s="308"/>
      <c r="O36" s="308"/>
      <c r="P36" s="308"/>
      <c r="Q36" s="42"/>
      <c r="R36" s="42"/>
      <c r="S36" s="42"/>
      <c r="T36" s="42"/>
      <c r="U36" s="42"/>
      <c r="V36" s="42"/>
      <c r="W36" s="309">
        <f>ROUND(BD94 + SUM(CH97:CH101), 2)</f>
        <v>0</v>
      </c>
      <c r="X36" s="308"/>
      <c r="Y36" s="308"/>
      <c r="Z36" s="308"/>
      <c r="AA36" s="308"/>
      <c r="AB36" s="308"/>
      <c r="AC36" s="308"/>
      <c r="AD36" s="308"/>
      <c r="AE36" s="308"/>
      <c r="AF36" s="42"/>
      <c r="AG36" s="42"/>
      <c r="AH36" s="42"/>
      <c r="AI36" s="42"/>
      <c r="AJ36" s="42"/>
      <c r="AK36" s="309">
        <v>0</v>
      </c>
      <c r="AL36" s="308"/>
      <c r="AM36" s="308"/>
      <c r="AN36" s="308"/>
      <c r="AO36" s="308"/>
      <c r="AP36" s="42"/>
      <c r="AQ36" s="42"/>
      <c r="AR36" s="43"/>
    </row>
    <row r="37" spans="1:57" s="2" customFormat="1" ht="6.9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5"/>
    </row>
    <row r="38" spans="1:57" s="2" customFormat="1" ht="25.9" customHeight="1">
      <c r="A38" s="35"/>
      <c r="B38" s="36"/>
      <c r="C38" s="44"/>
      <c r="D38" s="45" t="s">
        <v>51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7" t="s">
        <v>52</v>
      </c>
      <c r="U38" s="46"/>
      <c r="V38" s="46"/>
      <c r="W38" s="46"/>
      <c r="X38" s="310" t="s">
        <v>53</v>
      </c>
      <c r="Y38" s="311"/>
      <c r="Z38" s="311"/>
      <c r="AA38" s="311"/>
      <c r="AB38" s="311"/>
      <c r="AC38" s="46"/>
      <c r="AD38" s="46"/>
      <c r="AE38" s="46"/>
      <c r="AF38" s="46"/>
      <c r="AG38" s="46"/>
      <c r="AH38" s="46"/>
      <c r="AI38" s="46"/>
      <c r="AJ38" s="46"/>
      <c r="AK38" s="312">
        <f>SUM(AK29:AK36)</f>
        <v>0</v>
      </c>
      <c r="AL38" s="311"/>
      <c r="AM38" s="311"/>
      <c r="AN38" s="311"/>
      <c r="AO38" s="313"/>
      <c r="AP38" s="44"/>
      <c r="AQ38" s="44"/>
      <c r="AR38" s="38"/>
      <c r="BE38" s="35"/>
    </row>
    <row r="39" spans="1:57" s="2" customFormat="1" ht="6.95" customHeight="1">
      <c r="A39" s="35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8"/>
      <c r="BE39" s="35"/>
    </row>
    <row r="40" spans="1:57" s="2" customFormat="1" ht="14.45" customHeight="1">
      <c r="A40" s="35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8"/>
      <c r="BE40" s="35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8"/>
      <c r="C49" s="49"/>
      <c r="D49" s="50" t="s">
        <v>54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55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5"/>
      <c r="B60" s="36"/>
      <c r="C60" s="37"/>
      <c r="D60" s="53" t="s">
        <v>56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3" t="s">
        <v>57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3" t="s">
        <v>56</v>
      </c>
      <c r="AI60" s="40"/>
      <c r="AJ60" s="40"/>
      <c r="AK60" s="40"/>
      <c r="AL60" s="40"/>
      <c r="AM60" s="53" t="s">
        <v>57</v>
      </c>
      <c r="AN60" s="40"/>
      <c r="AO60" s="40"/>
      <c r="AP60" s="37"/>
      <c r="AQ60" s="37"/>
      <c r="AR60" s="38"/>
      <c r="BE60" s="35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5"/>
      <c r="B64" s="36"/>
      <c r="C64" s="37"/>
      <c r="D64" s="50" t="s">
        <v>58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59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38"/>
      <c r="BE64" s="35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5"/>
      <c r="B75" s="36"/>
      <c r="C75" s="37"/>
      <c r="D75" s="53" t="s">
        <v>56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3" t="s">
        <v>57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3" t="s">
        <v>56</v>
      </c>
      <c r="AI75" s="40"/>
      <c r="AJ75" s="40"/>
      <c r="AK75" s="40"/>
      <c r="AL75" s="40"/>
      <c r="AM75" s="53" t="s">
        <v>57</v>
      </c>
      <c r="AN75" s="40"/>
      <c r="AO75" s="40"/>
      <c r="AP75" s="37"/>
      <c r="AQ75" s="37"/>
      <c r="AR75" s="38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8"/>
      <c r="BE77" s="35"/>
    </row>
    <row r="81" spans="1:90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8"/>
      <c r="BE81" s="35"/>
    </row>
    <row r="82" spans="1:90" s="2" customFormat="1" ht="24.95" customHeight="1">
      <c r="A82" s="35"/>
      <c r="B82" s="36"/>
      <c r="C82" s="23" t="s">
        <v>60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5"/>
    </row>
    <row r="83" spans="1:90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5"/>
    </row>
    <row r="84" spans="1:90" s="4" customFormat="1" ht="12" customHeight="1">
      <c r="B84" s="59"/>
      <c r="C84" s="29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H17160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0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68" t="str">
        <f>K6</f>
        <v>Rozšíření mostu ul. Koželužská o oboustranné chodníky_2022</v>
      </c>
      <c r="M85" s="269"/>
      <c r="N85" s="269"/>
      <c r="O85" s="269"/>
      <c r="P85" s="269"/>
      <c r="Q85" s="269"/>
      <c r="R85" s="269"/>
      <c r="S85" s="269"/>
      <c r="T85" s="269"/>
      <c r="U85" s="269"/>
      <c r="V85" s="269"/>
      <c r="W85" s="269"/>
      <c r="X85" s="269"/>
      <c r="Y85" s="269"/>
      <c r="Z85" s="269"/>
      <c r="AA85" s="269"/>
      <c r="AB85" s="269"/>
      <c r="AC85" s="269"/>
      <c r="AD85" s="269"/>
      <c r="AE85" s="269"/>
      <c r="AF85" s="269"/>
      <c r="AG85" s="269"/>
      <c r="AH85" s="269"/>
      <c r="AI85" s="269"/>
      <c r="AJ85" s="269"/>
      <c r="AK85" s="269"/>
      <c r="AL85" s="269"/>
      <c r="AM85" s="269"/>
      <c r="AN85" s="269"/>
      <c r="AO85" s="269"/>
      <c r="AP85" s="64"/>
      <c r="AQ85" s="64"/>
      <c r="AR85" s="65"/>
    </row>
    <row r="86" spans="1:90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5"/>
    </row>
    <row r="87" spans="1:90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Znojmo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270" t="str">
        <f>IF(AN8= "","",AN8)</f>
        <v>27. 6. 2022</v>
      </c>
      <c r="AN87" s="270"/>
      <c r="AO87" s="37"/>
      <c r="AP87" s="37"/>
      <c r="AQ87" s="37"/>
      <c r="AR87" s="38"/>
      <c r="BE87" s="35"/>
    </row>
    <row r="88" spans="1:90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5"/>
    </row>
    <row r="89" spans="1:90" s="2" customFormat="1" ht="15.2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Město Znojmo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277" t="str">
        <f>IF(E17="","",E17)</f>
        <v>HURYTA s.r.o.</v>
      </c>
      <c r="AN89" s="278"/>
      <c r="AO89" s="278"/>
      <c r="AP89" s="278"/>
      <c r="AQ89" s="37"/>
      <c r="AR89" s="38"/>
      <c r="AS89" s="271" t="s">
        <v>61</v>
      </c>
      <c r="AT89" s="272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0" s="2" customFormat="1" ht="15.2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36</v>
      </c>
      <c r="AJ90" s="37"/>
      <c r="AK90" s="37"/>
      <c r="AL90" s="37"/>
      <c r="AM90" s="277" t="str">
        <f>IF(E20="","",E20)</f>
        <v>Ing. Ladislav Huryta</v>
      </c>
      <c r="AN90" s="278"/>
      <c r="AO90" s="278"/>
      <c r="AP90" s="278"/>
      <c r="AQ90" s="37"/>
      <c r="AR90" s="38"/>
      <c r="AS90" s="273"/>
      <c r="AT90" s="274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0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275"/>
      <c r="AT91" s="276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0" s="2" customFormat="1" ht="29.25" customHeight="1">
      <c r="A92" s="35"/>
      <c r="B92" s="36"/>
      <c r="C92" s="282" t="s">
        <v>62</v>
      </c>
      <c r="D92" s="280"/>
      <c r="E92" s="280"/>
      <c r="F92" s="280"/>
      <c r="G92" s="280"/>
      <c r="H92" s="74"/>
      <c r="I92" s="279" t="s">
        <v>63</v>
      </c>
      <c r="J92" s="280"/>
      <c r="K92" s="280"/>
      <c r="L92" s="280"/>
      <c r="M92" s="280"/>
      <c r="N92" s="280"/>
      <c r="O92" s="280"/>
      <c r="P92" s="280"/>
      <c r="Q92" s="280"/>
      <c r="R92" s="280"/>
      <c r="S92" s="280"/>
      <c r="T92" s="280"/>
      <c r="U92" s="280"/>
      <c r="V92" s="280"/>
      <c r="W92" s="280"/>
      <c r="X92" s="280"/>
      <c r="Y92" s="280"/>
      <c r="Z92" s="280"/>
      <c r="AA92" s="280"/>
      <c r="AB92" s="280"/>
      <c r="AC92" s="280"/>
      <c r="AD92" s="280"/>
      <c r="AE92" s="280"/>
      <c r="AF92" s="280"/>
      <c r="AG92" s="283" t="s">
        <v>64</v>
      </c>
      <c r="AH92" s="280"/>
      <c r="AI92" s="280"/>
      <c r="AJ92" s="280"/>
      <c r="AK92" s="280"/>
      <c r="AL92" s="280"/>
      <c r="AM92" s="280"/>
      <c r="AN92" s="279" t="s">
        <v>65</v>
      </c>
      <c r="AO92" s="280"/>
      <c r="AP92" s="281"/>
      <c r="AQ92" s="75" t="s">
        <v>66</v>
      </c>
      <c r="AR92" s="38"/>
      <c r="AS92" s="76" t="s">
        <v>67</v>
      </c>
      <c r="AT92" s="77" t="s">
        <v>68</v>
      </c>
      <c r="AU92" s="77" t="s">
        <v>69</v>
      </c>
      <c r="AV92" s="77" t="s">
        <v>70</v>
      </c>
      <c r="AW92" s="77" t="s">
        <v>71</v>
      </c>
      <c r="AX92" s="77" t="s">
        <v>72</v>
      </c>
      <c r="AY92" s="77" t="s">
        <v>73</v>
      </c>
      <c r="AZ92" s="77" t="s">
        <v>74</v>
      </c>
      <c r="BA92" s="77" t="s">
        <v>75</v>
      </c>
      <c r="BB92" s="77" t="s">
        <v>76</v>
      </c>
      <c r="BC92" s="77" t="s">
        <v>77</v>
      </c>
      <c r="BD92" s="78" t="s">
        <v>78</v>
      </c>
      <c r="BE92" s="35"/>
    </row>
    <row r="93" spans="1:90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0" s="6" customFormat="1" ht="32.450000000000003" customHeight="1">
      <c r="B94" s="82"/>
      <c r="C94" s="83" t="s">
        <v>79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91">
        <f>ROUND(AG95,2)</f>
        <v>0</v>
      </c>
      <c r="AH94" s="291"/>
      <c r="AI94" s="291"/>
      <c r="AJ94" s="291"/>
      <c r="AK94" s="291"/>
      <c r="AL94" s="291"/>
      <c r="AM94" s="291"/>
      <c r="AN94" s="292">
        <f>SUM(AG94,AT94)</f>
        <v>0</v>
      </c>
      <c r="AO94" s="292"/>
      <c r="AP94" s="292"/>
      <c r="AQ94" s="86" t="s">
        <v>1</v>
      </c>
      <c r="AR94" s="87"/>
      <c r="AS94" s="88">
        <f>ROUND(AS95,2)</f>
        <v>0</v>
      </c>
      <c r="AT94" s="89">
        <f>ROUND(SUM(AV94:AW94),2)</f>
        <v>0</v>
      </c>
      <c r="AU94" s="90">
        <f>ROUND(AU95,5)</f>
        <v>0</v>
      </c>
      <c r="AV94" s="89">
        <f>ROUND(AZ94*L32,2)</f>
        <v>0</v>
      </c>
      <c r="AW94" s="89">
        <f>ROUND(BA94*L33,2)</f>
        <v>0</v>
      </c>
      <c r="AX94" s="89">
        <f>ROUND(BB94*L32,2)</f>
        <v>0</v>
      </c>
      <c r="AY94" s="89">
        <f>ROUND(BC94*L33,2)</f>
        <v>0</v>
      </c>
      <c r="AZ94" s="89">
        <f>ROUND(AZ95,2)</f>
        <v>0</v>
      </c>
      <c r="BA94" s="89">
        <f>ROUND(BA95,2)</f>
        <v>0</v>
      </c>
      <c r="BB94" s="89">
        <f>ROUND(BB95,2)</f>
        <v>0</v>
      </c>
      <c r="BC94" s="89">
        <f>ROUND(BC95,2)</f>
        <v>0</v>
      </c>
      <c r="BD94" s="91">
        <f>ROUND(BD95,2)</f>
        <v>0</v>
      </c>
      <c r="BS94" s="92" t="s">
        <v>80</v>
      </c>
      <c r="BT94" s="92" t="s">
        <v>81</v>
      </c>
      <c r="BV94" s="92" t="s">
        <v>82</v>
      </c>
      <c r="BW94" s="92" t="s">
        <v>5</v>
      </c>
      <c r="BX94" s="92" t="s">
        <v>83</v>
      </c>
      <c r="CL94" s="92" t="s">
        <v>1</v>
      </c>
    </row>
    <row r="95" spans="1:90" s="7" customFormat="1" ht="24.75" customHeight="1">
      <c r="A95" s="93" t="s">
        <v>84</v>
      </c>
      <c r="B95" s="94"/>
      <c r="C95" s="95"/>
      <c r="D95" s="284" t="s">
        <v>14</v>
      </c>
      <c r="E95" s="284"/>
      <c r="F95" s="284"/>
      <c r="G95" s="284"/>
      <c r="H95" s="284"/>
      <c r="I95" s="96"/>
      <c r="J95" s="284" t="s">
        <v>17</v>
      </c>
      <c r="K95" s="284"/>
      <c r="L95" s="284"/>
      <c r="M95" s="284"/>
      <c r="N95" s="284"/>
      <c r="O95" s="284"/>
      <c r="P95" s="284"/>
      <c r="Q95" s="284"/>
      <c r="R95" s="284"/>
      <c r="S95" s="284"/>
      <c r="T95" s="284"/>
      <c r="U95" s="284"/>
      <c r="V95" s="284"/>
      <c r="W95" s="284"/>
      <c r="X95" s="284"/>
      <c r="Y95" s="284"/>
      <c r="Z95" s="284"/>
      <c r="AA95" s="284"/>
      <c r="AB95" s="284"/>
      <c r="AC95" s="284"/>
      <c r="AD95" s="284"/>
      <c r="AE95" s="284"/>
      <c r="AF95" s="284"/>
      <c r="AG95" s="285">
        <f>'H17160 - Rozšíření mostu ...'!J30</f>
        <v>0</v>
      </c>
      <c r="AH95" s="286"/>
      <c r="AI95" s="286"/>
      <c r="AJ95" s="286"/>
      <c r="AK95" s="286"/>
      <c r="AL95" s="286"/>
      <c r="AM95" s="286"/>
      <c r="AN95" s="285">
        <f>SUM(AG95,AT95)</f>
        <v>0</v>
      </c>
      <c r="AO95" s="286"/>
      <c r="AP95" s="286"/>
      <c r="AQ95" s="97" t="s">
        <v>85</v>
      </c>
      <c r="AR95" s="98"/>
      <c r="AS95" s="99">
        <v>0</v>
      </c>
      <c r="AT95" s="100">
        <f>ROUND(SUM(AV95:AW95),2)</f>
        <v>0</v>
      </c>
      <c r="AU95" s="101">
        <f>'H17160 - Rozšíření mostu ...'!P138</f>
        <v>0</v>
      </c>
      <c r="AV95" s="100">
        <f>'H17160 - Rozšíření mostu ...'!J33</f>
        <v>0</v>
      </c>
      <c r="AW95" s="100">
        <f>'H17160 - Rozšíření mostu ...'!J34</f>
        <v>0</v>
      </c>
      <c r="AX95" s="100">
        <f>'H17160 - Rozšíření mostu ...'!J35</f>
        <v>0</v>
      </c>
      <c r="AY95" s="100">
        <f>'H17160 - Rozšíření mostu ...'!J36</f>
        <v>0</v>
      </c>
      <c r="AZ95" s="100">
        <f>'H17160 - Rozšíření mostu ...'!F33</f>
        <v>0</v>
      </c>
      <c r="BA95" s="100">
        <f>'H17160 - Rozšíření mostu ...'!F34</f>
        <v>0</v>
      </c>
      <c r="BB95" s="100">
        <f>'H17160 - Rozšíření mostu ...'!F35</f>
        <v>0</v>
      </c>
      <c r="BC95" s="100">
        <f>'H17160 - Rozšíření mostu ...'!F36</f>
        <v>0</v>
      </c>
      <c r="BD95" s="102">
        <f>'H17160 - Rozšíření mostu ...'!F37</f>
        <v>0</v>
      </c>
      <c r="BT95" s="103" t="s">
        <v>86</v>
      </c>
      <c r="BU95" s="103" t="s">
        <v>87</v>
      </c>
      <c r="BV95" s="103" t="s">
        <v>82</v>
      </c>
      <c r="BW95" s="103" t="s">
        <v>5</v>
      </c>
      <c r="BX95" s="103" t="s">
        <v>83</v>
      </c>
      <c r="CL95" s="103" t="s">
        <v>1</v>
      </c>
    </row>
    <row r="96" spans="1:90" ht="11.25">
      <c r="B96" s="21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0"/>
    </row>
    <row r="97" spans="1:89" s="2" customFormat="1" ht="30" customHeight="1">
      <c r="A97" s="35"/>
      <c r="B97" s="36"/>
      <c r="C97" s="83" t="s">
        <v>88</v>
      </c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292">
        <f>ROUND(SUM(AG98:AG101), 2)</f>
        <v>0</v>
      </c>
      <c r="AH97" s="292"/>
      <c r="AI97" s="292"/>
      <c r="AJ97" s="292"/>
      <c r="AK97" s="292"/>
      <c r="AL97" s="292"/>
      <c r="AM97" s="292"/>
      <c r="AN97" s="292">
        <f>ROUND(SUM(AN98:AN101), 2)</f>
        <v>0</v>
      </c>
      <c r="AO97" s="292"/>
      <c r="AP97" s="292"/>
      <c r="AQ97" s="104"/>
      <c r="AR97" s="38"/>
      <c r="AS97" s="76" t="s">
        <v>89</v>
      </c>
      <c r="AT97" s="77" t="s">
        <v>90</v>
      </c>
      <c r="AU97" s="77" t="s">
        <v>45</v>
      </c>
      <c r="AV97" s="78" t="s">
        <v>68</v>
      </c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89" s="2" customFormat="1" ht="19.899999999999999" customHeight="1">
      <c r="A98" s="35"/>
      <c r="B98" s="36"/>
      <c r="C98" s="37"/>
      <c r="D98" s="289" t="s">
        <v>91</v>
      </c>
      <c r="E98" s="289"/>
      <c r="F98" s="289"/>
      <c r="G98" s="289"/>
      <c r="H98" s="289"/>
      <c r="I98" s="289"/>
      <c r="J98" s="289"/>
      <c r="K98" s="289"/>
      <c r="L98" s="289"/>
      <c r="M98" s="289"/>
      <c r="N98" s="289"/>
      <c r="O98" s="289"/>
      <c r="P98" s="289"/>
      <c r="Q98" s="289"/>
      <c r="R98" s="289"/>
      <c r="S98" s="289"/>
      <c r="T98" s="289"/>
      <c r="U98" s="289"/>
      <c r="V98" s="289"/>
      <c r="W98" s="289"/>
      <c r="X98" s="289"/>
      <c r="Y98" s="289"/>
      <c r="Z98" s="289"/>
      <c r="AA98" s="289"/>
      <c r="AB98" s="289"/>
      <c r="AC98" s="37"/>
      <c r="AD98" s="37"/>
      <c r="AE98" s="37"/>
      <c r="AF98" s="37"/>
      <c r="AG98" s="287">
        <f>ROUND(AG94 * AS98, 2)</f>
        <v>0</v>
      </c>
      <c r="AH98" s="288"/>
      <c r="AI98" s="288"/>
      <c r="AJ98" s="288"/>
      <c r="AK98" s="288"/>
      <c r="AL98" s="288"/>
      <c r="AM98" s="288"/>
      <c r="AN98" s="288">
        <f>ROUND(AG98 + AV98, 2)</f>
        <v>0</v>
      </c>
      <c r="AO98" s="288"/>
      <c r="AP98" s="288"/>
      <c r="AQ98" s="37"/>
      <c r="AR98" s="38"/>
      <c r="AS98" s="107">
        <v>0</v>
      </c>
      <c r="AT98" s="108" t="s">
        <v>92</v>
      </c>
      <c r="AU98" s="108" t="s">
        <v>46</v>
      </c>
      <c r="AV98" s="109">
        <f>ROUND(IF(AU98="základní",AG98*L32,IF(AU98="snížená",AG98*L33,0)), 2)</f>
        <v>0</v>
      </c>
      <c r="AW98" s="35"/>
      <c r="AX98" s="35"/>
      <c r="AY98" s="35"/>
      <c r="AZ98" s="35"/>
      <c r="BA98" s="35"/>
      <c r="BB98" s="35"/>
      <c r="BC98" s="35"/>
      <c r="BD98" s="35"/>
      <c r="BE98" s="35"/>
      <c r="BV98" s="17" t="s">
        <v>93</v>
      </c>
      <c r="BY98" s="110">
        <f>IF(AU98="základní",AV98,0)</f>
        <v>0</v>
      </c>
      <c r="BZ98" s="110">
        <f>IF(AU98="snížená",AV98,0)</f>
        <v>0</v>
      </c>
      <c r="CA98" s="110">
        <v>0</v>
      </c>
      <c r="CB98" s="110">
        <v>0</v>
      </c>
      <c r="CC98" s="110">
        <v>0</v>
      </c>
      <c r="CD98" s="110">
        <f>IF(AU98="základní",AG98,0)</f>
        <v>0</v>
      </c>
      <c r="CE98" s="110">
        <f>IF(AU98="snížená",AG98,0)</f>
        <v>0</v>
      </c>
      <c r="CF98" s="110">
        <f>IF(AU98="zákl. přenesená",AG98,0)</f>
        <v>0</v>
      </c>
      <c r="CG98" s="110">
        <f>IF(AU98="sníž. přenesená",AG98,0)</f>
        <v>0</v>
      </c>
      <c r="CH98" s="110">
        <f>IF(AU98="nulová",AG98,0)</f>
        <v>0</v>
      </c>
      <c r="CI98" s="17">
        <f>IF(AU98="základní",1,IF(AU98="snížená",2,IF(AU98="zákl. přenesená",4,IF(AU98="sníž. přenesená",5,3))))</f>
        <v>1</v>
      </c>
      <c r="CJ98" s="17">
        <f>IF(AT98="stavební čast",1,IF(AT98="investiční čast",2,3))</f>
        <v>1</v>
      </c>
      <c r="CK98" s="17" t="str">
        <f>IF(D98="Vyplň vlastní","","x")</f>
        <v>x</v>
      </c>
    </row>
    <row r="99" spans="1:89" s="2" customFormat="1" ht="19.899999999999999" customHeight="1">
      <c r="A99" s="35"/>
      <c r="B99" s="36"/>
      <c r="C99" s="37"/>
      <c r="D99" s="290" t="s">
        <v>94</v>
      </c>
      <c r="E99" s="289"/>
      <c r="F99" s="289"/>
      <c r="G99" s="289"/>
      <c r="H99" s="289"/>
      <c r="I99" s="289"/>
      <c r="J99" s="289"/>
      <c r="K99" s="289"/>
      <c r="L99" s="289"/>
      <c r="M99" s="289"/>
      <c r="N99" s="289"/>
      <c r="O99" s="289"/>
      <c r="P99" s="289"/>
      <c r="Q99" s="289"/>
      <c r="R99" s="289"/>
      <c r="S99" s="289"/>
      <c r="T99" s="289"/>
      <c r="U99" s="289"/>
      <c r="V99" s="289"/>
      <c r="W99" s="289"/>
      <c r="X99" s="289"/>
      <c r="Y99" s="289"/>
      <c r="Z99" s="289"/>
      <c r="AA99" s="289"/>
      <c r="AB99" s="289"/>
      <c r="AC99" s="37"/>
      <c r="AD99" s="37"/>
      <c r="AE99" s="37"/>
      <c r="AF99" s="37"/>
      <c r="AG99" s="287">
        <f>ROUND(AG94 * AS99, 2)</f>
        <v>0</v>
      </c>
      <c r="AH99" s="288"/>
      <c r="AI99" s="288"/>
      <c r="AJ99" s="288"/>
      <c r="AK99" s="288"/>
      <c r="AL99" s="288"/>
      <c r="AM99" s="288"/>
      <c r="AN99" s="288">
        <f>ROUND(AG99 + AV99, 2)</f>
        <v>0</v>
      </c>
      <c r="AO99" s="288"/>
      <c r="AP99" s="288"/>
      <c r="AQ99" s="37"/>
      <c r="AR99" s="38"/>
      <c r="AS99" s="107">
        <v>0</v>
      </c>
      <c r="AT99" s="108" t="s">
        <v>92</v>
      </c>
      <c r="AU99" s="108" t="s">
        <v>46</v>
      </c>
      <c r="AV99" s="109">
        <f>ROUND(IF(AU99="základní",AG99*L32,IF(AU99="snížená",AG99*L33,0)), 2)</f>
        <v>0</v>
      </c>
      <c r="AW99" s="35"/>
      <c r="AX99" s="35"/>
      <c r="AY99" s="35"/>
      <c r="AZ99" s="35"/>
      <c r="BA99" s="35"/>
      <c r="BB99" s="35"/>
      <c r="BC99" s="35"/>
      <c r="BD99" s="35"/>
      <c r="BE99" s="35"/>
      <c r="BV99" s="17" t="s">
        <v>95</v>
      </c>
      <c r="BY99" s="110">
        <f>IF(AU99="základní",AV99,0)</f>
        <v>0</v>
      </c>
      <c r="BZ99" s="110">
        <f>IF(AU99="snížená",AV99,0)</f>
        <v>0</v>
      </c>
      <c r="CA99" s="110">
        <v>0</v>
      </c>
      <c r="CB99" s="110">
        <v>0</v>
      </c>
      <c r="CC99" s="110">
        <v>0</v>
      </c>
      <c r="CD99" s="110">
        <f>IF(AU99="základní",AG99,0)</f>
        <v>0</v>
      </c>
      <c r="CE99" s="110">
        <f>IF(AU99="snížená",AG99,0)</f>
        <v>0</v>
      </c>
      <c r="CF99" s="110">
        <f>IF(AU99="zákl. přenesená",AG99,0)</f>
        <v>0</v>
      </c>
      <c r="CG99" s="110">
        <f>IF(AU99="sníž. přenesená",AG99,0)</f>
        <v>0</v>
      </c>
      <c r="CH99" s="110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/>
      </c>
    </row>
    <row r="100" spans="1:89" s="2" customFormat="1" ht="19.899999999999999" customHeight="1">
      <c r="A100" s="35"/>
      <c r="B100" s="36"/>
      <c r="C100" s="37"/>
      <c r="D100" s="290" t="s">
        <v>94</v>
      </c>
      <c r="E100" s="289"/>
      <c r="F100" s="289"/>
      <c r="G100" s="289"/>
      <c r="H100" s="289"/>
      <c r="I100" s="289"/>
      <c r="J100" s="289"/>
      <c r="K100" s="289"/>
      <c r="L100" s="289"/>
      <c r="M100" s="289"/>
      <c r="N100" s="289"/>
      <c r="O100" s="289"/>
      <c r="P100" s="289"/>
      <c r="Q100" s="289"/>
      <c r="R100" s="289"/>
      <c r="S100" s="289"/>
      <c r="T100" s="289"/>
      <c r="U100" s="289"/>
      <c r="V100" s="289"/>
      <c r="W100" s="289"/>
      <c r="X100" s="289"/>
      <c r="Y100" s="289"/>
      <c r="Z100" s="289"/>
      <c r="AA100" s="289"/>
      <c r="AB100" s="289"/>
      <c r="AC100" s="37"/>
      <c r="AD100" s="37"/>
      <c r="AE100" s="37"/>
      <c r="AF100" s="37"/>
      <c r="AG100" s="287">
        <f>ROUND(AG94 * AS100, 2)</f>
        <v>0</v>
      </c>
      <c r="AH100" s="288"/>
      <c r="AI100" s="288"/>
      <c r="AJ100" s="288"/>
      <c r="AK100" s="288"/>
      <c r="AL100" s="288"/>
      <c r="AM100" s="288"/>
      <c r="AN100" s="288">
        <f>ROUND(AG100 + AV100, 2)</f>
        <v>0</v>
      </c>
      <c r="AO100" s="288"/>
      <c r="AP100" s="288"/>
      <c r="AQ100" s="37"/>
      <c r="AR100" s="38"/>
      <c r="AS100" s="107">
        <v>0</v>
      </c>
      <c r="AT100" s="108" t="s">
        <v>92</v>
      </c>
      <c r="AU100" s="108" t="s">
        <v>46</v>
      </c>
      <c r="AV100" s="109">
        <f>ROUND(IF(AU100="základní",AG100*L32,IF(AU100="snížená",AG100*L33,0)), 2)</f>
        <v>0</v>
      </c>
      <c r="AW100" s="35"/>
      <c r="AX100" s="35"/>
      <c r="AY100" s="35"/>
      <c r="AZ100" s="35"/>
      <c r="BA100" s="35"/>
      <c r="BB100" s="35"/>
      <c r="BC100" s="35"/>
      <c r="BD100" s="35"/>
      <c r="BE100" s="35"/>
      <c r="BV100" s="17" t="s">
        <v>95</v>
      </c>
      <c r="BY100" s="110">
        <f>IF(AU100="základní",AV100,0)</f>
        <v>0</v>
      </c>
      <c r="BZ100" s="110">
        <f>IF(AU100="snížená",AV100,0)</f>
        <v>0</v>
      </c>
      <c r="CA100" s="110">
        <v>0</v>
      </c>
      <c r="CB100" s="110">
        <v>0</v>
      </c>
      <c r="CC100" s="110">
        <v>0</v>
      </c>
      <c r="CD100" s="110">
        <f>IF(AU100="základní",AG100,0)</f>
        <v>0</v>
      </c>
      <c r="CE100" s="110">
        <f>IF(AU100="snížená",AG100,0)</f>
        <v>0</v>
      </c>
      <c r="CF100" s="110">
        <f>IF(AU100="zákl. přenesená",AG100,0)</f>
        <v>0</v>
      </c>
      <c r="CG100" s="110">
        <f>IF(AU100="sníž. přenesená",AG100,0)</f>
        <v>0</v>
      </c>
      <c r="CH100" s="110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pans="1:89" s="2" customFormat="1" ht="19.899999999999999" customHeight="1">
      <c r="A101" s="35"/>
      <c r="B101" s="36"/>
      <c r="C101" s="37"/>
      <c r="D101" s="290" t="s">
        <v>94</v>
      </c>
      <c r="E101" s="289"/>
      <c r="F101" s="289"/>
      <c r="G101" s="289"/>
      <c r="H101" s="289"/>
      <c r="I101" s="289"/>
      <c r="J101" s="289"/>
      <c r="K101" s="289"/>
      <c r="L101" s="289"/>
      <c r="M101" s="289"/>
      <c r="N101" s="289"/>
      <c r="O101" s="289"/>
      <c r="P101" s="289"/>
      <c r="Q101" s="289"/>
      <c r="R101" s="289"/>
      <c r="S101" s="289"/>
      <c r="T101" s="289"/>
      <c r="U101" s="289"/>
      <c r="V101" s="289"/>
      <c r="W101" s="289"/>
      <c r="X101" s="289"/>
      <c r="Y101" s="289"/>
      <c r="Z101" s="289"/>
      <c r="AA101" s="289"/>
      <c r="AB101" s="289"/>
      <c r="AC101" s="37"/>
      <c r="AD101" s="37"/>
      <c r="AE101" s="37"/>
      <c r="AF101" s="37"/>
      <c r="AG101" s="287">
        <f>ROUND(AG94 * AS101, 2)</f>
        <v>0</v>
      </c>
      <c r="AH101" s="288"/>
      <c r="AI101" s="288"/>
      <c r="AJ101" s="288"/>
      <c r="AK101" s="288"/>
      <c r="AL101" s="288"/>
      <c r="AM101" s="288"/>
      <c r="AN101" s="288">
        <f>ROUND(AG101 + AV101, 2)</f>
        <v>0</v>
      </c>
      <c r="AO101" s="288"/>
      <c r="AP101" s="288"/>
      <c r="AQ101" s="37"/>
      <c r="AR101" s="38"/>
      <c r="AS101" s="111">
        <v>0</v>
      </c>
      <c r="AT101" s="112" t="s">
        <v>92</v>
      </c>
      <c r="AU101" s="112" t="s">
        <v>46</v>
      </c>
      <c r="AV101" s="113">
        <f>ROUND(IF(AU101="základní",AG101*L32,IF(AU101="snížená",AG101*L33,0)), 2)</f>
        <v>0</v>
      </c>
      <c r="AW101" s="35"/>
      <c r="AX101" s="35"/>
      <c r="AY101" s="35"/>
      <c r="AZ101" s="35"/>
      <c r="BA101" s="35"/>
      <c r="BB101" s="35"/>
      <c r="BC101" s="35"/>
      <c r="BD101" s="35"/>
      <c r="BE101" s="35"/>
      <c r="BV101" s="17" t="s">
        <v>95</v>
      </c>
      <c r="BY101" s="110">
        <f>IF(AU101="základní",AV101,0)</f>
        <v>0</v>
      </c>
      <c r="BZ101" s="110">
        <f>IF(AU101="snížená",AV101,0)</f>
        <v>0</v>
      </c>
      <c r="CA101" s="110">
        <v>0</v>
      </c>
      <c r="CB101" s="110">
        <v>0</v>
      </c>
      <c r="CC101" s="110">
        <v>0</v>
      </c>
      <c r="CD101" s="110">
        <f>IF(AU101="základní",AG101,0)</f>
        <v>0</v>
      </c>
      <c r="CE101" s="110">
        <f>IF(AU101="snížená",AG101,0)</f>
        <v>0</v>
      </c>
      <c r="CF101" s="110">
        <f>IF(AU101="zákl. přenesená",AG101,0)</f>
        <v>0</v>
      </c>
      <c r="CG101" s="110">
        <f>IF(AU101="sníž. přenesená",AG101,0)</f>
        <v>0</v>
      </c>
      <c r="CH101" s="110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pans="1:89" s="2" customFormat="1" ht="10.9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8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  <row r="103" spans="1:89" s="2" customFormat="1" ht="30" customHeight="1">
      <c r="A103" s="35"/>
      <c r="B103" s="36"/>
      <c r="C103" s="114" t="s">
        <v>96</v>
      </c>
      <c r="D103" s="115"/>
      <c r="E103" s="115"/>
      <c r="F103" s="115"/>
      <c r="G103" s="115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293">
        <f>ROUND(AG94 + AG97, 2)</f>
        <v>0</v>
      </c>
      <c r="AH103" s="293"/>
      <c r="AI103" s="293"/>
      <c r="AJ103" s="293"/>
      <c r="AK103" s="293"/>
      <c r="AL103" s="293"/>
      <c r="AM103" s="293"/>
      <c r="AN103" s="293">
        <f>ROUND(AN94 + AN97, 2)</f>
        <v>0</v>
      </c>
      <c r="AO103" s="293"/>
      <c r="AP103" s="293"/>
      <c r="AQ103" s="115"/>
      <c r="AR103" s="38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pans="1:89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38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</sheetData>
  <sheetProtection algorithmName="SHA-512" hashValue="wUr+/WlLwJAKfaTNB9X2P5hyZb1FU0EDmxfAUBE2OsvKL2xOlkIAcD74q2q+KMPCv9/0yeW7pW9I0QIIvL5A8w==" saltValue="JB8h2Yj9XkJGyp377bTEAmtAEAJBqMi7zrsZOjo4wvYvcGEXw5Rw9o4iDPIMbsEljHpOQwpS9ePQcP0IvZ1Yiw==" spinCount="100000" sheet="1" objects="1" scenarios="1" formatColumns="0" formatRows="0"/>
  <mergeCells count="60"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L33:P33"/>
    <mergeCell ref="AK33:AO33"/>
    <mergeCell ref="W33:AE33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G99:AM99"/>
    <mergeCell ref="D99:AB99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7:AU101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 xr:uid="{00000000-0002-0000-0000-000001000000}">
      <formula1>"stavební čast, technologická čast, investiční čast"</formula1>
    </dataValidation>
  </dataValidations>
  <hyperlinks>
    <hyperlink ref="A95" location="'H17160 - Rozšíření mostu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31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7" t="s">
        <v>5</v>
      </c>
      <c r="AZ2" s="117" t="s">
        <v>97</v>
      </c>
      <c r="BA2" s="117" t="s">
        <v>98</v>
      </c>
      <c r="BB2" s="117" t="s">
        <v>99</v>
      </c>
      <c r="BC2" s="117" t="s">
        <v>100</v>
      </c>
      <c r="BD2" s="117" t="s">
        <v>101</v>
      </c>
    </row>
    <row r="3" spans="1:56" s="1" customFormat="1" ht="6.95" customHeight="1">
      <c r="B3" s="118"/>
      <c r="C3" s="119"/>
      <c r="D3" s="119"/>
      <c r="E3" s="119"/>
      <c r="F3" s="119"/>
      <c r="G3" s="119"/>
      <c r="H3" s="119"/>
      <c r="I3" s="119"/>
      <c r="J3" s="119"/>
      <c r="K3" s="119"/>
      <c r="L3" s="20"/>
      <c r="AT3" s="17" t="s">
        <v>101</v>
      </c>
    </row>
    <row r="4" spans="1:56" s="1" customFormat="1" ht="24.95" customHeight="1">
      <c r="B4" s="20"/>
      <c r="D4" s="120" t="s">
        <v>102</v>
      </c>
      <c r="L4" s="20"/>
      <c r="M4" s="121" t="s">
        <v>10</v>
      </c>
      <c r="AT4" s="17" t="s">
        <v>4</v>
      </c>
    </row>
    <row r="5" spans="1:56" s="1" customFormat="1" ht="6.95" customHeight="1">
      <c r="B5" s="20"/>
      <c r="L5" s="20"/>
    </row>
    <row r="6" spans="1:56" s="2" customFormat="1" ht="12" customHeight="1">
      <c r="A6" s="35"/>
      <c r="B6" s="38"/>
      <c r="C6" s="35"/>
      <c r="D6" s="122" t="s">
        <v>16</v>
      </c>
      <c r="E6" s="35"/>
      <c r="F6" s="35"/>
      <c r="G6" s="35"/>
      <c r="H6" s="35"/>
      <c r="I6" s="35"/>
      <c r="J6" s="35"/>
      <c r="K6" s="35"/>
      <c r="L6" s="52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pans="1:56" s="2" customFormat="1" ht="16.5" customHeight="1">
      <c r="A7" s="35"/>
      <c r="B7" s="38"/>
      <c r="C7" s="35"/>
      <c r="D7" s="35"/>
      <c r="E7" s="315" t="s">
        <v>17</v>
      </c>
      <c r="F7" s="316"/>
      <c r="G7" s="316"/>
      <c r="H7" s="316"/>
      <c r="I7" s="35"/>
      <c r="J7" s="35"/>
      <c r="K7" s="35"/>
      <c r="L7" s="52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pans="1:56" s="2" customFormat="1" ht="11.25">
      <c r="A8" s="35"/>
      <c r="B8" s="38"/>
      <c r="C8" s="35"/>
      <c r="D8" s="35"/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56" s="2" customFormat="1" ht="12" customHeight="1">
      <c r="A9" s="35"/>
      <c r="B9" s="38"/>
      <c r="C9" s="35"/>
      <c r="D9" s="122" t="s">
        <v>18</v>
      </c>
      <c r="E9" s="35"/>
      <c r="F9" s="123" t="s">
        <v>1</v>
      </c>
      <c r="G9" s="35"/>
      <c r="H9" s="35"/>
      <c r="I9" s="122" t="s">
        <v>19</v>
      </c>
      <c r="J9" s="123" t="s">
        <v>1</v>
      </c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2" customHeight="1">
      <c r="A10" s="35"/>
      <c r="B10" s="38"/>
      <c r="C10" s="35"/>
      <c r="D10" s="122" t="s">
        <v>20</v>
      </c>
      <c r="E10" s="35"/>
      <c r="F10" s="123" t="s">
        <v>21</v>
      </c>
      <c r="G10" s="35"/>
      <c r="H10" s="35"/>
      <c r="I10" s="122" t="s">
        <v>22</v>
      </c>
      <c r="J10" s="124" t="str">
        <f>'Rekapitulace stavby'!AN8</f>
        <v>27. 6. 2022</v>
      </c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0.9" customHeight="1">
      <c r="A11" s="35"/>
      <c r="B11" s="38"/>
      <c r="C11" s="35"/>
      <c r="D11" s="35"/>
      <c r="E11" s="35"/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38"/>
      <c r="C12" s="35"/>
      <c r="D12" s="122" t="s">
        <v>24</v>
      </c>
      <c r="E12" s="35"/>
      <c r="F12" s="35"/>
      <c r="G12" s="35"/>
      <c r="H12" s="35"/>
      <c r="I12" s="122" t="s">
        <v>25</v>
      </c>
      <c r="J12" s="123" t="s">
        <v>26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8" customHeight="1">
      <c r="A13" s="35"/>
      <c r="B13" s="38"/>
      <c r="C13" s="35"/>
      <c r="D13" s="35"/>
      <c r="E13" s="123" t="s">
        <v>27</v>
      </c>
      <c r="F13" s="35"/>
      <c r="G13" s="35"/>
      <c r="H13" s="35"/>
      <c r="I13" s="122" t="s">
        <v>28</v>
      </c>
      <c r="J13" s="123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6.95" customHeight="1">
      <c r="A14" s="35"/>
      <c r="B14" s="38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2" customHeight="1">
      <c r="A15" s="35"/>
      <c r="B15" s="38"/>
      <c r="C15" s="35"/>
      <c r="D15" s="122" t="s">
        <v>29</v>
      </c>
      <c r="E15" s="35"/>
      <c r="F15" s="35"/>
      <c r="G15" s="35"/>
      <c r="H15" s="35"/>
      <c r="I15" s="122" t="s">
        <v>25</v>
      </c>
      <c r="J15" s="30" t="str">
        <f>'Rekapitulace stavby'!AN13</f>
        <v>Vyplň údaj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18" customHeight="1">
      <c r="A16" s="35"/>
      <c r="B16" s="38"/>
      <c r="C16" s="35"/>
      <c r="D16" s="35"/>
      <c r="E16" s="317" t="str">
        <f>'Rekapitulace stavby'!E14</f>
        <v>Vyplň údaj</v>
      </c>
      <c r="F16" s="318"/>
      <c r="G16" s="318"/>
      <c r="H16" s="318"/>
      <c r="I16" s="122" t="s">
        <v>28</v>
      </c>
      <c r="J16" s="30" t="str">
        <f>'Rekapitulace stavby'!AN14</f>
        <v>Vyplň údaj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6.95" customHeight="1">
      <c r="A17" s="35"/>
      <c r="B17" s="38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38"/>
      <c r="C18" s="35"/>
      <c r="D18" s="122" t="s">
        <v>31</v>
      </c>
      <c r="E18" s="35"/>
      <c r="F18" s="35"/>
      <c r="G18" s="35"/>
      <c r="H18" s="35"/>
      <c r="I18" s="122" t="s">
        <v>25</v>
      </c>
      <c r="J18" s="123" t="s">
        <v>32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38"/>
      <c r="C19" s="35"/>
      <c r="D19" s="35"/>
      <c r="E19" s="123" t="s">
        <v>33</v>
      </c>
      <c r="F19" s="35"/>
      <c r="G19" s="35"/>
      <c r="H19" s="35"/>
      <c r="I19" s="122" t="s">
        <v>28</v>
      </c>
      <c r="J19" s="123" t="s">
        <v>34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38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38"/>
      <c r="C21" s="35"/>
      <c r="D21" s="122" t="s">
        <v>36</v>
      </c>
      <c r="E21" s="35"/>
      <c r="F21" s="35"/>
      <c r="G21" s="35"/>
      <c r="H21" s="35"/>
      <c r="I21" s="122" t="s">
        <v>25</v>
      </c>
      <c r="J21" s="123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38"/>
      <c r="C22" s="35"/>
      <c r="D22" s="35"/>
      <c r="E22" s="123" t="s">
        <v>37</v>
      </c>
      <c r="F22" s="35"/>
      <c r="G22" s="35"/>
      <c r="H22" s="35"/>
      <c r="I22" s="122" t="s">
        <v>28</v>
      </c>
      <c r="J22" s="123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38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38"/>
      <c r="C24" s="35"/>
      <c r="D24" s="122" t="s">
        <v>38</v>
      </c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8" customFormat="1" ht="16.5" customHeight="1">
      <c r="A25" s="125"/>
      <c r="B25" s="126"/>
      <c r="C25" s="125"/>
      <c r="D25" s="125"/>
      <c r="E25" s="319" t="s">
        <v>1</v>
      </c>
      <c r="F25" s="319"/>
      <c r="G25" s="319"/>
      <c r="H25" s="319"/>
      <c r="I25" s="125"/>
      <c r="J25" s="125"/>
      <c r="K25" s="125"/>
      <c r="L25" s="127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</row>
    <row r="26" spans="1:31" s="2" customFormat="1" ht="6.95" customHeight="1">
      <c r="A26" s="35"/>
      <c r="B26" s="38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38"/>
      <c r="C27" s="35"/>
      <c r="D27" s="128"/>
      <c r="E27" s="128"/>
      <c r="F27" s="128"/>
      <c r="G27" s="128"/>
      <c r="H27" s="128"/>
      <c r="I27" s="128"/>
      <c r="J27" s="128"/>
      <c r="K27" s="128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4.45" customHeight="1">
      <c r="A28" s="35"/>
      <c r="B28" s="38"/>
      <c r="C28" s="35"/>
      <c r="D28" s="123" t="s">
        <v>103</v>
      </c>
      <c r="E28" s="35"/>
      <c r="F28" s="35"/>
      <c r="G28" s="35"/>
      <c r="H28" s="35"/>
      <c r="I28" s="35"/>
      <c r="J28" s="129">
        <f>J94</f>
        <v>0</v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14.45" customHeight="1">
      <c r="A29" s="35"/>
      <c r="B29" s="38"/>
      <c r="C29" s="35"/>
      <c r="D29" s="130" t="s">
        <v>91</v>
      </c>
      <c r="E29" s="35"/>
      <c r="F29" s="35"/>
      <c r="G29" s="35"/>
      <c r="H29" s="35"/>
      <c r="I29" s="35"/>
      <c r="J29" s="129">
        <f>J113</f>
        <v>0</v>
      </c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1" t="s">
        <v>41</v>
      </c>
      <c r="E30" s="35"/>
      <c r="F30" s="35"/>
      <c r="G30" s="35"/>
      <c r="H30" s="35"/>
      <c r="I30" s="35"/>
      <c r="J30" s="132">
        <f>ROUND(J28 + J29,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28"/>
      <c r="E31" s="128"/>
      <c r="F31" s="128"/>
      <c r="G31" s="128"/>
      <c r="H31" s="128"/>
      <c r="I31" s="128"/>
      <c r="J31" s="128"/>
      <c r="K31" s="128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8"/>
      <c r="C32" s="35"/>
      <c r="D32" s="35"/>
      <c r="E32" s="35"/>
      <c r="F32" s="133" t="s">
        <v>43</v>
      </c>
      <c r="G32" s="35"/>
      <c r="H32" s="35"/>
      <c r="I32" s="133" t="s">
        <v>42</v>
      </c>
      <c r="J32" s="133" t="s">
        <v>44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8"/>
      <c r="C33" s="35"/>
      <c r="D33" s="134" t="s">
        <v>45</v>
      </c>
      <c r="E33" s="122" t="s">
        <v>46</v>
      </c>
      <c r="F33" s="135">
        <f>ROUND((SUM(BE113:BE120) + SUM(BE138:BE330)),  2)</f>
        <v>0</v>
      </c>
      <c r="G33" s="35"/>
      <c r="H33" s="35"/>
      <c r="I33" s="136">
        <v>0.21</v>
      </c>
      <c r="J33" s="135">
        <f>ROUND(((SUM(BE113:BE120) + SUM(BE138:BE330))*I33),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122" t="s">
        <v>47</v>
      </c>
      <c r="F34" s="135">
        <f>ROUND((SUM(BF113:BF120) + SUM(BF138:BF330)),  2)</f>
        <v>0</v>
      </c>
      <c r="G34" s="35"/>
      <c r="H34" s="35"/>
      <c r="I34" s="136">
        <v>0.15</v>
      </c>
      <c r="J34" s="135">
        <f>ROUND(((SUM(BF113:BF120) + SUM(BF138:BF330))*I34),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8"/>
      <c r="C35" s="35"/>
      <c r="D35" s="35"/>
      <c r="E35" s="122" t="s">
        <v>48</v>
      </c>
      <c r="F35" s="135">
        <f>ROUND((SUM(BG113:BG120) + SUM(BG138:BG330)),  2)</f>
        <v>0</v>
      </c>
      <c r="G35" s="35"/>
      <c r="H35" s="35"/>
      <c r="I35" s="136">
        <v>0.21</v>
      </c>
      <c r="J35" s="135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8"/>
      <c r="C36" s="35"/>
      <c r="D36" s="35"/>
      <c r="E36" s="122" t="s">
        <v>49</v>
      </c>
      <c r="F36" s="135">
        <f>ROUND((SUM(BH113:BH120) + SUM(BH138:BH330)),  2)</f>
        <v>0</v>
      </c>
      <c r="G36" s="35"/>
      <c r="H36" s="35"/>
      <c r="I36" s="136">
        <v>0.15</v>
      </c>
      <c r="J36" s="135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2" t="s">
        <v>50</v>
      </c>
      <c r="F37" s="135">
        <f>ROUND((SUM(BI113:BI120) + SUM(BI138:BI330)),  2)</f>
        <v>0</v>
      </c>
      <c r="G37" s="35"/>
      <c r="H37" s="35"/>
      <c r="I37" s="136">
        <v>0</v>
      </c>
      <c r="J37" s="13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37"/>
      <c r="D39" s="138" t="s">
        <v>51</v>
      </c>
      <c r="E39" s="139"/>
      <c r="F39" s="139"/>
      <c r="G39" s="140" t="s">
        <v>52</v>
      </c>
      <c r="H39" s="141" t="s">
        <v>53</v>
      </c>
      <c r="I39" s="139"/>
      <c r="J39" s="142">
        <f>SUM(J30:J37)</f>
        <v>0</v>
      </c>
      <c r="K39" s="143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4" t="s">
        <v>54</v>
      </c>
      <c r="E50" s="145"/>
      <c r="F50" s="145"/>
      <c r="G50" s="144" t="s">
        <v>55</v>
      </c>
      <c r="H50" s="145"/>
      <c r="I50" s="145"/>
      <c r="J50" s="145"/>
      <c r="K50" s="145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46" t="s">
        <v>56</v>
      </c>
      <c r="E61" s="147"/>
      <c r="F61" s="148" t="s">
        <v>57</v>
      </c>
      <c r="G61" s="146" t="s">
        <v>56</v>
      </c>
      <c r="H61" s="147"/>
      <c r="I61" s="147"/>
      <c r="J61" s="149" t="s">
        <v>57</v>
      </c>
      <c r="K61" s="147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44" t="s">
        <v>58</v>
      </c>
      <c r="E65" s="150"/>
      <c r="F65" s="150"/>
      <c r="G65" s="144" t="s">
        <v>59</v>
      </c>
      <c r="H65" s="150"/>
      <c r="I65" s="150"/>
      <c r="J65" s="150"/>
      <c r="K65" s="150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46" t="s">
        <v>56</v>
      </c>
      <c r="E76" s="147"/>
      <c r="F76" s="148" t="s">
        <v>57</v>
      </c>
      <c r="G76" s="146" t="s">
        <v>56</v>
      </c>
      <c r="H76" s="147"/>
      <c r="I76" s="147"/>
      <c r="J76" s="149" t="s">
        <v>57</v>
      </c>
      <c r="K76" s="147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1"/>
      <c r="C77" s="152"/>
      <c r="D77" s="152"/>
      <c r="E77" s="152"/>
      <c r="F77" s="152"/>
      <c r="G77" s="152"/>
      <c r="H77" s="152"/>
      <c r="I77" s="152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3"/>
      <c r="C81" s="154"/>
      <c r="D81" s="154"/>
      <c r="E81" s="154"/>
      <c r="F81" s="154"/>
      <c r="G81" s="154"/>
      <c r="H81" s="154"/>
      <c r="I81" s="154"/>
      <c r="J81" s="154"/>
      <c r="K81" s="154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104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268" t="str">
        <f>E7</f>
        <v>Rozšíření mostu ul. Koželužská o oboustranné chodníky_2022</v>
      </c>
      <c r="F85" s="320"/>
      <c r="G85" s="320"/>
      <c r="H85" s="320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2" customHeight="1">
      <c r="A87" s="35"/>
      <c r="B87" s="36"/>
      <c r="C87" s="29" t="s">
        <v>20</v>
      </c>
      <c r="D87" s="37"/>
      <c r="E87" s="37"/>
      <c r="F87" s="27" t="str">
        <f>F10</f>
        <v>Znojmo</v>
      </c>
      <c r="G87" s="37"/>
      <c r="H87" s="37"/>
      <c r="I87" s="29" t="s">
        <v>22</v>
      </c>
      <c r="J87" s="67" t="str">
        <f>IF(J10="","",J10)</f>
        <v>27. 6. 2022</v>
      </c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5.2" customHeight="1">
      <c r="A89" s="35"/>
      <c r="B89" s="36"/>
      <c r="C89" s="29" t="s">
        <v>24</v>
      </c>
      <c r="D89" s="37"/>
      <c r="E89" s="37"/>
      <c r="F89" s="27" t="str">
        <f>E13</f>
        <v>Město Znojmo</v>
      </c>
      <c r="G89" s="37"/>
      <c r="H89" s="37"/>
      <c r="I89" s="29" t="s">
        <v>31</v>
      </c>
      <c r="J89" s="32" t="str">
        <f>E19</f>
        <v>HURYTA s.r.o.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15.2" customHeight="1">
      <c r="A90" s="35"/>
      <c r="B90" s="36"/>
      <c r="C90" s="29" t="s">
        <v>29</v>
      </c>
      <c r="D90" s="37"/>
      <c r="E90" s="37"/>
      <c r="F90" s="27" t="str">
        <f>IF(E16="","",E16)</f>
        <v>Vyplň údaj</v>
      </c>
      <c r="G90" s="37"/>
      <c r="H90" s="37"/>
      <c r="I90" s="29" t="s">
        <v>36</v>
      </c>
      <c r="J90" s="32" t="str">
        <f>E22</f>
        <v>Ing. Ladislav Huryta</v>
      </c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0.3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9.25" customHeight="1">
      <c r="A92" s="35"/>
      <c r="B92" s="36"/>
      <c r="C92" s="155" t="s">
        <v>105</v>
      </c>
      <c r="D92" s="115"/>
      <c r="E92" s="115"/>
      <c r="F92" s="115"/>
      <c r="G92" s="115"/>
      <c r="H92" s="115"/>
      <c r="I92" s="115"/>
      <c r="J92" s="156" t="s">
        <v>106</v>
      </c>
      <c r="K92" s="11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2.9" customHeight="1">
      <c r="A94" s="35"/>
      <c r="B94" s="36"/>
      <c r="C94" s="157" t="s">
        <v>107</v>
      </c>
      <c r="D94" s="37"/>
      <c r="E94" s="37"/>
      <c r="F94" s="37"/>
      <c r="G94" s="37"/>
      <c r="H94" s="37"/>
      <c r="I94" s="37"/>
      <c r="J94" s="85">
        <f>J138</f>
        <v>0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7" t="s">
        <v>108</v>
      </c>
    </row>
    <row r="95" spans="1:47" s="9" customFormat="1" ht="24.95" customHeight="1">
      <c r="B95" s="158"/>
      <c r="C95" s="159"/>
      <c r="D95" s="160" t="s">
        <v>109</v>
      </c>
      <c r="E95" s="161"/>
      <c r="F95" s="161"/>
      <c r="G95" s="161"/>
      <c r="H95" s="161"/>
      <c r="I95" s="161"/>
      <c r="J95" s="162">
        <f>J139</f>
        <v>0</v>
      </c>
      <c r="K95" s="159"/>
      <c r="L95" s="163"/>
    </row>
    <row r="96" spans="1:47" s="10" customFormat="1" ht="19.899999999999999" customHeight="1">
      <c r="B96" s="164"/>
      <c r="C96" s="165"/>
      <c r="D96" s="166" t="s">
        <v>110</v>
      </c>
      <c r="E96" s="167"/>
      <c r="F96" s="167"/>
      <c r="G96" s="167"/>
      <c r="H96" s="167"/>
      <c r="I96" s="167"/>
      <c r="J96" s="168">
        <f>J140</f>
        <v>0</v>
      </c>
      <c r="K96" s="165"/>
      <c r="L96" s="169"/>
    </row>
    <row r="97" spans="1:31" s="10" customFormat="1" ht="19.899999999999999" customHeight="1">
      <c r="B97" s="164"/>
      <c r="C97" s="165"/>
      <c r="D97" s="166" t="s">
        <v>111</v>
      </c>
      <c r="E97" s="167"/>
      <c r="F97" s="167"/>
      <c r="G97" s="167"/>
      <c r="H97" s="167"/>
      <c r="I97" s="167"/>
      <c r="J97" s="168">
        <f>J174</f>
        <v>0</v>
      </c>
      <c r="K97" s="165"/>
      <c r="L97" s="169"/>
    </row>
    <row r="98" spans="1:31" s="10" customFormat="1" ht="19.899999999999999" customHeight="1">
      <c r="B98" s="164"/>
      <c r="C98" s="165"/>
      <c r="D98" s="166" t="s">
        <v>112</v>
      </c>
      <c r="E98" s="167"/>
      <c r="F98" s="167"/>
      <c r="G98" s="167"/>
      <c r="H98" s="167"/>
      <c r="I98" s="167"/>
      <c r="J98" s="168">
        <f>J194</f>
        <v>0</v>
      </c>
      <c r="K98" s="165"/>
      <c r="L98" s="169"/>
    </row>
    <row r="99" spans="1:31" s="10" customFormat="1" ht="19.899999999999999" customHeight="1">
      <c r="B99" s="164"/>
      <c r="C99" s="165"/>
      <c r="D99" s="166" t="s">
        <v>113</v>
      </c>
      <c r="E99" s="167"/>
      <c r="F99" s="167"/>
      <c r="G99" s="167"/>
      <c r="H99" s="167"/>
      <c r="I99" s="167"/>
      <c r="J99" s="168">
        <f>J198</f>
        <v>0</v>
      </c>
      <c r="K99" s="165"/>
      <c r="L99" s="169"/>
    </row>
    <row r="100" spans="1:31" s="10" customFormat="1" ht="19.899999999999999" customHeight="1">
      <c r="B100" s="164"/>
      <c r="C100" s="165"/>
      <c r="D100" s="166" t="s">
        <v>114</v>
      </c>
      <c r="E100" s="167"/>
      <c r="F100" s="167"/>
      <c r="G100" s="167"/>
      <c r="H100" s="167"/>
      <c r="I100" s="167"/>
      <c r="J100" s="168">
        <f>J228</f>
        <v>0</v>
      </c>
      <c r="K100" s="165"/>
      <c r="L100" s="169"/>
    </row>
    <row r="101" spans="1:31" s="10" customFormat="1" ht="19.899999999999999" customHeight="1">
      <c r="B101" s="164"/>
      <c r="C101" s="165"/>
      <c r="D101" s="166" t="s">
        <v>115</v>
      </c>
      <c r="E101" s="167"/>
      <c r="F101" s="167"/>
      <c r="G101" s="167"/>
      <c r="H101" s="167"/>
      <c r="I101" s="167"/>
      <c r="J101" s="168">
        <f>J246</f>
        <v>0</v>
      </c>
      <c r="K101" s="165"/>
      <c r="L101" s="169"/>
    </row>
    <row r="102" spans="1:31" s="10" customFormat="1" ht="19.899999999999999" customHeight="1">
      <c r="B102" s="164"/>
      <c r="C102" s="165"/>
      <c r="D102" s="166" t="s">
        <v>116</v>
      </c>
      <c r="E102" s="167"/>
      <c r="F102" s="167"/>
      <c r="G102" s="167"/>
      <c r="H102" s="167"/>
      <c r="I102" s="167"/>
      <c r="J102" s="168">
        <f>J282</f>
        <v>0</v>
      </c>
      <c r="K102" s="165"/>
      <c r="L102" s="169"/>
    </row>
    <row r="103" spans="1:31" s="10" customFormat="1" ht="19.899999999999999" customHeight="1">
      <c r="B103" s="164"/>
      <c r="C103" s="165"/>
      <c r="D103" s="166" t="s">
        <v>117</v>
      </c>
      <c r="E103" s="167"/>
      <c r="F103" s="167"/>
      <c r="G103" s="167"/>
      <c r="H103" s="167"/>
      <c r="I103" s="167"/>
      <c r="J103" s="168">
        <f>J287</f>
        <v>0</v>
      </c>
      <c r="K103" s="165"/>
      <c r="L103" s="169"/>
    </row>
    <row r="104" spans="1:31" s="10" customFormat="1" ht="19.899999999999999" customHeight="1">
      <c r="B104" s="164"/>
      <c r="C104" s="165"/>
      <c r="D104" s="166" t="s">
        <v>118</v>
      </c>
      <c r="E104" s="167"/>
      <c r="F104" s="167"/>
      <c r="G104" s="167"/>
      <c r="H104" s="167"/>
      <c r="I104" s="167"/>
      <c r="J104" s="168">
        <f>J290</f>
        <v>0</v>
      </c>
      <c r="K104" s="165"/>
      <c r="L104" s="169"/>
    </row>
    <row r="105" spans="1:31" s="9" customFormat="1" ht="24.95" customHeight="1">
      <c r="B105" s="158"/>
      <c r="C105" s="159"/>
      <c r="D105" s="160" t="s">
        <v>119</v>
      </c>
      <c r="E105" s="161"/>
      <c r="F105" s="161"/>
      <c r="G105" s="161"/>
      <c r="H105" s="161"/>
      <c r="I105" s="161"/>
      <c r="J105" s="162">
        <f>J298</f>
        <v>0</v>
      </c>
      <c r="K105" s="159"/>
      <c r="L105" s="163"/>
    </row>
    <row r="106" spans="1:31" s="10" customFormat="1" ht="19.899999999999999" customHeight="1">
      <c r="B106" s="164"/>
      <c r="C106" s="165"/>
      <c r="D106" s="166" t="s">
        <v>120</v>
      </c>
      <c r="E106" s="167"/>
      <c r="F106" s="167"/>
      <c r="G106" s="167"/>
      <c r="H106" s="167"/>
      <c r="I106" s="167"/>
      <c r="J106" s="168">
        <f>J299</f>
        <v>0</v>
      </c>
      <c r="K106" s="165"/>
      <c r="L106" s="169"/>
    </row>
    <row r="107" spans="1:31" s="9" customFormat="1" ht="24.95" customHeight="1">
      <c r="B107" s="158"/>
      <c r="C107" s="159"/>
      <c r="D107" s="160" t="s">
        <v>121</v>
      </c>
      <c r="E107" s="161"/>
      <c r="F107" s="161"/>
      <c r="G107" s="161"/>
      <c r="H107" s="161"/>
      <c r="I107" s="161"/>
      <c r="J107" s="162">
        <f>J322</f>
        <v>0</v>
      </c>
      <c r="K107" s="159"/>
      <c r="L107" s="163"/>
    </row>
    <row r="108" spans="1:31" s="10" customFormat="1" ht="19.899999999999999" customHeight="1">
      <c r="B108" s="164"/>
      <c r="C108" s="165"/>
      <c r="D108" s="166" t="s">
        <v>122</v>
      </c>
      <c r="E108" s="167"/>
      <c r="F108" s="167"/>
      <c r="G108" s="167"/>
      <c r="H108" s="167"/>
      <c r="I108" s="167"/>
      <c r="J108" s="168">
        <f>J323</f>
        <v>0</v>
      </c>
      <c r="K108" s="165"/>
      <c r="L108" s="169"/>
    </row>
    <row r="109" spans="1:31" s="10" customFormat="1" ht="19.899999999999999" customHeight="1">
      <c r="B109" s="164"/>
      <c r="C109" s="165"/>
      <c r="D109" s="166" t="s">
        <v>123</v>
      </c>
      <c r="E109" s="167"/>
      <c r="F109" s="167"/>
      <c r="G109" s="167"/>
      <c r="H109" s="167"/>
      <c r="I109" s="167"/>
      <c r="J109" s="168">
        <f>J326</f>
        <v>0</v>
      </c>
      <c r="K109" s="165"/>
      <c r="L109" s="169"/>
    </row>
    <row r="110" spans="1:31" s="10" customFormat="1" ht="19.899999999999999" customHeight="1">
      <c r="B110" s="164"/>
      <c r="C110" s="165"/>
      <c r="D110" s="166" t="s">
        <v>124</v>
      </c>
      <c r="E110" s="167"/>
      <c r="F110" s="167"/>
      <c r="G110" s="167"/>
      <c r="H110" s="167"/>
      <c r="I110" s="167"/>
      <c r="J110" s="168">
        <f>J329</f>
        <v>0</v>
      </c>
      <c r="K110" s="165"/>
      <c r="L110" s="169"/>
    </row>
    <row r="111" spans="1:31" s="2" customFormat="1" ht="21.7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29.25" customHeight="1">
      <c r="A113" s="35"/>
      <c r="B113" s="36"/>
      <c r="C113" s="157" t="s">
        <v>125</v>
      </c>
      <c r="D113" s="37"/>
      <c r="E113" s="37"/>
      <c r="F113" s="37"/>
      <c r="G113" s="37"/>
      <c r="H113" s="37"/>
      <c r="I113" s="37"/>
      <c r="J113" s="170">
        <f>ROUND(J114 + J115 + J116 + J117 + J118 + J119,2)</f>
        <v>0</v>
      </c>
      <c r="K113" s="37"/>
      <c r="L113" s="52"/>
      <c r="N113" s="171" t="s">
        <v>45</v>
      </c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8" customHeight="1">
      <c r="A114" s="35"/>
      <c r="B114" s="36"/>
      <c r="C114" s="37"/>
      <c r="D114" s="290" t="s">
        <v>126</v>
      </c>
      <c r="E114" s="289"/>
      <c r="F114" s="289"/>
      <c r="G114" s="37"/>
      <c r="H114" s="37"/>
      <c r="I114" s="37"/>
      <c r="J114" s="106">
        <v>0</v>
      </c>
      <c r="K114" s="37"/>
      <c r="L114" s="172"/>
      <c r="M114" s="173"/>
      <c r="N114" s="174" t="s">
        <v>46</v>
      </c>
      <c r="O114" s="173"/>
      <c r="P114" s="173"/>
      <c r="Q114" s="173"/>
      <c r="R114" s="173"/>
      <c r="S114" s="175"/>
      <c r="T114" s="175"/>
      <c r="U114" s="175"/>
      <c r="V114" s="175"/>
      <c r="W114" s="175"/>
      <c r="X114" s="175"/>
      <c r="Y114" s="175"/>
      <c r="Z114" s="175"/>
      <c r="AA114" s="175"/>
      <c r="AB114" s="175"/>
      <c r="AC114" s="175"/>
      <c r="AD114" s="175"/>
      <c r="AE114" s="175"/>
      <c r="AF114" s="173"/>
      <c r="AG114" s="173"/>
      <c r="AH114" s="173"/>
      <c r="AI114" s="173"/>
      <c r="AJ114" s="173"/>
      <c r="AK114" s="173"/>
      <c r="AL114" s="173"/>
      <c r="AM114" s="173"/>
      <c r="AN114" s="173"/>
      <c r="AO114" s="173"/>
      <c r="AP114" s="173"/>
      <c r="AQ114" s="173"/>
      <c r="AR114" s="173"/>
      <c r="AS114" s="173"/>
      <c r="AT114" s="173"/>
      <c r="AU114" s="173"/>
      <c r="AV114" s="173"/>
      <c r="AW114" s="173"/>
      <c r="AX114" s="173"/>
      <c r="AY114" s="176" t="s">
        <v>127</v>
      </c>
      <c r="AZ114" s="173"/>
      <c r="BA114" s="173"/>
      <c r="BB114" s="173"/>
      <c r="BC114" s="173"/>
      <c r="BD114" s="173"/>
      <c r="BE114" s="177">
        <f t="shared" ref="BE114:BE119" si="0">IF(N114="základní",J114,0)</f>
        <v>0</v>
      </c>
      <c r="BF114" s="177">
        <f t="shared" ref="BF114:BF119" si="1">IF(N114="snížená",J114,0)</f>
        <v>0</v>
      </c>
      <c r="BG114" s="177">
        <f t="shared" ref="BG114:BG119" si="2">IF(N114="zákl. přenesená",J114,0)</f>
        <v>0</v>
      </c>
      <c r="BH114" s="177">
        <f t="shared" ref="BH114:BH119" si="3">IF(N114="sníž. přenesená",J114,0)</f>
        <v>0</v>
      </c>
      <c r="BI114" s="177">
        <f t="shared" ref="BI114:BI119" si="4">IF(N114="nulová",J114,0)</f>
        <v>0</v>
      </c>
      <c r="BJ114" s="176" t="s">
        <v>86</v>
      </c>
      <c r="BK114" s="173"/>
      <c r="BL114" s="173"/>
      <c r="BM114" s="173"/>
    </row>
    <row r="115" spans="1:65" s="2" customFormat="1" ht="18" customHeight="1">
      <c r="A115" s="35"/>
      <c r="B115" s="36"/>
      <c r="C115" s="37"/>
      <c r="D115" s="290" t="s">
        <v>128</v>
      </c>
      <c r="E115" s="289"/>
      <c r="F115" s="289"/>
      <c r="G115" s="37"/>
      <c r="H115" s="37"/>
      <c r="I115" s="37"/>
      <c r="J115" s="106">
        <v>0</v>
      </c>
      <c r="K115" s="37"/>
      <c r="L115" s="172"/>
      <c r="M115" s="173"/>
      <c r="N115" s="174" t="s">
        <v>46</v>
      </c>
      <c r="O115" s="173"/>
      <c r="P115" s="173"/>
      <c r="Q115" s="173"/>
      <c r="R115" s="173"/>
      <c r="S115" s="175"/>
      <c r="T115" s="175"/>
      <c r="U115" s="175"/>
      <c r="V115" s="175"/>
      <c r="W115" s="175"/>
      <c r="X115" s="175"/>
      <c r="Y115" s="175"/>
      <c r="Z115" s="175"/>
      <c r="AA115" s="175"/>
      <c r="AB115" s="175"/>
      <c r="AC115" s="175"/>
      <c r="AD115" s="175"/>
      <c r="AE115" s="175"/>
      <c r="AF115" s="173"/>
      <c r="AG115" s="173"/>
      <c r="AH115" s="173"/>
      <c r="AI115" s="173"/>
      <c r="AJ115" s="173"/>
      <c r="AK115" s="173"/>
      <c r="AL115" s="173"/>
      <c r="AM115" s="173"/>
      <c r="AN115" s="173"/>
      <c r="AO115" s="173"/>
      <c r="AP115" s="173"/>
      <c r="AQ115" s="173"/>
      <c r="AR115" s="173"/>
      <c r="AS115" s="173"/>
      <c r="AT115" s="173"/>
      <c r="AU115" s="173"/>
      <c r="AV115" s="173"/>
      <c r="AW115" s="173"/>
      <c r="AX115" s="173"/>
      <c r="AY115" s="176" t="s">
        <v>127</v>
      </c>
      <c r="AZ115" s="173"/>
      <c r="BA115" s="173"/>
      <c r="BB115" s="173"/>
      <c r="BC115" s="173"/>
      <c r="BD115" s="173"/>
      <c r="BE115" s="177">
        <f t="shared" si="0"/>
        <v>0</v>
      </c>
      <c r="BF115" s="177">
        <f t="shared" si="1"/>
        <v>0</v>
      </c>
      <c r="BG115" s="177">
        <f t="shared" si="2"/>
        <v>0</v>
      </c>
      <c r="BH115" s="177">
        <f t="shared" si="3"/>
        <v>0</v>
      </c>
      <c r="BI115" s="177">
        <f t="shared" si="4"/>
        <v>0</v>
      </c>
      <c r="BJ115" s="176" t="s">
        <v>86</v>
      </c>
      <c r="BK115" s="173"/>
      <c r="BL115" s="173"/>
      <c r="BM115" s="173"/>
    </row>
    <row r="116" spans="1:65" s="2" customFormat="1" ht="18" customHeight="1">
      <c r="A116" s="35"/>
      <c r="B116" s="36"/>
      <c r="C116" s="37"/>
      <c r="D116" s="290" t="s">
        <v>129</v>
      </c>
      <c r="E116" s="289"/>
      <c r="F116" s="289"/>
      <c r="G116" s="37"/>
      <c r="H116" s="37"/>
      <c r="I116" s="37"/>
      <c r="J116" s="106">
        <v>0</v>
      </c>
      <c r="K116" s="37"/>
      <c r="L116" s="172"/>
      <c r="M116" s="173"/>
      <c r="N116" s="174" t="s">
        <v>46</v>
      </c>
      <c r="O116" s="173"/>
      <c r="P116" s="173"/>
      <c r="Q116" s="173"/>
      <c r="R116" s="173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  <c r="AF116" s="173"/>
      <c r="AG116" s="173"/>
      <c r="AH116" s="173"/>
      <c r="AI116" s="173"/>
      <c r="AJ116" s="173"/>
      <c r="AK116" s="173"/>
      <c r="AL116" s="173"/>
      <c r="AM116" s="173"/>
      <c r="AN116" s="173"/>
      <c r="AO116" s="173"/>
      <c r="AP116" s="173"/>
      <c r="AQ116" s="173"/>
      <c r="AR116" s="173"/>
      <c r="AS116" s="173"/>
      <c r="AT116" s="173"/>
      <c r="AU116" s="173"/>
      <c r="AV116" s="173"/>
      <c r="AW116" s="173"/>
      <c r="AX116" s="173"/>
      <c r="AY116" s="176" t="s">
        <v>127</v>
      </c>
      <c r="AZ116" s="173"/>
      <c r="BA116" s="173"/>
      <c r="BB116" s="173"/>
      <c r="BC116" s="173"/>
      <c r="BD116" s="173"/>
      <c r="BE116" s="177">
        <f t="shared" si="0"/>
        <v>0</v>
      </c>
      <c r="BF116" s="177">
        <f t="shared" si="1"/>
        <v>0</v>
      </c>
      <c r="BG116" s="177">
        <f t="shared" si="2"/>
        <v>0</v>
      </c>
      <c r="BH116" s="177">
        <f t="shared" si="3"/>
        <v>0</v>
      </c>
      <c r="BI116" s="177">
        <f t="shared" si="4"/>
        <v>0</v>
      </c>
      <c r="BJ116" s="176" t="s">
        <v>86</v>
      </c>
      <c r="BK116" s="173"/>
      <c r="BL116" s="173"/>
      <c r="BM116" s="173"/>
    </row>
    <row r="117" spans="1:65" s="2" customFormat="1" ht="18" customHeight="1">
      <c r="A117" s="35"/>
      <c r="B117" s="36"/>
      <c r="C117" s="37"/>
      <c r="D117" s="290" t="s">
        <v>130</v>
      </c>
      <c r="E117" s="289"/>
      <c r="F117" s="289"/>
      <c r="G117" s="37"/>
      <c r="H117" s="37"/>
      <c r="I117" s="37"/>
      <c r="J117" s="106">
        <v>0</v>
      </c>
      <c r="K117" s="37"/>
      <c r="L117" s="172"/>
      <c r="M117" s="173"/>
      <c r="N117" s="174" t="s">
        <v>46</v>
      </c>
      <c r="O117" s="173"/>
      <c r="P117" s="173"/>
      <c r="Q117" s="173"/>
      <c r="R117" s="173"/>
      <c r="S117" s="175"/>
      <c r="T117" s="175"/>
      <c r="U117" s="175"/>
      <c r="V117" s="175"/>
      <c r="W117" s="175"/>
      <c r="X117" s="175"/>
      <c r="Y117" s="175"/>
      <c r="Z117" s="175"/>
      <c r="AA117" s="175"/>
      <c r="AB117" s="175"/>
      <c r="AC117" s="175"/>
      <c r="AD117" s="175"/>
      <c r="AE117" s="175"/>
      <c r="AF117" s="173"/>
      <c r="AG117" s="173"/>
      <c r="AH117" s="173"/>
      <c r="AI117" s="173"/>
      <c r="AJ117" s="173"/>
      <c r="AK117" s="173"/>
      <c r="AL117" s="173"/>
      <c r="AM117" s="173"/>
      <c r="AN117" s="173"/>
      <c r="AO117" s="173"/>
      <c r="AP117" s="173"/>
      <c r="AQ117" s="173"/>
      <c r="AR117" s="173"/>
      <c r="AS117" s="173"/>
      <c r="AT117" s="173"/>
      <c r="AU117" s="173"/>
      <c r="AV117" s="173"/>
      <c r="AW117" s="173"/>
      <c r="AX117" s="173"/>
      <c r="AY117" s="176" t="s">
        <v>127</v>
      </c>
      <c r="AZ117" s="173"/>
      <c r="BA117" s="173"/>
      <c r="BB117" s="173"/>
      <c r="BC117" s="173"/>
      <c r="BD117" s="173"/>
      <c r="BE117" s="177">
        <f t="shared" si="0"/>
        <v>0</v>
      </c>
      <c r="BF117" s="177">
        <f t="shared" si="1"/>
        <v>0</v>
      </c>
      <c r="BG117" s="177">
        <f t="shared" si="2"/>
        <v>0</v>
      </c>
      <c r="BH117" s="177">
        <f t="shared" si="3"/>
        <v>0</v>
      </c>
      <c r="BI117" s="177">
        <f t="shared" si="4"/>
        <v>0</v>
      </c>
      <c r="BJ117" s="176" t="s">
        <v>86</v>
      </c>
      <c r="BK117" s="173"/>
      <c r="BL117" s="173"/>
      <c r="BM117" s="173"/>
    </row>
    <row r="118" spans="1:65" s="2" customFormat="1" ht="18" customHeight="1">
      <c r="A118" s="35"/>
      <c r="B118" s="36"/>
      <c r="C118" s="37"/>
      <c r="D118" s="290" t="s">
        <v>131</v>
      </c>
      <c r="E118" s="289"/>
      <c r="F118" s="289"/>
      <c r="G118" s="37"/>
      <c r="H118" s="37"/>
      <c r="I118" s="37"/>
      <c r="J118" s="106">
        <v>0</v>
      </c>
      <c r="K118" s="37"/>
      <c r="L118" s="172"/>
      <c r="M118" s="173"/>
      <c r="N118" s="174" t="s">
        <v>46</v>
      </c>
      <c r="O118" s="173"/>
      <c r="P118" s="173"/>
      <c r="Q118" s="173"/>
      <c r="R118" s="173"/>
      <c r="S118" s="175"/>
      <c r="T118" s="175"/>
      <c r="U118" s="175"/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/>
      <c r="AF118" s="173"/>
      <c r="AG118" s="173"/>
      <c r="AH118" s="173"/>
      <c r="AI118" s="173"/>
      <c r="AJ118" s="173"/>
      <c r="AK118" s="173"/>
      <c r="AL118" s="173"/>
      <c r="AM118" s="173"/>
      <c r="AN118" s="173"/>
      <c r="AO118" s="173"/>
      <c r="AP118" s="173"/>
      <c r="AQ118" s="173"/>
      <c r="AR118" s="173"/>
      <c r="AS118" s="173"/>
      <c r="AT118" s="173"/>
      <c r="AU118" s="173"/>
      <c r="AV118" s="173"/>
      <c r="AW118" s="173"/>
      <c r="AX118" s="173"/>
      <c r="AY118" s="176" t="s">
        <v>127</v>
      </c>
      <c r="AZ118" s="173"/>
      <c r="BA118" s="173"/>
      <c r="BB118" s="173"/>
      <c r="BC118" s="173"/>
      <c r="BD118" s="173"/>
      <c r="BE118" s="177">
        <f t="shared" si="0"/>
        <v>0</v>
      </c>
      <c r="BF118" s="177">
        <f t="shared" si="1"/>
        <v>0</v>
      </c>
      <c r="BG118" s="177">
        <f t="shared" si="2"/>
        <v>0</v>
      </c>
      <c r="BH118" s="177">
        <f t="shared" si="3"/>
        <v>0</v>
      </c>
      <c r="BI118" s="177">
        <f t="shared" si="4"/>
        <v>0</v>
      </c>
      <c r="BJ118" s="176" t="s">
        <v>86</v>
      </c>
      <c r="BK118" s="173"/>
      <c r="BL118" s="173"/>
      <c r="BM118" s="173"/>
    </row>
    <row r="119" spans="1:65" s="2" customFormat="1" ht="18" customHeight="1">
      <c r="A119" s="35"/>
      <c r="B119" s="36"/>
      <c r="C119" s="37"/>
      <c r="D119" s="105" t="s">
        <v>132</v>
      </c>
      <c r="E119" s="37"/>
      <c r="F119" s="37"/>
      <c r="G119" s="37"/>
      <c r="H119" s="37"/>
      <c r="I119" s="37"/>
      <c r="J119" s="106">
        <f>ROUND(J28*T119,2)</f>
        <v>0</v>
      </c>
      <c r="K119" s="37"/>
      <c r="L119" s="172"/>
      <c r="M119" s="173"/>
      <c r="N119" s="174" t="s">
        <v>46</v>
      </c>
      <c r="O119" s="173"/>
      <c r="P119" s="173"/>
      <c r="Q119" s="173"/>
      <c r="R119" s="173"/>
      <c r="S119" s="175"/>
      <c r="T119" s="175"/>
      <c r="U119" s="175"/>
      <c r="V119" s="175"/>
      <c r="W119" s="175"/>
      <c r="X119" s="175"/>
      <c r="Y119" s="175"/>
      <c r="Z119" s="175"/>
      <c r="AA119" s="175"/>
      <c r="AB119" s="175"/>
      <c r="AC119" s="175"/>
      <c r="AD119" s="175"/>
      <c r="AE119" s="175"/>
      <c r="AF119" s="173"/>
      <c r="AG119" s="173"/>
      <c r="AH119" s="173"/>
      <c r="AI119" s="173"/>
      <c r="AJ119" s="173"/>
      <c r="AK119" s="173"/>
      <c r="AL119" s="173"/>
      <c r="AM119" s="173"/>
      <c r="AN119" s="173"/>
      <c r="AO119" s="173"/>
      <c r="AP119" s="173"/>
      <c r="AQ119" s="173"/>
      <c r="AR119" s="173"/>
      <c r="AS119" s="173"/>
      <c r="AT119" s="173"/>
      <c r="AU119" s="173"/>
      <c r="AV119" s="173"/>
      <c r="AW119" s="173"/>
      <c r="AX119" s="173"/>
      <c r="AY119" s="176" t="s">
        <v>133</v>
      </c>
      <c r="AZ119" s="173"/>
      <c r="BA119" s="173"/>
      <c r="BB119" s="173"/>
      <c r="BC119" s="173"/>
      <c r="BD119" s="173"/>
      <c r="BE119" s="177">
        <f t="shared" si="0"/>
        <v>0</v>
      </c>
      <c r="BF119" s="177">
        <f t="shared" si="1"/>
        <v>0</v>
      </c>
      <c r="BG119" s="177">
        <f t="shared" si="2"/>
        <v>0</v>
      </c>
      <c r="BH119" s="177">
        <f t="shared" si="3"/>
        <v>0</v>
      </c>
      <c r="BI119" s="177">
        <f t="shared" si="4"/>
        <v>0</v>
      </c>
      <c r="BJ119" s="176" t="s">
        <v>86</v>
      </c>
      <c r="BK119" s="173"/>
      <c r="BL119" s="173"/>
      <c r="BM119" s="173"/>
    </row>
    <row r="120" spans="1:65" s="2" customFormat="1" ht="11.25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29.25" customHeight="1">
      <c r="A121" s="35"/>
      <c r="B121" s="36"/>
      <c r="C121" s="114" t="s">
        <v>96</v>
      </c>
      <c r="D121" s="115"/>
      <c r="E121" s="115"/>
      <c r="F121" s="115"/>
      <c r="G121" s="115"/>
      <c r="H121" s="115"/>
      <c r="I121" s="115"/>
      <c r="J121" s="116">
        <f>ROUND(J94+J113,2)</f>
        <v>0</v>
      </c>
      <c r="K121" s="11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6.95" customHeight="1">
      <c r="A122" s="35"/>
      <c r="B122" s="55"/>
      <c r="C122" s="56"/>
      <c r="D122" s="56"/>
      <c r="E122" s="56"/>
      <c r="F122" s="56"/>
      <c r="G122" s="56"/>
      <c r="H122" s="56"/>
      <c r="I122" s="56"/>
      <c r="J122" s="56"/>
      <c r="K122" s="56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6" spans="1:65" s="2" customFormat="1" ht="6.95" customHeight="1">
      <c r="A126" s="35"/>
      <c r="B126" s="57"/>
      <c r="C126" s="58"/>
      <c r="D126" s="58"/>
      <c r="E126" s="58"/>
      <c r="F126" s="58"/>
      <c r="G126" s="58"/>
      <c r="H126" s="58"/>
      <c r="I126" s="58"/>
      <c r="J126" s="58"/>
      <c r="K126" s="58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5" s="2" customFormat="1" ht="24.95" customHeight="1">
      <c r="A127" s="35"/>
      <c r="B127" s="36"/>
      <c r="C127" s="23" t="s">
        <v>134</v>
      </c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65" s="2" customFormat="1" ht="6.9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2" customHeight="1">
      <c r="A129" s="35"/>
      <c r="B129" s="36"/>
      <c r="C129" s="29" t="s">
        <v>16</v>
      </c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6.5" customHeight="1">
      <c r="A130" s="35"/>
      <c r="B130" s="36"/>
      <c r="C130" s="37"/>
      <c r="D130" s="37"/>
      <c r="E130" s="268" t="str">
        <f>E7</f>
        <v>Rozšíření mostu ul. Koželužská o oboustranné chodníky_2022</v>
      </c>
      <c r="F130" s="320"/>
      <c r="G130" s="320"/>
      <c r="H130" s="320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6.95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2" customHeight="1">
      <c r="A132" s="35"/>
      <c r="B132" s="36"/>
      <c r="C132" s="29" t="s">
        <v>20</v>
      </c>
      <c r="D132" s="37"/>
      <c r="E132" s="37"/>
      <c r="F132" s="27" t="str">
        <f>F10</f>
        <v>Znojmo</v>
      </c>
      <c r="G132" s="37"/>
      <c r="H132" s="37"/>
      <c r="I132" s="29" t="s">
        <v>22</v>
      </c>
      <c r="J132" s="67" t="str">
        <f>IF(J10="","",J10)</f>
        <v>27. 6. 2022</v>
      </c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6.95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15.2" customHeight="1">
      <c r="A134" s="35"/>
      <c r="B134" s="36"/>
      <c r="C134" s="29" t="s">
        <v>24</v>
      </c>
      <c r="D134" s="37"/>
      <c r="E134" s="37"/>
      <c r="F134" s="27" t="str">
        <f>E13</f>
        <v>Město Znojmo</v>
      </c>
      <c r="G134" s="37"/>
      <c r="H134" s="37"/>
      <c r="I134" s="29" t="s">
        <v>31</v>
      </c>
      <c r="J134" s="32" t="str">
        <f>E19</f>
        <v>HURYTA s.r.o.</v>
      </c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2" customFormat="1" ht="15.2" customHeight="1">
      <c r="A135" s="35"/>
      <c r="B135" s="36"/>
      <c r="C135" s="29" t="s">
        <v>29</v>
      </c>
      <c r="D135" s="37"/>
      <c r="E135" s="37"/>
      <c r="F135" s="27" t="str">
        <f>IF(E16="","",E16)</f>
        <v>Vyplň údaj</v>
      </c>
      <c r="G135" s="37"/>
      <c r="H135" s="37"/>
      <c r="I135" s="29" t="s">
        <v>36</v>
      </c>
      <c r="J135" s="32" t="str">
        <f>E22</f>
        <v>Ing. Ladislav Huryta</v>
      </c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5" s="2" customFormat="1" ht="10.35" customHeight="1">
      <c r="A136" s="35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5" s="11" customFormat="1" ht="29.25" customHeight="1">
      <c r="A137" s="178"/>
      <c r="B137" s="179"/>
      <c r="C137" s="180" t="s">
        <v>135</v>
      </c>
      <c r="D137" s="181" t="s">
        <v>66</v>
      </c>
      <c r="E137" s="181" t="s">
        <v>62</v>
      </c>
      <c r="F137" s="181" t="s">
        <v>63</v>
      </c>
      <c r="G137" s="181" t="s">
        <v>136</v>
      </c>
      <c r="H137" s="181" t="s">
        <v>137</v>
      </c>
      <c r="I137" s="181" t="s">
        <v>138</v>
      </c>
      <c r="J137" s="181" t="s">
        <v>106</v>
      </c>
      <c r="K137" s="182" t="s">
        <v>139</v>
      </c>
      <c r="L137" s="183"/>
      <c r="M137" s="76" t="s">
        <v>1</v>
      </c>
      <c r="N137" s="77" t="s">
        <v>45</v>
      </c>
      <c r="O137" s="77" t="s">
        <v>140</v>
      </c>
      <c r="P137" s="77" t="s">
        <v>141</v>
      </c>
      <c r="Q137" s="77" t="s">
        <v>142</v>
      </c>
      <c r="R137" s="77" t="s">
        <v>143</v>
      </c>
      <c r="S137" s="77" t="s">
        <v>144</v>
      </c>
      <c r="T137" s="78" t="s">
        <v>145</v>
      </c>
      <c r="U137" s="178"/>
      <c r="V137" s="178"/>
      <c r="W137" s="178"/>
      <c r="X137" s="178"/>
      <c r="Y137" s="178"/>
      <c r="Z137" s="178"/>
      <c r="AA137" s="178"/>
      <c r="AB137" s="178"/>
      <c r="AC137" s="178"/>
      <c r="AD137" s="178"/>
      <c r="AE137" s="178"/>
    </row>
    <row r="138" spans="1:65" s="2" customFormat="1" ht="22.9" customHeight="1">
      <c r="A138" s="35"/>
      <c r="B138" s="36"/>
      <c r="C138" s="83" t="s">
        <v>146</v>
      </c>
      <c r="D138" s="37"/>
      <c r="E138" s="37"/>
      <c r="F138" s="37"/>
      <c r="G138" s="37"/>
      <c r="H138" s="37"/>
      <c r="I138" s="37"/>
      <c r="J138" s="184">
        <f>BK138</f>
        <v>0</v>
      </c>
      <c r="K138" s="37"/>
      <c r="L138" s="38"/>
      <c r="M138" s="79"/>
      <c r="N138" s="185"/>
      <c r="O138" s="80"/>
      <c r="P138" s="186">
        <f>P139+P298+P322</f>
        <v>0</v>
      </c>
      <c r="Q138" s="80"/>
      <c r="R138" s="186">
        <f>R139+R298+R322</f>
        <v>42.278671679999995</v>
      </c>
      <c r="S138" s="80"/>
      <c r="T138" s="187">
        <f>T139+T298+T322</f>
        <v>11.0222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7" t="s">
        <v>80</v>
      </c>
      <c r="AU138" s="17" t="s">
        <v>108</v>
      </c>
      <c r="BK138" s="188">
        <f>BK139+BK298+BK322</f>
        <v>0</v>
      </c>
    </row>
    <row r="139" spans="1:65" s="12" customFormat="1" ht="25.9" customHeight="1">
      <c r="B139" s="189"/>
      <c r="C139" s="190"/>
      <c r="D139" s="191" t="s">
        <v>80</v>
      </c>
      <c r="E139" s="192" t="s">
        <v>147</v>
      </c>
      <c r="F139" s="192" t="s">
        <v>148</v>
      </c>
      <c r="G139" s="190"/>
      <c r="H139" s="190"/>
      <c r="I139" s="193"/>
      <c r="J139" s="194">
        <f>BK139</f>
        <v>0</v>
      </c>
      <c r="K139" s="190"/>
      <c r="L139" s="195"/>
      <c r="M139" s="196"/>
      <c r="N139" s="197"/>
      <c r="O139" s="197"/>
      <c r="P139" s="198">
        <f>P140+P174+P194+P198+P228+P246+P282+P287+P290</f>
        <v>0</v>
      </c>
      <c r="Q139" s="197"/>
      <c r="R139" s="198">
        <f>R140+R174+R194+R198+R228+R246+R282+R287+R290</f>
        <v>42.197975679999992</v>
      </c>
      <c r="S139" s="197"/>
      <c r="T139" s="199">
        <f>T140+T174+T194+T198+T228+T246+T282+T287+T290</f>
        <v>11.0222</v>
      </c>
      <c r="AR139" s="200" t="s">
        <v>86</v>
      </c>
      <c r="AT139" s="201" t="s">
        <v>80</v>
      </c>
      <c r="AU139" s="201" t="s">
        <v>81</v>
      </c>
      <c r="AY139" s="200" t="s">
        <v>149</v>
      </c>
      <c r="BK139" s="202">
        <f>BK140+BK174+BK194+BK198+BK228+BK246+BK282+BK287+BK290</f>
        <v>0</v>
      </c>
    </row>
    <row r="140" spans="1:65" s="12" customFormat="1" ht="22.9" customHeight="1">
      <c r="B140" s="189"/>
      <c r="C140" s="190"/>
      <c r="D140" s="191" t="s">
        <v>80</v>
      </c>
      <c r="E140" s="203" t="s">
        <v>86</v>
      </c>
      <c r="F140" s="203" t="s">
        <v>150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SUM(P141:P173)</f>
        <v>0</v>
      </c>
      <c r="Q140" s="197"/>
      <c r="R140" s="198">
        <f>SUM(R141:R173)</f>
        <v>0.91159999999999997</v>
      </c>
      <c r="S140" s="197"/>
      <c r="T140" s="199">
        <f>SUM(T141:T173)</f>
        <v>6.3809999999999993</v>
      </c>
      <c r="AR140" s="200" t="s">
        <v>86</v>
      </c>
      <c r="AT140" s="201" t="s">
        <v>80</v>
      </c>
      <c r="AU140" s="201" t="s">
        <v>86</v>
      </c>
      <c r="AY140" s="200" t="s">
        <v>149</v>
      </c>
      <c r="BK140" s="202">
        <f>SUM(BK141:BK173)</f>
        <v>0</v>
      </c>
    </row>
    <row r="141" spans="1:65" s="2" customFormat="1" ht="37.9" customHeight="1">
      <c r="A141" s="35"/>
      <c r="B141" s="36"/>
      <c r="C141" s="205" t="s">
        <v>86</v>
      </c>
      <c r="D141" s="205" t="s">
        <v>151</v>
      </c>
      <c r="E141" s="206" t="s">
        <v>152</v>
      </c>
      <c r="F141" s="207" t="s">
        <v>153</v>
      </c>
      <c r="G141" s="208" t="s">
        <v>154</v>
      </c>
      <c r="H141" s="209">
        <v>1</v>
      </c>
      <c r="I141" s="210"/>
      <c r="J141" s="211">
        <f>ROUND(I141*H141,2)</f>
        <v>0</v>
      </c>
      <c r="K141" s="207" t="s">
        <v>155</v>
      </c>
      <c r="L141" s="38"/>
      <c r="M141" s="212" t="s">
        <v>1</v>
      </c>
      <c r="N141" s="213" t="s">
        <v>46</v>
      </c>
      <c r="O141" s="72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6" t="s">
        <v>156</v>
      </c>
      <c r="AT141" s="216" t="s">
        <v>151</v>
      </c>
      <c r="AU141" s="216" t="s">
        <v>101</v>
      </c>
      <c r="AY141" s="17" t="s">
        <v>149</v>
      </c>
      <c r="BE141" s="110">
        <f>IF(N141="základní",J141,0)</f>
        <v>0</v>
      </c>
      <c r="BF141" s="110">
        <f>IF(N141="snížená",J141,0)</f>
        <v>0</v>
      </c>
      <c r="BG141" s="110">
        <f>IF(N141="zákl. přenesená",J141,0)</f>
        <v>0</v>
      </c>
      <c r="BH141" s="110">
        <f>IF(N141="sníž. přenesená",J141,0)</f>
        <v>0</v>
      </c>
      <c r="BI141" s="110">
        <f>IF(N141="nulová",J141,0)</f>
        <v>0</v>
      </c>
      <c r="BJ141" s="17" t="s">
        <v>86</v>
      </c>
      <c r="BK141" s="110">
        <f>ROUND(I141*H141,2)</f>
        <v>0</v>
      </c>
      <c r="BL141" s="17" t="s">
        <v>156</v>
      </c>
      <c r="BM141" s="216" t="s">
        <v>157</v>
      </c>
    </row>
    <row r="142" spans="1:65" s="2" customFormat="1" ht="33" customHeight="1">
      <c r="A142" s="35"/>
      <c r="B142" s="36"/>
      <c r="C142" s="205" t="s">
        <v>101</v>
      </c>
      <c r="D142" s="205" t="s">
        <v>151</v>
      </c>
      <c r="E142" s="206" t="s">
        <v>158</v>
      </c>
      <c r="F142" s="207" t="s">
        <v>159</v>
      </c>
      <c r="G142" s="208" t="s">
        <v>154</v>
      </c>
      <c r="H142" s="209">
        <v>1</v>
      </c>
      <c r="I142" s="210"/>
      <c r="J142" s="211">
        <f>ROUND(I142*H142,2)</f>
        <v>0</v>
      </c>
      <c r="K142" s="207" t="s">
        <v>155</v>
      </c>
      <c r="L142" s="38"/>
      <c r="M142" s="212" t="s">
        <v>1</v>
      </c>
      <c r="N142" s="213" t="s">
        <v>46</v>
      </c>
      <c r="O142" s="72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6" t="s">
        <v>156</v>
      </c>
      <c r="AT142" s="216" t="s">
        <v>151</v>
      </c>
      <c r="AU142" s="216" t="s">
        <v>101</v>
      </c>
      <c r="AY142" s="17" t="s">
        <v>149</v>
      </c>
      <c r="BE142" s="110">
        <f>IF(N142="základní",J142,0)</f>
        <v>0</v>
      </c>
      <c r="BF142" s="110">
        <f>IF(N142="snížená",J142,0)</f>
        <v>0</v>
      </c>
      <c r="BG142" s="110">
        <f>IF(N142="zákl. přenesená",J142,0)</f>
        <v>0</v>
      </c>
      <c r="BH142" s="110">
        <f>IF(N142="sníž. přenesená",J142,0)</f>
        <v>0</v>
      </c>
      <c r="BI142" s="110">
        <f>IF(N142="nulová",J142,0)</f>
        <v>0</v>
      </c>
      <c r="BJ142" s="17" t="s">
        <v>86</v>
      </c>
      <c r="BK142" s="110">
        <f>ROUND(I142*H142,2)</f>
        <v>0</v>
      </c>
      <c r="BL142" s="17" t="s">
        <v>156</v>
      </c>
      <c r="BM142" s="216" t="s">
        <v>160</v>
      </c>
    </row>
    <row r="143" spans="1:65" s="2" customFormat="1" ht="49.15" customHeight="1">
      <c r="A143" s="35"/>
      <c r="B143" s="36"/>
      <c r="C143" s="205" t="s">
        <v>161</v>
      </c>
      <c r="D143" s="205" t="s">
        <v>151</v>
      </c>
      <c r="E143" s="206" t="s">
        <v>162</v>
      </c>
      <c r="F143" s="207" t="s">
        <v>163</v>
      </c>
      <c r="G143" s="208" t="s">
        <v>99</v>
      </c>
      <c r="H143" s="209">
        <v>9</v>
      </c>
      <c r="I143" s="210"/>
      <c r="J143" s="211">
        <f>ROUND(I143*H143,2)</f>
        <v>0</v>
      </c>
      <c r="K143" s="207" t="s">
        <v>155</v>
      </c>
      <c r="L143" s="38"/>
      <c r="M143" s="212" t="s">
        <v>1</v>
      </c>
      <c r="N143" s="213" t="s">
        <v>46</v>
      </c>
      <c r="O143" s="72"/>
      <c r="P143" s="214">
        <f>O143*H143</f>
        <v>0</v>
      </c>
      <c r="Q143" s="214">
        <v>0</v>
      </c>
      <c r="R143" s="214">
        <f>Q143*H143</f>
        <v>0</v>
      </c>
      <c r="S143" s="214">
        <v>0.70899999999999996</v>
      </c>
      <c r="T143" s="215">
        <f>S143*H143</f>
        <v>6.3809999999999993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6" t="s">
        <v>156</v>
      </c>
      <c r="AT143" s="216" t="s">
        <v>151</v>
      </c>
      <c r="AU143" s="216" t="s">
        <v>101</v>
      </c>
      <c r="AY143" s="17" t="s">
        <v>149</v>
      </c>
      <c r="BE143" s="110">
        <f>IF(N143="základní",J143,0)</f>
        <v>0</v>
      </c>
      <c r="BF143" s="110">
        <f>IF(N143="snížená",J143,0)</f>
        <v>0</v>
      </c>
      <c r="BG143" s="110">
        <f>IF(N143="zákl. přenesená",J143,0)</f>
        <v>0</v>
      </c>
      <c r="BH143" s="110">
        <f>IF(N143="sníž. přenesená",J143,0)</f>
        <v>0</v>
      </c>
      <c r="BI143" s="110">
        <f>IF(N143="nulová",J143,0)</f>
        <v>0</v>
      </c>
      <c r="BJ143" s="17" t="s">
        <v>86</v>
      </c>
      <c r="BK143" s="110">
        <f>ROUND(I143*H143,2)</f>
        <v>0</v>
      </c>
      <c r="BL143" s="17" t="s">
        <v>156</v>
      </c>
      <c r="BM143" s="216" t="s">
        <v>164</v>
      </c>
    </row>
    <row r="144" spans="1:65" s="13" customFormat="1" ht="11.25">
      <c r="B144" s="217"/>
      <c r="C144" s="218"/>
      <c r="D144" s="219" t="s">
        <v>165</v>
      </c>
      <c r="E144" s="220" t="s">
        <v>1</v>
      </c>
      <c r="F144" s="221" t="s">
        <v>166</v>
      </c>
      <c r="G144" s="218"/>
      <c r="H144" s="222">
        <v>9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165</v>
      </c>
      <c r="AU144" s="228" t="s">
        <v>101</v>
      </c>
      <c r="AV144" s="13" t="s">
        <v>101</v>
      </c>
      <c r="AW144" s="13" t="s">
        <v>35</v>
      </c>
      <c r="AX144" s="13" t="s">
        <v>86</v>
      </c>
      <c r="AY144" s="228" t="s">
        <v>149</v>
      </c>
    </row>
    <row r="145" spans="1:65" s="2" customFormat="1" ht="90" customHeight="1">
      <c r="A145" s="35"/>
      <c r="B145" s="36"/>
      <c r="C145" s="205" t="s">
        <v>156</v>
      </c>
      <c r="D145" s="205" t="s">
        <v>151</v>
      </c>
      <c r="E145" s="206" t="s">
        <v>167</v>
      </c>
      <c r="F145" s="207" t="s">
        <v>168</v>
      </c>
      <c r="G145" s="208" t="s">
        <v>169</v>
      </c>
      <c r="H145" s="209">
        <v>20</v>
      </c>
      <c r="I145" s="210"/>
      <c r="J145" s="211">
        <f>ROUND(I145*H145,2)</f>
        <v>0</v>
      </c>
      <c r="K145" s="207" t="s">
        <v>155</v>
      </c>
      <c r="L145" s="38"/>
      <c r="M145" s="212" t="s">
        <v>1</v>
      </c>
      <c r="N145" s="213" t="s">
        <v>46</v>
      </c>
      <c r="O145" s="72"/>
      <c r="P145" s="214">
        <f>O145*H145</f>
        <v>0</v>
      </c>
      <c r="Q145" s="214">
        <v>8.6800000000000002E-3</v>
      </c>
      <c r="R145" s="214">
        <f>Q145*H145</f>
        <v>0.1736</v>
      </c>
      <c r="S145" s="214">
        <v>0</v>
      </c>
      <c r="T145" s="21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6" t="s">
        <v>156</v>
      </c>
      <c r="AT145" s="216" t="s">
        <v>151</v>
      </c>
      <c r="AU145" s="216" t="s">
        <v>101</v>
      </c>
      <c r="AY145" s="17" t="s">
        <v>149</v>
      </c>
      <c r="BE145" s="110">
        <f>IF(N145="základní",J145,0)</f>
        <v>0</v>
      </c>
      <c r="BF145" s="110">
        <f>IF(N145="snížená",J145,0)</f>
        <v>0</v>
      </c>
      <c r="BG145" s="110">
        <f>IF(N145="zákl. přenesená",J145,0)</f>
        <v>0</v>
      </c>
      <c r="BH145" s="110">
        <f>IF(N145="sníž. přenesená",J145,0)</f>
        <v>0</v>
      </c>
      <c r="BI145" s="110">
        <f>IF(N145="nulová",J145,0)</f>
        <v>0</v>
      </c>
      <c r="BJ145" s="17" t="s">
        <v>86</v>
      </c>
      <c r="BK145" s="110">
        <f>ROUND(I145*H145,2)</f>
        <v>0</v>
      </c>
      <c r="BL145" s="17" t="s">
        <v>156</v>
      </c>
      <c r="BM145" s="216" t="s">
        <v>170</v>
      </c>
    </row>
    <row r="146" spans="1:65" s="13" customFormat="1" ht="11.25">
      <c r="B146" s="217"/>
      <c r="C146" s="218"/>
      <c r="D146" s="219" t="s">
        <v>165</v>
      </c>
      <c r="E146" s="220" t="s">
        <v>1</v>
      </c>
      <c r="F146" s="221" t="s">
        <v>171</v>
      </c>
      <c r="G146" s="218"/>
      <c r="H146" s="222">
        <v>20</v>
      </c>
      <c r="I146" s="223"/>
      <c r="J146" s="218"/>
      <c r="K146" s="218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165</v>
      </c>
      <c r="AU146" s="228" t="s">
        <v>101</v>
      </c>
      <c r="AV146" s="13" t="s">
        <v>101</v>
      </c>
      <c r="AW146" s="13" t="s">
        <v>35</v>
      </c>
      <c r="AX146" s="13" t="s">
        <v>86</v>
      </c>
      <c r="AY146" s="228" t="s">
        <v>149</v>
      </c>
    </row>
    <row r="147" spans="1:65" s="2" customFormat="1" ht="90" customHeight="1">
      <c r="A147" s="35"/>
      <c r="B147" s="36"/>
      <c r="C147" s="205" t="s">
        <v>172</v>
      </c>
      <c r="D147" s="205" t="s">
        <v>151</v>
      </c>
      <c r="E147" s="206" t="s">
        <v>173</v>
      </c>
      <c r="F147" s="207" t="s">
        <v>174</v>
      </c>
      <c r="G147" s="208" t="s">
        <v>169</v>
      </c>
      <c r="H147" s="209">
        <v>20</v>
      </c>
      <c r="I147" s="210"/>
      <c r="J147" s="211">
        <f>ROUND(I147*H147,2)</f>
        <v>0</v>
      </c>
      <c r="K147" s="207" t="s">
        <v>155</v>
      </c>
      <c r="L147" s="38"/>
      <c r="M147" s="212" t="s">
        <v>1</v>
      </c>
      <c r="N147" s="213" t="s">
        <v>46</v>
      </c>
      <c r="O147" s="72"/>
      <c r="P147" s="214">
        <f>O147*H147</f>
        <v>0</v>
      </c>
      <c r="Q147" s="214">
        <v>3.6900000000000002E-2</v>
      </c>
      <c r="R147" s="214">
        <f>Q147*H147</f>
        <v>0.73799999999999999</v>
      </c>
      <c r="S147" s="214">
        <v>0</v>
      </c>
      <c r="T147" s="21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6" t="s">
        <v>156</v>
      </c>
      <c r="AT147" s="216" t="s">
        <v>151</v>
      </c>
      <c r="AU147" s="216" t="s">
        <v>101</v>
      </c>
      <c r="AY147" s="17" t="s">
        <v>149</v>
      </c>
      <c r="BE147" s="110">
        <f>IF(N147="základní",J147,0)</f>
        <v>0</v>
      </c>
      <c r="BF147" s="110">
        <f>IF(N147="snížená",J147,0)</f>
        <v>0</v>
      </c>
      <c r="BG147" s="110">
        <f>IF(N147="zákl. přenesená",J147,0)</f>
        <v>0</v>
      </c>
      <c r="BH147" s="110">
        <f>IF(N147="sníž. přenesená",J147,0)</f>
        <v>0</v>
      </c>
      <c r="BI147" s="110">
        <f>IF(N147="nulová",J147,0)</f>
        <v>0</v>
      </c>
      <c r="BJ147" s="17" t="s">
        <v>86</v>
      </c>
      <c r="BK147" s="110">
        <f>ROUND(I147*H147,2)</f>
        <v>0</v>
      </c>
      <c r="BL147" s="17" t="s">
        <v>156</v>
      </c>
      <c r="BM147" s="216" t="s">
        <v>175</v>
      </c>
    </row>
    <row r="148" spans="1:65" s="13" customFormat="1" ht="11.25">
      <c r="B148" s="217"/>
      <c r="C148" s="218"/>
      <c r="D148" s="219" t="s">
        <v>165</v>
      </c>
      <c r="E148" s="220" t="s">
        <v>1</v>
      </c>
      <c r="F148" s="221" t="s">
        <v>171</v>
      </c>
      <c r="G148" s="218"/>
      <c r="H148" s="222">
        <v>20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165</v>
      </c>
      <c r="AU148" s="228" t="s">
        <v>101</v>
      </c>
      <c r="AV148" s="13" t="s">
        <v>101</v>
      </c>
      <c r="AW148" s="13" t="s">
        <v>35</v>
      </c>
      <c r="AX148" s="13" t="s">
        <v>86</v>
      </c>
      <c r="AY148" s="228" t="s">
        <v>149</v>
      </c>
    </row>
    <row r="149" spans="1:65" s="2" customFormat="1" ht="24.2" customHeight="1">
      <c r="A149" s="35"/>
      <c r="B149" s="36"/>
      <c r="C149" s="205" t="s">
        <v>176</v>
      </c>
      <c r="D149" s="205" t="s">
        <v>151</v>
      </c>
      <c r="E149" s="206" t="s">
        <v>177</v>
      </c>
      <c r="F149" s="207" t="s">
        <v>178</v>
      </c>
      <c r="G149" s="208" t="s">
        <v>99</v>
      </c>
      <c r="H149" s="209">
        <v>50</v>
      </c>
      <c r="I149" s="210"/>
      <c r="J149" s="211">
        <f>ROUND(I149*H149,2)</f>
        <v>0</v>
      </c>
      <c r="K149" s="207" t="s">
        <v>155</v>
      </c>
      <c r="L149" s="38"/>
      <c r="M149" s="212" t="s">
        <v>1</v>
      </c>
      <c r="N149" s="213" t="s">
        <v>46</v>
      </c>
      <c r="O149" s="72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6" t="s">
        <v>156</v>
      </c>
      <c r="AT149" s="216" t="s">
        <v>151</v>
      </c>
      <c r="AU149" s="216" t="s">
        <v>101</v>
      </c>
      <c r="AY149" s="17" t="s">
        <v>149</v>
      </c>
      <c r="BE149" s="110">
        <f>IF(N149="základní",J149,0)</f>
        <v>0</v>
      </c>
      <c r="BF149" s="110">
        <f>IF(N149="snížená",J149,0)</f>
        <v>0</v>
      </c>
      <c r="BG149" s="110">
        <f>IF(N149="zákl. přenesená",J149,0)</f>
        <v>0</v>
      </c>
      <c r="BH149" s="110">
        <f>IF(N149="sníž. přenesená",J149,0)</f>
        <v>0</v>
      </c>
      <c r="BI149" s="110">
        <f>IF(N149="nulová",J149,0)</f>
        <v>0</v>
      </c>
      <c r="BJ149" s="17" t="s">
        <v>86</v>
      </c>
      <c r="BK149" s="110">
        <f>ROUND(I149*H149,2)</f>
        <v>0</v>
      </c>
      <c r="BL149" s="17" t="s">
        <v>156</v>
      </c>
      <c r="BM149" s="216" t="s">
        <v>179</v>
      </c>
    </row>
    <row r="150" spans="1:65" s="2" customFormat="1" ht="37.9" customHeight="1">
      <c r="A150" s="35"/>
      <c r="B150" s="36"/>
      <c r="C150" s="205" t="s">
        <v>180</v>
      </c>
      <c r="D150" s="205" t="s">
        <v>151</v>
      </c>
      <c r="E150" s="206" t="s">
        <v>181</v>
      </c>
      <c r="F150" s="207" t="s">
        <v>182</v>
      </c>
      <c r="G150" s="208" t="s">
        <v>183</v>
      </c>
      <c r="H150" s="209">
        <v>44.515000000000001</v>
      </c>
      <c r="I150" s="210"/>
      <c r="J150" s="211">
        <f>ROUND(I150*H150,2)</f>
        <v>0</v>
      </c>
      <c r="K150" s="207" t="s">
        <v>155</v>
      </c>
      <c r="L150" s="38"/>
      <c r="M150" s="212" t="s">
        <v>1</v>
      </c>
      <c r="N150" s="213" t="s">
        <v>46</v>
      </c>
      <c r="O150" s="72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6" t="s">
        <v>156</v>
      </c>
      <c r="AT150" s="216" t="s">
        <v>151</v>
      </c>
      <c r="AU150" s="216" t="s">
        <v>101</v>
      </c>
      <c r="AY150" s="17" t="s">
        <v>149</v>
      </c>
      <c r="BE150" s="110">
        <f>IF(N150="základní",J150,0)</f>
        <v>0</v>
      </c>
      <c r="BF150" s="110">
        <f>IF(N150="snížená",J150,0)</f>
        <v>0</v>
      </c>
      <c r="BG150" s="110">
        <f>IF(N150="zákl. přenesená",J150,0)</f>
        <v>0</v>
      </c>
      <c r="BH150" s="110">
        <f>IF(N150="sníž. přenesená",J150,0)</f>
        <v>0</v>
      </c>
      <c r="BI150" s="110">
        <f>IF(N150="nulová",J150,0)</f>
        <v>0</v>
      </c>
      <c r="BJ150" s="17" t="s">
        <v>86</v>
      </c>
      <c r="BK150" s="110">
        <f>ROUND(I150*H150,2)</f>
        <v>0</v>
      </c>
      <c r="BL150" s="17" t="s">
        <v>156</v>
      </c>
      <c r="BM150" s="216" t="s">
        <v>184</v>
      </c>
    </row>
    <row r="151" spans="1:65" s="2" customFormat="1" ht="55.5" customHeight="1">
      <c r="A151" s="35"/>
      <c r="B151" s="36"/>
      <c r="C151" s="205" t="s">
        <v>185</v>
      </c>
      <c r="D151" s="205" t="s">
        <v>151</v>
      </c>
      <c r="E151" s="206" t="s">
        <v>186</v>
      </c>
      <c r="F151" s="207" t="s">
        <v>187</v>
      </c>
      <c r="G151" s="208" t="s">
        <v>183</v>
      </c>
      <c r="H151" s="209">
        <v>4.5</v>
      </c>
      <c r="I151" s="210"/>
      <c r="J151" s="211">
        <f>ROUND(I151*H151,2)</f>
        <v>0</v>
      </c>
      <c r="K151" s="207" t="s">
        <v>155</v>
      </c>
      <c r="L151" s="38"/>
      <c r="M151" s="212" t="s">
        <v>1</v>
      </c>
      <c r="N151" s="213" t="s">
        <v>46</v>
      </c>
      <c r="O151" s="72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6" t="s">
        <v>156</v>
      </c>
      <c r="AT151" s="216" t="s">
        <v>151</v>
      </c>
      <c r="AU151" s="216" t="s">
        <v>101</v>
      </c>
      <c r="AY151" s="17" t="s">
        <v>149</v>
      </c>
      <c r="BE151" s="110">
        <f>IF(N151="základní",J151,0)</f>
        <v>0</v>
      </c>
      <c r="BF151" s="110">
        <f>IF(N151="snížená",J151,0)</f>
        <v>0</v>
      </c>
      <c r="BG151" s="110">
        <f>IF(N151="zákl. přenesená",J151,0)</f>
        <v>0</v>
      </c>
      <c r="BH151" s="110">
        <f>IF(N151="sníž. přenesená",J151,0)</f>
        <v>0</v>
      </c>
      <c r="BI151" s="110">
        <f>IF(N151="nulová",J151,0)</f>
        <v>0</v>
      </c>
      <c r="BJ151" s="17" t="s">
        <v>86</v>
      </c>
      <c r="BK151" s="110">
        <f>ROUND(I151*H151,2)</f>
        <v>0</v>
      </c>
      <c r="BL151" s="17" t="s">
        <v>156</v>
      </c>
      <c r="BM151" s="216" t="s">
        <v>188</v>
      </c>
    </row>
    <row r="152" spans="1:65" s="13" customFormat="1" ht="11.25">
      <c r="B152" s="217"/>
      <c r="C152" s="218"/>
      <c r="D152" s="219" t="s">
        <v>165</v>
      </c>
      <c r="E152" s="220" t="s">
        <v>1</v>
      </c>
      <c r="F152" s="221" t="s">
        <v>189</v>
      </c>
      <c r="G152" s="218"/>
      <c r="H152" s="222">
        <v>4.5</v>
      </c>
      <c r="I152" s="223"/>
      <c r="J152" s="218"/>
      <c r="K152" s="218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165</v>
      </c>
      <c r="AU152" s="228" t="s">
        <v>101</v>
      </c>
      <c r="AV152" s="13" t="s">
        <v>101</v>
      </c>
      <c r="AW152" s="13" t="s">
        <v>35</v>
      </c>
      <c r="AX152" s="13" t="s">
        <v>86</v>
      </c>
      <c r="AY152" s="228" t="s">
        <v>149</v>
      </c>
    </row>
    <row r="153" spans="1:65" s="2" customFormat="1" ht="44.25" customHeight="1">
      <c r="A153" s="35"/>
      <c r="B153" s="36"/>
      <c r="C153" s="205" t="s">
        <v>190</v>
      </c>
      <c r="D153" s="205" t="s">
        <v>151</v>
      </c>
      <c r="E153" s="206" t="s">
        <v>191</v>
      </c>
      <c r="F153" s="207" t="s">
        <v>192</v>
      </c>
      <c r="G153" s="208" t="s">
        <v>183</v>
      </c>
      <c r="H153" s="209">
        <v>44.515000000000001</v>
      </c>
      <c r="I153" s="210"/>
      <c r="J153" s="211">
        <f>ROUND(I153*H153,2)</f>
        <v>0</v>
      </c>
      <c r="K153" s="207" t="s">
        <v>155</v>
      </c>
      <c r="L153" s="38"/>
      <c r="M153" s="212" t="s">
        <v>1</v>
      </c>
      <c r="N153" s="213" t="s">
        <v>46</v>
      </c>
      <c r="O153" s="72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6" t="s">
        <v>156</v>
      </c>
      <c r="AT153" s="216" t="s">
        <v>151</v>
      </c>
      <c r="AU153" s="216" t="s">
        <v>101</v>
      </c>
      <c r="AY153" s="17" t="s">
        <v>149</v>
      </c>
      <c r="BE153" s="110">
        <f>IF(N153="základní",J153,0)</f>
        <v>0</v>
      </c>
      <c r="BF153" s="110">
        <f>IF(N153="snížená",J153,0)</f>
        <v>0</v>
      </c>
      <c r="BG153" s="110">
        <f>IF(N153="zákl. přenesená",J153,0)</f>
        <v>0</v>
      </c>
      <c r="BH153" s="110">
        <f>IF(N153="sníž. přenesená",J153,0)</f>
        <v>0</v>
      </c>
      <c r="BI153" s="110">
        <f>IF(N153="nulová",J153,0)</f>
        <v>0</v>
      </c>
      <c r="BJ153" s="17" t="s">
        <v>86</v>
      </c>
      <c r="BK153" s="110">
        <f>ROUND(I153*H153,2)</f>
        <v>0</v>
      </c>
      <c r="BL153" s="17" t="s">
        <v>156</v>
      </c>
      <c r="BM153" s="216" t="s">
        <v>193</v>
      </c>
    </row>
    <row r="154" spans="1:65" s="14" customFormat="1" ht="11.25">
      <c r="B154" s="229"/>
      <c r="C154" s="230"/>
      <c r="D154" s="219" t="s">
        <v>165</v>
      </c>
      <c r="E154" s="231" t="s">
        <v>1</v>
      </c>
      <c r="F154" s="232" t="s">
        <v>194</v>
      </c>
      <c r="G154" s="230"/>
      <c r="H154" s="231" t="s">
        <v>1</v>
      </c>
      <c r="I154" s="233"/>
      <c r="J154" s="230"/>
      <c r="K154" s="230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165</v>
      </c>
      <c r="AU154" s="238" t="s">
        <v>101</v>
      </c>
      <c r="AV154" s="14" t="s">
        <v>86</v>
      </c>
      <c r="AW154" s="14" t="s">
        <v>35</v>
      </c>
      <c r="AX154" s="14" t="s">
        <v>81</v>
      </c>
      <c r="AY154" s="238" t="s">
        <v>149</v>
      </c>
    </row>
    <row r="155" spans="1:65" s="13" customFormat="1" ht="11.25">
      <c r="B155" s="217"/>
      <c r="C155" s="218"/>
      <c r="D155" s="219" t="s">
        <v>165</v>
      </c>
      <c r="E155" s="220" t="s">
        <v>1</v>
      </c>
      <c r="F155" s="221" t="s">
        <v>195</v>
      </c>
      <c r="G155" s="218"/>
      <c r="H155" s="222">
        <v>13.015000000000001</v>
      </c>
      <c r="I155" s="223"/>
      <c r="J155" s="218"/>
      <c r="K155" s="218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165</v>
      </c>
      <c r="AU155" s="228" t="s">
        <v>101</v>
      </c>
      <c r="AV155" s="13" t="s">
        <v>101</v>
      </c>
      <c r="AW155" s="13" t="s">
        <v>35</v>
      </c>
      <c r="AX155" s="13" t="s">
        <v>81</v>
      </c>
      <c r="AY155" s="228" t="s">
        <v>149</v>
      </c>
    </row>
    <row r="156" spans="1:65" s="14" customFormat="1" ht="11.25">
      <c r="B156" s="229"/>
      <c r="C156" s="230"/>
      <c r="D156" s="219" t="s">
        <v>165</v>
      </c>
      <c r="E156" s="231" t="s">
        <v>1</v>
      </c>
      <c r="F156" s="232" t="s">
        <v>196</v>
      </c>
      <c r="G156" s="230"/>
      <c r="H156" s="231" t="s">
        <v>1</v>
      </c>
      <c r="I156" s="233"/>
      <c r="J156" s="230"/>
      <c r="K156" s="230"/>
      <c r="L156" s="234"/>
      <c r="M156" s="235"/>
      <c r="N156" s="236"/>
      <c r="O156" s="236"/>
      <c r="P156" s="236"/>
      <c r="Q156" s="236"/>
      <c r="R156" s="236"/>
      <c r="S156" s="236"/>
      <c r="T156" s="237"/>
      <c r="AT156" s="238" t="s">
        <v>165</v>
      </c>
      <c r="AU156" s="238" t="s">
        <v>101</v>
      </c>
      <c r="AV156" s="14" t="s">
        <v>86</v>
      </c>
      <c r="AW156" s="14" t="s">
        <v>35</v>
      </c>
      <c r="AX156" s="14" t="s">
        <v>81</v>
      </c>
      <c r="AY156" s="238" t="s">
        <v>149</v>
      </c>
    </row>
    <row r="157" spans="1:65" s="13" customFormat="1" ht="11.25">
      <c r="B157" s="217"/>
      <c r="C157" s="218"/>
      <c r="D157" s="219" t="s">
        <v>165</v>
      </c>
      <c r="E157" s="220" t="s">
        <v>1</v>
      </c>
      <c r="F157" s="221" t="s">
        <v>197</v>
      </c>
      <c r="G157" s="218"/>
      <c r="H157" s="222">
        <v>31.5</v>
      </c>
      <c r="I157" s="223"/>
      <c r="J157" s="218"/>
      <c r="K157" s="218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165</v>
      </c>
      <c r="AU157" s="228" t="s">
        <v>101</v>
      </c>
      <c r="AV157" s="13" t="s">
        <v>101</v>
      </c>
      <c r="AW157" s="13" t="s">
        <v>35</v>
      </c>
      <c r="AX157" s="13" t="s">
        <v>81</v>
      </c>
      <c r="AY157" s="228" t="s">
        <v>149</v>
      </c>
    </row>
    <row r="158" spans="1:65" s="15" customFormat="1" ht="11.25">
      <c r="B158" s="239"/>
      <c r="C158" s="240"/>
      <c r="D158" s="219" t="s">
        <v>165</v>
      </c>
      <c r="E158" s="241" t="s">
        <v>1</v>
      </c>
      <c r="F158" s="242" t="s">
        <v>198</v>
      </c>
      <c r="G158" s="240"/>
      <c r="H158" s="243">
        <v>44.515000000000001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AT158" s="249" t="s">
        <v>165</v>
      </c>
      <c r="AU158" s="249" t="s">
        <v>101</v>
      </c>
      <c r="AV158" s="15" t="s">
        <v>156</v>
      </c>
      <c r="AW158" s="15" t="s">
        <v>35</v>
      </c>
      <c r="AX158" s="15" t="s">
        <v>86</v>
      </c>
      <c r="AY158" s="249" t="s">
        <v>149</v>
      </c>
    </row>
    <row r="159" spans="1:65" s="2" customFormat="1" ht="49.15" customHeight="1">
      <c r="A159" s="35"/>
      <c r="B159" s="36"/>
      <c r="C159" s="205" t="s">
        <v>199</v>
      </c>
      <c r="D159" s="205" t="s">
        <v>151</v>
      </c>
      <c r="E159" s="206" t="s">
        <v>200</v>
      </c>
      <c r="F159" s="207" t="s">
        <v>201</v>
      </c>
      <c r="G159" s="208" t="s">
        <v>154</v>
      </c>
      <c r="H159" s="209">
        <v>1</v>
      </c>
      <c r="I159" s="210"/>
      <c r="J159" s="211">
        <f>ROUND(I159*H159,2)</f>
        <v>0</v>
      </c>
      <c r="K159" s="207" t="s">
        <v>155</v>
      </c>
      <c r="L159" s="38"/>
      <c r="M159" s="212" t="s">
        <v>1</v>
      </c>
      <c r="N159" s="213" t="s">
        <v>46</v>
      </c>
      <c r="O159" s="72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6" t="s">
        <v>156</v>
      </c>
      <c r="AT159" s="216" t="s">
        <v>151</v>
      </c>
      <c r="AU159" s="216" t="s">
        <v>101</v>
      </c>
      <c r="AY159" s="17" t="s">
        <v>149</v>
      </c>
      <c r="BE159" s="110">
        <f>IF(N159="základní",J159,0)</f>
        <v>0</v>
      </c>
      <c r="BF159" s="110">
        <f>IF(N159="snížená",J159,0)</f>
        <v>0</v>
      </c>
      <c r="BG159" s="110">
        <f>IF(N159="zákl. přenesená",J159,0)</f>
        <v>0</v>
      </c>
      <c r="BH159" s="110">
        <f>IF(N159="sníž. přenesená",J159,0)</f>
        <v>0</v>
      </c>
      <c r="BI159" s="110">
        <f>IF(N159="nulová",J159,0)</f>
        <v>0</v>
      </c>
      <c r="BJ159" s="17" t="s">
        <v>86</v>
      </c>
      <c r="BK159" s="110">
        <f>ROUND(I159*H159,2)</f>
        <v>0</v>
      </c>
      <c r="BL159" s="17" t="s">
        <v>156</v>
      </c>
      <c r="BM159" s="216" t="s">
        <v>202</v>
      </c>
    </row>
    <row r="160" spans="1:65" s="2" customFormat="1" ht="44.25" customHeight="1">
      <c r="A160" s="35"/>
      <c r="B160" s="36"/>
      <c r="C160" s="205" t="s">
        <v>203</v>
      </c>
      <c r="D160" s="205" t="s">
        <v>151</v>
      </c>
      <c r="E160" s="206" t="s">
        <v>204</v>
      </c>
      <c r="F160" s="207" t="s">
        <v>205</v>
      </c>
      <c r="G160" s="208" t="s">
        <v>154</v>
      </c>
      <c r="H160" s="209">
        <v>1</v>
      </c>
      <c r="I160" s="210"/>
      <c r="J160" s="211">
        <f>ROUND(I160*H160,2)</f>
        <v>0</v>
      </c>
      <c r="K160" s="207" t="s">
        <v>155</v>
      </c>
      <c r="L160" s="38"/>
      <c r="M160" s="212" t="s">
        <v>1</v>
      </c>
      <c r="N160" s="213" t="s">
        <v>46</v>
      </c>
      <c r="O160" s="72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6" t="s">
        <v>156</v>
      </c>
      <c r="AT160" s="216" t="s">
        <v>151</v>
      </c>
      <c r="AU160" s="216" t="s">
        <v>101</v>
      </c>
      <c r="AY160" s="17" t="s">
        <v>149</v>
      </c>
      <c r="BE160" s="110">
        <f>IF(N160="základní",J160,0)</f>
        <v>0</v>
      </c>
      <c r="BF160" s="110">
        <f>IF(N160="snížená",J160,0)</f>
        <v>0</v>
      </c>
      <c r="BG160" s="110">
        <f>IF(N160="zákl. přenesená",J160,0)</f>
        <v>0</v>
      </c>
      <c r="BH160" s="110">
        <f>IF(N160="sníž. přenesená",J160,0)</f>
        <v>0</v>
      </c>
      <c r="BI160" s="110">
        <f>IF(N160="nulová",J160,0)</f>
        <v>0</v>
      </c>
      <c r="BJ160" s="17" t="s">
        <v>86</v>
      </c>
      <c r="BK160" s="110">
        <f>ROUND(I160*H160,2)</f>
        <v>0</v>
      </c>
      <c r="BL160" s="17" t="s">
        <v>156</v>
      </c>
      <c r="BM160" s="216" t="s">
        <v>206</v>
      </c>
    </row>
    <row r="161" spans="1:65" s="2" customFormat="1" ht="37.9" customHeight="1">
      <c r="A161" s="35"/>
      <c r="B161" s="36"/>
      <c r="C161" s="205" t="s">
        <v>207</v>
      </c>
      <c r="D161" s="205" t="s">
        <v>151</v>
      </c>
      <c r="E161" s="206" t="s">
        <v>208</v>
      </c>
      <c r="F161" s="207" t="s">
        <v>209</v>
      </c>
      <c r="G161" s="208" t="s">
        <v>154</v>
      </c>
      <c r="H161" s="209">
        <v>1</v>
      </c>
      <c r="I161" s="210"/>
      <c r="J161" s="211">
        <f>ROUND(I161*H161,2)</f>
        <v>0</v>
      </c>
      <c r="K161" s="207" t="s">
        <v>155</v>
      </c>
      <c r="L161" s="38"/>
      <c r="M161" s="212" t="s">
        <v>1</v>
      </c>
      <c r="N161" s="213" t="s">
        <v>46</v>
      </c>
      <c r="O161" s="72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6" t="s">
        <v>156</v>
      </c>
      <c r="AT161" s="216" t="s">
        <v>151</v>
      </c>
      <c r="AU161" s="216" t="s">
        <v>101</v>
      </c>
      <c r="AY161" s="17" t="s">
        <v>149</v>
      </c>
      <c r="BE161" s="110">
        <f>IF(N161="základní",J161,0)</f>
        <v>0</v>
      </c>
      <c r="BF161" s="110">
        <f>IF(N161="snížená",J161,0)</f>
        <v>0</v>
      </c>
      <c r="BG161" s="110">
        <f>IF(N161="zákl. přenesená",J161,0)</f>
        <v>0</v>
      </c>
      <c r="BH161" s="110">
        <f>IF(N161="sníž. přenesená",J161,0)</f>
        <v>0</v>
      </c>
      <c r="BI161" s="110">
        <f>IF(N161="nulová",J161,0)</f>
        <v>0</v>
      </c>
      <c r="BJ161" s="17" t="s">
        <v>86</v>
      </c>
      <c r="BK161" s="110">
        <f>ROUND(I161*H161,2)</f>
        <v>0</v>
      </c>
      <c r="BL161" s="17" t="s">
        <v>156</v>
      </c>
      <c r="BM161" s="216" t="s">
        <v>210</v>
      </c>
    </row>
    <row r="162" spans="1:65" s="2" customFormat="1" ht="62.65" customHeight="1">
      <c r="A162" s="35"/>
      <c r="B162" s="36"/>
      <c r="C162" s="205" t="s">
        <v>211</v>
      </c>
      <c r="D162" s="205" t="s">
        <v>151</v>
      </c>
      <c r="E162" s="206" t="s">
        <v>212</v>
      </c>
      <c r="F162" s="207" t="s">
        <v>213</v>
      </c>
      <c r="G162" s="208" t="s">
        <v>154</v>
      </c>
      <c r="H162" s="209">
        <v>4</v>
      </c>
      <c r="I162" s="210"/>
      <c r="J162" s="211">
        <f>ROUND(I162*H162,2)</f>
        <v>0</v>
      </c>
      <c r="K162" s="207" t="s">
        <v>155</v>
      </c>
      <c r="L162" s="38"/>
      <c r="M162" s="212" t="s">
        <v>1</v>
      </c>
      <c r="N162" s="213" t="s">
        <v>46</v>
      </c>
      <c r="O162" s="72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6" t="s">
        <v>156</v>
      </c>
      <c r="AT162" s="216" t="s">
        <v>151</v>
      </c>
      <c r="AU162" s="216" t="s">
        <v>101</v>
      </c>
      <c r="AY162" s="17" t="s">
        <v>149</v>
      </c>
      <c r="BE162" s="110">
        <f>IF(N162="základní",J162,0)</f>
        <v>0</v>
      </c>
      <c r="BF162" s="110">
        <f>IF(N162="snížená",J162,0)</f>
        <v>0</v>
      </c>
      <c r="BG162" s="110">
        <f>IF(N162="zákl. přenesená",J162,0)</f>
        <v>0</v>
      </c>
      <c r="BH162" s="110">
        <f>IF(N162="sníž. přenesená",J162,0)</f>
        <v>0</v>
      </c>
      <c r="BI162" s="110">
        <f>IF(N162="nulová",J162,0)</f>
        <v>0</v>
      </c>
      <c r="BJ162" s="17" t="s">
        <v>86</v>
      </c>
      <c r="BK162" s="110">
        <f>ROUND(I162*H162,2)</f>
        <v>0</v>
      </c>
      <c r="BL162" s="17" t="s">
        <v>156</v>
      </c>
      <c r="BM162" s="216" t="s">
        <v>214</v>
      </c>
    </row>
    <row r="163" spans="1:65" s="13" customFormat="1" ht="11.25">
      <c r="B163" s="217"/>
      <c r="C163" s="218"/>
      <c r="D163" s="219" t="s">
        <v>165</v>
      </c>
      <c r="E163" s="218"/>
      <c r="F163" s="221" t="s">
        <v>215</v>
      </c>
      <c r="G163" s="218"/>
      <c r="H163" s="222">
        <v>4</v>
      </c>
      <c r="I163" s="223"/>
      <c r="J163" s="218"/>
      <c r="K163" s="218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165</v>
      </c>
      <c r="AU163" s="228" t="s">
        <v>101</v>
      </c>
      <c r="AV163" s="13" t="s">
        <v>101</v>
      </c>
      <c r="AW163" s="13" t="s">
        <v>4</v>
      </c>
      <c r="AX163" s="13" t="s">
        <v>86</v>
      </c>
      <c r="AY163" s="228" t="s">
        <v>149</v>
      </c>
    </row>
    <row r="164" spans="1:65" s="2" customFormat="1" ht="62.65" customHeight="1">
      <c r="A164" s="35"/>
      <c r="B164" s="36"/>
      <c r="C164" s="205" t="s">
        <v>216</v>
      </c>
      <c r="D164" s="205" t="s">
        <v>151</v>
      </c>
      <c r="E164" s="206" t="s">
        <v>217</v>
      </c>
      <c r="F164" s="207" t="s">
        <v>218</v>
      </c>
      <c r="G164" s="208" t="s">
        <v>154</v>
      </c>
      <c r="H164" s="209">
        <v>4</v>
      </c>
      <c r="I164" s="210"/>
      <c r="J164" s="211">
        <f>ROUND(I164*H164,2)</f>
        <v>0</v>
      </c>
      <c r="K164" s="207" t="s">
        <v>155</v>
      </c>
      <c r="L164" s="38"/>
      <c r="M164" s="212" t="s">
        <v>1</v>
      </c>
      <c r="N164" s="213" t="s">
        <v>46</v>
      </c>
      <c r="O164" s="72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6" t="s">
        <v>156</v>
      </c>
      <c r="AT164" s="216" t="s">
        <v>151</v>
      </c>
      <c r="AU164" s="216" t="s">
        <v>101</v>
      </c>
      <c r="AY164" s="17" t="s">
        <v>149</v>
      </c>
      <c r="BE164" s="110">
        <f>IF(N164="základní",J164,0)</f>
        <v>0</v>
      </c>
      <c r="BF164" s="110">
        <f>IF(N164="snížená",J164,0)</f>
        <v>0</v>
      </c>
      <c r="BG164" s="110">
        <f>IF(N164="zákl. přenesená",J164,0)</f>
        <v>0</v>
      </c>
      <c r="BH164" s="110">
        <f>IF(N164="sníž. přenesená",J164,0)</f>
        <v>0</v>
      </c>
      <c r="BI164" s="110">
        <f>IF(N164="nulová",J164,0)</f>
        <v>0</v>
      </c>
      <c r="BJ164" s="17" t="s">
        <v>86</v>
      </c>
      <c r="BK164" s="110">
        <f>ROUND(I164*H164,2)</f>
        <v>0</v>
      </c>
      <c r="BL164" s="17" t="s">
        <v>156</v>
      </c>
      <c r="BM164" s="216" t="s">
        <v>219</v>
      </c>
    </row>
    <row r="165" spans="1:65" s="13" customFormat="1" ht="11.25">
      <c r="B165" s="217"/>
      <c r="C165" s="218"/>
      <c r="D165" s="219" t="s">
        <v>165</v>
      </c>
      <c r="E165" s="218"/>
      <c r="F165" s="221" t="s">
        <v>215</v>
      </c>
      <c r="G165" s="218"/>
      <c r="H165" s="222">
        <v>4</v>
      </c>
      <c r="I165" s="223"/>
      <c r="J165" s="218"/>
      <c r="K165" s="218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165</v>
      </c>
      <c r="AU165" s="228" t="s">
        <v>101</v>
      </c>
      <c r="AV165" s="13" t="s">
        <v>101</v>
      </c>
      <c r="AW165" s="13" t="s">
        <v>4</v>
      </c>
      <c r="AX165" s="13" t="s">
        <v>86</v>
      </c>
      <c r="AY165" s="228" t="s">
        <v>149</v>
      </c>
    </row>
    <row r="166" spans="1:65" s="2" customFormat="1" ht="55.5" customHeight="1">
      <c r="A166" s="35"/>
      <c r="B166" s="36"/>
      <c r="C166" s="205" t="s">
        <v>8</v>
      </c>
      <c r="D166" s="205" t="s">
        <v>151</v>
      </c>
      <c r="E166" s="206" t="s">
        <v>220</v>
      </c>
      <c r="F166" s="207" t="s">
        <v>221</v>
      </c>
      <c r="G166" s="208" t="s">
        <v>154</v>
      </c>
      <c r="H166" s="209">
        <v>4</v>
      </c>
      <c r="I166" s="210"/>
      <c r="J166" s="211">
        <f>ROUND(I166*H166,2)</f>
        <v>0</v>
      </c>
      <c r="K166" s="207" t="s">
        <v>155</v>
      </c>
      <c r="L166" s="38"/>
      <c r="M166" s="212" t="s">
        <v>1</v>
      </c>
      <c r="N166" s="213" t="s">
        <v>46</v>
      </c>
      <c r="O166" s="72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6" t="s">
        <v>156</v>
      </c>
      <c r="AT166" s="216" t="s">
        <v>151</v>
      </c>
      <c r="AU166" s="216" t="s">
        <v>101</v>
      </c>
      <c r="AY166" s="17" t="s">
        <v>149</v>
      </c>
      <c r="BE166" s="110">
        <f>IF(N166="základní",J166,0)</f>
        <v>0</v>
      </c>
      <c r="BF166" s="110">
        <f>IF(N166="snížená",J166,0)</f>
        <v>0</v>
      </c>
      <c r="BG166" s="110">
        <f>IF(N166="zákl. přenesená",J166,0)</f>
        <v>0</v>
      </c>
      <c r="BH166" s="110">
        <f>IF(N166="sníž. přenesená",J166,0)</f>
        <v>0</v>
      </c>
      <c r="BI166" s="110">
        <f>IF(N166="nulová",J166,0)</f>
        <v>0</v>
      </c>
      <c r="BJ166" s="17" t="s">
        <v>86</v>
      </c>
      <c r="BK166" s="110">
        <f>ROUND(I166*H166,2)</f>
        <v>0</v>
      </c>
      <c r="BL166" s="17" t="s">
        <v>156</v>
      </c>
      <c r="BM166" s="216" t="s">
        <v>222</v>
      </c>
    </row>
    <row r="167" spans="1:65" s="13" customFormat="1" ht="11.25">
      <c r="B167" s="217"/>
      <c r="C167" s="218"/>
      <c r="D167" s="219" t="s">
        <v>165</v>
      </c>
      <c r="E167" s="218"/>
      <c r="F167" s="221" t="s">
        <v>215</v>
      </c>
      <c r="G167" s="218"/>
      <c r="H167" s="222">
        <v>4</v>
      </c>
      <c r="I167" s="223"/>
      <c r="J167" s="218"/>
      <c r="K167" s="218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165</v>
      </c>
      <c r="AU167" s="228" t="s">
        <v>101</v>
      </c>
      <c r="AV167" s="13" t="s">
        <v>101</v>
      </c>
      <c r="AW167" s="13" t="s">
        <v>4</v>
      </c>
      <c r="AX167" s="13" t="s">
        <v>86</v>
      </c>
      <c r="AY167" s="228" t="s">
        <v>149</v>
      </c>
    </row>
    <row r="168" spans="1:65" s="2" customFormat="1" ht="62.65" customHeight="1">
      <c r="A168" s="35"/>
      <c r="B168" s="36"/>
      <c r="C168" s="205" t="s">
        <v>223</v>
      </c>
      <c r="D168" s="205" t="s">
        <v>151</v>
      </c>
      <c r="E168" s="206" t="s">
        <v>224</v>
      </c>
      <c r="F168" s="207" t="s">
        <v>225</v>
      </c>
      <c r="G168" s="208" t="s">
        <v>183</v>
      </c>
      <c r="H168" s="209">
        <v>44.515000000000001</v>
      </c>
      <c r="I168" s="210"/>
      <c r="J168" s="211">
        <f t="shared" ref="J168:J173" si="5">ROUND(I168*H168,2)</f>
        <v>0</v>
      </c>
      <c r="K168" s="207" t="s">
        <v>155</v>
      </c>
      <c r="L168" s="38"/>
      <c r="M168" s="212" t="s">
        <v>1</v>
      </c>
      <c r="N168" s="213" t="s">
        <v>46</v>
      </c>
      <c r="O168" s="72"/>
      <c r="P168" s="214">
        <f t="shared" ref="P168:P173" si="6">O168*H168</f>
        <v>0</v>
      </c>
      <c r="Q168" s="214">
        <v>0</v>
      </c>
      <c r="R168" s="214">
        <f t="shared" ref="R168:R173" si="7">Q168*H168</f>
        <v>0</v>
      </c>
      <c r="S168" s="214">
        <v>0</v>
      </c>
      <c r="T168" s="215">
        <f t="shared" ref="T168:T173" si="8"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6" t="s">
        <v>156</v>
      </c>
      <c r="AT168" s="216" t="s">
        <v>151</v>
      </c>
      <c r="AU168" s="216" t="s">
        <v>101</v>
      </c>
      <c r="AY168" s="17" t="s">
        <v>149</v>
      </c>
      <c r="BE168" s="110">
        <f t="shared" ref="BE168:BE173" si="9">IF(N168="základní",J168,0)</f>
        <v>0</v>
      </c>
      <c r="BF168" s="110">
        <f t="shared" ref="BF168:BF173" si="10">IF(N168="snížená",J168,0)</f>
        <v>0</v>
      </c>
      <c r="BG168" s="110">
        <f t="shared" ref="BG168:BG173" si="11">IF(N168="zákl. přenesená",J168,0)</f>
        <v>0</v>
      </c>
      <c r="BH168" s="110">
        <f t="shared" ref="BH168:BH173" si="12">IF(N168="sníž. přenesená",J168,0)</f>
        <v>0</v>
      </c>
      <c r="BI168" s="110">
        <f t="shared" ref="BI168:BI173" si="13">IF(N168="nulová",J168,0)</f>
        <v>0</v>
      </c>
      <c r="BJ168" s="17" t="s">
        <v>86</v>
      </c>
      <c r="BK168" s="110">
        <f t="shared" ref="BK168:BK173" si="14">ROUND(I168*H168,2)</f>
        <v>0</v>
      </c>
      <c r="BL168" s="17" t="s">
        <v>156</v>
      </c>
      <c r="BM168" s="216" t="s">
        <v>226</v>
      </c>
    </row>
    <row r="169" spans="1:65" s="2" customFormat="1" ht="33" customHeight="1">
      <c r="A169" s="35"/>
      <c r="B169" s="36"/>
      <c r="C169" s="205" t="s">
        <v>227</v>
      </c>
      <c r="D169" s="205" t="s">
        <v>151</v>
      </c>
      <c r="E169" s="206" t="s">
        <v>228</v>
      </c>
      <c r="F169" s="207" t="s">
        <v>229</v>
      </c>
      <c r="G169" s="208" t="s">
        <v>99</v>
      </c>
      <c r="H169" s="209">
        <v>50</v>
      </c>
      <c r="I169" s="210"/>
      <c r="J169" s="211">
        <f t="shared" si="5"/>
        <v>0</v>
      </c>
      <c r="K169" s="207" t="s">
        <v>155</v>
      </c>
      <c r="L169" s="38"/>
      <c r="M169" s="212" t="s">
        <v>1</v>
      </c>
      <c r="N169" s="213" t="s">
        <v>46</v>
      </c>
      <c r="O169" s="72"/>
      <c r="P169" s="214">
        <f t="shared" si="6"/>
        <v>0</v>
      </c>
      <c r="Q169" s="214">
        <v>0</v>
      </c>
      <c r="R169" s="214">
        <f t="shared" si="7"/>
        <v>0</v>
      </c>
      <c r="S169" s="214">
        <v>0</v>
      </c>
      <c r="T169" s="215">
        <f t="shared" si="8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6" t="s">
        <v>156</v>
      </c>
      <c r="AT169" s="216" t="s">
        <v>151</v>
      </c>
      <c r="AU169" s="216" t="s">
        <v>101</v>
      </c>
      <c r="AY169" s="17" t="s">
        <v>149</v>
      </c>
      <c r="BE169" s="110">
        <f t="shared" si="9"/>
        <v>0</v>
      </c>
      <c r="BF169" s="110">
        <f t="shared" si="10"/>
        <v>0</v>
      </c>
      <c r="BG169" s="110">
        <f t="shared" si="11"/>
        <v>0</v>
      </c>
      <c r="BH169" s="110">
        <f t="shared" si="12"/>
        <v>0</v>
      </c>
      <c r="BI169" s="110">
        <f t="shared" si="13"/>
        <v>0</v>
      </c>
      <c r="BJ169" s="17" t="s">
        <v>86</v>
      </c>
      <c r="BK169" s="110">
        <f t="shared" si="14"/>
        <v>0</v>
      </c>
      <c r="BL169" s="17" t="s">
        <v>156</v>
      </c>
      <c r="BM169" s="216" t="s">
        <v>230</v>
      </c>
    </row>
    <row r="170" spans="1:65" s="2" customFormat="1" ht="37.9" customHeight="1">
      <c r="A170" s="35"/>
      <c r="B170" s="36"/>
      <c r="C170" s="205" t="s">
        <v>231</v>
      </c>
      <c r="D170" s="205" t="s">
        <v>151</v>
      </c>
      <c r="E170" s="206" t="s">
        <v>232</v>
      </c>
      <c r="F170" s="207" t="s">
        <v>233</v>
      </c>
      <c r="G170" s="208" t="s">
        <v>183</v>
      </c>
      <c r="H170" s="209">
        <v>44.515000000000001</v>
      </c>
      <c r="I170" s="210"/>
      <c r="J170" s="211">
        <f t="shared" si="5"/>
        <v>0</v>
      </c>
      <c r="K170" s="207" t="s">
        <v>155</v>
      </c>
      <c r="L170" s="38"/>
      <c r="M170" s="212" t="s">
        <v>1</v>
      </c>
      <c r="N170" s="213" t="s">
        <v>46</v>
      </c>
      <c r="O170" s="72"/>
      <c r="P170" s="214">
        <f t="shared" si="6"/>
        <v>0</v>
      </c>
      <c r="Q170" s="214">
        <v>0</v>
      </c>
      <c r="R170" s="214">
        <f t="shared" si="7"/>
        <v>0</v>
      </c>
      <c r="S170" s="214">
        <v>0</v>
      </c>
      <c r="T170" s="215">
        <f t="shared" si="8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6" t="s">
        <v>156</v>
      </c>
      <c r="AT170" s="216" t="s">
        <v>151</v>
      </c>
      <c r="AU170" s="216" t="s">
        <v>101</v>
      </c>
      <c r="AY170" s="17" t="s">
        <v>149</v>
      </c>
      <c r="BE170" s="110">
        <f t="shared" si="9"/>
        <v>0</v>
      </c>
      <c r="BF170" s="110">
        <f t="shared" si="10"/>
        <v>0</v>
      </c>
      <c r="BG170" s="110">
        <f t="shared" si="11"/>
        <v>0</v>
      </c>
      <c r="BH170" s="110">
        <f t="shared" si="12"/>
        <v>0</v>
      </c>
      <c r="BI170" s="110">
        <f t="shared" si="13"/>
        <v>0</v>
      </c>
      <c r="BJ170" s="17" t="s">
        <v>86</v>
      </c>
      <c r="BK170" s="110">
        <f t="shared" si="14"/>
        <v>0</v>
      </c>
      <c r="BL170" s="17" t="s">
        <v>156</v>
      </c>
      <c r="BM170" s="216" t="s">
        <v>234</v>
      </c>
    </row>
    <row r="171" spans="1:65" s="2" customFormat="1" ht="44.25" customHeight="1">
      <c r="A171" s="35"/>
      <c r="B171" s="36"/>
      <c r="C171" s="205" t="s">
        <v>235</v>
      </c>
      <c r="D171" s="205" t="s">
        <v>151</v>
      </c>
      <c r="E171" s="206" t="s">
        <v>236</v>
      </c>
      <c r="F171" s="207" t="s">
        <v>237</v>
      </c>
      <c r="G171" s="208" t="s">
        <v>238</v>
      </c>
      <c r="H171" s="209">
        <v>89</v>
      </c>
      <c r="I171" s="210"/>
      <c r="J171" s="211">
        <f t="shared" si="5"/>
        <v>0</v>
      </c>
      <c r="K171" s="207" t="s">
        <v>155</v>
      </c>
      <c r="L171" s="38"/>
      <c r="M171" s="212" t="s">
        <v>1</v>
      </c>
      <c r="N171" s="213" t="s">
        <v>46</v>
      </c>
      <c r="O171" s="72"/>
      <c r="P171" s="214">
        <f t="shared" si="6"/>
        <v>0</v>
      </c>
      <c r="Q171" s="214">
        <v>0</v>
      </c>
      <c r="R171" s="214">
        <f t="shared" si="7"/>
        <v>0</v>
      </c>
      <c r="S171" s="214">
        <v>0</v>
      </c>
      <c r="T171" s="215">
        <f t="shared" si="8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6" t="s">
        <v>156</v>
      </c>
      <c r="AT171" s="216" t="s">
        <v>151</v>
      </c>
      <c r="AU171" s="216" t="s">
        <v>101</v>
      </c>
      <c r="AY171" s="17" t="s">
        <v>149</v>
      </c>
      <c r="BE171" s="110">
        <f t="shared" si="9"/>
        <v>0</v>
      </c>
      <c r="BF171" s="110">
        <f t="shared" si="10"/>
        <v>0</v>
      </c>
      <c r="BG171" s="110">
        <f t="shared" si="11"/>
        <v>0</v>
      </c>
      <c r="BH171" s="110">
        <f t="shared" si="12"/>
        <v>0</v>
      </c>
      <c r="BI171" s="110">
        <f t="shared" si="13"/>
        <v>0</v>
      </c>
      <c r="BJ171" s="17" t="s">
        <v>86</v>
      </c>
      <c r="BK171" s="110">
        <f t="shared" si="14"/>
        <v>0</v>
      </c>
      <c r="BL171" s="17" t="s">
        <v>156</v>
      </c>
      <c r="BM171" s="216" t="s">
        <v>239</v>
      </c>
    </row>
    <row r="172" spans="1:65" s="2" customFormat="1" ht="37.9" customHeight="1">
      <c r="A172" s="35"/>
      <c r="B172" s="36"/>
      <c r="C172" s="205" t="s">
        <v>240</v>
      </c>
      <c r="D172" s="205" t="s">
        <v>151</v>
      </c>
      <c r="E172" s="206" t="s">
        <v>241</v>
      </c>
      <c r="F172" s="207" t="s">
        <v>242</v>
      </c>
      <c r="G172" s="208" t="s">
        <v>99</v>
      </c>
      <c r="H172" s="209">
        <v>20</v>
      </c>
      <c r="I172" s="210"/>
      <c r="J172" s="211">
        <f t="shared" si="5"/>
        <v>0</v>
      </c>
      <c r="K172" s="207" t="s">
        <v>155</v>
      </c>
      <c r="L172" s="38"/>
      <c r="M172" s="212" t="s">
        <v>1</v>
      </c>
      <c r="N172" s="213" t="s">
        <v>46</v>
      </c>
      <c r="O172" s="72"/>
      <c r="P172" s="214">
        <f t="shared" si="6"/>
        <v>0</v>
      </c>
      <c r="Q172" s="214">
        <v>0</v>
      </c>
      <c r="R172" s="214">
        <f t="shared" si="7"/>
        <v>0</v>
      </c>
      <c r="S172" s="214">
        <v>0</v>
      </c>
      <c r="T172" s="215">
        <f t="shared" si="8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6" t="s">
        <v>156</v>
      </c>
      <c r="AT172" s="216" t="s">
        <v>151</v>
      </c>
      <c r="AU172" s="216" t="s">
        <v>101</v>
      </c>
      <c r="AY172" s="17" t="s">
        <v>149</v>
      </c>
      <c r="BE172" s="110">
        <f t="shared" si="9"/>
        <v>0</v>
      </c>
      <c r="BF172" s="110">
        <f t="shared" si="10"/>
        <v>0</v>
      </c>
      <c r="BG172" s="110">
        <f t="shared" si="11"/>
        <v>0</v>
      </c>
      <c r="BH172" s="110">
        <f t="shared" si="12"/>
        <v>0</v>
      </c>
      <c r="BI172" s="110">
        <f t="shared" si="13"/>
        <v>0</v>
      </c>
      <c r="BJ172" s="17" t="s">
        <v>86</v>
      </c>
      <c r="BK172" s="110">
        <f t="shared" si="14"/>
        <v>0</v>
      </c>
      <c r="BL172" s="17" t="s">
        <v>156</v>
      </c>
      <c r="BM172" s="216" t="s">
        <v>243</v>
      </c>
    </row>
    <row r="173" spans="1:65" s="2" customFormat="1" ht="37.9" customHeight="1">
      <c r="A173" s="35"/>
      <c r="B173" s="36"/>
      <c r="C173" s="205" t="s">
        <v>7</v>
      </c>
      <c r="D173" s="205" t="s">
        <v>151</v>
      </c>
      <c r="E173" s="206" t="s">
        <v>244</v>
      </c>
      <c r="F173" s="207" t="s">
        <v>245</v>
      </c>
      <c r="G173" s="208" t="s">
        <v>99</v>
      </c>
      <c r="H173" s="209">
        <v>50</v>
      </c>
      <c r="I173" s="210"/>
      <c r="J173" s="211">
        <f t="shared" si="5"/>
        <v>0</v>
      </c>
      <c r="K173" s="207" t="s">
        <v>155</v>
      </c>
      <c r="L173" s="38"/>
      <c r="M173" s="212" t="s">
        <v>1</v>
      </c>
      <c r="N173" s="213" t="s">
        <v>46</v>
      </c>
      <c r="O173" s="72"/>
      <c r="P173" s="214">
        <f t="shared" si="6"/>
        <v>0</v>
      </c>
      <c r="Q173" s="214">
        <v>0</v>
      </c>
      <c r="R173" s="214">
        <f t="shared" si="7"/>
        <v>0</v>
      </c>
      <c r="S173" s="214">
        <v>0</v>
      </c>
      <c r="T173" s="215">
        <f t="shared" si="8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6" t="s">
        <v>156</v>
      </c>
      <c r="AT173" s="216" t="s">
        <v>151</v>
      </c>
      <c r="AU173" s="216" t="s">
        <v>101</v>
      </c>
      <c r="AY173" s="17" t="s">
        <v>149</v>
      </c>
      <c r="BE173" s="110">
        <f t="shared" si="9"/>
        <v>0</v>
      </c>
      <c r="BF173" s="110">
        <f t="shared" si="10"/>
        <v>0</v>
      </c>
      <c r="BG173" s="110">
        <f t="shared" si="11"/>
        <v>0</v>
      </c>
      <c r="BH173" s="110">
        <f t="shared" si="12"/>
        <v>0</v>
      </c>
      <c r="BI173" s="110">
        <f t="shared" si="13"/>
        <v>0</v>
      </c>
      <c r="BJ173" s="17" t="s">
        <v>86</v>
      </c>
      <c r="BK173" s="110">
        <f t="shared" si="14"/>
        <v>0</v>
      </c>
      <c r="BL173" s="17" t="s">
        <v>156</v>
      </c>
      <c r="BM173" s="216" t="s">
        <v>246</v>
      </c>
    </row>
    <row r="174" spans="1:65" s="12" customFormat="1" ht="22.9" customHeight="1">
      <c r="B174" s="189"/>
      <c r="C174" s="190"/>
      <c r="D174" s="191" t="s">
        <v>80</v>
      </c>
      <c r="E174" s="203" t="s">
        <v>101</v>
      </c>
      <c r="F174" s="203" t="s">
        <v>247</v>
      </c>
      <c r="G174" s="190"/>
      <c r="H174" s="190"/>
      <c r="I174" s="193"/>
      <c r="J174" s="204">
        <f>BK174</f>
        <v>0</v>
      </c>
      <c r="K174" s="190"/>
      <c r="L174" s="195"/>
      <c r="M174" s="196"/>
      <c r="N174" s="197"/>
      <c r="O174" s="197"/>
      <c r="P174" s="198">
        <f>SUM(P175:P193)</f>
        <v>0</v>
      </c>
      <c r="Q174" s="197"/>
      <c r="R174" s="198">
        <f>SUM(R175:R193)</f>
        <v>0.52196562000000002</v>
      </c>
      <c r="S174" s="197"/>
      <c r="T174" s="199">
        <f>SUM(T175:T193)</f>
        <v>0</v>
      </c>
      <c r="AR174" s="200" t="s">
        <v>86</v>
      </c>
      <c r="AT174" s="201" t="s">
        <v>80</v>
      </c>
      <c r="AU174" s="201" t="s">
        <v>86</v>
      </c>
      <c r="AY174" s="200" t="s">
        <v>149</v>
      </c>
      <c r="BK174" s="202">
        <f>SUM(BK175:BK193)</f>
        <v>0</v>
      </c>
    </row>
    <row r="175" spans="1:65" s="2" customFormat="1" ht="37.9" customHeight="1">
      <c r="A175" s="35"/>
      <c r="B175" s="36"/>
      <c r="C175" s="205" t="s">
        <v>248</v>
      </c>
      <c r="D175" s="205" t="s">
        <v>151</v>
      </c>
      <c r="E175" s="206" t="s">
        <v>249</v>
      </c>
      <c r="F175" s="207" t="s">
        <v>250</v>
      </c>
      <c r="G175" s="208" t="s">
        <v>183</v>
      </c>
      <c r="H175" s="209">
        <v>7.5890000000000004</v>
      </c>
      <c r="I175" s="210"/>
      <c r="J175" s="211">
        <f>ROUND(I175*H175,2)</f>
        <v>0</v>
      </c>
      <c r="K175" s="207" t="s">
        <v>155</v>
      </c>
      <c r="L175" s="38"/>
      <c r="M175" s="212" t="s">
        <v>1</v>
      </c>
      <c r="N175" s="213" t="s">
        <v>46</v>
      </c>
      <c r="O175" s="72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6" t="s">
        <v>156</v>
      </c>
      <c r="AT175" s="216" t="s">
        <v>151</v>
      </c>
      <c r="AU175" s="216" t="s">
        <v>101</v>
      </c>
      <c r="AY175" s="17" t="s">
        <v>149</v>
      </c>
      <c r="BE175" s="110">
        <f>IF(N175="základní",J175,0)</f>
        <v>0</v>
      </c>
      <c r="BF175" s="110">
        <f>IF(N175="snížená",J175,0)</f>
        <v>0</v>
      </c>
      <c r="BG175" s="110">
        <f>IF(N175="zákl. přenesená",J175,0)</f>
        <v>0</v>
      </c>
      <c r="BH175" s="110">
        <f>IF(N175="sníž. přenesená",J175,0)</f>
        <v>0</v>
      </c>
      <c r="BI175" s="110">
        <f>IF(N175="nulová",J175,0)</f>
        <v>0</v>
      </c>
      <c r="BJ175" s="17" t="s">
        <v>86</v>
      </c>
      <c r="BK175" s="110">
        <f>ROUND(I175*H175,2)</f>
        <v>0</v>
      </c>
      <c r="BL175" s="17" t="s">
        <v>156</v>
      </c>
      <c r="BM175" s="216" t="s">
        <v>251</v>
      </c>
    </row>
    <row r="176" spans="1:65" s="14" customFormat="1" ht="11.25">
      <c r="B176" s="229"/>
      <c r="C176" s="230"/>
      <c r="D176" s="219" t="s">
        <v>165</v>
      </c>
      <c r="E176" s="231" t="s">
        <v>1</v>
      </c>
      <c r="F176" s="232" t="s">
        <v>194</v>
      </c>
      <c r="G176" s="230"/>
      <c r="H176" s="231" t="s">
        <v>1</v>
      </c>
      <c r="I176" s="233"/>
      <c r="J176" s="230"/>
      <c r="K176" s="230"/>
      <c r="L176" s="234"/>
      <c r="M176" s="235"/>
      <c r="N176" s="236"/>
      <c r="O176" s="236"/>
      <c r="P176" s="236"/>
      <c r="Q176" s="236"/>
      <c r="R176" s="236"/>
      <c r="S176" s="236"/>
      <c r="T176" s="237"/>
      <c r="AT176" s="238" t="s">
        <v>165</v>
      </c>
      <c r="AU176" s="238" t="s">
        <v>101</v>
      </c>
      <c r="AV176" s="14" t="s">
        <v>86</v>
      </c>
      <c r="AW176" s="14" t="s">
        <v>35</v>
      </c>
      <c r="AX176" s="14" t="s">
        <v>81</v>
      </c>
      <c r="AY176" s="238" t="s">
        <v>149</v>
      </c>
    </row>
    <row r="177" spans="1:65" s="13" customFormat="1" ht="22.5">
      <c r="B177" s="217"/>
      <c r="C177" s="218"/>
      <c r="D177" s="219" t="s">
        <v>165</v>
      </c>
      <c r="E177" s="220" t="s">
        <v>1</v>
      </c>
      <c r="F177" s="221" t="s">
        <v>252</v>
      </c>
      <c r="G177" s="218"/>
      <c r="H177" s="222">
        <v>2.2250000000000001</v>
      </c>
      <c r="I177" s="223"/>
      <c r="J177" s="218"/>
      <c r="K177" s="218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165</v>
      </c>
      <c r="AU177" s="228" t="s">
        <v>101</v>
      </c>
      <c r="AV177" s="13" t="s">
        <v>101</v>
      </c>
      <c r="AW177" s="13" t="s">
        <v>35</v>
      </c>
      <c r="AX177" s="13" t="s">
        <v>81</v>
      </c>
      <c r="AY177" s="228" t="s">
        <v>149</v>
      </c>
    </row>
    <row r="178" spans="1:65" s="14" customFormat="1" ht="11.25">
      <c r="B178" s="229"/>
      <c r="C178" s="230"/>
      <c r="D178" s="219" t="s">
        <v>165</v>
      </c>
      <c r="E178" s="231" t="s">
        <v>1</v>
      </c>
      <c r="F178" s="232" t="s">
        <v>253</v>
      </c>
      <c r="G178" s="230"/>
      <c r="H178" s="231" t="s">
        <v>1</v>
      </c>
      <c r="I178" s="233"/>
      <c r="J178" s="230"/>
      <c r="K178" s="230"/>
      <c r="L178" s="234"/>
      <c r="M178" s="235"/>
      <c r="N178" s="236"/>
      <c r="O178" s="236"/>
      <c r="P178" s="236"/>
      <c r="Q178" s="236"/>
      <c r="R178" s="236"/>
      <c r="S178" s="236"/>
      <c r="T178" s="237"/>
      <c r="AT178" s="238" t="s">
        <v>165</v>
      </c>
      <c r="AU178" s="238" t="s">
        <v>101</v>
      </c>
      <c r="AV178" s="14" t="s">
        <v>86</v>
      </c>
      <c r="AW178" s="14" t="s">
        <v>35</v>
      </c>
      <c r="AX178" s="14" t="s">
        <v>81</v>
      </c>
      <c r="AY178" s="238" t="s">
        <v>149</v>
      </c>
    </row>
    <row r="179" spans="1:65" s="13" customFormat="1" ht="22.5">
      <c r="B179" s="217"/>
      <c r="C179" s="218"/>
      <c r="D179" s="219" t="s">
        <v>165</v>
      </c>
      <c r="E179" s="220" t="s">
        <v>1</v>
      </c>
      <c r="F179" s="221" t="s">
        <v>254</v>
      </c>
      <c r="G179" s="218"/>
      <c r="H179" s="222">
        <v>2.5179999999999998</v>
      </c>
      <c r="I179" s="223"/>
      <c r="J179" s="218"/>
      <c r="K179" s="218"/>
      <c r="L179" s="224"/>
      <c r="M179" s="225"/>
      <c r="N179" s="226"/>
      <c r="O179" s="226"/>
      <c r="P179" s="226"/>
      <c r="Q179" s="226"/>
      <c r="R179" s="226"/>
      <c r="S179" s="226"/>
      <c r="T179" s="227"/>
      <c r="AT179" s="228" t="s">
        <v>165</v>
      </c>
      <c r="AU179" s="228" t="s">
        <v>101</v>
      </c>
      <c r="AV179" s="13" t="s">
        <v>101</v>
      </c>
      <c r="AW179" s="13" t="s">
        <v>35</v>
      </c>
      <c r="AX179" s="13" t="s">
        <v>81</v>
      </c>
      <c r="AY179" s="228" t="s">
        <v>149</v>
      </c>
    </row>
    <row r="180" spans="1:65" s="13" customFormat="1" ht="22.5">
      <c r="B180" s="217"/>
      <c r="C180" s="218"/>
      <c r="D180" s="219" t="s">
        <v>165</v>
      </c>
      <c r="E180" s="220" t="s">
        <v>1</v>
      </c>
      <c r="F180" s="221" t="s">
        <v>255</v>
      </c>
      <c r="G180" s="218"/>
      <c r="H180" s="222">
        <v>1.998</v>
      </c>
      <c r="I180" s="223"/>
      <c r="J180" s="218"/>
      <c r="K180" s="218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165</v>
      </c>
      <c r="AU180" s="228" t="s">
        <v>101</v>
      </c>
      <c r="AV180" s="13" t="s">
        <v>101</v>
      </c>
      <c r="AW180" s="13" t="s">
        <v>35</v>
      </c>
      <c r="AX180" s="13" t="s">
        <v>81</v>
      </c>
      <c r="AY180" s="228" t="s">
        <v>149</v>
      </c>
    </row>
    <row r="181" spans="1:65" s="13" customFormat="1" ht="11.25">
      <c r="B181" s="217"/>
      <c r="C181" s="218"/>
      <c r="D181" s="219" t="s">
        <v>165</v>
      </c>
      <c r="E181" s="220" t="s">
        <v>1</v>
      </c>
      <c r="F181" s="221" t="s">
        <v>256</v>
      </c>
      <c r="G181" s="218"/>
      <c r="H181" s="222">
        <v>0.84799999999999998</v>
      </c>
      <c r="I181" s="223"/>
      <c r="J181" s="218"/>
      <c r="K181" s="218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165</v>
      </c>
      <c r="AU181" s="228" t="s">
        <v>101</v>
      </c>
      <c r="AV181" s="13" t="s">
        <v>101</v>
      </c>
      <c r="AW181" s="13" t="s">
        <v>35</v>
      </c>
      <c r="AX181" s="13" t="s">
        <v>81</v>
      </c>
      <c r="AY181" s="228" t="s">
        <v>149</v>
      </c>
    </row>
    <row r="182" spans="1:65" s="15" customFormat="1" ht="11.25">
      <c r="B182" s="239"/>
      <c r="C182" s="240"/>
      <c r="D182" s="219" t="s">
        <v>165</v>
      </c>
      <c r="E182" s="241" t="s">
        <v>1</v>
      </c>
      <c r="F182" s="242" t="s">
        <v>198</v>
      </c>
      <c r="G182" s="240"/>
      <c r="H182" s="243">
        <v>7.5890000000000004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AT182" s="249" t="s">
        <v>165</v>
      </c>
      <c r="AU182" s="249" t="s">
        <v>101</v>
      </c>
      <c r="AV182" s="15" t="s">
        <v>156</v>
      </c>
      <c r="AW182" s="15" t="s">
        <v>35</v>
      </c>
      <c r="AX182" s="15" t="s">
        <v>86</v>
      </c>
      <c r="AY182" s="249" t="s">
        <v>149</v>
      </c>
    </row>
    <row r="183" spans="1:65" s="2" customFormat="1" ht="24.2" customHeight="1">
      <c r="A183" s="35"/>
      <c r="B183" s="36"/>
      <c r="C183" s="205" t="s">
        <v>257</v>
      </c>
      <c r="D183" s="205" t="s">
        <v>151</v>
      </c>
      <c r="E183" s="206" t="s">
        <v>258</v>
      </c>
      <c r="F183" s="207" t="s">
        <v>259</v>
      </c>
      <c r="G183" s="208" t="s">
        <v>99</v>
      </c>
      <c r="H183" s="209">
        <v>54.518999999999998</v>
      </c>
      <c r="I183" s="210"/>
      <c r="J183" s="211">
        <f>ROUND(I183*H183,2)</f>
        <v>0</v>
      </c>
      <c r="K183" s="207" t="s">
        <v>155</v>
      </c>
      <c r="L183" s="38"/>
      <c r="M183" s="212" t="s">
        <v>1</v>
      </c>
      <c r="N183" s="213" t="s">
        <v>46</v>
      </c>
      <c r="O183" s="72"/>
      <c r="P183" s="214">
        <f>O183*H183</f>
        <v>0</v>
      </c>
      <c r="Q183" s="214">
        <v>1.4400000000000001E-3</v>
      </c>
      <c r="R183" s="214">
        <f>Q183*H183</f>
        <v>7.8507359999999998E-2</v>
      </c>
      <c r="S183" s="214">
        <v>0</v>
      </c>
      <c r="T183" s="21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6" t="s">
        <v>156</v>
      </c>
      <c r="AT183" s="216" t="s">
        <v>151</v>
      </c>
      <c r="AU183" s="216" t="s">
        <v>101</v>
      </c>
      <c r="AY183" s="17" t="s">
        <v>149</v>
      </c>
      <c r="BE183" s="110">
        <f>IF(N183="základní",J183,0)</f>
        <v>0</v>
      </c>
      <c r="BF183" s="110">
        <f>IF(N183="snížená",J183,0)</f>
        <v>0</v>
      </c>
      <c r="BG183" s="110">
        <f>IF(N183="zákl. přenesená",J183,0)</f>
        <v>0</v>
      </c>
      <c r="BH183" s="110">
        <f>IF(N183="sníž. přenesená",J183,0)</f>
        <v>0</v>
      </c>
      <c r="BI183" s="110">
        <f>IF(N183="nulová",J183,0)</f>
        <v>0</v>
      </c>
      <c r="BJ183" s="17" t="s">
        <v>86</v>
      </c>
      <c r="BK183" s="110">
        <f>ROUND(I183*H183,2)</f>
        <v>0</v>
      </c>
      <c r="BL183" s="17" t="s">
        <v>156</v>
      </c>
      <c r="BM183" s="216" t="s">
        <v>260</v>
      </c>
    </row>
    <row r="184" spans="1:65" s="14" customFormat="1" ht="11.25">
      <c r="B184" s="229"/>
      <c r="C184" s="230"/>
      <c r="D184" s="219" t="s">
        <v>165</v>
      </c>
      <c r="E184" s="231" t="s">
        <v>1</v>
      </c>
      <c r="F184" s="232" t="s">
        <v>194</v>
      </c>
      <c r="G184" s="230"/>
      <c r="H184" s="231" t="s">
        <v>1</v>
      </c>
      <c r="I184" s="233"/>
      <c r="J184" s="230"/>
      <c r="K184" s="230"/>
      <c r="L184" s="234"/>
      <c r="M184" s="235"/>
      <c r="N184" s="236"/>
      <c r="O184" s="236"/>
      <c r="P184" s="236"/>
      <c r="Q184" s="236"/>
      <c r="R184" s="236"/>
      <c r="S184" s="236"/>
      <c r="T184" s="237"/>
      <c r="AT184" s="238" t="s">
        <v>165</v>
      </c>
      <c r="AU184" s="238" t="s">
        <v>101</v>
      </c>
      <c r="AV184" s="14" t="s">
        <v>86</v>
      </c>
      <c r="AW184" s="14" t="s">
        <v>35</v>
      </c>
      <c r="AX184" s="14" t="s">
        <v>81</v>
      </c>
      <c r="AY184" s="238" t="s">
        <v>149</v>
      </c>
    </row>
    <row r="185" spans="1:65" s="13" customFormat="1" ht="22.5">
      <c r="B185" s="217"/>
      <c r="C185" s="218"/>
      <c r="D185" s="219" t="s">
        <v>165</v>
      </c>
      <c r="E185" s="220" t="s">
        <v>1</v>
      </c>
      <c r="F185" s="221" t="s">
        <v>261</v>
      </c>
      <c r="G185" s="218"/>
      <c r="H185" s="222">
        <v>15.260999999999999</v>
      </c>
      <c r="I185" s="223"/>
      <c r="J185" s="218"/>
      <c r="K185" s="218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165</v>
      </c>
      <c r="AU185" s="228" t="s">
        <v>101</v>
      </c>
      <c r="AV185" s="13" t="s">
        <v>101</v>
      </c>
      <c r="AW185" s="13" t="s">
        <v>35</v>
      </c>
      <c r="AX185" s="13" t="s">
        <v>81</v>
      </c>
      <c r="AY185" s="228" t="s">
        <v>149</v>
      </c>
    </row>
    <row r="186" spans="1:65" s="14" customFormat="1" ht="11.25">
      <c r="B186" s="229"/>
      <c r="C186" s="230"/>
      <c r="D186" s="219" t="s">
        <v>165</v>
      </c>
      <c r="E186" s="231" t="s">
        <v>1</v>
      </c>
      <c r="F186" s="232" t="s">
        <v>253</v>
      </c>
      <c r="G186" s="230"/>
      <c r="H186" s="231" t="s">
        <v>1</v>
      </c>
      <c r="I186" s="233"/>
      <c r="J186" s="230"/>
      <c r="K186" s="230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165</v>
      </c>
      <c r="AU186" s="238" t="s">
        <v>101</v>
      </c>
      <c r="AV186" s="14" t="s">
        <v>86</v>
      </c>
      <c r="AW186" s="14" t="s">
        <v>35</v>
      </c>
      <c r="AX186" s="14" t="s">
        <v>81</v>
      </c>
      <c r="AY186" s="238" t="s">
        <v>149</v>
      </c>
    </row>
    <row r="187" spans="1:65" s="13" customFormat="1" ht="22.5">
      <c r="B187" s="217"/>
      <c r="C187" s="218"/>
      <c r="D187" s="219" t="s">
        <v>165</v>
      </c>
      <c r="E187" s="220" t="s">
        <v>1</v>
      </c>
      <c r="F187" s="221" t="s">
        <v>262</v>
      </c>
      <c r="G187" s="218"/>
      <c r="H187" s="222">
        <v>34.302</v>
      </c>
      <c r="I187" s="223"/>
      <c r="J187" s="218"/>
      <c r="K187" s="218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165</v>
      </c>
      <c r="AU187" s="228" t="s">
        <v>101</v>
      </c>
      <c r="AV187" s="13" t="s">
        <v>101</v>
      </c>
      <c r="AW187" s="13" t="s">
        <v>35</v>
      </c>
      <c r="AX187" s="13" t="s">
        <v>81</v>
      </c>
      <c r="AY187" s="228" t="s">
        <v>149</v>
      </c>
    </row>
    <row r="188" spans="1:65" s="15" customFormat="1" ht="11.25">
      <c r="B188" s="239"/>
      <c r="C188" s="240"/>
      <c r="D188" s="219" t="s">
        <v>165</v>
      </c>
      <c r="E188" s="241" t="s">
        <v>1</v>
      </c>
      <c r="F188" s="242" t="s">
        <v>198</v>
      </c>
      <c r="G188" s="240"/>
      <c r="H188" s="243">
        <v>49.563000000000002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AT188" s="249" t="s">
        <v>165</v>
      </c>
      <c r="AU188" s="249" t="s">
        <v>101</v>
      </c>
      <c r="AV188" s="15" t="s">
        <v>156</v>
      </c>
      <c r="AW188" s="15" t="s">
        <v>35</v>
      </c>
      <c r="AX188" s="15" t="s">
        <v>86</v>
      </c>
      <c r="AY188" s="249" t="s">
        <v>149</v>
      </c>
    </row>
    <row r="189" spans="1:65" s="13" customFormat="1" ht="11.25">
      <c r="B189" s="217"/>
      <c r="C189" s="218"/>
      <c r="D189" s="219" t="s">
        <v>165</v>
      </c>
      <c r="E189" s="218"/>
      <c r="F189" s="221" t="s">
        <v>263</v>
      </c>
      <c r="G189" s="218"/>
      <c r="H189" s="222">
        <v>54.518999999999998</v>
      </c>
      <c r="I189" s="223"/>
      <c r="J189" s="218"/>
      <c r="K189" s="218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 t="s">
        <v>165</v>
      </c>
      <c r="AU189" s="228" t="s">
        <v>101</v>
      </c>
      <c r="AV189" s="13" t="s">
        <v>101</v>
      </c>
      <c r="AW189" s="13" t="s">
        <v>4</v>
      </c>
      <c r="AX189" s="13" t="s">
        <v>86</v>
      </c>
      <c r="AY189" s="228" t="s">
        <v>149</v>
      </c>
    </row>
    <row r="190" spans="1:65" s="2" customFormat="1" ht="24.2" customHeight="1">
      <c r="A190" s="35"/>
      <c r="B190" s="36"/>
      <c r="C190" s="205" t="s">
        <v>264</v>
      </c>
      <c r="D190" s="205" t="s">
        <v>151</v>
      </c>
      <c r="E190" s="206" t="s">
        <v>265</v>
      </c>
      <c r="F190" s="207" t="s">
        <v>266</v>
      </c>
      <c r="G190" s="208" t="s">
        <v>99</v>
      </c>
      <c r="H190" s="209">
        <v>54.518999999999998</v>
      </c>
      <c r="I190" s="210"/>
      <c r="J190" s="211">
        <f>ROUND(I190*H190,2)</f>
        <v>0</v>
      </c>
      <c r="K190" s="207" t="s">
        <v>155</v>
      </c>
      <c r="L190" s="38"/>
      <c r="M190" s="212" t="s">
        <v>1</v>
      </c>
      <c r="N190" s="213" t="s">
        <v>46</v>
      </c>
      <c r="O190" s="72"/>
      <c r="P190" s="214">
        <f>O190*H190</f>
        <v>0</v>
      </c>
      <c r="Q190" s="214">
        <v>4.0000000000000003E-5</v>
      </c>
      <c r="R190" s="214">
        <f>Q190*H190</f>
        <v>2.1807599999999999E-3</v>
      </c>
      <c r="S190" s="214">
        <v>0</v>
      </c>
      <c r="T190" s="21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6" t="s">
        <v>156</v>
      </c>
      <c r="AT190" s="216" t="s">
        <v>151</v>
      </c>
      <c r="AU190" s="216" t="s">
        <v>101</v>
      </c>
      <c r="AY190" s="17" t="s">
        <v>149</v>
      </c>
      <c r="BE190" s="110">
        <f>IF(N190="základní",J190,0)</f>
        <v>0</v>
      </c>
      <c r="BF190" s="110">
        <f>IF(N190="snížená",J190,0)</f>
        <v>0</v>
      </c>
      <c r="BG190" s="110">
        <f>IF(N190="zákl. přenesená",J190,0)</f>
        <v>0</v>
      </c>
      <c r="BH190" s="110">
        <f>IF(N190="sníž. přenesená",J190,0)</f>
        <v>0</v>
      </c>
      <c r="BI190" s="110">
        <f>IF(N190="nulová",J190,0)</f>
        <v>0</v>
      </c>
      <c r="BJ190" s="17" t="s">
        <v>86</v>
      </c>
      <c r="BK190" s="110">
        <f>ROUND(I190*H190,2)</f>
        <v>0</v>
      </c>
      <c r="BL190" s="17" t="s">
        <v>156</v>
      </c>
      <c r="BM190" s="216" t="s">
        <v>267</v>
      </c>
    </row>
    <row r="191" spans="1:65" s="13" customFormat="1" ht="11.25">
      <c r="B191" s="217"/>
      <c r="C191" s="218"/>
      <c r="D191" s="219" t="s">
        <v>165</v>
      </c>
      <c r="E191" s="218"/>
      <c r="F191" s="221" t="s">
        <v>263</v>
      </c>
      <c r="G191" s="218"/>
      <c r="H191" s="222">
        <v>54.518999999999998</v>
      </c>
      <c r="I191" s="223"/>
      <c r="J191" s="218"/>
      <c r="K191" s="218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165</v>
      </c>
      <c r="AU191" s="228" t="s">
        <v>101</v>
      </c>
      <c r="AV191" s="13" t="s">
        <v>101</v>
      </c>
      <c r="AW191" s="13" t="s">
        <v>4</v>
      </c>
      <c r="AX191" s="13" t="s">
        <v>86</v>
      </c>
      <c r="AY191" s="228" t="s">
        <v>149</v>
      </c>
    </row>
    <row r="192" spans="1:65" s="2" customFormat="1" ht="33" customHeight="1">
      <c r="A192" s="35"/>
      <c r="B192" s="36"/>
      <c r="C192" s="205" t="s">
        <v>268</v>
      </c>
      <c r="D192" s="205" t="s">
        <v>151</v>
      </c>
      <c r="E192" s="206" t="s">
        <v>269</v>
      </c>
      <c r="F192" s="207" t="s">
        <v>270</v>
      </c>
      <c r="G192" s="208" t="s">
        <v>238</v>
      </c>
      <c r="H192" s="209">
        <v>0.42499999999999999</v>
      </c>
      <c r="I192" s="210"/>
      <c r="J192" s="211">
        <f>ROUND(I192*H192,2)</f>
        <v>0</v>
      </c>
      <c r="K192" s="207" t="s">
        <v>155</v>
      </c>
      <c r="L192" s="38"/>
      <c r="M192" s="212" t="s">
        <v>1</v>
      </c>
      <c r="N192" s="213" t="s">
        <v>46</v>
      </c>
      <c r="O192" s="72"/>
      <c r="P192" s="214">
        <f>O192*H192</f>
        <v>0</v>
      </c>
      <c r="Q192" s="214">
        <v>1.0383</v>
      </c>
      <c r="R192" s="214">
        <f>Q192*H192</f>
        <v>0.44127749999999999</v>
      </c>
      <c r="S192" s="214">
        <v>0</v>
      </c>
      <c r="T192" s="21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6" t="s">
        <v>156</v>
      </c>
      <c r="AT192" s="216" t="s">
        <v>151</v>
      </c>
      <c r="AU192" s="216" t="s">
        <v>101</v>
      </c>
      <c r="AY192" s="17" t="s">
        <v>149</v>
      </c>
      <c r="BE192" s="110">
        <f>IF(N192="základní",J192,0)</f>
        <v>0</v>
      </c>
      <c r="BF192" s="110">
        <f>IF(N192="snížená",J192,0)</f>
        <v>0</v>
      </c>
      <c r="BG192" s="110">
        <f>IF(N192="zákl. přenesená",J192,0)</f>
        <v>0</v>
      </c>
      <c r="BH192" s="110">
        <f>IF(N192="sníž. přenesená",J192,0)</f>
        <v>0</v>
      </c>
      <c r="BI192" s="110">
        <f>IF(N192="nulová",J192,0)</f>
        <v>0</v>
      </c>
      <c r="BJ192" s="17" t="s">
        <v>86</v>
      </c>
      <c r="BK192" s="110">
        <f>ROUND(I192*H192,2)</f>
        <v>0</v>
      </c>
      <c r="BL192" s="17" t="s">
        <v>156</v>
      </c>
      <c r="BM192" s="216" t="s">
        <v>271</v>
      </c>
    </row>
    <row r="193" spans="1:65" s="13" customFormat="1" ht="11.25">
      <c r="B193" s="217"/>
      <c r="C193" s="218"/>
      <c r="D193" s="219" t="s">
        <v>165</v>
      </c>
      <c r="E193" s="220" t="s">
        <v>1</v>
      </c>
      <c r="F193" s="221" t="s">
        <v>272</v>
      </c>
      <c r="G193" s="218"/>
      <c r="H193" s="222">
        <v>0.42499999999999999</v>
      </c>
      <c r="I193" s="223"/>
      <c r="J193" s="218"/>
      <c r="K193" s="218"/>
      <c r="L193" s="224"/>
      <c r="M193" s="225"/>
      <c r="N193" s="226"/>
      <c r="O193" s="226"/>
      <c r="P193" s="226"/>
      <c r="Q193" s="226"/>
      <c r="R193" s="226"/>
      <c r="S193" s="226"/>
      <c r="T193" s="227"/>
      <c r="AT193" s="228" t="s">
        <v>165</v>
      </c>
      <c r="AU193" s="228" t="s">
        <v>101</v>
      </c>
      <c r="AV193" s="13" t="s">
        <v>101</v>
      </c>
      <c r="AW193" s="13" t="s">
        <v>35</v>
      </c>
      <c r="AX193" s="13" t="s">
        <v>86</v>
      </c>
      <c r="AY193" s="228" t="s">
        <v>149</v>
      </c>
    </row>
    <row r="194" spans="1:65" s="12" customFormat="1" ht="22.9" customHeight="1">
      <c r="B194" s="189"/>
      <c r="C194" s="190"/>
      <c r="D194" s="191" t="s">
        <v>80</v>
      </c>
      <c r="E194" s="203" t="s">
        <v>161</v>
      </c>
      <c r="F194" s="203" t="s">
        <v>273</v>
      </c>
      <c r="G194" s="190"/>
      <c r="H194" s="190"/>
      <c r="I194" s="193"/>
      <c r="J194" s="204">
        <f>BK194</f>
        <v>0</v>
      </c>
      <c r="K194" s="190"/>
      <c r="L194" s="195"/>
      <c r="M194" s="196"/>
      <c r="N194" s="197"/>
      <c r="O194" s="197"/>
      <c r="P194" s="198">
        <f>SUM(P195:P197)</f>
        <v>0</v>
      </c>
      <c r="Q194" s="197"/>
      <c r="R194" s="198">
        <f>SUM(R195:R197)</f>
        <v>0.40448000000000006</v>
      </c>
      <c r="S194" s="197"/>
      <c r="T194" s="199">
        <f>SUM(T195:T197)</f>
        <v>0</v>
      </c>
      <c r="AR194" s="200" t="s">
        <v>86</v>
      </c>
      <c r="AT194" s="201" t="s">
        <v>80</v>
      </c>
      <c r="AU194" s="201" t="s">
        <v>86</v>
      </c>
      <c r="AY194" s="200" t="s">
        <v>149</v>
      </c>
      <c r="BK194" s="202">
        <f>SUM(BK195:BK197)</f>
        <v>0</v>
      </c>
    </row>
    <row r="195" spans="1:65" s="2" customFormat="1" ht="24.2" customHeight="1">
      <c r="A195" s="35"/>
      <c r="B195" s="36"/>
      <c r="C195" s="205" t="s">
        <v>274</v>
      </c>
      <c r="D195" s="205" t="s">
        <v>151</v>
      </c>
      <c r="E195" s="206" t="s">
        <v>275</v>
      </c>
      <c r="F195" s="207" t="s">
        <v>276</v>
      </c>
      <c r="G195" s="208" t="s">
        <v>169</v>
      </c>
      <c r="H195" s="209">
        <v>102.4</v>
      </c>
      <c r="I195" s="210"/>
      <c r="J195" s="211">
        <f>ROUND(I195*H195,2)</f>
        <v>0</v>
      </c>
      <c r="K195" s="207" t="s">
        <v>155</v>
      </c>
      <c r="L195" s="38"/>
      <c r="M195" s="212" t="s">
        <v>1</v>
      </c>
      <c r="N195" s="213" t="s">
        <v>46</v>
      </c>
      <c r="O195" s="72"/>
      <c r="P195" s="214">
        <f>O195*H195</f>
        <v>0</v>
      </c>
      <c r="Q195" s="214">
        <v>3.9500000000000004E-3</v>
      </c>
      <c r="R195" s="214">
        <f>Q195*H195</f>
        <v>0.40448000000000006</v>
      </c>
      <c r="S195" s="214">
        <v>0</v>
      </c>
      <c r="T195" s="21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6" t="s">
        <v>156</v>
      </c>
      <c r="AT195" s="216" t="s">
        <v>151</v>
      </c>
      <c r="AU195" s="216" t="s">
        <v>101</v>
      </c>
      <c r="AY195" s="17" t="s">
        <v>149</v>
      </c>
      <c r="BE195" s="110">
        <f>IF(N195="základní",J195,0)</f>
        <v>0</v>
      </c>
      <c r="BF195" s="110">
        <f>IF(N195="snížená",J195,0)</f>
        <v>0</v>
      </c>
      <c r="BG195" s="110">
        <f>IF(N195="zákl. přenesená",J195,0)</f>
        <v>0</v>
      </c>
      <c r="BH195" s="110">
        <f>IF(N195="sníž. přenesená",J195,0)</f>
        <v>0</v>
      </c>
      <c r="BI195" s="110">
        <f>IF(N195="nulová",J195,0)</f>
        <v>0</v>
      </c>
      <c r="BJ195" s="17" t="s">
        <v>86</v>
      </c>
      <c r="BK195" s="110">
        <f>ROUND(I195*H195,2)</f>
        <v>0</v>
      </c>
      <c r="BL195" s="17" t="s">
        <v>156</v>
      </c>
      <c r="BM195" s="216" t="s">
        <v>277</v>
      </c>
    </row>
    <row r="196" spans="1:65" s="13" customFormat="1" ht="11.25">
      <c r="B196" s="217"/>
      <c r="C196" s="218"/>
      <c r="D196" s="219" t="s">
        <v>165</v>
      </c>
      <c r="E196" s="220" t="s">
        <v>1</v>
      </c>
      <c r="F196" s="221" t="s">
        <v>278</v>
      </c>
      <c r="G196" s="218"/>
      <c r="H196" s="222">
        <v>102.4</v>
      </c>
      <c r="I196" s="223"/>
      <c r="J196" s="218"/>
      <c r="K196" s="218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165</v>
      </c>
      <c r="AU196" s="228" t="s">
        <v>101</v>
      </c>
      <c r="AV196" s="13" t="s">
        <v>101</v>
      </c>
      <c r="AW196" s="13" t="s">
        <v>35</v>
      </c>
      <c r="AX196" s="13" t="s">
        <v>86</v>
      </c>
      <c r="AY196" s="228" t="s">
        <v>149</v>
      </c>
    </row>
    <row r="197" spans="1:65" s="2" customFormat="1" ht="16.5" customHeight="1">
      <c r="A197" s="35"/>
      <c r="B197" s="36"/>
      <c r="C197" s="250" t="s">
        <v>279</v>
      </c>
      <c r="D197" s="250" t="s">
        <v>280</v>
      </c>
      <c r="E197" s="251" t="s">
        <v>281</v>
      </c>
      <c r="F197" s="252" t="s">
        <v>282</v>
      </c>
      <c r="G197" s="253" t="s">
        <v>283</v>
      </c>
      <c r="H197" s="254">
        <v>6856</v>
      </c>
      <c r="I197" s="255"/>
      <c r="J197" s="256">
        <f>ROUND(I197*H197,2)</f>
        <v>0</v>
      </c>
      <c r="K197" s="252" t="s">
        <v>1</v>
      </c>
      <c r="L197" s="257"/>
      <c r="M197" s="258" t="s">
        <v>1</v>
      </c>
      <c r="N197" s="259" t="s">
        <v>46</v>
      </c>
      <c r="O197" s="72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6" t="s">
        <v>185</v>
      </c>
      <c r="AT197" s="216" t="s">
        <v>280</v>
      </c>
      <c r="AU197" s="216" t="s">
        <v>101</v>
      </c>
      <c r="AY197" s="17" t="s">
        <v>149</v>
      </c>
      <c r="BE197" s="110">
        <f>IF(N197="základní",J197,0)</f>
        <v>0</v>
      </c>
      <c r="BF197" s="110">
        <f>IF(N197="snížená",J197,0)</f>
        <v>0</v>
      </c>
      <c r="BG197" s="110">
        <f>IF(N197="zákl. přenesená",J197,0)</f>
        <v>0</v>
      </c>
      <c r="BH197" s="110">
        <f>IF(N197="sníž. přenesená",J197,0)</f>
        <v>0</v>
      </c>
      <c r="BI197" s="110">
        <f>IF(N197="nulová",J197,0)</f>
        <v>0</v>
      </c>
      <c r="BJ197" s="17" t="s">
        <v>86</v>
      </c>
      <c r="BK197" s="110">
        <f>ROUND(I197*H197,2)</f>
        <v>0</v>
      </c>
      <c r="BL197" s="17" t="s">
        <v>156</v>
      </c>
      <c r="BM197" s="216" t="s">
        <v>284</v>
      </c>
    </row>
    <row r="198" spans="1:65" s="12" customFormat="1" ht="22.9" customHeight="1">
      <c r="B198" s="189"/>
      <c r="C198" s="190"/>
      <c r="D198" s="191" t="s">
        <v>80</v>
      </c>
      <c r="E198" s="203" t="s">
        <v>156</v>
      </c>
      <c r="F198" s="203" t="s">
        <v>285</v>
      </c>
      <c r="G198" s="190"/>
      <c r="H198" s="190"/>
      <c r="I198" s="193"/>
      <c r="J198" s="204">
        <f>BK198</f>
        <v>0</v>
      </c>
      <c r="K198" s="190"/>
      <c r="L198" s="195"/>
      <c r="M198" s="196"/>
      <c r="N198" s="197"/>
      <c r="O198" s="197"/>
      <c r="P198" s="198">
        <f>SUM(P199:P227)</f>
        <v>0</v>
      </c>
      <c r="Q198" s="197"/>
      <c r="R198" s="198">
        <f>SUM(R199:R227)</f>
        <v>9.9694858599999989</v>
      </c>
      <c r="S198" s="197"/>
      <c r="T198" s="199">
        <f>SUM(T199:T227)</f>
        <v>0</v>
      </c>
      <c r="AR198" s="200" t="s">
        <v>86</v>
      </c>
      <c r="AT198" s="201" t="s">
        <v>80</v>
      </c>
      <c r="AU198" s="201" t="s">
        <v>86</v>
      </c>
      <c r="AY198" s="200" t="s">
        <v>149</v>
      </c>
      <c r="BK198" s="202">
        <f>SUM(BK199:BK227)</f>
        <v>0</v>
      </c>
    </row>
    <row r="199" spans="1:65" s="2" customFormat="1" ht="101.25" customHeight="1">
      <c r="A199" s="35"/>
      <c r="B199" s="36"/>
      <c r="C199" s="205" t="s">
        <v>286</v>
      </c>
      <c r="D199" s="205" t="s">
        <v>151</v>
      </c>
      <c r="E199" s="206" t="s">
        <v>287</v>
      </c>
      <c r="F199" s="207" t="s">
        <v>288</v>
      </c>
      <c r="G199" s="208" t="s">
        <v>99</v>
      </c>
      <c r="H199" s="209">
        <v>135.376</v>
      </c>
      <c r="I199" s="210"/>
      <c r="J199" s="211">
        <f>ROUND(I199*H199,2)</f>
        <v>0</v>
      </c>
      <c r="K199" s="207" t="s">
        <v>155</v>
      </c>
      <c r="L199" s="38"/>
      <c r="M199" s="212" t="s">
        <v>1</v>
      </c>
      <c r="N199" s="213" t="s">
        <v>46</v>
      </c>
      <c r="O199" s="72"/>
      <c r="P199" s="214">
        <f>O199*H199</f>
        <v>0</v>
      </c>
      <c r="Q199" s="214">
        <v>9.7300000000000008E-3</v>
      </c>
      <c r="R199" s="214">
        <f>Q199*H199</f>
        <v>1.3172084800000001</v>
      </c>
      <c r="S199" s="214">
        <v>0</v>
      </c>
      <c r="T199" s="21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6" t="s">
        <v>156</v>
      </c>
      <c r="AT199" s="216" t="s">
        <v>151</v>
      </c>
      <c r="AU199" s="216" t="s">
        <v>101</v>
      </c>
      <c r="AY199" s="17" t="s">
        <v>149</v>
      </c>
      <c r="BE199" s="110">
        <f>IF(N199="základní",J199,0)</f>
        <v>0</v>
      </c>
      <c r="BF199" s="110">
        <f>IF(N199="snížená",J199,0)</f>
        <v>0</v>
      </c>
      <c r="BG199" s="110">
        <f>IF(N199="zákl. přenesená",J199,0)</f>
        <v>0</v>
      </c>
      <c r="BH199" s="110">
        <f>IF(N199="sníž. přenesená",J199,0)</f>
        <v>0</v>
      </c>
      <c r="BI199" s="110">
        <f>IF(N199="nulová",J199,0)</f>
        <v>0</v>
      </c>
      <c r="BJ199" s="17" t="s">
        <v>86</v>
      </c>
      <c r="BK199" s="110">
        <f>ROUND(I199*H199,2)</f>
        <v>0</v>
      </c>
      <c r="BL199" s="17" t="s">
        <v>156</v>
      </c>
      <c r="BM199" s="216" t="s">
        <v>289</v>
      </c>
    </row>
    <row r="200" spans="1:65" s="13" customFormat="1" ht="11.25">
      <c r="B200" s="217"/>
      <c r="C200" s="218"/>
      <c r="D200" s="219" t="s">
        <v>165</v>
      </c>
      <c r="E200" s="220" t="s">
        <v>1</v>
      </c>
      <c r="F200" s="221" t="s">
        <v>290</v>
      </c>
      <c r="G200" s="218"/>
      <c r="H200" s="222">
        <v>117.718</v>
      </c>
      <c r="I200" s="223"/>
      <c r="J200" s="218"/>
      <c r="K200" s="218"/>
      <c r="L200" s="224"/>
      <c r="M200" s="225"/>
      <c r="N200" s="226"/>
      <c r="O200" s="226"/>
      <c r="P200" s="226"/>
      <c r="Q200" s="226"/>
      <c r="R200" s="226"/>
      <c r="S200" s="226"/>
      <c r="T200" s="227"/>
      <c r="AT200" s="228" t="s">
        <v>165</v>
      </c>
      <c r="AU200" s="228" t="s">
        <v>101</v>
      </c>
      <c r="AV200" s="13" t="s">
        <v>101</v>
      </c>
      <c r="AW200" s="13" t="s">
        <v>35</v>
      </c>
      <c r="AX200" s="13" t="s">
        <v>86</v>
      </c>
      <c r="AY200" s="228" t="s">
        <v>149</v>
      </c>
    </row>
    <row r="201" spans="1:65" s="13" customFormat="1" ht="11.25">
      <c r="B201" s="217"/>
      <c r="C201" s="218"/>
      <c r="D201" s="219" t="s">
        <v>165</v>
      </c>
      <c r="E201" s="218"/>
      <c r="F201" s="221" t="s">
        <v>291</v>
      </c>
      <c r="G201" s="218"/>
      <c r="H201" s="222">
        <v>135.376</v>
      </c>
      <c r="I201" s="223"/>
      <c r="J201" s="218"/>
      <c r="K201" s="218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165</v>
      </c>
      <c r="AU201" s="228" t="s">
        <v>101</v>
      </c>
      <c r="AV201" s="13" t="s">
        <v>101</v>
      </c>
      <c r="AW201" s="13" t="s">
        <v>4</v>
      </c>
      <c r="AX201" s="13" t="s">
        <v>86</v>
      </c>
      <c r="AY201" s="228" t="s">
        <v>149</v>
      </c>
    </row>
    <row r="202" spans="1:65" s="2" customFormat="1" ht="24.2" customHeight="1">
      <c r="A202" s="35"/>
      <c r="B202" s="36"/>
      <c r="C202" s="205" t="s">
        <v>292</v>
      </c>
      <c r="D202" s="205" t="s">
        <v>151</v>
      </c>
      <c r="E202" s="206" t="s">
        <v>293</v>
      </c>
      <c r="F202" s="207" t="s">
        <v>294</v>
      </c>
      <c r="G202" s="208" t="s">
        <v>183</v>
      </c>
      <c r="H202" s="209">
        <v>10.595000000000001</v>
      </c>
      <c r="I202" s="210"/>
      <c r="J202" s="211">
        <f>ROUND(I202*H202,2)</f>
        <v>0</v>
      </c>
      <c r="K202" s="207" t="s">
        <v>155</v>
      </c>
      <c r="L202" s="38"/>
      <c r="M202" s="212" t="s">
        <v>1</v>
      </c>
      <c r="N202" s="213" t="s">
        <v>46</v>
      </c>
      <c r="O202" s="72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6" t="s">
        <v>156</v>
      </c>
      <c r="AT202" s="216" t="s">
        <v>151</v>
      </c>
      <c r="AU202" s="216" t="s">
        <v>101</v>
      </c>
      <c r="AY202" s="17" t="s">
        <v>149</v>
      </c>
      <c r="BE202" s="110">
        <f>IF(N202="základní",J202,0)</f>
        <v>0</v>
      </c>
      <c r="BF202" s="110">
        <f>IF(N202="snížená",J202,0)</f>
        <v>0</v>
      </c>
      <c r="BG202" s="110">
        <f>IF(N202="zákl. přenesená",J202,0)</f>
        <v>0</v>
      </c>
      <c r="BH202" s="110">
        <f>IF(N202="sníž. přenesená",J202,0)</f>
        <v>0</v>
      </c>
      <c r="BI202" s="110">
        <f>IF(N202="nulová",J202,0)</f>
        <v>0</v>
      </c>
      <c r="BJ202" s="17" t="s">
        <v>86</v>
      </c>
      <c r="BK202" s="110">
        <f>ROUND(I202*H202,2)</f>
        <v>0</v>
      </c>
      <c r="BL202" s="17" t="s">
        <v>156</v>
      </c>
      <c r="BM202" s="216" t="s">
        <v>295</v>
      </c>
    </row>
    <row r="203" spans="1:65" s="13" customFormat="1" ht="11.25">
      <c r="B203" s="217"/>
      <c r="C203" s="218"/>
      <c r="D203" s="219" t="s">
        <v>165</v>
      </c>
      <c r="E203" s="220" t="s">
        <v>1</v>
      </c>
      <c r="F203" s="221" t="s">
        <v>296</v>
      </c>
      <c r="G203" s="218"/>
      <c r="H203" s="222">
        <v>10.595000000000001</v>
      </c>
      <c r="I203" s="223"/>
      <c r="J203" s="218"/>
      <c r="K203" s="218"/>
      <c r="L203" s="224"/>
      <c r="M203" s="225"/>
      <c r="N203" s="226"/>
      <c r="O203" s="226"/>
      <c r="P203" s="226"/>
      <c r="Q203" s="226"/>
      <c r="R203" s="226"/>
      <c r="S203" s="226"/>
      <c r="T203" s="227"/>
      <c r="AT203" s="228" t="s">
        <v>165</v>
      </c>
      <c r="AU203" s="228" t="s">
        <v>101</v>
      </c>
      <c r="AV203" s="13" t="s">
        <v>101</v>
      </c>
      <c r="AW203" s="13" t="s">
        <v>35</v>
      </c>
      <c r="AX203" s="13" t="s">
        <v>86</v>
      </c>
      <c r="AY203" s="228" t="s">
        <v>149</v>
      </c>
    </row>
    <row r="204" spans="1:65" s="2" customFormat="1" ht="24.2" customHeight="1">
      <c r="A204" s="35"/>
      <c r="B204" s="36"/>
      <c r="C204" s="205" t="s">
        <v>297</v>
      </c>
      <c r="D204" s="205" t="s">
        <v>151</v>
      </c>
      <c r="E204" s="206" t="s">
        <v>298</v>
      </c>
      <c r="F204" s="207" t="s">
        <v>299</v>
      </c>
      <c r="G204" s="208" t="s">
        <v>238</v>
      </c>
      <c r="H204" s="209">
        <v>0.51500000000000001</v>
      </c>
      <c r="I204" s="210"/>
      <c r="J204" s="211">
        <f>ROUND(I204*H204,2)</f>
        <v>0</v>
      </c>
      <c r="K204" s="207" t="s">
        <v>155</v>
      </c>
      <c r="L204" s="38"/>
      <c r="M204" s="212" t="s">
        <v>1</v>
      </c>
      <c r="N204" s="213" t="s">
        <v>46</v>
      </c>
      <c r="O204" s="72"/>
      <c r="P204" s="214">
        <f>O204*H204</f>
        <v>0</v>
      </c>
      <c r="Q204" s="214">
        <v>1.05958</v>
      </c>
      <c r="R204" s="214">
        <f>Q204*H204</f>
        <v>0.54568369999999999</v>
      </c>
      <c r="S204" s="214">
        <v>0</v>
      </c>
      <c r="T204" s="21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6" t="s">
        <v>156</v>
      </c>
      <c r="AT204" s="216" t="s">
        <v>151</v>
      </c>
      <c r="AU204" s="216" t="s">
        <v>101</v>
      </c>
      <c r="AY204" s="17" t="s">
        <v>149</v>
      </c>
      <c r="BE204" s="110">
        <f>IF(N204="základní",J204,0)</f>
        <v>0</v>
      </c>
      <c r="BF204" s="110">
        <f>IF(N204="snížená",J204,0)</f>
        <v>0</v>
      </c>
      <c r="BG204" s="110">
        <f>IF(N204="zákl. přenesená",J204,0)</f>
        <v>0</v>
      </c>
      <c r="BH204" s="110">
        <f>IF(N204="sníž. přenesená",J204,0)</f>
        <v>0</v>
      </c>
      <c r="BI204" s="110">
        <f>IF(N204="nulová",J204,0)</f>
        <v>0</v>
      </c>
      <c r="BJ204" s="17" t="s">
        <v>86</v>
      </c>
      <c r="BK204" s="110">
        <f>ROUND(I204*H204,2)</f>
        <v>0</v>
      </c>
      <c r="BL204" s="17" t="s">
        <v>156</v>
      </c>
      <c r="BM204" s="216" t="s">
        <v>300</v>
      </c>
    </row>
    <row r="205" spans="1:65" s="14" customFormat="1" ht="11.25">
      <c r="B205" s="229"/>
      <c r="C205" s="230"/>
      <c r="D205" s="219" t="s">
        <v>165</v>
      </c>
      <c r="E205" s="231" t="s">
        <v>1</v>
      </c>
      <c r="F205" s="232" t="s">
        <v>301</v>
      </c>
      <c r="G205" s="230"/>
      <c r="H205" s="231" t="s">
        <v>1</v>
      </c>
      <c r="I205" s="233"/>
      <c r="J205" s="230"/>
      <c r="K205" s="230"/>
      <c r="L205" s="234"/>
      <c r="M205" s="235"/>
      <c r="N205" s="236"/>
      <c r="O205" s="236"/>
      <c r="P205" s="236"/>
      <c r="Q205" s="236"/>
      <c r="R205" s="236"/>
      <c r="S205" s="236"/>
      <c r="T205" s="237"/>
      <c r="AT205" s="238" t="s">
        <v>165</v>
      </c>
      <c r="AU205" s="238" t="s">
        <v>101</v>
      </c>
      <c r="AV205" s="14" t="s">
        <v>86</v>
      </c>
      <c r="AW205" s="14" t="s">
        <v>35</v>
      </c>
      <c r="AX205" s="14" t="s">
        <v>81</v>
      </c>
      <c r="AY205" s="238" t="s">
        <v>149</v>
      </c>
    </row>
    <row r="206" spans="1:65" s="13" customFormat="1" ht="11.25">
      <c r="B206" s="217"/>
      <c r="C206" s="218"/>
      <c r="D206" s="219" t="s">
        <v>165</v>
      </c>
      <c r="E206" s="220" t="s">
        <v>1</v>
      </c>
      <c r="F206" s="221" t="s">
        <v>302</v>
      </c>
      <c r="G206" s="218"/>
      <c r="H206" s="222">
        <v>0.379</v>
      </c>
      <c r="I206" s="223"/>
      <c r="J206" s="218"/>
      <c r="K206" s="218"/>
      <c r="L206" s="224"/>
      <c r="M206" s="225"/>
      <c r="N206" s="226"/>
      <c r="O206" s="226"/>
      <c r="P206" s="226"/>
      <c r="Q206" s="226"/>
      <c r="R206" s="226"/>
      <c r="S206" s="226"/>
      <c r="T206" s="227"/>
      <c r="AT206" s="228" t="s">
        <v>165</v>
      </c>
      <c r="AU206" s="228" t="s">
        <v>101</v>
      </c>
      <c r="AV206" s="13" t="s">
        <v>101</v>
      </c>
      <c r="AW206" s="13" t="s">
        <v>35</v>
      </c>
      <c r="AX206" s="13" t="s">
        <v>81</v>
      </c>
      <c r="AY206" s="228" t="s">
        <v>149</v>
      </c>
    </row>
    <row r="207" spans="1:65" s="14" customFormat="1" ht="11.25">
      <c r="B207" s="229"/>
      <c r="C207" s="230"/>
      <c r="D207" s="219" t="s">
        <v>165</v>
      </c>
      <c r="E207" s="231" t="s">
        <v>1</v>
      </c>
      <c r="F207" s="232" t="s">
        <v>303</v>
      </c>
      <c r="G207" s="230"/>
      <c r="H207" s="231" t="s">
        <v>1</v>
      </c>
      <c r="I207" s="233"/>
      <c r="J207" s="230"/>
      <c r="K207" s="230"/>
      <c r="L207" s="234"/>
      <c r="M207" s="235"/>
      <c r="N207" s="236"/>
      <c r="O207" s="236"/>
      <c r="P207" s="236"/>
      <c r="Q207" s="236"/>
      <c r="R207" s="236"/>
      <c r="S207" s="236"/>
      <c r="T207" s="237"/>
      <c r="AT207" s="238" t="s">
        <v>165</v>
      </c>
      <c r="AU207" s="238" t="s">
        <v>101</v>
      </c>
      <c r="AV207" s="14" t="s">
        <v>86</v>
      </c>
      <c r="AW207" s="14" t="s">
        <v>35</v>
      </c>
      <c r="AX207" s="14" t="s">
        <v>81</v>
      </c>
      <c r="AY207" s="238" t="s">
        <v>149</v>
      </c>
    </row>
    <row r="208" spans="1:65" s="13" customFormat="1" ht="11.25">
      <c r="B208" s="217"/>
      <c r="C208" s="218"/>
      <c r="D208" s="219" t="s">
        <v>165</v>
      </c>
      <c r="E208" s="220" t="s">
        <v>1</v>
      </c>
      <c r="F208" s="221" t="s">
        <v>304</v>
      </c>
      <c r="G208" s="218"/>
      <c r="H208" s="222">
        <v>0.05</v>
      </c>
      <c r="I208" s="223"/>
      <c r="J208" s="218"/>
      <c r="K208" s="218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165</v>
      </c>
      <c r="AU208" s="228" t="s">
        <v>101</v>
      </c>
      <c r="AV208" s="13" t="s">
        <v>101</v>
      </c>
      <c r="AW208" s="13" t="s">
        <v>35</v>
      </c>
      <c r="AX208" s="13" t="s">
        <v>81</v>
      </c>
      <c r="AY208" s="228" t="s">
        <v>149</v>
      </c>
    </row>
    <row r="209" spans="1:65" s="15" customFormat="1" ht="11.25">
      <c r="B209" s="239"/>
      <c r="C209" s="240"/>
      <c r="D209" s="219" t="s">
        <v>165</v>
      </c>
      <c r="E209" s="241" t="s">
        <v>1</v>
      </c>
      <c r="F209" s="242" t="s">
        <v>198</v>
      </c>
      <c r="G209" s="240"/>
      <c r="H209" s="243">
        <v>0.42899999999999999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AT209" s="249" t="s">
        <v>165</v>
      </c>
      <c r="AU209" s="249" t="s">
        <v>101</v>
      </c>
      <c r="AV209" s="15" t="s">
        <v>156</v>
      </c>
      <c r="AW209" s="15" t="s">
        <v>35</v>
      </c>
      <c r="AX209" s="15" t="s">
        <v>86</v>
      </c>
      <c r="AY209" s="249" t="s">
        <v>149</v>
      </c>
    </row>
    <row r="210" spans="1:65" s="13" customFormat="1" ht="11.25">
      <c r="B210" s="217"/>
      <c r="C210" s="218"/>
      <c r="D210" s="219" t="s">
        <v>165</v>
      </c>
      <c r="E210" s="218"/>
      <c r="F210" s="221" t="s">
        <v>305</v>
      </c>
      <c r="G210" s="218"/>
      <c r="H210" s="222">
        <v>0.51500000000000001</v>
      </c>
      <c r="I210" s="223"/>
      <c r="J210" s="218"/>
      <c r="K210" s="218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165</v>
      </c>
      <c r="AU210" s="228" t="s">
        <v>101</v>
      </c>
      <c r="AV210" s="13" t="s">
        <v>101</v>
      </c>
      <c r="AW210" s="13" t="s">
        <v>4</v>
      </c>
      <c r="AX210" s="13" t="s">
        <v>86</v>
      </c>
      <c r="AY210" s="228" t="s">
        <v>149</v>
      </c>
    </row>
    <row r="211" spans="1:65" s="2" customFormat="1" ht="24.2" customHeight="1">
      <c r="A211" s="35"/>
      <c r="B211" s="36"/>
      <c r="C211" s="205" t="s">
        <v>306</v>
      </c>
      <c r="D211" s="205" t="s">
        <v>151</v>
      </c>
      <c r="E211" s="206" t="s">
        <v>307</v>
      </c>
      <c r="F211" s="207" t="s">
        <v>308</v>
      </c>
      <c r="G211" s="208" t="s">
        <v>238</v>
      </c>
      <c r="H211" s="209">
        <v>0.6</v>
      </c>
      <c r="I211" s="210"/>
      <c r="J211" s="211">
        <f>ROUND(I211*H211,2)</f>
        <v>0</v>
      </c>
      <c r="K211" s="207" t="s">
        <v>155</v>
      </c>
      <c r="L211" s="38"/>
      <c r="M211" s="212" t="s">
        <v>1</v>
      </c>
      <c r="N211" s="213" t="s">
        <v>46</v>
      </c>
      <c r="O211" s="72"/>
      <c r="P211" s="214">
        <f>O211*H211</f>
        <v>0</v>
      </c>
      <c r="Q211" s="214">
        <v>1.09687</v>
      </c>
      <c r="R211" s="214">
        <f>Q211*H211</f>
        <v>0.65812199999999998</v>
      </c>
      <c r="S211" s="214">
        <v>0</v>
      </c>
      <c r="T211" s="21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6" t="s">
        <v>156</v>
      </c>
      <c r="AT211" s="216" t="s">
        <v>151</v>
      </c>
      <c r="AU211" s="216" t="s">
        <v>101</v>
      </c>
      <c r="AY211" s="17" t="s">
        <v>149</v>
      </c>
      <c r="BE211" s="110">
        <f>IF(N211="základní",J211,0)</f>
        <v>0</v>
      </c>
      <c r="BF211" s="110">
        <f>IF(N211="snížená",J211,0)</f>
        <v>0</v>
      </c>
      <c r="BG211" s="110">
        <f>IF(N211="zákl. přenesená",J211,0)</f>
        <v>0</v>
      </c>
      <c r="BH211" s="110">
        <f>IF(N211="sníž. přenesená",J211,0)</f>
        <v>0</v>
      </c>
      <c r="BI211" s="110">
        <f>IF(N211="nulová",J211,0)</f>
        <v>0</v>
      </c>
      <c r="BJ211" s="17" t="s">
        <v>86</v>
      </c>
      <c r="BK211" s="110">
        <f>ROUND(I211*H211,2)</f>
        <v>0</v>
      </c>
      <c r="BL211" s="17" t="s">
        <v>156</v>
      </c>
      <c r="BM211" s="216" t="s">
        <v>309</v>
      </c>
    </row>
    <row r="212" spans="1:65" s="13" customFormat="1" ht="11.25">
      <c r="B212" s="217"/>
      <c r="C212" s="218"/>
      <c r="D212" s="219" t="s">
        <v>165</v>
      </c>
      <c r="E212" s="220" t="s">
        <v>1</v>
      </c>
      <c r="F212" s="221" t="s">
        <v>310</v>
      </c>
      <c r="G212" s="218"/>
      <c r="H212" s="222">
        <v>0.5</v>
      </c>
      <c r="I212" s="223"/>
      <c r="J212" s="218"/>
      <c r="K212" s="218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165</v>
      </c>
      <c r="AU212" s="228" t="s">
        <v>101</v>
      </c>
      <c r="AV212" s="13" t="s">
        <v>101</v>
      </c>
      <c r="AW212" s="13" t="s">
        <v>35</v>
      </c>
      <c r="AX212" s="13" t="s">
        <v>86</v>
      </c>
      <c r="AY212" s="228" t="s">
        <v>149</v>
      </c>
    </row>
    <row r="213" spans="1:65" s="13" customFormat="1" ht="11.25">
      <c r="B213" s="217"/>
      <c r="C213" s="218"/>
      <c r="D213" s="219" t="s">
        <v>165</v>
      </c>
      <c r="E213" s="218"/>
      <c r="F213" s="221" t="s">
        <v>311</v>
      </c>
      <c r="G213" s="218"/>
      <c r="H213" s="222">
        <v>0.6</v>
      </c>
      <c r="I213" s="223"/>
      <c r="J213" s="218"/>
      <c r="K213" s="218"/>
      <c r="L213" s="224"/>
      <c r="M213" s="225"/>
      <c r="N213" s="226"/>
      <c r="O213" s="226"/>
      <c r="P213" s="226"/>
      <c r="Q213" s="226"/>
      <c r="R213" s="226"/>
      <c r="S213" s="226"/>
      <c r="T213" s="227"/>
      <c r="AT213" s="228" t="s">
        <v>165</v>
      </c>
      <c r="AU213" s="228" t="s">
        <v>101</v>
      </c>
      <c r="AV213" s="13" t="s">
        <v>101</v>
      </c>
      <c r="AW213" s="13" t="s">
        <v>4</v>
      </c>
      <c r="AX213" s="13" t="s">
        <v>86</v>
      </c>
      <c r="AY213" s="228" t="s">
        <v>149</v>
      </c>
    </row>
    <row r="214" spans="1:65" s="2" customFormat="1" ht="24.2" customHeight="1">
      <c r="A214" s="35"/>
      <c r="B214" s="36"/>
      <c r="C214" s="205" t="s">
        <v>312</v>
      </c>
      <c r="D214" s="205" t="s">
        <v>151</v>
      </c>
      <c r="E214" s="206" t="s">
        <v>307</v>
      </c>
      <c r="F214" s="207" t="s">
        <v>308</v>
      </c>
      <c r="G214" s="208" t="s">
        <v>238</v>
      </c>
      <c r="H214" s="209">
        <v>6.4000000000000001E-2</v>
      </c>
      <c r="I214" s="210"/>
      <c r="J214" s="211">
        <f>ROUND(I214*H214,2)</f>
        <v>0</v>
      </c>
      <c r="K214" s="207" t="s">
        <v>155</v>
      </c>
      <c r="L214" s="38"/>
      <c r="M214" s="212" t="s">
        <v>1</v>
      </c>
      <c r="N214" s="213" t="s">
        <v>46</v>
      </c>
      <c r="O214" s="72"/>
      <c r="P214" s="214">
        <f>O214*H214</f>
        <v>0</v>
      </c>
      <c r="Q214" s="214">
        <v>1.09687</v>
      </c>
      <c r="R214" s="214">
        <f>Q214*H214</f>
        <v>7.019968E-2</v>
      </c>
      <c r="S214" s="214">
        <v>0</v>
      </c>
      <c r="T214" s="21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6" t="s">
        <v>156</v>
      </c>
      <c r="AT214" s="216" t="s">
        <v>151</v>
      </c>
      <c r="AU214" s="216" t="s">
        <v>101</v>
      </c>
      <c r="AY214" s="17" t="s">
        <v>149</v>
      </c>
      <c r="BE214" s="110">
        <f>IF(N214="základní",J214,0)</f>
        <v>0</v>
      </c>
      <c r="BF214" s="110">
        <f>IF(N214="snížená",J214,0)</f>
        <v>0</v>
      </c>
      <c r="BG214" s="110">
        <f>IF(N214="zákl. přenesená",J214,0)</f>
        <v>0</v>
      </c>
      <c r="BH214" s="110">
        <f>IF(N214="sníž. přenesená",J214,0)</f>
        <v>0</v>
      </c>
      <c r="BI214" s="110">
        <f>IF(N214="nulová",J214,0)</f>
        <v>0</v>
      </c>
      <c r="BJ214" s="17" t="s">
        <v>86</v>
      </c>
      <c r="BK214" s="110">
        <f>ROUND(I214*H214,2)</f>
        <v>0</v>
      </c>
      <c r="BL214" s="17" t="s">
        <v>156</v>
      </c>
      <c r="BM214" s="216" t="s">
        <v>313</v>
      </c>
    </row>
    <row r="215" spans="1:65" s="14" customFormat="1" ht="11.25">
      <c r="B215" s="229"/>
      <c r="C215" s="230"/>
      <c r="D215" s="219" t="s">
        <v>165</v>
      </c>
      <c r="E215" s="231" t="s">
        <v>1</v>
      </c>
      <c r="F215" s="232" t="s">
        <v>314</v>
      </c>
      <c r="G215" s="230"/>
      <c r="H215" s="231" t="s">
        <v>1</v>
      </c>
      <c r="I215" s="233"/>
      <c r="J215" s="230"/>
      <c r="K215" s="230"/>
      <c r="L215" s="234"/>
      <c r="M215" s="235"/>
      <c r="N215" s="236"/>
      <c r="O215" s="236"/>
      <c r="P215" s="236"/>
      <c r="Q215" s="236"/>
      <c r="R215" s="236"/>
      <c r="S215" s="236"/>
      <c r="T215" s="237"/>
      <c r="AT215" s="238" t="s">
        <v>165</v>
      </c>
      <c r="AU215" s="238" t="s">
        <v>101</v>
      </c>
      <c r="AV215" s="14" t="s">
        <v>86</v>
      </c>
      <c r="AW215" s="14" t="s">
        <v>35</v>
      </c>
      <c r="AX215" s="14" t="s">
        <v>81</v>
      </c>
      <c r="AY215" s="238" t="s">
        <v>149</v>
      </c>
    </row>
    <row r="216" spans="1:65" s="13" customFormat="1" ht="11.25">
      <c r="B216" s="217"/>
      <c r="C216" s="218"/>
      <c r="D216" s="219" t="s">
        <v>165</v>
      </c>
      <c r="E216" s="220" t="s">
        <v>1</v>
      </c>
      <c r="F216" s="221" t="s">
        <v>315</v>
      </c>
      <c r="G216" s="218"/>
      <c r="H216" s="222">
        <v>5.2999999999999999E-2</v>
      </c>
      <c r="I216" s="223"/>
      <c r="J216" s="218"/>
      <c r="K216" s="218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165</v>
      </c>
      <c r="AU216" s="228" t="s">
        <v>101</v>
      </c>
      <c r="AV216" s="13" t="s">
        <v>101</v>
      </c>
      <c r="AW216" s="13" t="s">
        <v>35</v>
      </c>
      <c r="AX216" s="13" t="s">
        <v>86</v>
      </c>
      <c r="AY216" s="228" t="s">
        <v>149</v>
      </c>
    </row>
    <row r="217" spans="1:65" s="13" customFormat="1" ht="11.25">
      <c r="B217" s="217"/>
      <c r="C217" s="218"/>
      <c r="D217" s="219" t="s">
        <v>165</v>
      </c>
      <c r="E217" s="218"/>
      <c r="F217" s="221" t="s">
        <v>316</v>
      </c>
      <c r="G217" s="218"/>
      <c r="H217" s="222">
        <v>6.4000000000000001E-2</v>
      </c>
      <c r="I217" s="223"/>
      <c r="J217" s="218"/>
      <c r="K217" s="218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165</v>
      </c>
      <c r="AU217" s="228" t="s">
        <v>101</v>
      </c>
      <c r="AV217" s="13" t="s">
        <v>101</v>
      </c>
      <c r="AW217" s="13" t="s">
        <v>4</v>
      </c>
      <c r="AX217" s="13" t="s">
        <v>86</v>
      </c>
      <c r="AY217" s="228" t="s">
        <v>149</v>
      </c>
    </row>
    <row r="218" spans="1:65" s="2" customFormat="1" ht="21.75" customHeight="1">
      <c r="A218" s="35"/>
      <c r="B218" s="36"/>
      <c r="C218" s="205" t="s">
        <v>317</v>
      </c>
      <c r="D218" s="205" t="s">
        <v>151</v>
      </c>
      <c r="E218" s="206" t="s">
        <v>318</v>
      </c>
      <c r="F218" s="207" t="s">
        <v>319</v>
      </c>
      <c r="G218" s="208" t="s">
        <v>99</v>
      </c>
      <c r="H218" s="209">
        <v>92.295000000000002</v>
      </c>
      <c r="I218" s="210"/>
      <c r="J218" s="211">
        <f>ROUND(I218*H218,2)</f>
        <v>0</v>
      </c>
      <c r="K218" s="207" t="s">
        <v>155</v>
      </c>
      <c r="L218" s="38"/>
      <c r="M218" s="212" t="s">
        <v>1</v>
      </c>
      <c r="N218" s="213" t="s">
        <v>46</v>
      </c>
      <c r="O218" s="72"/>
      <c r="P218" s="214">
        <f>O218*H218</f>
        <v>0</v>
      </c>
      <c r="Q218" s="214">
        <v>3.1870000000000002E-2</v>
      </c>
      <c r="R218" s="214">
        <f>Q218*H218</f>
        <v>2.9414416500000002</v>
      </c>
      <c r="S218" s="214">
        <v>0</v>
      </c>
      <c r="T218" s="21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6" t="s">
        <v>156</v>
      </c>
      <c r="AT218" s="216" t="s">
        <v>151</v>
      </c>
      <c r="AU218" s="216" t="s">
        <v>101</v>
      </c>
      <c r="AY218" s="17" t="s">
        <v>149</v>
      </c>
      <c r="BE218" s="110">
        <f>IF(N218="základní",J218,0)</f>
        <v>0</v>
      </c>
      <c r="BF218" s="110">
        <f>IF(N218="snížená",J218,0)</f>
        <v>0</v>
      </c>
      <c r="BG218" s="110">
        <f>IF(N218="zákl. přenesená",J218,0)</f>
        <v>0</v>
      </c>
      <c r="BH218" s="110">
        <f>IF(N218="sníž. přenesená",J218,0)</f>
        <v>0</v>
      </c>
      <c r="BI218" s="110">
        <f>IF(N218="nulová",J218,0)</f>
        <v>0</v>
      </c>
      <c r="BJ218" s="17" t="s">
        <v>86</v>
      </c>
      <c r="BK218" s="110">
        <f>ROUND(I218*H218,2)</f>
        <v>0</v>
      </c>
      <c r="BL218" s="17" t="s">
        <v>156</v>
      </c>
      <c r="BM218" s="216" t="s">
        <v>320</v>
      </c>
    </row>
    <row r="219" spans="1:65" s="13" customFormat="1" ht="11.25">
      <c r="B219" s="217"/>
      <c r="C219" s="218"/>
      <c r="D219" s="219" t="s">
        <v>165</v>
      </c>
      <c r="E219" s="220" t="s">
        <v>1</v>
      </c>
      <c r="F219" s="221" t="s">
        <v>321</v>
      </c>
      <c r="G219" s="218"/>
      <c r="H219" s="222">
        <v>92.295000000000002</v>
      </c>
      <c r="I219" s="223"/>
      <c r="J219" s="218"/>
      <c r="K219" s="218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165</v>
      </c>
      <c r="AU219" s="228" t="s">
        <v>101</v>
      </c>
      <c r="AV219" s="13" t="s">
        <v>101</v>
      </c>
      <c r="AW219" s="13" t="s">
        <v>35</v>
      </c>
      <c r="AX219" s="13" t="s">
        <v>86</v>
      </c>
      <c r="AY219" s="228" t="s">
        <v>149</v>
      </c>
    </row>
    <row r="220" spans="1:65" s="2" customFormat="1" ht="24.2" customHeight="1">
      <c r="A220" s="35"/>
      <c r="B220" s="36"/>
      <c r="C220" s="205" t="s">
        <v>322</v>
      </c>
      <c r="D220" s="205" t="s">
        <v>151</v>
      </c>
      <c r="E220" s="206" t="s">
        <v>323</v>
      </c>
      <c r="F220" s="207" t="s">
        <v>324</v>
      </c>
      <c r="G220" s="208" t="s">
        <v>99</v>
      </c>
      <c r="H220" s="209">
        <v>92.295000000000002</v>
      </c>
      <c r="I220" s="210"/>
      <c r="J220" s="211">
        <f>ROUND(I220*H220,2)</f>
        <v>0</v>
      </c>
      <c r="K220" s="207" t="s">
        <v>155</v>
      </c>
      <c r="L220" s="38"/>
      <c r="M220" s="212" t="s">
        <v>1</v>
      </c>
      <c r="N220" s="213" t="s">
        <v>46</v>
      </c>
      <c r="O220" s="72"/>
      <c r="P220" s="214">
        <f>O220*H220</f>
        <v>0</v>
      </c>
      <c r="Q220" s="214">
        <v>1.2999999999999999E-4</v>
      </c>
      <c r="R220" s="214">
        <f>Q220*H220</f>
        <v>1.199835E-2</v>
      </c>
      <c r="S220" s="214">
        <v>0</v>
      </c>
      <c r="T220" s="21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6" t="s">
        <v>156</v>
      </c>
      <c r="AT220" s="216" t="s">
        <v>151</v>
      </c>
      <c r="AU220" s="216" t="s">
        <v>101</v>
      </c>
      <c r="AY220" s="17" t="s">
        <v>149</v>
      </c>
      <c r="BE220" s="110">
        <f>IF(N220="základní",J220,0)</f>
        <v>0</v>
      </c>
      <c r="BF220" s="110">
        <f>IF(N220="snížená",J220,0)</f>
        <v>0</v>
      </c>
      <c r="BG220" s="110">
        <f>IF(N220="zákl. přenesená",J220,0)</f>
        <v>0</v>
      </c>
      <c r="BH220" s="110">
        <f>IF(N220="sníž. přenesená",J220,0)</f>
        <v>0</v>
      </c>
      <c r="BI220" s="110">
        <f>IF(N220="nulová",J220,0)</f>
        <v>0</v>
      </c>
      <c r="BJ220" s="17" t="s">
        <v>86</v>
      </c>
      <c r="BK220" s="110">
        <f>ROUND(I220*H220,2)</f>
        <v>0</v>
      </c>
      <c r="BL220" s="17" t="s">
        <v>156</v>
      </c>
      <c r="BM220" s="216" t="s">
        <v>325</v>
      </c>
    </row>
    <row r="221" spans="1:65" s="2" customFormat="1" ht="16.5" customHeight="1">
      <c r="A221" s="35"/>
      <c r="B221" s="36"/>
      <c r="C221" s="250" t="s">
        <v>326</v>
      </c>
      <c r="D221" s="250" t="s">
        <v>280</v>
      </c>
      <c r="E221" s="251" t="s">
        <v>327</v>
      </c>
      <c r="F221" s="252" t="s">
        <v>328</v>
      </c>
      <c r="G221" s="253" t="s">
        <v>183</v>
      </c>
      <c r="H221" s="254">
        <v>8.5500000000000007</v>
      </c>
      <c r="I221" s="255"/>
      <c r="J221" s="256">
        <f>ROUND(I221*H221,2)</f>
        <v>0</v>
      </c>
      <c r="K221" s="252" t="s">
        <v>1</v>
      </c>
      <c r="L221" s="257"/>
      <c r="M221" s="258" t="s">
        <v>1</v>
      </c>
      <c r="N221" s="259" t="s">
        <v>46</v>
      </c>
      <c r="O221" s="72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6" t="s">
        <v>185</v>
      </c>
      <c r="AT221" s="216" t="s">
        <v>280</v>
      </c>
      <c r="AU221" s="216" t="s">
        <v>101</v>
      </c>
      <c r="AY221" s="17" t="s">
        <v>149</v>
      </c>
      <c r="BE221" s="110">
        <f>IF(N221="základní",J221,0)</f>
        <v>0</v>
      </c>
      <c r="BF221" s="110">
        <f>IF(N221="snížená",J221,0)</f>
        <v>0</v>
      </c>
      <c r="BG221" s="110">
        <f>IF(N221="zákl. přenesená",J221,0)</f>
        <v>0</v>
      </c>
      <c r="BH221" s="110">
        <f>IF(N221="sníž. přenesená",J221,0)</f>
        <v>0</v>
      </c>
      <c r="BI221" s="110">
        <f>IF(N221="nulová",J221,0)</f>
        <v>0</v>
      </c>
      <c r="BJ221" s="17" t="s">
        <v>86</v>
      </c>
      <c r="BK221" s="110">
        <f>ROUND(I221*H221,2)</f>
        <v>0</v>
      </c>
      <c r="BL221" s="17" t="s">
        <v>156</v>
      </c>
      <c r="BM221" s="216" t="s">
        <v>329</v>
      </c>
    </row>
    <row r="222" spans="1:65" s="2" customFormat="1" ht="24.2" customHeight="1">
      <c r="A222" s="35"/>
      <c r="B222" s="36"/>
      <c r="C222" s="205" t="s">
        <v>330</v>
      </c>
      <c r="D222" s="205" t="s">
        <v>151</v>
      </c>
      <c r="E222" s="206" t="s">
        <v>331</v>
      </c>
      <c r="F222" s="207" t="s">
        <v>332</v>
      </c>
      <c r="G222" s="208" t="s">
        <v>99</v>
      </c>
      <c r="H222" s="209">
        <v>12</v>
      </c>
      <c r="I222" s="210"/>
      <c r="J222" s="211">
        <f>ROUND(I222*H222,2)</f>
        <v>0</v>
      </c>
      <c r="K222" s="207" t="s">
        <v>155</v>
      </c>
      <c r="L222" s="38"/>
      <c r="M222" s="212" t="s">
        <v>1</v>
      </c>
      <c r="N222" s="213" t="s">
        <v>46</v>
      </c>
      <c r="O222" s="72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6" t="s">
        <v>156</v>
      </c>
      <c r="AT222" s="216" t="s">
        <v>151</v>
      </c>
      <c r="AU222" s="216" t="s">
        <v>101</v>
      </c>
      <c r="AY222" s="17" t="s">
        <v>149</v>
      </c>
      <c r="BE222" s="110">
        <f>IF(N222="základní",J222,0)</f>
        <v>0</v>
      </c>
      <c r="BF222" s="110">
        <f>IF(N222="snížená",J222,0)</f>
        <v>0</v>
      </c>
      <c r="BG222" s="110">
        <f>IF(N222="zákl. přenesená",J222,0)</f>
        <v>0</v>
      </c>
      <c r="BH222" s="110">
        <f>IF(N222="sníž. přenesená",J222,0)</f>
        <v>0</v>
      </c>
      <c r="BI222" s="110">
        <f>IF(N222="nulová",J222,0)</f>
        <v>0</v>
      </c>
      <c r="BJ222" s="17" t="s">
        <v>86</v>
      </c>
      <c r="BK222" s="110">
        <f>ROUND(I222*H222,2)</f>
        <v>0</v>
      </c>
      <c r="BL222" s="17" t="s">
        <v>156</v>
      </c>
      <c r="BM222" s="216" t="s">
        <v>333</v>
      </c>
    </row>
    <row r="223" spans="1:65" s="2" customFormat="1" ht="19.5">
      <c r="A223" s="35"/>
      <c r="B223" s="36"/>
      <c r="C223" s="37"/>
      <c r="D223" s="219" t="s">
        <v>334</v>
      </c>
      <c r="E223" s="37"/>
      <c r="F223" s="260" t="s">
        <v>335</v>
      </c>
      <c r="G223" s="37"/>
      <c r="H223" s="37"/>
      <c r="I223" s="175"/>
      <c r="J223" s="37"/>
      <c r="K223" s="37"/>
      <c r="L223" s="38"/>
      <c r="M223" s="261"/>
      <c r="N223" s="262"/>
      <c r="O223" s="72"/>
      <c r="P223" s="72"/>
      <c r="Q223" s="72"/>
      <c r="R223" s="72"/>
      <c r="S223" s="72"/>
      <c r="T223" s="73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7" t="s">
        <v>334</v>
      </c>
      <c r="AU223" s="17" t="s">
        <v>101</v>
      </c>
    </row>
    <row r="224" spans="1:65" s="13" customFormat="1" ht="11.25">
      <c r="B224" s="217"/>
      <c r="C224" s="218"/>
      <c r="D224" s="219" t="s">
        <v>165</v>
      </c>
      <c r="E224" s="220" t="s">
        <v>1</v>
      </c>
      <c r="F224" s="221" t="s">
        <v>336</v>
      </c>
      <c r="G224" s="218"/>
      <c r="H224" s="222">
        <v>12</v>
      </c>
      <c r="I224" s="223"/>
      <c r="J224" s="218"/>
      <c r="K224" s="218"/>
      <c r="L224" s="224"/>
      <c r="M224" s="225"/>
      <c r="N224" s="226"/>
      <c r="O224" s="226"/>
      <c r="P224" s="226"/>
      <c r="Q224" s="226"/>
      <c r="R224" s="226"/>
      <c r="S224" s="226"/>
      <c r="T224" s="227"/>
      <c r="AT224" s="228" t="s">
        <v>165</v>
      </c>
      <c r="AU224" s="228" t="s">
        <v>101</v>
      </c>
      <c r="AV224" s="13" t="s">
        <v>101</v>
      </c>
      <c r="AW224" s="13" t="s">
        <v>35</v>
      </c>
      <c r="AX224" s="13" t="s">
        <v>86</v>
      </c>
      <c r="AY224" s="228" t="s">
        <v>149</v>
      </c>
    </row>
    <row r="225" spans="1:65" s="2" customFormat="1" ht="37.9" customHeight="1">
      <c r="A225" s="35"/>
      <c r="B225" s="36"/>
      <c r="C225" s="205" t="s">
        <v>337</v>
      </c>
      <c r="D225" s="205" t="s">
        <v>151</v>
      </c>
      <c r="E225" s="206" t="s">
        <v>338</v>
      </c>
      <c r="F225" s="207" t="s">
        <v>339</v>
      </c>
      <c r="G225" s="208" t="s">
        <v>99</v>
      </c>
      <c r="H225" s="209">
        <v>7.98</v>
      </c>
      <c r="I225" s="210"/>
      <c r="J225" s="211">
        <f>ROUND(I225*H225,2)</f>
        <v>0</v>
      </c>
      <c r="K225" s="207" t="s">
        <v>155</v>
      </c>
      <c r="L225" s="38"/>
      <c r="M225" s="212" t="s">
        <v>1</v>
      </c>
      <c r="N225" s="213" t="s">
        <v>46</v>
      </c>
      <c r="O225" s="72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6" t="s">
        <v>156</v>
      </c>
      <c r="AT225" s="216" t="s">
        <v>151</v>
      </c>
      <c r="AU225" s="216" t="s">
        <v>101</v>
      </c>
      <c r="AY225" s="17" t="s">
        <v>149</v>
      </c>
      <c r="BE225" s="110">
        <f>IF(N225="základní",J225,0)</f>
        <v>0</v>
      </c>
      <c r="BF225" s="110">
        <f>IF(N225="snížená",J225,0)</f>
        <v>0</v>
      </c>
      <c r="BG225" s="110">
        <f>IF(N225="zákl. přenesená",J225,0)</f>
        <v>0</v>
      </c>
      <c r="BH225" s="110">
        <f>IF(N225="sníž. přenesená",J225,0)</f>
        <v>0</v>
      </c>
      <c r="BI225" s="110">
        <f>IF(N225="nulová",J225,0)</f>
        <v>0</v>
      </c>
      <c r="BJ225" s="17" t="s">
        <v>86</v>
      </c>
      <c r="BK225" s="110">
        <f>ROUND(I225*H225,2)</f>
        <v>0</v>
      </c>
      <c r="BL225" s="17" t="s">
        <v>156</v>
      </c>
      <c r="BM225" s="216" t="s">
        <v>340</v>
      </c>
    </row>
    <row r="226" spans="1:65" s="13" customFormat="1" ht="11.25">
      <c r="B226" s="217"/>
      <c r="C226" s="218"/>
      <c r="D226" s="219" t="s">
        <v>165</v>
      </c>
      <c r="E226" s="218"/>
      <c r="F226" s="221" t="s">
        <v>341</v>
      </c>
      <c r="G226" s="218"/>
      <c r="H226" s="222">
        <v>7.98</v>
      </c>
      <c r="I226" s="223"/>
      <c r="J226" s="218"/>
      <c r="K226" s="218"/>
      <c r="L226" s="224"/>
      <c r="M226" s="225"/>
      <c r="N226" s="226"/>
      <c r="O226" s="226"/>
      <c r="P226" s="226"/>
      <c r="Q226" s="226"/>
      <c r="R226" s="226"/>
      <c r="S226" s="226"/>
      <c r="T226" s="227"/>
      <c r="AT226" s="228" t="s">
        <v>165</v>
      </c>
      <c r="AU226" s="228" t="s">
        <v>101</v>
      </c>
      <c r="AV226" s="13" t="s">
        <v>101</v>
      </c>
      <c r="AW226" s="13" t="s">
        <v>4</v>
      </c>
      <c r="AX226" s="13" t="s">
        <v>86</v>
      </c>
      <c r="AY226" s="228" t="s">
        <v>149</v>
      </c>
    </row>
    <row r="227" spans="1:65" s="2" customFormat="1" ht="21.75" customHeight="1">
      <c r="A227" s="35"/>
      <c r="B227" s="36"/>
      <c r="C227" s="205" t="s">
        <v>342</v>
      </c>
      <c r="D227" s="205" t="s">
        <v>151</v>
      </c>
      <c r="E227" s="206" t="s">
        <v>343</v>
      </c>
      <c r="F227" s="207" t="s">
        <v>344</v>
      </c>
      <c r="G227" s="208" t="s">
        <v>99</v>
      </c>
      <c r="H227" s="209">
        <v>22.08</v>
      </c>
      <c r="I227" s="210"/>
      <c r="J227" s="211">
        <f>ROUND(I227*H227,2)</f>
        <v>0</v>
      </c>
      <c r="K227" s="207" t="s">
        <v>155</v>
      </c>
      <c r="L227" s="38"/>
      <c r="M227" s="212" t="s">
        <v>1</v>
      </c>
      <c r="N227" s="213" t="s">
        <v>46</v>
      </c>
      <c r="O227" s="72"/>
      <c r="P227" s="214">
        <f>O227*H227</f>
        <v>0</v>
      </c>
      <c r="Q227" s="214">
        <v>0.20039999999999999</v>
      </c>
      <c r="R227" s="214">
        <f>Q227*H227</f>
        <v>4.4248319999999994</v>
      </c>
      <c r="S227" s="214">
        <v>0</v>
      </c>
      <c r="T227" s="21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6" t="s">
        <v>156</v>
      </c>
      <c r="AT227" s="216" t="s">
        <v>151</v>
      </c>
      <c r="AU227" s="216" t="s">
        <v>101</v>
      </c>
      <c r="AY227" s="17" t="s">
        <v>149</v>
      </c>
      <c r="BE227" s="110">
        <f>IF(N227="základní",J227,0)</f>
        <v>0</v>
      </c>
      <c r="BF227" s="110">
        <f>IF(N227="snížená",J227,0)</f>
        <v>0</v>
      </c>
      <c r="BG227" s="110">
        <f>IF(N227="zákl. přenesená",J227,0)</f>
        <v>0</v>
      </c>
      <c r="BH227" s="110">
        <f>IF(N227="sníž. přenesená",J227,0)</f>
        <v>0</v>
      </c>
      <c r="BI227" s="110">
        <f>IF(N227="nulová",J227,0)</f>
        <v>0</v>
      </c>
      <c r="BJ227" s="17" t="s">
        <v>86</v>
      </c>
      <c r="BK227" s="110">
        <f>ROUND(I227*H227,2)</f>
        <v>0</v>
      </c>
      <c r="BL227" s="17" t="s">
        <v>156</v>
      </c>
      <c r="BM227" s="216" t="s">
        <v>345</v>
      </c>
    </row>
    <row r="228" spans="1:65" s="12" customFormat="1" ht="22.9" customHeight="1">
      <c r="B228" s="189"/>
      <c r="C228" s="190"/>
      <c r="D228" s="191" t="s">
        <v>80</v>
      </c>
      <c r="E228" s="203" t="s">
        <v>172</v>
      </c>
      <c r="F228" s="203" t="s">
        <v>346</v>
      </c>
      <c r="G228" s="190"/>
      <c r="H228" s="190"/>
      <c r="I228" s="193"/>
      <c r="J228" s="204">
        <f>BK228</f>
        <v>0</v>
      </c>
      <c r="K228" s="190"/>
      <c r="L228" s="195"/>
      <c r="M228" s="196"/>
      <c r="N228" s="197"/>
      <c r="O228" s="197"/>
      <c r="P228" s="198">
        <f>SUM(P229:P245)</f>
        <v>0</v>
      </c>
      <c r="Q228" s="197"/>
      <c r="R228" s="198">
        <f>SUM(R229:R245)</f>
        <v>17.133136199999996</v>
      </c>
      <c r="S228" s="197"/>
      <c r="T228" s="199">
        <f>SUM(T229:T245)</f>
        <v>0</v>
      </c>
      <c r="AR228" s="200" t="s">
        <v>86</v>
      </c>
      <c r="AT228" s="201" t="s">
        <v>80</v>
      </c>
      <c r="AU228" s="201" t="s">
        <v>86</v>
      </c>
      <c r="AY228" s="200" t="s">
        <v>149</v>
      </c>
      <c r="BK228" s="202">
        <f>SUM(BK229:BK245)</f>
        <v>0</v>
      </c>
    </row>
    <row r="229" spans="1:65" s="2" customFormat="1" ht="37.9" customHeight="1">
      <c r="A229" s="35"/>
      <c r="B229" s="36"/>
      <c r="C229" s="205" t="s">
        <v>347</v>
      </c>
      <c r="D229" s="205" t="s">
        <v>151</v>
      </c>
      <c r="E229" s="206" t="s">
        <v>348</v>
      </c>
      <c r="F229" s="207" t="s">
        <v>349</v>
      </c>
      <c r="G229" s="208" t="s">
        <v>350</v>
      </c>
      <c r="H229" s="209">
        <v>1</v>
      </c>
      <c r="I229" s="210"/>
      <c r="J229" s="211">
        <f>ROUND(I229*H229,2)</f>
        <v>0</v>
      </c>
      <c r="K229" s="207" t="s">
        <v>1</v>
      </c>
      <c r="L229" s="38"/>
      <c r="M229" s="212" t="s">
        <v>1</v>
      </c>
      <c r="N229" s="213" t="s">
        <v>46</v>
      </c>
      <c r="O229" s="72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6" t="s">
        <v>156</v>
      </c>
      <c r="AT229" s="216" t="s">
        <v>151</v>
      </c>
      <c r="AU229" s="216" t="s">
        <v>101</v>
      </c>
      <c r="AY229" s="17" t="s">
        <v>149</v>
      </c>
      <c r="BE229" s="110">
        <f>IF(N229="základní",J229,0)</f>
        <v>0</v>
      </c>
      <c r="BF229" s="110">
        <f>IF(N229="snížená",J229,0)</f>
        <v>0</v>
      </c>
      <c r="BG229" s="110">
        <f>IF(N229="zákl. přenesená",J229,0)</f>
        <v>0</v>
      </c>
      <c r="BH229" s="110">
        <f>IF(N229="sníž. přenesená",J229,0)</f>
        <v>0</v>
      </c>
      <c r="BI229" s="110">
        <f>IF(N229="nulová",J229,0)</f>
        <v>0</v>
      </c>
      <c r="BJ229" s="17" t="s">
        <v>86</v>
      </c>
      <c r="BK229" s="110">
        <f>ROUND(I229*H229,2)</f>
        <v>0</v>
      </c>
      <c r="BL229" s="17" t="s">
        <v>156</v>
      </c>
      <c r="BM229" s="216" t="s">
        <v>351</v>
      </c>
    </row>
    <row r="230" spans="1:65" s="2" customFormat="1" ht="16.5" customHeight="1">
      <c r="A230" s="35"/>
      <c r="B230" s="36"/>
      <c r="C230" s="205" t="s">
        <v>352</v>
      </c>
      <c r="D230" s="205" t="s">
        <v>151</v>
      </c>
      <c r="E230" s="206" t="s">
        <v>353</v>
      </c>
      <c r="F230" s="207" t="s">
        <v>354</v>
      </c>
      <c r="G230" s="208" t="s">
        <v>99</v>
      </c>
      <c r="H230" s="209">
        <v>50</v>
      </c>
      <c r="I230" s="210"/>
      <c r="J230" s="211">
        <f>ROUND(I230*H230,2)</f>
        <v>0</v>
      </c>
      <c r="K230" s="207" t="s">
        <v>1</v>
      </c>
      <c r="L230" s="38"/>
      <c r="M230" s="212" t="s">
        <v>1</v>
      </c>
      <c r="N230" s="213" t="s">
        <v>46</v>
      </c>
      <c r="O230" s="72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6" t="s">
        <v>156</v>
      </c>
      <c r="AT230" s="216" t="s">
        <v>151</v>
      </c>
      <c r="AU230" s="216" t="s">
        <v>101</v>
      </c>
      <c r="AY230" s="17" t="s">
        <v>149</v>
      </c>
      <c r="BE230" s="110">
        <f>IF(N230="základní",J230,0)</f>
        <v>0</v>
      </c>
      <c r="BF230" s="110">
        <f>IF(N230="snížená",J230,0)</f>
        <v>0</v>
      </c>
      <c r="BG230" s="110">
        <f>IF(N230="zákl. přenesená",J230,0)</f>
        <v>0</v>
      </c>
      <c r="BH230" s="110">
        <f>IF(N230="sníž. přenesená",J230,0)</f>
        <v>0</v>
      </c>
      <c r="BI230" s="110">
        <f>IF(N230="nulová",J230,0)</f>
        <v>0</v>
      </c>
      <c r="BJ230" s="17" t="s">
        <v>86</v>
      </c>
      <c r="BK230" s="110">
        <f>ROUND(I230*H230,2)</f>
        <v>0</v>
      </c>
      <c r="BL230" s="17" t="s">
        <v>156</v>
      </c>
      <c r="BM230" s="216" t="s">
        <v>355</v>
      </c>
    </row>
    <row r="231" spans="1:65" s="2" customFormat="1" ht="37.9" customHeight="1">
      <c r="A231" s="35"/>
      <c r="B231" s="36"/>
      <c r="C231" s="205" t="s">
        <v>356</v>
      </c>
      <c r="D231" s="205" t="s">
        <v>151</v>
      </c>
      <c r="E231" s="206" t="s">
        <v>357</v>
      </c>
      <c r="F231" s="207" t="s">
        <v>358</v>
      </c>
      <c r="G231" s="208" t="s">
        <v>99</v>
      </c>
      <c r="H231" s="209">
        <v>12</v>
      </c>
      <c r="I231" s="210"/>
      <c r="J231" s="211">
        <f>ROUND(I231*H231,2)</f>
        <v>0</v>
      </c>
      <c r="K231" s="207" t="s">
        <v>155</v>
      </c>
      <c r="L231" s="38"/>
      <c r="M231" s="212" t="s">
        <v>1</v>
      </c>
      <c r="N231" s="213" t="s">
        <v>46</v>
      </c>
      <c r="O231" s="72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6" t="s">
        <v>156</v>
      </c>
      <c r="AT231" s="216" t="s">
        <v>151</v>
      </c>
      <c r="AU231" s="216" t="s">
        <v>101</v>
      </c>
      <c r="AY231" s="17" t="s">
        <v>149</v>
      </c>
      <c r="BE231" s="110">
        <f>IF(N231="základní",J231,0)</f>
        <v>0</v>
      </c>
      <c r="BF231" s="110">
        <f>IF(N231="snížená",J231,0)</f>
        <v>0</v>
      </c>
      <c r="BG231" s="110">
        <f>IF(N231="zákl. přenesená",J231,0)</f>
        <v>0</v>
      </c>
      <c r="BH231" s="110">
        <f>IF(N231="sníž. přenesená",J231,0)</f>
        <v>0</v>
      </c>
      <c r="BI231" s="110">
        <f>IF(N231="nulová",J231,0)</f>
        <v>0</v>
      </c>
      <c r="BJ231" s="17" t="s">
        <v>86</v>
      </c>
      <c r="BK231" s="110">
        <f>ROUND(I231*H231,2)</f>
        <v>0</v>
      </c>
      <c r="BL231" s="17" t="s">
        <v>156</v>
      </c>
      <c r="BM231" s="216" t="s">
        <v>359</v>
      </c>
    </row>
    <row r="232" spans="1:65" s="13" customFormat="1" ht="11.25">
      <c r="B232" s="217"/>
      <c r="C232" s="218"/>
      <c r="D232" s="219" t="s">
        <v>165</v>
      </c>
      <c r="E232" s="220" t="s">
        <v>1</v>
      </c>
      <c r="F232" s="221" t="s">
        <v>360</v>
      </c>
      <c r="G232" s="218"/>
      <c r="H232" s="222">
        <v>12</v>
      </c>
      <c r="I232" s="223"/>
      <c r="J232" s="218"/>
      <c r="K232" s="218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165</v>
      </c>
      <c r="AU232" s="228" t="s">
        <v>101</v>
      </c>
      <c r="AV232" s="13" t="s">
        <v>101</v>
      </c>
      <c r="AW232" s="13" t="s">
        <v>35</v>
      </c>
      <c r="AX232" s="13" t="s">
        <v>86</v>
      </c>
      <c r="AY232" s="228" t="s">
        <v>149</v>
      </c>
    </row>
    <row r="233" spans="1:65" s="2" customFormat="1" ht="37.9" customHeight="1">
      <c r="A233" s="35"/>
      <c r="B233" s="36"/>
      <c r="C233" s="205" t="s">
        <v>361</v>
      </c>
      <c r="D233" s="205" t="s">
        <v>151</v>
      </c>
      <c r="E233" s="206" t="s">
        <v>362</v>
      </c>
      <c r="F233" s="207" t="s">
        <v>363</v>
      </c>
      <c r="G233" s="208" t="s">
        <v>99</v>
      </c>
      <c r="H233" s="209">
        <v>24</v>
      </c>
      <c r="I233" s="210"/>
      <c r="J233" s="211">
        <f>ROUND(I233*H233,2)</f>
        <v>0</v>
      </c>
      <c r="K233" s="207" t="s">
        <v>155</v>
      </c>
      <c r="L233" s="38"/>
      <c r="M233" s="212" t="s">
        <v>1</v>
      </c>
      <c r="N233" s="213" t="s">
        <v>46</v>
      </c>
      <c r="O233" s="72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6" t="s">
        <v>156</v>
      </c>
      <c r="AT233" s="216" t="s">
        <v>151</v>
      </c>
      <c r="AU233" s="216" t="s">
        <v>101</v>
      </c>
      <c r="AY233" s="17" t="s">
        <v>149</v>
      </c>
      <c r="BE233" s="110">
        <f>IF(N233="základní",J233,0)</f>
        <v>0</v>
      </c>
      <c r="BF233" s="110">
        <f>IF(N233="snížená",J233,0)</f>
        <v>0</v>
      </c>
      <c r="BG233" s="110">
        <f>IF(N233="zákl. přenesená",J233,0)</f>
        <v>0</v>
      </c>
      <c r="BH233" s="110">
        <f>IF(N233="sníž. přenesená",J233,0)</f>
        <v>0</v>
      </c>
      <c r="BI233" s="110">
        <f>IF(N233="nulová",J233,0)</f>
        <v>0</v>
      </c>
      <c r="BJ233" s="17" t="s">
        <v>86</v>
      </c>
      <c r="BK233" s="110">
        <f>ROUND(I233*H233,2)</f>
        <v>0</v>
      </c>
      <c r="BL233" s="17" t="s">
        <v>156</v>
      </c>
      <c r="BM233" s="216" t="s">
        <v>364</v>
      </c>
    </row>
    <row r="234" spans="1:65" s="2" customFormat="1" ht="37.9" customHeight="1">
      <c r="A234" s="35"/>
      <c r="B234" s="36"/>
      <c r="C234" s="205" t="s">
        <v>365</v>
      </c>
      <c r="D234" s="205" t="s">
        <v>151</v>
      </c>
      <c r="E234" s="206" t="s">
        <v>366</v>
      </c>
      <c r="F234" s="207" t="s">
        <v>367</v>
      </c>
      <c r="G234" s="208" t="s">
        <v>99</v>
      </c>
      <c r="H234" s="209">
        <v>67.319999999999993</v>
      </c>
      <c r="I234" s="210"/>
      <c r="J234" s="211">
        <f>ROUND(I234*H234,2)</f>
        <v>0</v>
      </c>
      <c r="K234" s="207" t="s">
        <v>155</v>
      </c>
      <c r="L234" s="38"/>
      <c r="M234" s="212" t="s">
        <v>1</v>
      </c>
      <c r="N234" s="213" t="s">
        <v>46</v>
      </c>
      <c r="O234" s="72"/>
      <c r="P234" s="214">
        <f>O234*H234</f>
        <v>0</v>
      </c>
      <c r="Q234" s="214">
        <v>0.13188</v>
      </c>
      <c r="R234" s="214">
        <f>Q234*H234</f>
        <v>8.8781615999999985</v>
      </c>
      <c r="S234" s="214">
        <v>0</v>
      </c>
      <c r="T234" s="21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6" t="s">
        <v>156</v>
      </c>
      <c r="AT234" s="216" t="s">
        <v>151</v>
      </c>
      <c r="AU234" s="216" t="s">
        <v>101</v>
      </c>
      <c r="AY234" s="17" t="s">
        <v>149</v>
      </c>
      <c r="BE234" s="110">
        <f>IF(N234="základní",J234,0)</f>
        <v>0</v>
      </c>
      <c r="BF234" s="110">
        <f>IF(N234="snížená",J234,0)</f>
        <v>0</v>
      </c>
      <c r="BG234" s="110">
        <f>IF(N234="zákl. přenesená",J234,0)</f>
        <v>0</v>
      </c>
      <c r="BH234" s="110">
        <f>IF(N234="sníž. přenesená",J234,0)</f>
        <v>0</v>
      </c>
      <c r="BI234" s="110">
        <f>IF(N234="nulová",J234,0)</f>
        <v>0</v>
      </c>
      <c r="BJ234" s="17" t="s">
        <v>86</v>
      </c>
      <c r="BK234" s="110">
        <f>ROUND(I234*H234,2)</f>
        <v>0</v>
      </c>
      <c r="BL234" s="17" t="s">
        <v>156</v>
      </c>
      <c r="BM234" s="216" t="s">
        <v>368</v>
      </c>
    </row>
    <row r="235" spans="1:65" s="13" customFormat="1" ht="11.25">
      <c r="B235" s="217"/>
      <c r="C235" s="218"/>
      <c r="D235" s="219" t="s">
        <v>165</v>
      </c>
      <c r="E235" s="220" t="s">
        <v>1</v>
      </c>
      <c r="F235" s="221" t="s">
        <v>369</v>
      </c>
      <c r="G235" s="218"/>
      <c r="H235" s="222">
        <v>61.2</v>
      </c>
      <c r="I235" s="223"/>
      <c r="J235" s="218"/>
      <c r="K235" s="218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165</v>
      </c>
      <c r="AU235" s="228" t="s">
        <v>101</v>
      </c>
      <c r="AV235" s="13" t="s">
        <v>101</v>
      </c>
      <c r="AW235" s="13" t="s">
        <v>35</v>
      </c>
      <c r="AX235" s="13" t="s">
        <v>86</v>
      </c>
      <c r="AY235" s="228" t="s">
        <v>149</v>
      </c>
    </row>
    <row r="236" spans="1:65" s="13" customFormat="1" ht="11.25">
      <c r="B236" s="217"/>
      <c r="C236" s="218"/>
      <c r="D236" s="219" t="s">
        <v>165</v>
      </c>
      <c r="E236" s="218"/>
      <c r="F236" s="221" t="s">
        <v>370</v>
      </c>
      <c r="G236" s="218"/>
      <c r="H236" s="222">
        <v>67.319999999999993</v>
      </c>
      <c r="I236" s="223"/>
      <c r="J236" s="218"/>
      <c r="K236" s="218"/>
      <c r="L236" s="224"/>
      <c r="M236" s="225"/>
      <c r="N236" s="226"/>
      <c r="O236" s="226"/>
      <c r="P236" s="226"/>
      <c r="Q236" s="226"/>
      <c r="R236" s="226"/>
      <c r="S236" s="226"/>
      <c r="T236" s="227"/>
      <c r="AT236" s="228" t="s">
        <v>165</v>
      </c>
      <c r="AU236" s="228" t="s">
        <v>101</v>
      </c>
      <c r="AV236" s="13" t="s">
        <v>101</v>
      </c>
      <c r="AW236" s="13" t="s">
        <v>4</v>
      </c>
      <c r="AX236" s="13" t="s">
        <v>86</v>
      </c>
      <c r="AY236" s="228" t="s">
        <v>149</v>
      </c>
    </row>
    <row r="237" spans="1:65" s="2" customFormat="1" ht="44.25" customHeight="1">
      <c r="A237" s="35"/>
      <c r="B237" s="36"/>
      <c r="C237" s="205" t="s">
        <v>371</v>
      </c>
      <c r="D237" s="205" t="s">
        <v>151</v>
      </c>
      <c r="E237" s="206" t="s">
        <v>372</v>
      </c>
      <c r="F237" s="207" t="s">
        <v>373</v>
      </c>
      <c r="G237" s="208" t="s">
        <v>99</v>
      </c>
      <c r="H237" s="209">
        <v>24</v>
      </c>
      <c r="I237" s="210"/>
      <c r="J237" s="211">
        <f>ROUND(I237*H237,2)</f>
        <v>0</v>
      </c>
      <c r="K237" s="207" t="s">
        <v>155</v>
      </c>
      <c r="L237" s="38"/>
      <c r="M237" s="212" t="s">
        <v>1</v>
      </c>
      <c r="N237" s="213" t="s">
        <v>46</v>
      </c>
      <c r="O237" s="72"/>
      <c r="P237" s="214">
        <f>O237*H237</f>
        <v>0</v>
      </c>
      <c r="Q237" s="214">
        <v>0.115</v>
      </c>
      <c r="R237" s="214">
        <f>Q237*H237</f>
        <v>2.7600000000000002</v>
      </c>
      <c r="S237" s="214">
        <v>0</v>
      </c>
      <c r="T237" s="21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6" t="s">
        <v>156</v>
      </c>
      <c r="AT237" s="216" t="s">
        <v>151</v>
      </c>
      <c r="AU237" s="216" t="s">
        <v>101</v>
      </c>
      <c r="AY237" s="17" t="s">
        <v>149</v>
      </c>
      <c r="BE237" s="110">
        <f>IF(N237="základní",J237,0)</f>
        <v>0</v>
      </c>
      <c r="BF237" s="110">
        <f>IF(N237="snížená",J237,0)</f>
        <v>0</v>
      </c>
      <c r="BG237" s="110">
        <f>IF(N237="zákl. přenesená",J237,0)</f>
        <v>0</v>
      </c>
      <c r="BH237" s="110">
        <f>IF(N237="sníž. přenesená",J237,0)</f>
        <v>0</v>
      </c>
      <c r="BI237" s="110">
        <f>IF(N237="nulová",J237,0)</f>
        <v>0</v>
      </c>
      <c r="BJ237" s="17" t="s">
        <v>86</v>
      </c>
      <c r="BK237" s="110">
        <f>ROUND(I237*H237,2)</f>
        <v>0</v>
      </c>
      <c r="BL237" s="17" t="s">
        <v>156</v>
      </c>
      <c r="BM237" s="216" t="s">
        <v>374</v>
      </c>
    </row>
    <row r="238" spans="1:65" s="2" customFormat="1" ht="78" customHeight="1">
      <c r="A238" s="35"/>
      <c r="B238" s="36"/>
      <c r="C238" s="205" t="s">
        <v>375</v>
      </c>
      <c r="D238" s="205" t="s">
        <v>151</v>
      </c>
      <c r="E238" s="206" t="s">
        <v>376</v>
      </c>
      <c r="F238" s="207" t="s">
        <v>377</v>
      </c>
      <c r="G238" s="208" t="s">
        <v>99</v>
      </c>
      <c r="H238" s="209">
        <v>22.08</v>
      </c>
      <c r="I238" s="210"/>
      <c r="J238" s="211">
        <f>ROUND(I238*H238,2)</f>
        <v>0</v>
      </c>
      <c r="K238" s="207" t="s">
        <v>155</v>
      </c>
      <c r="L238" s="38"/>
      <c r="M238" s="212" t="s">
        <v>1</v>
      </c>
      <c r="N238" s="213" t="s">
        <v>46</v>
      </c>
      <c r="O238" s="72"/>
      <c r="P238" s="214">
        <f>O238*H238</f>
        <v>0</v>
      </c>
      <c r="Q238" s="214">
        <v>0.11162</v>
      </c>
      <c r="R238" s="214">
        <f>Q238*H238</f>
        <v>2.4645695999999999</v>
      </c>
      <c r="S238" s="214">
        <v>0</v>
      </c>
      <c r="T238" s="21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6" t="s">
        <v>156</v>
      </c>
      <c r="AT238" s="216" t="s">
        <v>151</v>
      </c>
      <c r="AU238" s="216" t="s">
        <v>101</v>
      </c>
      <c r="AY238" s="17" t="s">
        <v>149</v>
      </c>
      <c r="BE238" s="110">
        <f>IF(N238="základní",J238,0)</f>
        <v>0</v>
      </c>
      <c r="BF238" s="110">
        <f>IF(N238="snížená",J238,0)</f>
        <v>0</v>
      </c>
      <c r="BG238" s="110">
        <f>IF(N238="zákl. přenesená",J238,0)</f>
        <v>0</v>
      </c>
      <c r="BH238" s="110">
        <f>IF(N238="sníž. přenesená",J238,0)</f>
        <v>0</v>
      </c>
      <c r="BI238" s="110">
        <f>IF(N238="nulová",J238,0)</f>
        <v>0</v>
      </c>
      <c r="BJ238" s="17" t="s">
        <v>86</v>
      </c>
      <c r="BK238" s="110">
        <f>ROUND(I238*H238,2)</f>
        <v>0</v>
      </c>
      <c r="BL238" s="17" t="s">
        <v>156</v>
      </c>
      <c r="BM238" s="216" t="s">
        <v>378</v>
      </c>
    </row>
    <row r="239" spans="1:65" s="13" customFormat="1" ht="11.25">
      <c r="B239" s="217"/>
      <c r="C239" s="218"/>
      <c r="D239" s="219" t="s">
        <v>165</v>
      </c>
      <c r="E239" s="220" t="s">
        <v>1</v>
      </c>
      <c r="F239" s="221" t="s">
        <v>379</v>
      </c>
      <c r="G239" s="218"/>
      <c r="H239" s="222">
        <v>18.399999999999999</v>
      </c>
      <c r="I239" s="223"/>
      <c r="J239" s="218"/>
      <c r="K239" s="218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165</v>
      </c>
      <c r="AU239" s="228" t="s">
        <v>101</v>
      </c>
      <c r="AV239" s="13" t="s">
        <v>101</v>
      </c>
      <c r="AW239" s="13" t="s">
        <v>35</v>
      </c>
      <c r="AX239" s="13" t="s">
        <v>86</v>
      </c>
      <c r="AY239" s="228" t="s">
        <v>149</v>
      </c>
    </row>
    <row r="240" spans="1:65" s="13" customFormat="1" ht="11.25">
      <c r="B240" s="217"/>
      <c r="C240" s="218"/>
      <c r="D240" s="219" t="s">
        <v>165</v>
      </c>
      <c r="E240" s="218"/>
      <c r="F240" s="221" t="s">
        <v>380</v>
      </c>
      <c r="G240" s="218"/>
      <c r="H240" s="222">
        <v>22.08</v>
      </c>
      <c r="I240" s="223"/>
      <c r="J240" s="218"/>
      <c r="K240" s="218"/>
      <c r="L240" s="224"/>
      <c r="M240" s="225"/>
      <c r="N240" s="226"/>
      <c r="O240" s="226"/>
      <c r="P240" s="226"/>
      <c r="Q240" s="226"/>
      <c r="R240" s="226"/>
      <c r="S240" s="226"/>
      <c r="T240" s="227"/>
      <c r="AT240" s="228" t="s">
        <v>165</v>
      </c>
      <c r="AU240" s="228" t="s">
        <v>101</v>
      </c>
      <c r="AV240" s="13" t="s">
        <v>101</v>
      </c>
      <c r="AW240" s="13" t="s">
        <v>4</v>
      </c>
      <c r="AX240" s="13" t="s">
        <v>86</v>
      </c>
      <c r="AY240" s="228" t="s">
        <v>149</v>
      </c>
    </row>
    <row r="241" spans="1:65" s="2" customFormat="1" ht="44.25" customHeight="1">
      <c r="A241" s="35"/>
      <c r="B241" s="36"/>
      <c r="C241" s="205" t="s">
        <v>381</v>
      </c>
      <c r="D241" s="205" t="s">
        <v>151</v>
      </c>
      <c r="E241" s="206" t="s">
        <v>382</v>
      </c>
      <c r="F241" s="207" t="s">
        <v>383</v>
      </c>
      <c r="G241" s="208" t="s">
        <v>99</v>
      </c>
      <c r="H241" s="209">
        <v>7.98</v>
      </c>
      <c r="I241" s="210"/>
      <c r="J241" s="211">
        <f>ROUND(I241*H241,2)</f>
        <v>0</v>
      </c>
      <c r="K241" s="207" t="s">
        <v>155</v>
      </c>
      <c r="L241" s="38"/>
      <c r="M241" s="212" t="s">
        <v>1</v>
      </c>
      <c r="N241" s="213" t="s">
        <v>46</v>
      </c>
      <c r="O241" s="72"/>
      <c r="P241" s="214">
        <f>O241*H241</f>
        <v>0</v>
      </c>
      <c r="Q241" s="214">
        <v>0.37974999999999998</v>
      </c>
      <c r="R241" s="214">
        <f>Q241*H241</f>
        <v>3.030405</v>
      </c>
      <c r="S241" s="214">
        <v>0</v>
      </c>
      <c r="T241" s="21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6" t="s">
        <v>156</v>
      </c>
      <c r="AT241" s="216" t="s">
        <v>151</v>
      </c>
      <c r="AU241" s="216" t="s">
        <v>101</v>
      </c>
      <c r="AY241" s="17" t="s">
        <v>149</v>
      </c>
      <c r="BE241" s="110">
        <f>IF(N241="základní",J241,0)</f>
        <v>0</v>
      </c>
      <c r="BF241" s="110">
        <f>IF(N241="snížená",J241,0)</f>
        <v>0</v>
      </c>
      <c r="BG241" s="110">
        <f>IF(N241="zákl. přenesená",J241,0)</f>
        <v>0</v>
      </c>
      <c r="BH241" s="110">
        <f>IF(N241="sníž. přenesená",J241,0)</f>
        <v>0</v>
      </c>
      <c r="BI241" s="110">
        <f>IF(N241="nulová",J241,0)</f>
        <v>0</v>
      </c>
      <c r="BJ241" s="17" t="s">
        <v>86</v>
      </c>
      <c r="BK241" s="110">
        <f>ROUND(I241*H241,2)</f>
        <v>0</v>
      </c>
      <c r="BL241" s="17" t="s">
        <v>156</v>
      </c>
      <c r="BM241" s="216" t="s">
        <v>384</v>
      </c>
    </row>
    <row r="242" spans="1:65" s="13" customFormat="1" ht="11.25">
      <c r="B242" s="217"/>
      <c r="C242" s="218"/>
      <c r="D242" s="219" t="s">
        <v>165</v>
      </c>
      <c r="E242" s="220" t="s">
        <v>1</v>
      </c>
      <c r="F242" s="221" t="s">
        <v>385</v>
      </c>
      <c r="G242" s="218"/>
      <c r="H242" s="222">
        <v>7.6</v>
      </c>
      <c r="I242" s="223"/>
      <c r="J242" s="218"/>
      <c r="K242" s="218"/>
      <c r="L242" s="224"/>
      <c r="M242" s="225"/>
      <c r="N242" s="226"/>
      <c r="O242" s="226"/>
      <c r="P242" s="226"/>
      <c r="Q242" s="226"/>
      <c r="R242" s="226"/>
      <c r="S242" s="226"/>
      <c r="T242" s="227"/>
      <c r="AT242" s="228" t="s">
        <v>165</v>
      </c>
      <c r="AU242" s="228" t="s">
        <v>101</v>
      </c>
      <c r="AV242" s="13" t="s">
        <v>101</v>
      </c>
      <c r="AW242" s="13" t="s">
        <v>35</v>
      </c>
      <c r="AX242" s="13" t="s">
        <v>86</v>
      </c>
      <c r="AY242" s="228" t="s">
        <v>149</v>
      </c>
    </row>
    <row r="243" spans="1:65" s="13" customFormat="1" ht="11.25">
      <c r="B243" s="217"/>
      <c r="C243" s="218"/>
      <c r="D243" s="219" t="s">
        <v>165</v>
      </c>
      <c r="E243" s="218"/>
      <c r="F243" s="221" t="s">
        <v>341</v>
      </c>
      <c r="G243" s="218"/>
      <c r="H243" s="222">
        <v>7.98</v>
      </c>
      <c r="I243" s="223"/>
      <c r="J243" s="218"/>
      <c r="K243" s="218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165</v>
      </c>
      <c r="AU243" s="228" t="s">
        <v>101</v>
      </c>
      <c r="AV243" s="13" t="s">
        <v>101</v>
      </c>
      <c r="AW243" s="13" t="s">
        <v>4</v>
      </c>
      <c r="AX243" s="13" t="s">
        <v>86</v>
      </c>
      <c r="AY243" s="228" t="s">
        <v>149</v>
      </c>
    </row>
    <row r="244" spans="1:65" s="2" customFormat="1" ht="16.5" customHeight="1">
      <c r="A244" s="35"/>
      <c r="B244" s="36"/>
      <c r="C244" s="250" t="s">
        <v>386</v>
      </c>
      <c r="D244" s="250" t="s">
        <v>280</v>
      </c>
      <c r="E244" s="251" t="s">
        <v>387</v>
      </c>
      <c r="F244" s="252" t="s">
        <v>388</v>
      </c>
      <c r="G244" s="253" t="s">
        <v>99</v>
      </c>
      <c r="H244" s="254">
        <v>31.5</v>
      </c>
      <c r="I244" s="255"/>
      <c r="J244" s="256">
        <f>ROUND(I244*H244,2)</f>
        <v>0</v>
      </c>
      <c r="K244" s="252" t="s">
        <v>1</v>
      </c>
      <c r="L244" s="257"/>
      <c r="M244" s="258" t="s">
        <v>1</v>
      </c>
      <c r="N244" s="259" t="s">
        <v>46</v>
      </c>
      <c r="O244" s="72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6" t="s">
        <v>185</v>
      </c>
      <c r="AT244" s="216" t="s">
        <v>280</v>
      </c>
      <c r="AU244" s="216" t="s">
        <v>101</v>
      </c>
      <c r="AY244" s="17" t="s">
        <v>149</v>
      </c>
      <c r="BE244" s="110">
        <f>IF(N244="základní",J244,0)</f>
        <v>0</v>
      </c>
      <c r="BF244" s="110">
        <f>IF(N244="snížená",J244,0)</f>
        <v>0</v>
      </c>
      <c r="BG244" s="110">
        <f>IF(N244="zákl. přenesená",J244,0)</f>
        <v>0</v>
      </c>
      <c r="BH244" s="110">
        <f>IF(N244="sníž. přenesená",J244,0)</f>
        <v>0</v>
      </c>
      <c r="BI244" s="110">
        <f>IF(N244="nulová",J244,0)</f>
        <v>0</v>
      </c>
      <c r="BJ244" s="17" t="s">
        <v>86</v>
      </c>
      <c r="BK244" s="110">
        <f>ROUND(I244*H244,2)</f>
        <v>0</v>
      </c>
      <c r="BL244" s="17" t="s">
        <v>156</v>
      </c>
      <c r="BM244" s="216" t="s">
        <v>389</v>
      </c>
    </row>
    <row r="245" spans="1:65" s="13" customFormat="1" ht="11.25">
      <c r="B245" s="217"/>
      <c r="C245" s="218"/>
      <c r="D245" s="219" t="s">
        <v>165</v>
      </c>
      <c r="E245" s="218"/>
      <c r="F245" s="221" t="s">
        <v>390</v>
      </c>
      <c r="G245" s="218"/>
      <c r="H245" s="222">
        <v>31.5</v>
      </c>
      <c r="I245" s="223"/>
      <c r="J245" s="218"/>
      <c r="K245" s="218"/>
      <c r="L245" s="224"/>
      <c r="M245" s="225"/>
      <c r="N245" s="226"/>
      <c r="O245" s="226"/>
      <c r="P245" s="226"/>
      <c r="Q245" s="226"/>
      <c r="R245" s="226"/>
      <c r="S245" s="226"/>
      <c r="T245" s="227"/>
      <c r="AT245" s="228" t="s">
        <v>165</v>
      </c>
      <c r="AU245" s="228" t="s">
        <v>101</v>
      </c>
      <c r="AV245" s="13" t="s">
        <v>101</v>
      </c>
      <c r="AW245" s="13" t="s">
        <v>4</v>
      </c>
      <c r="AX245" s="13" t="s">
        <v>86</v>
      </c>
      <c r="AY245" s="228" t="s">
        <v>149</v>
      </c>
    </row>
    <row r="246" spans="1:65" s="12" customFormat="1" ht="22.9" customHeight="1">
      <c r="B246" s="189"/>
      <c r="C246" s="190"/>
      <c r="D246" s="191" t="s">
        <v>80</v>
      </c>
      <c r="E246" s="203" t="s">
        <v>190</v>
      </c>
      <c r="F246" s="203" t="s">
        <v>391</v>
      </c>
      <c r="G246" s="190"/>
      <c r="H246" s="190"/>
      <c r="I246" s="193"/>
      <c r="J246" s="204">
        <f>BK246</f>
        <v>0</v>
      </c>
      <c r="K246" s="190"/>
      <c r="L246" s="195"/>
      <c r="M246" s="196"/>
      <c r="N246" s="197"/>
      <c r="O246" s="197"/>
      <c r="P246" s="198">
        <f>SUM(P247:P281)</f>
        <v>0</v>
      </c>
      <c r="Q246" s="197"/>
      <c r="R246" s="198">
        <f>SUM(R247:R281)</f>
        <v>13.246678000000001</v>
      </c>
      <c r="S246" s="197"/>
      <c r="T246" s="199">
        <f>SUM(T247:T281)</f>
        <v>1.1999999999999999E-3</v>
      </c>
      <c r="AR246" s="200" t="s">
        <v>86</v>
      </c>
      <c r="AT246" s="201" t="s">
        <v>80</v>
      </c>
      <c r="AU246" s="201" t="s">
        <v>86</v>
      </c>
      <c r="AY246" s="200" t="s">
        <v>149</v>
      </c>
      <c r="BK246" s="202">
        <f>SUM(BK247:BK281)</f>
        <v>0</v>
      </c>
    </row>
    <row r="247" spans="1:65" s="2" customFormat="1" ht="24.2" customHeight="1">
      <c r="A247" s="35"/>
      <c r="B247" s="36"/>
      <c r="C247" s="205" t="s">
        <v>392</v>
      </c>
      <c r="D247" s="205" t="s">
        <v>151</v>
      </c>
      <c r="E247" s="206" t="s">
        <v>393</v>
      </c>
      <c r="F247" s="207" t="s">
        <v>394</v>
      </c>
      <c r="G247" s="208" t="s">
        <v>154</v>
      </c>
      <c r="H247" s="209">
        <v>2</v>
      </c>
      <c r="I247" s="210"/>
      <c r="J247" s="211">
        <f>ROUND(I247*H247,2)</f>
        <v>0</v>
      </c>
      <c r="K247" s="207" t="s">
        <v>155</v>
      </c>
      <c r="L247" s="38"/>
      <c r="M247" s="212" t="s">
        <v>1</v>
      </c>
      <c r="N247" s="213" t="s">
        <v>46</v>
      </c>
      <c r="O247" s="72"/>
      <c r="P247" s="214">
        <f>O247*H247</f>
        <v>0</v>
      </c>
      <c r="Q247" s="214">
        <v>8.1119999999999998E-2</v>
      </c>
      <c r="R247" s="214">
        <f>Q247*H247</f>
        <v>0.16224</v>
      </c>
      <c r="S247" s="214">
        <v>0</v>
      </c>
      <c r="T247" s="21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6" t="s">
        <v>156</v>
      </c>
      <c r="AT247" s="216" t="s">
        <v>151</v>
      </c>
      <c r="AU247" s="216" t="s">
        <v>101</v>
      </c>
      <c r="AY247" s="17" t="s">
        <v>149</v>
      </c>
      <c r="BE247" s="110">
        <f>IF(N247="základní",J247,0)</f>
        <v>0</v>
      </c>
      <c r="BF247" s="110">
        <f>IF(N247="snížená",J247,0)</f>
        <v>0</v>
      </c>
      <c r="BG247" s="110">
        <f>IF(N247="zákl. přenesená",J247,0)</f>
        <v>0</v>
      </c>
      <c r="BH247" s="110">
        <f>IF(N247="sníž. přenesená",J247,0)</f>
        <v>0</v>
      </c>
      <c r="BI247" s="110">
        <f>IF(N247="nulová",J247,0)</f>
        <v>0</v>
      </c>
      <c r="BJ247" s="17" t="s">
        <v>86</v>
      </c>
      <c r="BK247" s="110">
        <f>ROUND(I247*H247,2)</f>
        <v>0</v>
      </c>
      <c r="BL247" s="17" t="s">
        <v>156</v>
      </c>
      <c r="BM247" s="216" t="s">
        <v>395</v>
      </c>
    </row>
    <row r="248" spans="1:65" s="2" customFormat="1" ht="49.15" customHeight="1">
      <c r="A248" s="35"/>
      <c r="B248" s="36"/>
      <c r="C248" s="205" t="s">
        <v>396</v>
      </c>
      <c r="D248" s="205" t="s">
        <v>151</v>
      </c>
      <c r="E248" s="206" t="s">
        <v>397</v>
      </c>
      <c r="F248" s="207" t="s">
        <v>398</v>
      </c>
      <c r="G248" s="208" t="s">
        <v>169</v>
      </c>
      <c r="H248" s="209">
        <v>28.6</v>
      </c>
      <c r="I248" s="210"/>
      <c r="J248" s="211">
        <f>ROUND(I248*H248,2)</f>
        <v>0</v>
      </c>
      <c r="K248" s="207" t="s">
        <v>155</v>
      </c>
      <c r="L248" s="38"/>
      <c r="M248" s="212" t="s">
        <v>1</v>
      </c>
      <c r="N248" s="213" t="s">
        <v>46</v>
      </c>
      <c r="O248" s="72"/>
      <c r="P248" s="214">
        <f>O248*H248</f>
        <v>0</v>
      </c>
      <c r="Q248" s="214">
        <v>0.15540000000000001</v>
      </c>
      <c r="R248" s="214">
        <f>Q248*H248</f>
        <v>4.4444400000000002</v>
      </c>
      <c r="S248" s="214">
        <v>0</v>
      </c>
      <c r="T248" s="21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6" t="s">
        <v>156</v>
      </c>
      <c r="AT248" s="216" t="s">
        <v>151</v>
      </c>
      <c r="AU248" s="216" t="s">
        <v>101</v>
      </c>
      <c r="AY248" s="17" t="s">
        <v>149</v>
      </c>
      <c r="BE248" s="110">
        <f>IF(N248="základní",J248,0)</f>
        <v>0</v>
      </c>
      <c r="BF248" s="110">
        <f>IF(N248="snížená",J248,0)</f>
        <v>0</v>
      </c>
      <c r="BG248" s="110">
        <f>IF(N248="zákl. přenesená",J248,0)</f>
        <v>0</v>
      </c>
      <c r="BH248" s="110">
        <f>IF(N248="sníž. přenesená",J248,0)</f>
        <v>0</v>
      </c>
      <c r="BI248" s="110">
        <f>IF(N248="nulová",J248,0)</f>
        <v>0</v>
      </c>
      <c r="BJ248" s="17" t="s">
        <v>86</v>
      </c>
      <c r="BK248" s="110">
        <f>ROUND(I248*H248,2)</f>
        <v>0</v>
      </c>
      <c r="BL248" s="17" t="s">
        <v>156</v>
      </c>
      <c r="BM248" s="216" t="s">
        <v>399</v>
      </c>
    </row>
    <row r="249" spans="1:65" s="13" customFormat="1" ht="11.25">
      <c r="B249" s="217"/>
      <c r="C249" s="218"/>
      <c r="D249" s="219" t="s">
        <v>165</v>
      </c>
      <c r="E249" s="220" t="s">
        <v>1</v>
      </c>
      <c r="F249" s="221" t="s">
        <v>400</v>
      </c>
      <c r="G249" s="218"/>
      <c r="H249" s="222">
        <v>26</v>
      </c>
      <c r="I249" s="223"/>
      <c r="J249" s="218"/>
      <c r="K249" s="218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165</v>
      </c>
      <c r="AU249" s="228" t="s">
        <v>101</v>
      </c>
      <c r="AV249" s="13" t="s">
        <v>101</v>
      </c>
      <c r="AW249" s="13" t="s">
        <v>35</v>
      </c>
      <c r="AX249" s="13" t="s">
        <v>86</v>
      </c>
      <c r="AY249" s="228" t="s">
        <v>149</v>
      </c>
    </row>
    <row r="250" spans="1:65" s="13" customFormat="1" ht="11.25">
      <c r="B250" s="217"/>
      <c r="C250" s="218"/>
      <c r="D250" s="219" t="s">
        <v>165</v>
      </c>
      <c r="E250" s="218"/>
      <c r="F250" s="221" t="s">
        <v>401</v>
      </c>
      <c r="G250" s="218"/>
      <c r="H250" s="222">
        <v>28.6</v>
      </c>
      <c r="I250" s="223"/>
      <c r="J250" s="218"/>
      <c r="K250" s="218"/>
      <c r="L250" s="224"/>
      <c r="M250" s="225"/>
      <c r="N250" s="226"/>
      <c r="O250" s="226"/>
      <c r="P250" s="226"/>
      <c r="Q250" s="226"/>
      <c r="R250" s="226"/>
      <c r="S250" s="226"/>
      <c r="T250" s="227"/>
      <c r="AT250" s="228" t="s">
        <v>165</v>
      </c>
      <c r="AU250" s="228" t="s">
        <v>101</v>
      </c>
      <c r="AV250" s="13" t="s">
        <v>101</v>
      </c>
      <c r="AW250" s="13" t="s">
        <v>4</v>
      </c>
      <c r="AX250" s="13" t="s">
        <v>86</v>
      </c>
      <c r="AY250" s="228" t="s">
        <v>149</v>
      </c>
    </row>
    <row r="251" spans="1:65" s="2" customFormat="1" ht="16.5" customHeight="1">
      <c r="A251" s="35"/>
      <c r="B251" s="36"/>
      <c r="C251" s="250" t="s">
        <v>402</v>
      </c>
      <c r="D251" s="250" t="s">
        <v>280</v>
      </c>
      <c r="E251" s="251" t="s">
        <v>403</v>
      </c>
      <c r="F251" s="252" t="s">
        <v>404</v>
      </c>
      <c r="G251" s="253" t="s">
        <v>169</v>
      </c>
      <c r="H251" s="254">
        <v>24.2</v>
      </c>
      <c r="I251" s="255"/>
      <c r="J251" s="256">
        <f>ROUND(I251*H251,2)</f>
        <v>0</v>
      </c>
      <c r="K251" s="252" t="s">
        <v>155</v>
      </c>
      <c r="L251" s="257"/>
      <c r="M251" s="258" t="s">
        <v>1</v>
      </c>
      <c r="N251" s="259" t="s">
        <v>46</v>
      </c>
      <c r="O251" s="72"/>
      <c r="P251" s="214">
        <f>O251*H251</f>
        <v>0</v>
      </c>
      <c r="Q251" s="214">
        <v>5.6120000000000003E-2</v>
      </c>
      <c r="R251" s="214">
        <f>Q251*H251</f>
        <v>1.358104</v>
      </c>
      <c r="S251" s="214">
        <v>0</v>
      </c>
      <c r="T251" s="21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6" t="s">
        <v>185</v>
      </c>
      <c r="AT251" s="216" t="s">
        <v>280</v>
      </c>
      <c r="AU251" s="216" t="s">
        <v>101</v>
      </c>
      <c r="AY251" s="17" t="s">
        <v>149</v>
      </c>
      <c r="BE251" s="110">
        <f>IF(N251="základní",J251,0)</f>
        <v>0</v>
      </c>
      <c r="BF251" s="110">
        <f>IF(N251="snížená",J251,0)</f>
        <v>0</v>
      </c>
      <c r="BG251" s="110">
        <f>IF(N251="zákl. přenesená",J251,0)</f>
        <v>0</v>
      </c>
      <c r="BH251" s="110">
        <f>IF(N251="sníž. přenesená",J251,0)</f>
        <v>0</v>
      </c>
      <c r="BI251" s="110">
        <f>IF(N251="nulová",J251,0)</f>
        <v>0</v>
      </c>
      <c r="BJ251" s="17" t="s">
        <v>86</v>
      </c>
      <c r="BK251" s="110">
        <f>ROUND(I251*H251,2)</f>
        <v>0</v>
      </c>
      <c r="BL251" s="17" t="s">
        <v>156</v>
      </c>
      <c r="BM251" s="216" t="s">
        <v>405</v>
      </c>
    </row>
    <row r="252" spans="1:65" s="13" customFormat="1" ht="11.25">
      <c r="B252" s="217"/>
      <c r="C252" s="218"/>
      <c r="D252" s="219" t="s">
        <v>165</v>
      </c>
      <c r="E252" s="220" t="s">
        <v>1</v>
      </c>
      <c r="F252" s="221" t="s">
        <v>406</v>
      </c>
      <c r="G252" s="218"/>
      <c r="H252" s="222">
        <v>22</v>
      </c>
      <c r="I252" s="223"/>
      <c r="J252" s="218"/>
      <c r="K252" s="218"/>
      <c r="L252" s="224"/>
      <c r="M252" s="225"/>
      <c r="N252" s="226"/>
      <c r="O252" s="226"/>
      <c r="P252" s="226"/>
      <c r="Q252" s="226"/>
      <c r="R252" s="226"/>
      <c r="S252" s="226"/>
      <c r="T252" s="227"/>
      <c r="AT252" s="228" t="s">
        <v>165</v>
      </c>
      <c r="AU252" s="228" t="s">
        <v>101</v>
      </c>
      <c r="AV252" s="13" t="s">
        <v>101</v>
      </c>
      <c r="AW252" s="13" t="s">
        <v>35</v>
      </c>
      <c r="AX252" s="13" t="s">
        <v>86</v>
      </c>
      <c r="AY252" s="228" t="s">
        <v>149</v>
      </c>
    </row>
    <row r="253" spans="1:65" s="13" customFormat="1" ht="11.25">
      <c r="B253" s="217"/>
      <c r="C253" s="218"/>
      <c r="D253" s="219" t="s">
        <v>165</v>
      </c>
      <c r="E253" s="218"/>
      <c r="F253" s="221" t="s">
        <v>407</v>
      </c>
      <c r="G253" s="218"/>
      <c r="H253" s="222">
        <v>24.2</v>
      </c>
      <c r="I253" s="223"/>
      <c r="J253" s="218"/>
      <c r="K253" s="218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165</v>
      </c>
      <c r="AU253" s="228" t="s">
        <v>101</v>
      </c>
      <c r="AV253" s="13" t="s">
        <v>101</v>
      </c>
      <c r="AW253" s="13" t="s">
        <v>4</v>
      </c>
      <c r="AX253" s="13" t="s">
        <v>86</v>
      </c>
      <c r="AY253" s="228" t="s">
        <v>149</v>
      </c>
    </row>
    <row r="254" spans="1:65" s="2" customFormat="1" ht="16.5" customHeight="1">
      <c r="A254" s="35"/>
      <c r="B254" s="36"/>
      <c r="C254" s="250" t="s">
        <v>408</v>
      </c>
      <c r="D254" s="250" t="s">
        <v>280</v>
      </c>
      <c r="E254" s="251" t="s">
        <v>409</v>
      </c>
      <c r="F254" s="252" t="s">
        <v>410</v>
      </c>
      <c r="G254" s="253" t="s">
        <v>169</v>
      </c>
      <c r="H254" s="254">
        <v>4.4000000000000004</v>
      </c>
      <c r="I254" s="255"/>
      <c r="J254" s="256">
        <f>ROUND(I254*H254,2)</f>
        <v>0</v>
      </c>
      <c r="K254" s="252" t="s">
        <v>155</v>
      </c>
      <c r="L254" s="257"/>
      <c r="M254" s="258" t="s">
        <v>1</v>
      </c>
      <c r="N254" s="259" t="s">
        <v>46</v>
      </c>
      <c r="O254" s="72"/>
      <c r="P254" s="214">
        <f>O254*H254</f>
        <v>0</v>
      </c>
      <c r="Q254" s="214">
        <v>2.58E-2</v>
      </c>
      <c r="R254" s="214">
        <f>Q254*H254</f>
        <v>0.11352000000000001</v>
      </c>
      <c r="S254" s="214">
        <v>0</v>
      </c>
      <c r="T254" s="215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6" t="s">
        <v>185</v>
      </c>
      <c r="AT254" s="216" t="s">
        <v>280</v>
      </c>
      <c r="AU254" s="216" t="s">
        <v>101</v>
      </c>
      <c r="AY254" s="17" t="s">
        <v>149</v>
      </c>
      <c r="BE254" s="110">
        <f>IF(N254="základní",J254,0)</f>
        <v>0</v>
      </c>
      <c r="BF254" s="110">
        <f>IF(N254="snížená",J254,0)</f>
        <v>0</v>
      </c>
      <c r="BG254" s="110">
        <f>IF(N254="zákl. přenesená",J254,0)</f>
        <v>0</v>
      </c>
      <c r="BH254" s="110">
        <f>IF(N254="sníž. přenesená",J254,0)</f>
        <v>0</v>
      </c>
      <c r="BI254" s="110">
        <f>IF(N254="nulová",J254,0)</f>
        <v>0</v>
      </c>
      <c r="BJ254" s="17" t="s">
        <v>86</v>
      </c>
      <c r="BK254" s="110">
        <f>ROUND(I254*H254,2)</f>
        <v>0</v>
      </c>
      <c r="BL254" s="17" t="s">
        <v>156</v>
      </c>
      <c r="BM254" s="216" t="s">
        <v>411</v>
      </c>
    </row>
    <row r="255" spans="1:65" s="13" customFormat="1" ht="11.25">
      <c r="B255" s="217"/>
      <c r="C255" s="218"/>
      <c r="D255" s="219" t="s">
        <v>165</v>
      </c>
      <c r="E255" s="218"/>
      <c r="F255" s="221" t="s">
        <v>412</v>
      </c>
      <c r="G255" s="218"/>
      <c r="H255" s="222">
        <v>4.4000000000000004</v>
      </c>
      <c r="I255" s="223"/>
      <c r="J255" s="218"/>
      <c r="K255" s="218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165</v>
      </c>
      <c r="AU255" s="228" t="s">
        <v>101</v>
      </c>
      <c r="AV255" s="13" t="s">
        <v>101</v>
      </c>
      <c r="AW255" s="13" t="s">
        <v>4</v>
      </c>
      <c r="AX255" s="13" t="s">
        <v>86</v>
      </c>
      <c r="AY255" s="228" t="s">
        <v>149</v>
      </c>
    </row>
    <row r="256" spans="1:65" s="2" customFormat="1" ht="55.5" customHeight="1">
      <c r="A256" s="35"/>
      <c r="B256" s="36"/>
      <c r="C256" s="205" t="s">
        <v>413</v>
      </c>
      <c r="D256" s="205" t="s">
        <v>151</v>
      </c>
      <c r="E256" s="206" t="s">
        <v>414</v>
      </c>
      <c r="F256" s="207" t="s">
        <v>415</v>
      </c>
      <c r="G256" s="208" t="s">
        <v>169</v>
      </c>
      <c r="H256" s="209">
        <v>24</v>
      </c>
      <c r="I256" s="210"/>
      <c r="J256" s="211">
        <f>ROUND(I256*H256,2)</f>
        <v>0</v>
      </c>
      <c r="K256" s="207" t="s">
        <v>155</v>
      </c>
      <c r="L256" s="38"/>
      <c r="M256" s="212" t="s">
        <v>1</v>
      </c>
      <c r="N256" s="213" t="s">
        <v>46</v>
      </c>
      <c r="O256" s="72"/>
      <c r="P256" s="214">
        <f>O256*H256</f>
        <v>0</v>
      </c>
      <c r="Q256" s="214">
        <v>0.16370999999999999</v>
      </c>
      <c r="R256" s="214">
        <f>Q256*H256</f>
        <v>3.9290399999999996</v>
      </c>
      <c r="S256" s="214">
        <v>0</v>
      </c>
      <c r="T256" s="215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16" t="s">
        <v>156</v>
      </c>
      <c r="AT256" s="216" t="s">
        <v>151</v>
      </c>
      <c r="AU256" s="216" t="s">
        <v>101</v>
      </c>
      <c r="AY256" s="17" t="s">
        <v>149</v>
      </c>
      <c r="BE256" s="110">
        <f>IF(N256="základní",J256,0)</f>
        <v>0</v>
      </c>
      <c r="BF256" s="110">
        <f>IF(N256="snížená",J256,0)</f>
        <v>0</v>
      </c>
      <c r="BG256" s="110">
        <f>IF(N256="zákl. přenesená",J256,0)</f>
        <v>0</v>
      </c>
      <c r="BH256" s="110">
        <f>IF(N256="sníž. přenesená",J256,0)</f>
        <v>0</v>
      </c>
      <c r="BI256" s="110">
        <f>IF(N256="nulová",J256,0)</f>
        <v>0</v>
      </c>
      <c r="BJ256" s="17" t="s">
        <v>86</v>
      </c>
      <c r="BK256" s="110">
        <f>ROUND(I256*H256,2)</f>
        <v>0</v>
      </c>
      <c r="BL256" s="17" t="s">
        <v>156</v>
      </c>
      <c r="BM256" s="216" t="s">
        <v>416</v>
      </c>
    </row>
    <row r="257" spans="1:65" s="13" customFormat="1" ht="11.25">
      <c r="B257" s="217"/>
      <c r="C257" s="218"/>
      <c r="D257" s="219" t="s">
        <v>165</v>
      </c>
      <c r="E257" s="220" t="s">
        <v>1</v>
      </c>
      <c r="F257" s="221" t="s">
        <v>417</v>
      </c>
      <c r="G257" s="218"/>
      <c r="H257" s="222">
        <v>24</v>
      </c>
      <c r="I257" s="223"/>
      <c r="J257" s="218"/>
      <c r="K257" s="218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165</v>
      </c>
      <c r="AU257" s="228" t="s">
        <v>101</v>
      </c>
      <c r="AV257" s="13" t="s">
        <v>101</v>
      </c>
      <c r="AW257" s="13" t="s">
        <v>35</v>
      </c>
      <c r="AX257" s="13" t="s">
        <v>86</v>
      </c>
      <c r="AY257" s="228" t="s">
        <v>149</v>
      </c>
    </row>
    <row r="258" spans="1:65" s="2" customFormat="1" ht="24.2" customHeight="1">
      <c r="A258" s="35"/>
      <c r="B258" s="36"/>
      <c r="C258" s="250" t="s">
        <v>418</v>
      </c>
      <c r="D258" s="250" t="s">
        <v>280</v>
      </c>
      <c r="E258" s="251" t="s">
        <v>419</v>
      </c>
      <c r="F258" s="252" t="s">
        <v>420</v>
      </c>
      <c r="G258" s="253" t="s">
        <v>154</v>
      </c>
      <c r="H258" s="254">
        <v>48</v>
      </c>
      <c r="I258" s="255"/>
      <c r="J258" s="256">
        <f>ROUND(I258*H258,2)</f>
        <v>0</v>
      </c>
      <c r="K258" s="252" t="s">
        <v>1</v>
      </c>
      <c r="L258" s="257"/>
      <c r="M258" s="258" t="s">
        <v>1</v>
      </c>
      <c r="N258" s="259" t="s">
        <v>46</v>
      </c>
      <c r="O258" s="72"/>
      <c r="P258" s="214">
        <f>O258*H258</f>
        <v>0</v>
      </c>
      <c r="Q258" s="214">
        <v>6.7000000000000004E-2</v>
      </c>
      <c r="R258" s="214">
        <f>Q258*H258</f>
        <v>3.2160000000000002</v>
      </c>
      <c r="S258" s="214">
        <v>0</v>
      </c>
      <c r="T258" s="21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6" t="s">
        <v>185</v>
      </c>
      <c r="AT258" s="216" t="s">
        <v>280</v>
      </c>
      <c r="AU258" s="216" t="s">
        <v>101</v>
      </c>
      <c r="AY258" s="17" t="s">
        <v>149</v>
      </c>
      <c r="BE258" s="110">
        <f>IF(N258="základní",J258,0)</f>
        <v>0</v>
      </c>
      <c r="BF258" s="110">
        <f>IF(N258="snížená",J258,0)</f>
        <v>0</v>
      </c>
      <c r="BG258" s="110">
        <f>IF(N258="zákl. přenesená",J258,0)</f>
        <v>0</v>
      </c>
      <c r="BH258" s="110">
        <f>IF(N258="sníž. přenesená",J258,0)</f>
        <v>0</v>
      </c>
      <c r="BI258" s="110">
        <f>IF(N258="nulová",J258,0)</f>
        <v>0</v>
      </c>
      <c r="BJ258" s="17" t="s">
        <v>86</v>
      </c>
      <c r="BK258" s="110">
        <f>ROUND(I258*H258,2)</f>
        <v>0</v>
      </c>
      <c r="BL258" s="17" t="s">
        <v>156</v>
      </c>
      <c r="BM258" s="216" t="s">
        <v>421</v>
      </c>
    </row>
    <row r="259" spans="1:65" s="2" customFormat="1" ht="16.5" customHeight="1">
      <c r="A259" s="35"/>
      <c r="B259" s="36"/>
      <c r="C259" s="250" t="s">
        <v>422</v>
      </c>
      <c r="D259" s="250" t="s">
        <v>280</v>
      </c>
      <c r="E259" s="251" t="s">
        <v>423</v>
      </c>
      <c r="F259" s="252" t="s">
        <v>424</v>
      </c>
      <c r="G259" s="253" t="s">
        <v>183</v>
      </c>
      <c r="H259" s="254">
        <v>1.8480000000000001</v>
      </c>
      <c r="I259" s="255"/>
      <c r="J259" s="256">
        <f>ROUND(I259*H259,2)</f>
        <v>0</v>
      </c>
      <c r="K259" s="252" t="s">
        <v>1</v>
      </c>
      <c r="L259" s="257"/>
      <c r="M259" s="258" t="s">
        <v>1</v>
      </c>
      <c r="N259" s="259" t="s">
        <v>46</v>
      </c>
      <c r="O259" s="72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16" t="s">
        <v>185</v>
      </c>
      <c r="AT259" s="216" t="s">
        <v>280</v>
      </c>
      <c r="AU259" s="216" t="s">
        <v>101</v>
      </c>
      <c r="AY259" s="17" t="s">
        <v>149</v>
      </c>
      <c r="BE259" s="110">
        <f>IF(N259="základní",J259,0)</f>
        <v>0</v>
      </c>
      <c r="BF259" s="110">
        <f>IF(N259="snížená",J259,0)</f>
        <v>0</v>
      </c>
      <c r="BG259" s="110">
        <f>IF(N259="zákl. přenesená",J259,0)</f>
        <v>0</v>
      </c>
      <c r="BH259" s="110">
        <f>IF(N259="sníž. přenesená",J259,0)</f>
        <v>0</v>
      </c>
      <c r="BI259" s="110">
        <f>IF(N259="nulová",J259,0)</f>
        <v>0</v>
      </c>
      <c r="BJ259" s="17" t="s">
        <v>86</v>
      </c>
      <c r="BK259" s="110">
        <f>ROUND(I259*H259,2)</f>
        <v>0</v>
      </c>
      <c r="BL259" s="17" t="s">
        <v>156</v>
      </c>
      <c r="BM259" s="216" t="s">
        <v>425</v>
      </c>
    </row>
    <row r="260" spans="1:65" s="13" customFormat="1" ht="11.25">
      <c r="B260" s="217"/>
      <c r="C260" s="218"/>
      <c r="D260" s="219" t="s">
        <v>165</v>
      </c>
      <c r="E260" s="220" t="s">
        <v>1</v>
      </c>
      <c r="F260" s="221" t="s">
        <v>426</v>
      </c>
      <c r="G260" s="218"/>
      <c r="H260" s="222">
        <v>1.68</v>
      </c>
      <c r="I260" s="223"/>
      <c r="J260" s="218"/>
      <c r="K260" s="218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165</v>
      </c>
      <c r="AU260" s="228" t="s">
        <v>101</v>
      </c>
      <c r="AV260" s="13" t="s">
        <v>101</v>
      </c>
      <c r="AW260" s="13" t="s">
        <v>35</v>
      </c>
      <c r="AX260" s="13" t="s">
        <v>86</v>
      </c>
      <c r="AY260" s="228" t="s">
        <v>149</v>
      </c>
    </row>
    <row r="261" spans="1:65" s="13" customFormat="1" ht="11.25">
      <c r="B261" s="217"/>
      <c r="C261" s="218"/>
      <c r="D261" s="219" t="s">
        <v>165</v>
      </c>
      <c r="E261" s="218"/>
      <c r="F261" s="221" t="s">
        <v>427</v>
      </c>
      <c r="G261" s="218"/>
      <c r="H261" s="222">
        <v>1.8480000000000001</v>
      </c>
      <c r="I261" s="223"/>
      <c r="J261" s="218"/>
      <c r="K261" s="218"/>
      <c r="L261" s="224"/>
      <c r="M261" s="225"/>
      <c r="N261" s="226"/>
      <c r="O261" s="226"/>
      <c r="P261" s="226"/>
      <c r="Q261" s="226"/>
      <c r="R261" s="226"/>
      <c r="S261" s="226"/>
      <c r="T261" s="227"/>
      <c r="AT261" s="228" t="s">
        <v>165</v>
      </c>
      <c r="AU261" s="228" t="s">
        <v>101</v>
      </c>
      <c r="AV261" s="13" t="s">
        <v>101</v>
      </c>
      <c r="AW261" s="13" t="s">
        <v>4</v>
      </c>
      <c r="AX261" s="13" t="s">
        <v>86</v>
      </c>
      <c r="AY261" s="228" t="s">
        <v>149</v>
      </c>
    </row>
    <row r="262" spans="1:65" s="2" customFormat="1" ht="24.2" customHeight="1">
      <c r="A262" s="35"/>
      <c r="B262" s="36"/>
      <c r="C262" s="205" t="s">
        <v>428</v>
      </c>
      <c r="D262" s="205" t="s">
        <v>151</v>
      </c>
      <c r="E262" s="206" t="s">
        <v>429</v>
      </c>
      <c r="F262" s="207" t="s">
        <v>430</v>
      </c>
      <c r="G262" s="208" t="s">
        <v>99</v>
      </c>
      <c r="H262" s="209">
        <v>2</v>
      </c>
      <c r="I262" s="210"/>
      <c r="J262" s="211">
        <f>ROUND(I262*H262,2)</f>
        <v>0</v>
      </c>
      <c r="K262" s="207" t="s">
        <v>1</v>
      </c>
      <c r="L262" s="38"/>
      <c r="M262" s="212" t="s">
        <v>1</v>
      </c>
      <c r="N262" s="213" t="s">
        <v>46</v>
      </c>
      <c r="O262" s="72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16" t="s">
        <v>156</v>
      </c>
      <c r="AT262" s="216" t="s">
        <v>151</v>
      </c>
      <c r="AU262" s="216" t="s">
        <v>101</v>
      </c>
      <c r="AY262" s="17" t="s">
        <v>149</v>
      </c>
      <c r="BE262" s="110">
        <f>IF(N262="základní",J262,0)</f>
        <v>0</v>
      </c>
      <c r="BF262" s="110">
        <f>IF(N262="snížená",J262,0)</f>
        <v>0</v>
      </c>
      <c r="BG262" s="110">
        <f>IF(N262="zákl. přenesená",J262,0)</f>
        <v>0</v>
      </c>
      <c r="BH262" s="110">
        <f>IF(N262="sníž. přenesená",J262,0)</f>
        <v>0</v>
      </c>
      <c r="BI262" s="110">
        <f>IF(N262="nulová",J262,0)</f>
        <v>0</v>
      </c>
      <c r="BJ262" s="17" t="s">
        <v>86</v>
      </c>
      <c r="BK262" s="110">
        <f>ROUND(I262*H262,2)</f>
        <v>0</v>
      </c>
      <c r="BL262" s="17" t="s">
        <v>156</v>
      </c>
      <c r="BM262" s="216" t="s">
        <v>431</v>
      </c>
    </row>
    <row r="263" spans="1:65" s="2" customFormat="1" ht="19.5">
      <c r="A263" s="35"/>
      <c r="B263" s="36"/>
      <c r="C263" s="37"/>
      <c r="D263" s="219" t="s">
        <v>334</v>
      </c>
      <c r="E263" s="37"/>
      <c r="F263" s="260" t="s">
        <v>432</v>
      </c>
      <c r="G263" s="37"/>
      <c r="H263" s="37"/>
      <c r="I263" s="175"/>
      <c r="J263" s="37"/>
      <c r="K263" s="37"/>
      <c r="L263" s="38"/>
      <c r="M263" s="261"/>
      <c r="N263" s="262"/>
      <c r="O263" s="72"/>
      <c r="P263" s="72"/>
      <c r="Q263" s="72"/>
      <c r="R263" s="72"/>
      <c r="S263" s="72"/>
      <c r="T263" s="73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7" t="s">
        <v>334</v>
      </c>
      <c r="AU263" s="17" t="s">
        <v>101</v>
      </c>
    </row>
    <row r="264" spans="1:65" s="2" customFormat="1" ht="21.75" customHeight="1">
      <c r="A264" s="35"/>
      <c r="B264" s="36"/>
      <c r="C264" s="205" t="s">
        <v>433</v>
      </c>
      <c r="D264" s="205" t="s">
        <v>151</v>
      </c>
      <c r="E264" s="206" t="s">
        <v>434</v>
      </c>
      <c r="F264" s="207" t="s">
        <v>435</v>
      </c>
      <c r="G264" s="208" t="s">
        <v>350</v>
      </c>
      <c r="H264" s="209">
        <v>2</v>
      </c>
      <c r="I264" s="210"/>
      <c r="J264" s="211">
        <f>ROUND(I264*H264,2)</f>
        <v>0</v>
      </c>
      <c r="K264" s="207" t="s">
        <v>1</v>
      </c>
      <c r="L264" s="38"/>
      <c r="M264" s="212" t="s">
        <v>1</v>
      </c>
      <c r="N264" s="213" t="s">
        <v>46</v>
      </c>
      <c r="O264" s="72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16" t="s">
        <v>156</v>
      </c>
      <c r="AT264" s="216" t="s">
        <v>151</v>
      </c>
      <c r="AU264" s="216" t="s">
        <v>101</v>
      </c>
      <c r="AY264" s="17" t="s">
        <v>149</v>
      </c>
      <c r="BE264" s="110">
        <f>IF(N264="základní",J264,0)</f>
        <v>0</v>
      </c>
      <c r="BF264" s="110">
        <f>IF(N264="snížená",J264,0)</f>
        <v>0</v>
      </c>
      <c r="BG264" s="110">
        <f>IF(N264="zákl. přenesená",J264,0)</f>
        <v>0</v>
      </c>
      <c r="BH264" s="110">
        <f>IF(N264="sníž. přenesená",J264,0)</f>
        <v>0</v>
      </c>
      <c r="BI264" s="110">
        <f>IF(N264="nulová",J264,0)</f>
        <v>0</v>
      </c>
      <c r="BJ264" s="17" t="s">
        <v>86</v>
      </c>
      <c r="BK264" s="110">
        <f>ROUND(I264*H264,2)</f>
        <v>0</v>
      </c>
      <c r="BL264" s="17" t="s">
        <v>156</v>
      </c>
      <c r="BM264" s="216" t="s">
        <v>436</v>
      </c>
    </row>
    <row r="265" spans="1:65" s="2" customFormat="1" ht="24.2" customHeight="1">
      <c r="A265" s="35"/>
      <c r="B265" s="36"/>
      <c r="C265" s="205" t="s">
        <v>437</v>
      </c>
      <c r="D265" s="205" t="s">
        <v>151</v>
      </c>
      <c r="E265" s="206" t="s">
        <v>438</v>
      </c>
      <c r="F265" s="207" t="s">
        <v>439</v>
      </c>
      <c r="G265" s="208" t="s">
        <v>154</v>
      </c>
      <c r="H265" s="209">
        <v>69</v>
      </c>
      <c r="I265" s="210"/>
      <c r="J265" s="211">
        <f>ROUND(I265*H265,2)</f>
        <v>0</v>
      </c>
      <c r="K265" s="207" t="s">
        <v>155</v>
      </c>
      <c r="L265" s="38"/>
      <c r="M265" s="212" t="s">
        <v>1</v>
      </c>
      <c r="N265" s="213" t="s">
        <v>46</v>
      </c>
      <c r="O265" s="72"/>
      <c r="P265" s="214">
        <f>O265*H265</f>
        <v>0</v>
      </c>
      <c r="Q265" s="214">
        <v>2.3000000000000001E-4</v>
      </c>
      <c r="R265" s="214">
        <f>Q265*H265</f>
        <v>1.5870000000000002E-2</v>
      </c>
      <c r="S265" s="214">
        <v>0</v>
      </c>
      <c r="T265" s="215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16" t="s">
        <v>156</v>
      </c>
      <c r="AT265" s="216" t="s">
        <v>151</v>
      </c>
      <c r="AU265" s="216" t="s">
        <v>101</v>
      </c>
      <c r="AY265" s="17" t="s">
        <v>149</v>
      </c>
      <c r="BE265" s="110">
        <f>IF(N265="základní",J265,0)</f>
        <v>0</v>
      </c>
      <c r="BF265" s="110">
        <f>IF(N265="snížená",J265,0)</f>
        <v>0</v>
      </c>
      <c r="BG265" s="110">
        <f>IF(N265="zákl. přenesená",J265,0)</f>
        <v>0</v>
      </c>
      <c r="BH265" s="110">
        <f>IF(N265="sníž. přenesená",J265,0)</f>
        <v>0</v>
      </c>
      <c r="BI265" s="110">
        <f>IF(N265="nulová",J265,0)</f>
        <v>0</v>
      </c>
      <c r="BJ265" s="17" t="s">
        <v>86</v>
      </c>
      <c r="BK265" s="110">
        <f>ROUND(I265*H265,2)</f>
        <v>0</v>
      </c>
      <c r="BL265" s="17" t="s">
        <v>156</v>
      </c>
      <c r="BM265" s="216" t="s">
        <v>440</v>
      </c>
    </row>
    <row r="266" spans="1:65" s="2" customFormat="1" ht="16.5" customHeight="1">
      <c r="A266" s="35"/>
      <c r="B266" s="36"/>
      <c r="C266" s="250" t="s">
        <v>441</v>
      </c>
      <c r="D266" s="250" t="s">
        <v>280</v>
      </c>
      <c r="E266" s="251" t="s">
        <v>442</v>
      </c>
      <c r="F266" s="252" t="s">
        <v>443</v>
      </c>
      <c r="G266" s="253" t="s">
        <v>283</v>
      </c>
      <c r="H266" s="254">
        <v>7728</v>
      </c>
      <c r="I266" s="255"/>
      <c r="J266" s="256">
        <f>ROUND(I266*H266,2)</f>
        <v>0</v>
      </c>
      <c r="K266" s="252" t="s">
        <v>1</v>
      </c>
      <c r="L266" s="257"/>
      <c r="M266" s="258" t="s">
        <v>1</v>
      </c>
      <c r="N266" s="259" t="s">
        <v>46</v>
      </c>
      <c r="O266" s="72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6" t="s">
        <v>185</v>
      </c>
      <c r="AT266" s="216" t="s">
        <v>280</v>
      </c>
      <c r="AU266" s="216" t="s">
        <v>101</v>
      </c>
      <c r="AY266" s="17" t="s">
        <v>149</v>
      </c>
      <c r="BE266" s="110">
        <f>IF(N266="základní",J266,0)</f>
        <v>0</v>
      </c>
      <c r="BF266" s="110">
        <f>IF(N266="snížená",J266,0)</f>
        <v>0</v>
      </c>
      <c r="BG266" s="110">
        <f>IF(N266="zákl. přenesená",J266,0)</f>
        <v>0</v>
      </c>
      <c r="BH266" s="110">
        <f>IF(N266="sníž. přenesená",J266,0)</f>
        <v>0</v>
      </c>
      <c r="BI266" s="110">
        <f>IF(N266="nulová",J266,0)</f>
        <v>0</v>
      </c>
      <c r="BJ266" s="17" t="s">
        <v>86</v>
      </c>
      <c r="BK266" s="110">
        <f>ROUND(I266*H266,2)</f>
        <v>0</v>
      </c>
      <c r="BL266" s="17" t="s">
        <v>156</v>
      </c>
      <c r="BM266" s="216" t="s">
        <v>444</v>
      </c>
    </row>
    <row r="267" spans="1:65" s="2" customFormat="1" ht="24.2" customHeight="1">
      <c r="A267" s="35"/>
      <c r="B267" s="36"/>
      <c r="C267" s="205" t="s">
        <v>445</v>
      </c>
      <c r="D267" s="205" t="s">
        <v>151</v>
      </c>
      <c r="E267" s="206" t="s">
        <v>446</v>
      </c>
      <c r="F267" s="207" t="s">
        <v>447</v>
      </c>
      <c r="G267" s="208" t="s">
        <v>99</v>
      </c>
      <c r="H267" s="209">
        <v>300</v>
      </c>
      <c r="I267" s="210"/>
      <c r="J267" s="211">
        <f>ROUND(I267*H267,2)</f>
        <v>0</v>
      </c>
      <c r="K267" s="207" t="s">
        <v>155</v>
      </c>
      <c r="L267" s="38"/>
      <c r="M267" s="212" t="s">
        <v>1</v>
      </c>
      <c r="N267" s="213" t="s">
        <v>46</v>
      </c>
      <c r="O267" s="72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16" t="s">
        <v>156</v>
      </c>
      <c r="AT267" s="216" t="s">
        <v>151</v>
      </c>
      <c r="AU267" s="216" t="s">
        <v>101</v>
      </c>
      <c r="AY267" s="17" t="s">
        <v>149</v>
      </c>
      <c r="BE267" s="110">
        <f>IF(N267="základní",J267,0)</f>
        <v>0</v>
      </c>
      <c r="BF267" s="110">
        <f>IF(N267="snížená",J267,0)</f>
        <v>0</v>
      </c>
      <c r="BG267" s="110">
        <f>IF(N267="zákl. přenesená",J267,0)</f>
        <v>0</v>
      </c>
      <c r="BH267" s="110">
        <f>IF(N267="sníž. přenesená",J267,0)</f>
        <v>0</v>
      </c>
      <c r="BI267" s="110">
        <f>IF(N267="nulová",J267,0)</f>
        <v>0</v>
      </c>
      <c r="BJ267" s="17" t="s">
        <v>86</v>
      </c>
      <c r="BK267" s="110">
        <f>ROUND(I267*H267,2)</f>
        <v>0</v>
      </c>
      <c r="BL267" s="17" t="s">
        <v>156</v>
      </c>
      <c r="BM267" s="216" t="s">
        <v>448</v>
      </c>
    </row>
    <row r="268" spans="1:65" s="2" customFormat="1" ht="24.2" customHeight="1">
      <c r="A268" s="35"/>
      <c r="B268" s="36"/>
      <c r="C268" s="205" t="s">
        <v>449</v>
      </c>
      <c r="D268" s="205" t="s">
        <v>151</v>
      </c>
      <c r="E268" s="206" t="s">
        <v>450</v>
      </c>
      <c r="F268" s="207" t="s">
        <v>451</v>
      </c>
      <c r="G268" s="208" t="s">
        <v>99</v>
      </c>
      <c r="H268" s="209">
        <v>30000</v>
      </c>
      <c r="I268" s="210"/>
      <c r="J268" s="211">
        <f>ROUND(I268*H268,2)</f>
        <v>0</v>
      </c>
      <c r="K268" s="207" t="s">
        <v>155</v>
      </c>
      <c r="L268" s="38"/>
      <c r="M268" s="212" t="s">
        <v>1</v>
      </c>
      <c r="N268" s="213" t="s">
        <v>46</v>
      </c>
      <c r="O268" s="72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6" t="s">
        <v>156</v>
      </c>
      <c r="AT268" s="216" t="s">
        <v>151</v>
      </c>
      <c r="AU268" s="216" t="s">
        <v>101</v>
      </c>
      <c r="AY268" s="17" t="s">
        <v>149</v>
      </c>
      <c r="BE268" s="110">
        <f>IF(N268="základní",J268,0)</f>
        <v>0</v>
      </c>
      <c r="BF268" s="110">
        <f>IF(N268="snížená",J268,0)</f>
        <v>0</v>
      </c>
      <c r="BG268" s="110">
        <f>IF(N268="zákl. přenesená",J268,0)</f>
        <v>0</v>
      </c>
      <c r="BH268" s="110">
        <f>IF(N268="sníž. přenesená",J268,0)</f>
        <v>0</v>
      </c>
      <c r="BI268" s="110">
        <f>IF(N268="nulová",J268,0)</f>
        <v>0</v>
      </c>
      <c r="BJ268" s="17" t="s">
        <v>86</v>
      </c>
      <c r="BK268" s="110">
        <f>ROUND(I268*H268,2)</f>
        <v>0</v>
      </c>
      <c r="BL268" s="17" t="s">
        <v>156</v>
      </c>
      <c r="BM268" s="216" t="s">
        <v>452</v>
      </c>
    </row>
    <row r="269" spans="1:65" s="13" customFormat="1" ht="11.25">
      <c r="B269" s="217"/>
      <c r="C269" s="218"/>
      <c r="D269" s="219" t="s">
        <v>165</v>
      </c>
      <c r="E269" s="218"/>
      <c r="F269" s="221" t="s">
        <v>453</v>
      </c>
      <c r="G269" s="218"/>
      <c r="H269" s="222">
        <v>30000</v>
      </c>
      <c r="I269" s="223"/>
      <c r="J269" s="218"/>
      <c r="K269" s="218"/>
      <c r="L269" s="224"/>
      <c r="M269" s="225"/>
      <c r="N269" s="226"/>
      <c r="O269" s="226"/>
      <c r="P269" s="226"/>
      <c r="Q269" s="226"/>
      <c r="R269" s="226"/>
      <c r="S269" s="226"/>
      <c r="T269" s="227"/>
      <c r="AT269" s="228" t="s">
        <v>165</v>
      </c>
      <c r="AU269" s="228" t="s">
        <v>101</v>
      </c>
      <c r="AV269" s="13" t="s">
        <v>101</v>
      </c>
      <c r="AW269" s="13" t="s">
        <v>4</v>
      </c>
      <c r="AX269" s="13" t="s">
        <v>86</v>
      </c>
      <c r="AY269" s="228" t="s">
        <v>149</v>
      </c>
    </row>
    <row r="270" spans="1:65" s="2" customFormat="1" ht="24.2" customHeight="1">
      <c r="A270" s="35"/>
      <c r="B270" s="36"/>
      <c r="C270" s="205" t="s">
        <v>454</v>
      </c>
      <c r="D270" s="205" t="s">
        <v>151</v>
      </c>
      <c r="E270" s="206" t="s">
        <v>455</v>
      </c>
      <c r="F270" s="207" t="s">
        <v>456</v>
      </c>
      <c r="G270" s="208" t="s">
        <v>99</v>
      </c>
      <c r="H270" s="209">
        <v>300</v>
      </c>
      <c r="I270" s="210"/>
      <c r="J270" s="211">
        <f>ROUND(I270*H270,2)</f>
        <v>0</v>
      </c>
      <c r="K270" s="207" t="s">
        <v>155</v>
      </c>
      <c r="L270" s="38"/>
      <c r="M270" s="212" t="s">
        <v>1</v>
      </c>
      <c r="N270" s="213" t="s">
        <v>46</v>
      </c>
      <c r="O270" s="72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16" t="s">
        <v>156</v>
      </c>
      <c r="AT270" s="216" t="s">
        <v>151</v>
      </c>
      <c r="AU270" s="216" t="s">
        <v>101</v>
      </c>
      <c r="AY270" s="17" t="s">
        <v>149</v>
      </c>
      <c r="BE270" s="110">
        <f>IF(N270="základní",J270,0)</f>
        <v>0</v>
      </c>
      <c r="BF270" s="110">
        <f>IF(N270="snížená",J270,0)</f>
        <v>0</v>
      </c>
      <c r="BG270" s="110">
        <f>IF(N270="zákl. přenesená",J270,0)</f>
        <v>0</v>
      </c>
      <c r="BH270" s="110">
        <f>IF(N270="sníž. přenesená",J270,0)</f>
        <v>0</v>
      </c>
      <c r="BI270" s="110">
        <f>IF(N270="nulová",J270,0)</f>
        <v>0</v>
      </c>
      <c r="BJ270" s="17" t="s">
        <v>86</v>
      </c>
      <c r="BK270" s="110">
        <f>ROUND(I270*H270,2)</f>
        <v>0</v>
      </c>
      <c r="BL270" s="17" t="s">
        <v>156</v>
      </c>
      <c r="BM270" s="216" t="s">
        <v>457</v>
      </c>
    </row>
    <row r="271" spans="1:65" s="2" customFormat="1" ht="55.5" customHeight="1">
      <c r="A271" s="35"/>
      <c r="B271" s="36"/>
      <c r="C271" s="205" t="s">
        <v>458</v>
      </c>
      <c r="D271" s="205" t="s">
        <v>151</v>
      </c>
      <c r="E271" s="206" t="s">
        <v>459</v>
      </c>
      <c r="F271" s="207" t="s">
        <v>460</v>
      </c>
      <c r="G271" s="208" t="s">
        <v>99</v>
      </c>
      <c r="H271" s="209">
        <v>384</v>
      </c>
      <c r="I271" s="210"/>
      <c r="J271" s="211">
        <f>ROUND(I271*H271,2)</f>
        <v>0</v>
      </c>
      <c r="K271" s="207" t="s">
        <v>155</v>
      </c>
      <c r="L271" s="38"/>
      <c r="M271" s="212" t="s">
        <v>1</v>
      </c>
      <c r="N271" s="213" t="s">
        <v>46</v>
      </c>
      <c r="O271" s="72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16" t="s">
        <v>156</v>
      </c>
      <c r="AT271" s="216" t="s">
        <v>151</v>
      </c>
      <c r="AU271" s="216" t="s">
        <v>101</v>
      </c>
      <c r="AY271" s="17" t="s">
        <v>149</v>
      </c>
      <c r="BE271" s="110">
        <f>IF(N271="základní",J271,0)</f>
        <v>0</v>
      </c>
      <c r="BF271" s="110">
        <f>IF(N271="snížená",J271,0)</f>
        <v>0</v>
      </c>
      <c r="BG271" s="110">
        <f>IF(N271="zákl. přenesená",J271,0)</f>
        <v>0</v>
      </c>
      <c r="BH271" s="110">
        <f>IF(N271="sníž. přenesená",J271,0)</f>
        <v>0</v>
      </c>
      <c r="BI271" s="110">
        <f>IF(N271="nulová",J271,0)</f>
        <v>0</v>
      </c>
      <c r="BJ271" s="17" t="s">
        <v>86</v>
      </c>
      <c r="BK271" s="110">
        <f>ROUND(I271*H271,2)</f>
        <v>0</v>
      </c>
      <c r="BL271" s="17" t="s">
        <v>156</v>
      </c>
      <c r="BM271" s="216" t="s">
        <v>461</v>
      </c>
    </row>
    <row r="272" spans="1:65" s="13" customFormat="1" ht="11.25">
      <c r="B272" s="217"/>
      <c r="C272" s="218"/>
      <c r="D272" s="219" t="s">
        <v>165</v>
      </c>
      <c r="E272" s="220" t="s">
        <v>1</v>
      </c>
      <c r="F272" s="221" t="s">
        <v>462</v>
      </c>
      <c r="G272" s="218"/>
      <c r="H272" s="222">
        <v>384</v>
      </c>
      <c r="I272" s="223"/>
      <c r="J272" s="218"/>
      <c r="K272" s="218"/>
      <c r="L272" s="224"/>
      <c r="M272" s="225"/>
      <c r="N272" s="226"/>
      <c r="O272" s="226"/>
      <c r="P272" s="226"/>
      <c r="Q272" s="226"/>
      <c r="R272" s="226"/>
      <c r="S272" s="226"/>
      <c r="T272" s="227"/>
      <c r="AT272" s="228" t="s">
        <v>165</v>
      </c>
      <c r="AU272" s="228" t="s">
        <v>101</v>
      </c>
      <c r="AV272" s="13" t="s">
        <v>101</v>
      </c>
      <c r="AW272" s="13" t="s">
        <v>35</v>
      </c>
      <c r="AX272" s="13" t="s">
        <v>86</v>
      </c>
      <c r="AY272" s="228" t="s">
        <v>149</v>
      </c>
    </row>
    <row r="273" spans="1:65" s="2" customFormat="1" ht="44.25" customHeight="1">
      <c r="A273" s="35"/>
      <c r="B273" s="36"/>
      <c r="C273" s="205" t="s">
        <v>463</v>
      </c>
      <c r="D273" s="205" t="s">
        <v>151</v>
      </c>
      <c r="E273" s="206" t="s">
        <v>464</v>
      </c>
      <c r="F273" s="207" t="s">
        <v>465</v>
      </c>
      <c r="G273" s="208" t="s">
        <v>99</v>
      </c>
      <c r="H273" s="209">
        <v>38400</v>
      </c>
      <c r="I273" s="210"/>
      <c r="J273" s="211">
        <f>ROUND(I273*H273,2)</f>
        <v>0</v>
      </c>
      <c r="K273" s="207" t="s">
        <v>155</v>
      </c>
      <c r="L273" s="38"/>
      <c r="M273" s="212" t="s">
        <v>1</v>
      </c>
      <c r="N273" s="213" t="s">
        <v>46</v>
      </c>
      <c r="O273" s="72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16" t="s">
        <v>156</v>
      </c>
      <c r="AT273" s="216" t="s">
        <v>151</v>
      </c>
      <c r="AU273" s="216" t="s">
        <v>101</v>
      </c>
      <c r="AY273" s="17" t="s">
        <v>149</v>
      </c>
      <c r="BE273" s="110">
        <f>IF(N273="základní",J273,0)</f>
        <v>0</v>
      </c>
      <c r="BF273" s="110">
        <f>IF(N273="snížená",J273,0)</f>
        <v>0</v>
      </c>
      <c r="BG273" s="110">
        <f>IF(N273="zákl. přenesená",J273,0)</f>
        <v>0</v>
      </c>
      <c r="BH273" s="110">
        <f>IF(N273="sníž. přenesená",J273,0)</f>
        <v>0</v>
      </c>
      <c r="BI273" s="110">
        <f>IF(N273="nulová",J273,0)</f>
        <v>0</v>
      </c>
      <c r="BJ273" s="17" t="s">
        <v>86</v>
      </c>
      <c r="BK273" s="110">
        <f>ROUND(I273*H273,2)</f>
        <v>0</v>
      </c>
      <c r="BL273" s="17" t="s">
        <v>156</v>
      </c>
      <c r="BM273" s="216" t="s">
        <v>466</v>
      </c>
    </row>
    <row r="274" spans="1:65" s="13" customFormat="1" ht="11.25">
      <c r="B274" s="217"/>
      <c r="C274" s="218"/>
      <c r="D274" s="219" t="s">
        <v>165</v>
      </c>
      <c r="E274" s="218"/>
      <c r="F274" s="221" t="s">
        <v>467</v>
      </c>
      <c r="G274" s="218"/>
      <c r="H274" s="222">
        <v>38400</v>
      </c>
      <c r="I274" s="223"/>
      <c r="J274" s="218"/>
      <c r="K274" s="218"/>
      <c r="L274" s="224"/>
      <c r="M274" s="225"/>
      <c r="N274" s="226"/>
      <c r="O274" s="226"/>
      <c r="P274" s="226"/>
      <c r="Q274" s="226"/>
      <c r="R274" s="226"/>
      <c r="S274" s="226"/>
      <c r="T274" s="227"/>
      <c r="AT274" s="228" t="s">
        <v>165</v>
      </c>
      <c r="AU274" s="228" t="s">
        <v>101</v>
      </c>
      <c r="AV274" s="13" t="s">
        <v>101</v>
      </c>
      <c r="AW274" s="13" t="s">
        <v>4</v>
      </c>
      <c r="AX274" s="13" t="s">
        <v>86</v>
      </c>
      <c r="AY274" s="228" t="s">
        <v>149</v>
      </c>
    </row>
    <row r="275" spans="1:65" s="2" customFormat="1" ht="55.5" customHeight="1">
      <c r="A275" s="35"/>
      <c r="B275" s="36"/>
      <c r="C275" s="205" t="s">
        <v>468</v>
      </c>
      <c r="D275" s="205" t="s">
        <v>151</v>
      </c>
      <c r="E275" s="206" t="s">
        <v>469</v>
      </c>
      <c r="F275" s="207" t="s">
        <v>470</v>
      </c>
      <c r="G275" s="208" t="s">
        <v>99</v>
      </c>
      <c r="H275" s="209">
        <v>384</v>
      </c>
      <c r="I275" s="210"/>
      <c r="J275" s="211">
        <f>ROUND(I275*H275,2)</f>
        <v>0</v>
      </c>
      <c r="K275" s="207" t="s">
        <v>155</v>
      </c>
      <c r="L275" s="38"/>
      <c r="M275" s="212" t="s">
        <v>1</v>
      </c>
      <c r="N275" s="213" t="s">
        <v>46</v>
      </c>
      <c r="O275" s="72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6" t="s">
        <v>156</v>
      </c>
      <c r="AT275" s="216" t="s">
        <v>151</v>
      </c>
      <c r="AU275" s="216" t="s">
        <v>101</v>
      </c>
      <c r="AY275" s="17" t="s">
        <v>149</v>
      </c>
      <c r="BE275" s="110">
        <f>IF(N275="základní",J275,0)</f>
        <v>0</v>
      </c>
      <c r="BF275" s="110">
        <f>IF(N275="snížená",J275,0)</f>
        <v>0</v>
      </c>
      <c r="BG275" s="110">
        <f>IF(N275="zákl. přenesená",J275,0)</f>
        <v>0</v>
      </c>
      <c r="BH275" s="110">
        <f>IF(N275="sníž. přenesená",J275,0)</f>
        <v>0</v>
      </c>
      <c r="BI275" s="110">
        <f>IF(N275="nulová",J275,0)</f>
        <v>0</v>
      </c>
      <c r="BJ275" s="17" t="s">
        <v>86</v>
      </c>
      <c r="BK275" s="110">
        <f>ROUND(I275*H275,2)</f>
        <v>0</v>
      </c>
      <c r="BL275" s="17" t="s">
        <v>156</v>
      </c>
      <c r="BM275" s="216" t="s">
        <v>471</v>
      </c>
    </row>
    <row r="276" spans="1:65" s="2" customFormat="1" ht="37.9" customHeight="1">
      <c r="A276" s="35"/>
      <c r="B276" s="36"/>
      <c r="C276" s="205" t="s">
        <v>472</v>
      </c>
      <c r="D276" s="205" t="s">
        <v>151</v>
      </c>
      <c r="E276" s="206" t="s">
        <v>473</v>
      </c>
      <c r="F276" s="207" t="s">
        <v>474</v>
      </c>
      <c r="G276" s="208" t="s">
        <v>169</v>
      </c>
      <c r="H276" s="209">
        <v>1.2</v>
      </c>
      <c r="I276" s="210"/>
      <c r="J276" s="211">
        <f>ROUND(I276*H276,2)</f>
        <v>0</v>
      </c>
      <c r="K276" s="207" t="s">
        <v>155</v>
      </c>
      <c r="L276" s="38"/>
      <c r="M276" s="212" t="s">
        <v>1</v>
      </c>
      <c r="N276" s="213" t="s">
        <v>46</v>
      </c>
      <c r="O276" s="72"/>
      <c r="P276" s="214">
        <f>O276*H276</f>
        <v>0</v>
      </c>
      <c r="Q276" s="214">
        <v>1.2199999999999999E-3</v>
      </c>
      <c r="R276" s="214">
        <f>Q276*H276</f>
        <v>1.4639999999999998E-3</v>
      </c>
      <c r="S276" s="214">
        <v>1E-3</v>
      </c>
      <c r="T276" s="215">
        <f>S276*H276</f>
        <v>1.1999999999999999E-3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16" t="s">
        <v>156</v>
      </c>
      <c r="AT276" s="216" t="s">
        <v>151</v>
      </c>
      <c r="AU276" s="216" t="s">
        <v>101</v>
      </c>
      <c r="AY276" s="17" t="s">
        <v>149</v>
      </c>
      <c r="BE276" s="110">
        <f>IF(N276="základní",J276,0)</f>
        <v>0</v>
      </c>
      <c r="BF276" s="110">
        <f>IF(N276="snížená",J276,0)</f>
        <v>0</v>
      </c>
      <c r="BG276" s="110">
        <f>IF(N276="zákl. přenesená",J276,0)</f>
        <v>0</v>
      </c>
      <c r="BH276" s="110">
        <f>IF(N276="sníž. přenesená",J276,0)</f>
        <v>0</v>
      </c>
      <c r="BI276" s="110">
        <f>IF(N276="nulová",J276,0)</f>
        <v>0</v>
      </c>
      <c r="BJ276" s="17" t="s">
        <v>86</v>
      </c>
      <c r="BK276" s="110">
        <f>ROUND(I276*H276,2)</f>
        <v>0</v>
      </c>
      <c r="BL276" s="17" t="s">
        <v>156</v>
      </c>
      <c r="BM276" s="216" t="s">
        <v>475</v>
      </c>
    </row>
    <row r="277" spans="1:65" s="13" customFormat="1" ht="11.25">
      <c r="B277" s="217"/>
      <c r="C277" s="218"/>
      <c r="D277" s="219" t="s">
        <v>165</v>
      </c>
      <c r="E277" s="220" t="s">
        <v>1</v>
      </c>
      <c r="F277" s="221" t="s">
        <v>476</v>
      </c>
      <c r="G277" s="218"/>
      <c r="H277" s="222">
        <v>1.2</v>
      </c>
      <c r="I277" s="223"/>
      <c r="J277" s="218"/>
      <c r="K277" s="218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165</v>
      </c>
      <c r="AU277" s="228" t="s">
        <v>101</v>
      </c>
      <c r="AV277" s="13" t="s">
        <v>101</v>
      </c>
      <c r="AW277" s="13" t="s">
        <v>35</v>
      </c>
      <c r="AX277" s="13" t="s">
        <v>86</v>
      </c>
      <c r="AY277" s="228" t="s">
        <v>149</v>
      </c>
    </row>
    <row r="278" spans="1:65" s="2" customFormat="1" ht="24.2" customHeight="1">
      <c r="A278" s="35"/>
      <c r="B278" s="36"/>
      <c r="C278" s="250" t="s">
        <v>477</v>
      </c>
      <c r="D278" s="250" t="s">
        <v>280</v>
      </c>
      <c r="E278" s="251" t="s">
        <v>478</v>
      </c>
      <c r="F278" s="252" t="s">
        <v>479</v>
      </c>
      <c r="G278" s="253" t="s">
        <v>238</v>
      </c>
      <c r="H278" s="254">
        <v>6.0000000000000001E-3</v>
      </c>
      <c r="I278" s="255"/>
      <c r="J278" s="256">
        <f>ROUND(I278*H278,2)</f>
        <v>0</v>
      </c>
      <c r="K278" s="252" t="s">
        <v>155</v>
      </c>
      <c r="L278" s="257"/>
      <c r="M278" s="258" t="s">
        <v>1</v>
      </c>
      <c r="N278" s="259" t="s">
        <v>46</v>
      </c>
      <c r="O278" s="72"/>
      <c r="P278" s="214">
        <f>O278*H278</f>
        <v>0</v>
      </c>
      <c r="Q278" s="214">
        <v>1</v>
      </c>
      <c r="R278" s="214">
        <f>Q278*H278</f>
        <v>6.0000000000000001E-3</v>
      </c>
      <c r="S278" s="214">
        <v>0</v>
      </c>
      <c r="T278" s="215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16" t="s">
        <v>185</v>
      </c>
      <c r="AT278" s="216" t="s">
        <v>280</v>
      </c>
      <c r="AU278" s="216" t="s">
        <v>101</v>
      </c>
      <c r="AY278" s="17" t="s">
        <v>149</v>
      </c>
      <c r="BE278" s="110">
        <f>IF(N278="základní",J278,0)</f>
        <v>0</v>
      </c>
      <c r="BF278" s="110">
        <f>IF(N278="snížená",J278,0)</f>
        <v>0</v>
      </c>
      <c r="BG278" s="110">
        <f>IF(N278="zákl. přenesená",J278,0)</f>
        <v>0</v>
      </c>
      <c r="BH278" s="110">
        <f>IF(N278="sníž. přenesená",J278,0)</f>
        <v>0</v>
      </c>
      <c r="BI278" s="110">
        <f>IF(N278="nulová",J278,0)</f>
        <v>0</v>
      </c>
      <c r="BJ278" s="17" t="s">
        <v>86</v>
      </c>
      <c r="BK278" s="110">
        <f>ROUND(I278*H278,2)</f>
        <v>0</v>
      </c>
      <c r="BL278" s="17" t="s">
        <v>156</v>
      </c>
      <c r="BM278" s="216" t="s">
        <v>480</v>
      </c>
    </row>
    <row r="279" spans="1:65" s="2" customFormat="1" ht="19.5">
      <c r="A279" s="35"/>
      <c r="B279" s="36"/>
      <c r="C279" s="37"/>
      <c r="D279" s="219" t="s">
        <v>334</v>
      </c>
      <c r="E279" s="37"/>
      <c r="F279" s="260" t="s">
        <v>481</v>
      </c>
      <c r="G279" s="37"/>
      <c r="H279" s="37"/>
      <c r="I279" s="175"/>
      <c r="J279" s="37"/>
      <c r="K279" s="37"/>
      <c r="L279" s="38"/>
      <c r="M279" s="261"/>
      <c r="N279" s="262"/>
      <c r="O279" s="72"/>
      <c r="P279" s="72"/>
      <c r="Q279" s="72"/>
      <c r="R279" s="72"/>
      <c r="S279" s="72"/>
      <c r="T279" s="73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7" t="s">
        <v>334</v>
      </c>
      <c r="AU279" s="17" t="s">
        <v>101</v>
      </c>
    </row>
    <row r="280" spans="1:65" s="13" customFormat="1" ht="11.25">
      <c r="B280" s="217"/>
      <c r="C280" s="218"/>
      <c r="D280" s="219" t="s">
        <v>165</v>
      </c>
      <c r="E280" s="220" t="s">
        <v>1</v>
      </c>
      <c r="F280" s="221" t="s">
        <v>482</v>
      </c>
      <c r="G280" s="218"/>
      <c r="H280" s="222">
        <v>5.0000000000000001E-3</v>
      </c>
      <c r="I280" s="223"/>
      <c r="J280" s="218"/>
      <c r="K280" s="218"/>
      <c r="L280" s="224"/>
      <c r="M280" s="225"/>
      <c r="N280" s="226"/>
      <c r="O280" s="226"/>
      <c r="P280" s="226"/>
      <c r="Q280" s="226"/>
      <c r="R280" s="226"/>
      <c r="S280" s="226"/>
      <c r="T280" s="227"/>
      <c r="AT280" s="228" t="s">
        <v>165</v>
      </c>
      <c r="AU280" s="228" t="s">
        <v>101</v>
      </c>
      <c r="AV280" s="13" t="s">
        <v>101</v>
      </c>
      <c r="AW280" s="13" t="s">
        <v>35</v>
      </c>
      <c r="AX280" s="13" t="s">
        <v>86</v>
      </c>
      <c r="AY280" s="228" t="s">
        <v>149</v>
      </c>
    </row>
    <row r="281" spans="1:65" s="13" customFormat="1" ht="11.25">
      <c r="B281" s="217"/>
      <c r="C281" s="218"/>
      <c r="D281" s="219" t="s">
        <v>165</v>
      </c>
      <c r="E281" s="218"/>
      <c r="F281" s="221" t="s">
        <v>483</v>
      </c>
      <c r="G281" s="218"/>
      <c r="H281" s="222">
        <v>6.0000000000000001E-3</v>
      </c>
      <c r="I281" s="223"/>
      <c r="J281" s="218"/>
      <c r="K281" s="218"/>
      <c r="L281" s="224"/>
      <c r="M281" s="225"/>
      <c r="N281" s="226"/>
      <c r="O281" s="226"/>
      <c r="P281" s="226"/>
      <c r="Q281" s="226"/>
      <c r="R281" s="226"/>
      <c r="S281" s="226"/>
      <c r="T281" s="227"/>
      <c r="AT281" s="228" t="s">
        <v>165</v>
      </c>
      <c r="AU281" s="228" t="s">
        <v>101</v>
      </c>
      <c r="AV281" s="13" t="s">
        <v>101</v>
      </c>
      <c r="AW281" s="13" t="s">
        <v>4</v>
      </c>
      <c r="AX281" s="13" t="s">
        <v>86</v>
      </c>
      <c r="AY281" s="228" t="s">
        <v>149</v>
      </c>
    </row>
    <row r="282" spans="1:65" s="12" customFormat="1" ht="22.9" customHeight="1">
      <c r="B282" s="189"/>
      <c r="C282" s="190"/>
      <c r="D282" s="191" t="s">
        <v>80</v>
      </c>
      <c r="E282" s="203" t="s">
        <v>484</v>
      </c>
      <c r="F282" s="203" t="s">
        <v>485</v>
      </c>
      <c r="G282" s="190"/>
      <c r="H282" s="190"/>
      <c r="I282" s="193"/>
      <c r="J282" s="204">
        <f>BK282</f>
        <v>0</v>
      </c>
      <c r="K282" s="190"/>
      <c r="L282" s="195"/>
      <c r="M282" s="196"/>
      <c r="N282" s="197"/>
      <c r="O282" s="197"/>
      <c r="P282" s="198">
        <f>SUM(P283:P286)</f>
        <v>0</v>
      </c>
      <c r="Q282" s="197"/>
      <c r="R282" s="198">
        <f>SUM(R283:R286)</f>
        <v>0</v>
      </c>
      <c r="S282" s="197"/>
      <c r="T282" s="199">
        <f>SUM(T283:T286)</f>
        <v>0</v>
      </c>
      <c r="AR282" s="200" t="s">
        <v>86</v>
      </c>
      <c r="AT282" s="201" t="s">
        <v>80</v>
      </c>
      <c r="AU282" s="201" t="s">
        <v>86</v>
      </c>
      <c r="AY282" s="200" t="s">
        <v>149</v>
      </c>
      <c r="BK282" s="202">
        <f>SUM(BK283:BK286)</f>
        <v>0</v>
      </c>
    </row>
    <row r="283" spans="1:65" s="2" customFormat="1" ht="37.9" customHeight="1">
      <c r="A283" s="35"/>
      <c r="B283" s="36"/>
      <c r="C283" s="205" t="s">
        <v>486</v>
      </c>
      <c r="D283" s="205" t="s">
        <v>151</v>
      </c>
      <c r="E283" s="206" t="s">
        <v>487</v>
      </c>
      <c r="F283" s="207" t="s">
        <v>488</v>
      </c>
      <c r="G283" s="208" t="s">
        <v>238</v>
      </c>
      <c r="H283" s="209">
        <v>11.022</v>
      </c>
      <c r="I283" s="210"/>
      <c r="J283" s="211">
        <f>ROUND(I283*H283,2)</f>
        <v>0</v>
      </c>
      <c r="K283" s="207" t="s">
        <v>155</v>
      </c>
      <c r="L283" s="38"/>
      <c r="M283" s="212" t="s">
        <v>1</v>
      </c>
      <c r="N283" s="213" t="s">
        <v>46</v>
      </c>
      <c r="O283" s="72"/>
      <c r="P283" s="214">
        <f>O283*H283</f>
        <v>0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16" t="s">
        <v>156</v>
      </c>
      <c r="AT283" s="216" t="s">
        <v>151</v>
      </c>
      <c r="AU283" s="216" t="s">
        <v>101</v>
      </c>
      <c r="AY283" s="17" t="s">
        <v>149</v>
      </c>
      <c r="BE283" s="110">
        <f>IF(N283="základní",J283,0)</f>
        <v>0</v>
      </c>
      <c r="BF283" s="110">
        <f>IF(N283="snížená",J283,0)</f>
        <v>0</v>
      </c>
      <c r="BG283" s="110">
        <f>IF(N283="zákl. přenesená",J283,0)</f>
        <v>0</v>
      </c>
      <c r="BH283" s="110">
        <f>IF(N283="sníž. přenesená",J283,0)</f>
        <v>0</v>
      </c>
      <c r="BI283" s="110">
        <f>IF(N283="nulová",J283,0)</f>
        <v>0</v>
      </c>
      <c r="BJ283" s="17" t="s">
        <v>86</v>
      </c>
      <c r="BK283" s="110">
        <f>ROUND(I283*H283,2)</f>
        <v>0</v>
      </c>
      <c r="BL283" s="17" t="s">
        <v>156</v>
      </c>
      <c r="BM283" s="216" t="s">
        <v>489</v>
      </c>
    </row>
    <row r="284" spans="1:65" s="2" customFormat="1" ht="37.9" customHeight="1">
      <c r="A284" s="35"/>
      <c r="B284" s="36"/>
      <c r="C284" s="205" t="s">
        <v>490</v>
      </c>
      <c r="D284" s="205" t="s">
        <v>151</v>
      </c>
      <c r="E284" s="206" t="s">
        <v>491</v>
      </c>
      <c r="F284" s="207" t="s">
        <v>492</v>
      </c>
      <c r="G284" s="208" t="s">
        <v>238</v>
      </c>
      <c r="H284" s="209">
        <v>11.022</v>
      </c>
      <c r="I284" s="210"/>
      <c r="J284" s="211">
        <f>ROUND(I284*H284,2)</f>
        <v>0</v>
      </c>
      <c r="K284" s="207" t="s">
        <v>155</v>
      </c>
      <c r="L284" s="38"/>
      <c r="M284" s="212" t="s">
        <v>1</v>
      </c>
      <c r="N284" s="213" t="s">
        <v>46</v>
      </c>
      <c r="O284" s="72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16" t="s">
        <v>156</v>
      </c>
      <c r="AT284" s="216" t="s">
        <v>151</v>
      </c>
      <c r="AU284" s="216" t="s">
        <v>101</v>
      </c>
      <c r="AY284" s="17" t="s">
        <v>149</v>
      </c>
      <c r="BE284" s="110">
        <f>IF(N284="základní",J284,0)</f>
        <v>0</v>
      </c>
      <c r="BF284" s="110">
        <f>IF(N284="snížená",J284,0)</f>
        <v>0</v>
      </c>
      <c r="BG284" s="110">
        <f>IF(N284="zákl. přenesená",J284,0)</f>
        <v>0</v>
      </c>
      <c r="BH284" s="110">
        <f>IF(N284="sníž. přenesená",J284,0)</f>
        <v>0</v>
      </c>
      <c r="BI284" s="110">
        <f>IF(N284="nulová",J284,0)</f>
        <v>0</v>
      </c>
      <c r="BJ284" s="17" t="s">
        <v>86</v>
      </c>
      <c r="BK284" s="110">
        <f>ROUND(I284*H284,2)</f>
        <v>0</v>
      </c>
      <c r="BL284" s="17" t="s">
        <v>156</v>
      </c>
      <c r="BM284" s="216" t="s">
        <v>493</v>
      </c>
    </row>
    <row r="285" spans="1:65" s="2" customFormat="1" ht="24.2" customHeight="1">
      <c r="A285" s="35"/>
      <c r="B285" s="36"/>
      <c r="C285" s="205" t="s">
        <v>494</v>
      </c>
      <c r="D285" s="205" t="s">
        <v>151</v>
      </c>
      <c r="E285" s="206" t="s">
        <v>495</v>
      </c>
      <c r="F285" s="207" t="s">
        <v>496</v>
      </c>
      <c r="G285" s="208" t="s">
        <v>238</v>
      </c>
      <c r="H285" s="209">
        <v>11.022</v>
      </c>
      <c r="I285" s="210"/>
      <c r="J285" s="211">
        <f>ROUND(I285*H285,2)</f>
        <v>0</v>
      </c>
      <c r="K285" s="207" t="s">
        <v>155</v>
      </c>
      <c r="L285" s="38"/>
      <c r="M285" s="212" t="s">
        <v>1</v>
      </c>
      <c r="N285" s="213" t="s">
        <v>46</v>
      </c>
      <c r="O285" s="72"/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6" t="s">
        <v>156</v>
      </c>
      <c r="AT285" s="216" t="s">
        <v>151</v>
      </c>
      <c r="AU285" s="216" t="s">
        <v>101</v>
      </c>
      <c r="AY285" s="17" t="s">
        <v>149</v>
      </c>
      <c r="BE285" s="110">
        <f>IF(N285="základní",J285,0)</f>
        <v>0</v>
      </c>
      <c r="BF285" s="110">
        <f>IF(N285="snížená",J285,0)</f>
        <v>0</v>
      </c>
      <c r="BG285" s="110">
        <f>IF(N285="zákl. přenesená",J285,0)</f>
        <v>0</v>
      </c>
      <c r="BH285" s="110">
        <f>IF(N285="sníž. přenesená",J285,0)</f>
        <v>0</v>
      </c>
      <c r="BI285" s="110">
        <f>IF(N285="nulová",J285,0)</f>
        <v>0</v>
      </c>
      <c r="BJ285" s="17" t="s">
        <v>86</v>
      </c>
      <c r="BK285" s="110">
        <f>ROUND(I285*H285,2)</f>
        <v>0</v>
      </c>
      <c r="BL285" s="17" t="s">
        <v>156</v>
      </c>
      <c r="BM285" s="216" t="s">
        <v>497</v>
      </c>
    </row>
    <row r="286" spans="1:65" s="2" customFormat="1" ht="44.25" customHeight="1">
      <c r="A286" s="35"/>
      <c r="B286" s="36"/>
      <c r="C286" s="205" t="s">
        <v>498</v>
      </c>
      <c r="D286" s="205" t="s">
        <v>151</v>
      </c>
      <c r="E286" s="206" t="s">
        <v>499</v>
      </c>
      <c r="F286" s="207" t="s">
        <v>500</v>
      </c>
      <c r="G286" s="208" t="s">
        <v>238</v>
      </c>
      <c r="H286" s="209">
        <v>11.022</v>
      </c>
      <c r="I286" s="210"/>
      <c r="J286" s="211">
        <f>ROUND(I286*H286,2)</f>
        <v>0</v>
      </c>
      <c r="K286" s="207" t="s">
        <v>155</v>
      </c>
      <c r="L286" s="38"/>
      <c r="M286" s="212" t="s">
        <v>1</v>
      </c>
      <c r="N286" s="213" t="s">
        <v>46</v>
      </c>
      <c r="O286" s="72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16" t="s">
        <v>156</v>
      </c>
      <c r="AT286" s="216" t="s">
        <v>151</v>
      </c>
      <c r="AU286" s="216" t="s">
        <v>101</v>
      </c>
      <c r="AY286" s="17" t="s">
        <v>149</v>
      </c>
      <c r="BE286" s="110">
        <f>IF(N286="základní",J286,0)</f>
        <v>0</v>
      </c>
      <c r="BF286" s="110">
        <f>IF(N286="snížená",J286,0)</f>
        <v>0</v>
      </c>
      <c r="BG286" s="110">
        <f>IF(N286="zákl. přenesená",J286,0)</f>
        <v>0</v>
      </c>
      <c r="BH286" s="110">
        <f>IF(N286="sníž. přenesená",J286,0)</f>
        <v>0</v>
      </c>
      <c r="BI286" s="110">
        <f>IF(N286="nulová",J286,0)</f>
        <v>0</v>
      </c>
      <c r="BJ286" s="17" t="s">
        <v>86</v>
      </c>
      <c r="BK286" s="110">
        <f>ROUND(I286*H286,2)</f>
        <v>0</v>
      </c>
      <c r="BL286" s="17" t="s">
        <v>156</v>
      </c>
      <c r="BM286" s="216" t="s">
        <v>501</v>
      </c>
    </row>
    <row r="287" spans="1:65" s="12" customFormat="1" ht="22.9" customHeight="1">
      <c r="B287" s="189"/>
      <c r="C287" s="190"/>
      <c r="D287" s="191" t="s">
        <v>80</v>
      </c>
      <c r="E287" s="203" t="s">
        <v>502</v>
      </c>
      <c r="F287" s="203" t="s">
        <v>503</v>
      </c>
      <c r="G287" s="190"/>
      <c r="H287" s="190"/>
      <c r="I287" s="193"/>
      <c r="J287" s="204">
        <f>BK287</f>
        <v>0</v>
      </c>
      <c r="K287" s="190"/>
      <c r="L287" s="195"/>
      <c r="M287" s="196"/>
      <c r="N287" s="197"/>
      <c r="O287" s="197"/>
      <c r="P287" s="198">
        <f>SUM(P288:P289)</f>
        <v>0</v>
      </c>
      <c r="Q287" s="197"/>
      <c r="R287" s="198">
        <f>SUM(R288:R289)</f>
        <v>0</v>
      </c>
      <c r="S287" s="197"/>
      <c r="T287" s="199">
        <f>SUM(T288:T289)</f>
        <v>0</v>
      </c>
      <c r="AR287" s="200" t="s">
        <v>86</v>
      </c>
      <c r="AT287" s="201" t="s">
        <v>80</v>
      </c>
      <c r="AU287" s="201" t="s">
        <v>86</v>
      </c>
      <c r="AY287" s="200" t="s">
        <v>149</v>
      </c>
      <c r="BK287" s="202">
        <f>SUM(BK288:BK289)</f>
        <v>0</v>
      </c>
    </row>
    <row r="288" spans="1:65" s="2" customFormat="1" ht="44.25" customHeight="1">
      <c r="A288" s="35"/>
      <c r="B288" s="36"/>
      <c r="C288" s="205" t="s">
        <v>504</v>
      </c>
      <c r="D288" s="205" t="s">
        <v>151</v>
      </c>
      <c r="E288" s="206" t="s">
        <v>505</v>
      </c>
      <c r="F288" s="207" t="s">
        <v>506</v>
      </c>
      <c r="G288" s="208" t="s">
        <v>238</v>
      </c>
      <c r="H288" s="209">
        <v>42.198</v>
      </c>
      <c r="I288" s="210"/>
      <c r="J288" s="211">
        <f>ROUND(I288*H288,2)</f>
        <v>0</v>
      </c>
      <c r="K288" s="207" t="s">
        <v>155</v>
      </c>
      <c r="L288" s="38"/>
      <c r="M288" s="212" t="s">
        <v>1</v>
      </c>
      <c r="N288" s="213" t="s">
        <v>46</v>
      </c>
      <c r="O288" s="72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16" t="s">
        <v>156</v>
      </c>
      <c r="AT288" s="216" t="s">
        <v>151</v>
      </c>
      <c r="AU288" s="216" t="s">
        <v>101</v>
      </c>
      <c r="AY288" s="17" t="s">
        <v>149</v>
      </c>
      <c r="BE288" s="110">
        <f>IF(N288="základní",J288,0)</f>
        <v>0</v>
      </c>
      <c r="BF288" s="110">
        <f>IF(N288="snížená",J288,0)</f>
        <v>0</v>
      </c>
      <c r="BG288" s="110">
        <f>IF(N288="zákl. přenesená",J288,0)</f>
        <v>0</v>
      </c>
      <c r="BH288" s="110">
        <f>IF(N288="sníž. přenesená",J288,0)</f>
        <v>0</v>
      </c>
      <c r="BI288" s="110">
        <f>IF(N288="nulová",J288,0)</f>
        <v>0</v>
      </c>
      <c r="BJ288" s="17" t="s">
        <v>86</v>
      </c>
      <c r="BK288" s="110">
        <f>ROUND(I288*H288,2)</f>
        <v>0</v>
      </c>
      <c r="BL288" s="17" t="s">
        <v>156</v>
      </c>
      <c r="BM288" s="216" t="s">
        <v>507</v>
      </c>
    </row>
    <row r="289" spans="1:65" s="2" customFormat="1" ht="55.5" customHeight="1">
      <c r="A289" s="35"/>
      <c r="B289" s="36"/>
      <c r="C289" s="205" t="s">
        <v>508</v>
      </c>
      <c r="D289" s="205" t="s">
        <v>151</v>
      </c>
      <c r="E289" s="206" t="s">
        <v>509</v>
      </c>
      <c r="F289" s="207" t="s">
        <v>510</v>
      </c>
      <c r="G289" s="208" t="s">
        <v>238</v>
      </c>
      <c r="H289" s="209">
        <v>42.198</v>
      </c>
      <c r="I289" s="210"/>
      <c r="J289" s="211">
        <f>ROUND(I289*H289,2)</f>
        <v>0</v>
      </c>
      <c r="K289" s="207" t="s">
        <v>155</v>
      </c>
      <c r="L289" s="38"/>
      <c r="M289" s="212" t="s">
        <v>1</v>
      </c>
      <c r="N289" s="213" t="s">
        <v>46</v>
      </c>
      <c r="O289" s="72"/>
      <c r="P289" s="214">
        <f>O289*H289</f>
        <v>0</v>
      </c>
      <c r="Q289" s="214">
        <v>0</v>
      </c>
      <c r="R289" s="214">
        <f>Q289*H289</f>
        <v>0</v>
      </c>
      <c r="S289" s="214">
        <v>0</v>
      </c>
      <c r="T289" s="21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16" t="s">
        <v>156</v>
      </c>
      <c r="AT289" s="216" t="s">
        <v>151</v>
      </c>
      <c r="AU289" s="216" t="s">
        <v>101</v>
      </c>
      <c r="AY289" s="17" t="s">
        <v>149</v>
      </c>
      <c r="BE289" s="110">
        <f>IF(N289="základní",J289,0)</f>
        <v>0</v>
      </c>
      <c r="BF289" s="110">
        <f>IF(N289="snížená",J289,0)</f>
        <v>0</v>
      </c>
      <c r="BG289" s="110">
        <f>IF(N289="zákl. přenesená",J289,0)</f>
        <v>0</v>
      </c>
      <c r="BH289" s="110">
        <f>IF(N289="sníž. přenesená",J289,0)</f>
        <v>0</v>
      </c>
      <c r="BI289" s="110">
        <f>IF(N289="nulová",J289,0)</f>
        <v>0</v>
      </c>
      <c r="BJ289" s="17" t="s">
        <v>86</v>
      </c>
      <c r="BK289" s="110">
        <f>ROUND(I289*H289,2)</f>
        <v>0</v>
      </c>
      <c r="BL289" s="17" t="s">
        <v>156</v>
      </c>
      <c r="BM289" s="216" t="s">
        <v>511</v>
      </c>
    </row>
    <row r="290" spans="1:65" s="12" customFormat="1" ht="22.9" customHeight="1">
      <c r="B290" s="189"/>
      <c r="C290" s="190"/>
      <c r="D290" s="191" t="s">
        <v>80</v>
      </c>
      <c r="E290" s="203" t="s">
        <v>512</v>
      </c>
      <c r="F290" s="203" t="s">
        <v>513</v>
      </c>
      <c r="G290" s="190"/>
      <c r="H290" s="190"/>
      <c r="I290" s="193"/>
      <c r="J290" s="204">
        <f>BK290</f>
        <v>0</v>
      </c>
      <c r="K290" s="190"/>
      <c r="L290" s="195"/>
      <c r="M290" s="196"/>
      <c r="N290" s="197"/>
      <c r="O290" s="197"/>
      <c r="P290" s="198">
        <f>SUM(P291:P297)</f>
        <v>0</v>
      </c>
      <c r="Q290" s="197"/>
      <c r="R290" s="198">
        <f>SUM(R291:R297)</f>
        <v>1.0630000000000001E-2</v>
      </c>
      <c r="S290" s="197"/>
      <c r="T290" s="199">
        <f>SUM(T291:T297)</f>
        <v>4.6400000000000006</v>
      </c>
      <c r="AR290" s="200" t="s">
        <v>86</v>
      </c>
      <c r="AT290" s="201" t="s">
        <v>80</v>
      </c>
      <c r="AU290" s="201" t="s">
        <v>86</v>
      </c>
      <c r="AY290" s="200" t="s">
        <v>149</v>
      </c>
      <c r="BK290" s="202">
        <f>SUM(BK291:BK297)</f>
        <v>0</v>
      </c>
    </row>
    <row r="291" spans="1:65" s="2" customFormat="1" ht="33" customHeight="1">
      <c r="A291" s="35"/>
      <c r="B291" s="36"/>
      <c r="C291" s="205" t="s">
        <v>514</v>
      </c>
      <c r="D291" s="205" t="s">
        <v>151</v>
      </c>
      <c r="E291" s="206" t="s">
        <v>515</v>
      </c>
      <c r="F291" s="207" t="s">
        <v>516</v>
      </c>
      <c r="G291" s="208" t="s">
        <v>154</v>
      </c>
      <c r="H291" s="209">
        <v>33</v>
      </c>
      <c r="I291" s="210"/>
      <c r="J291" s="211">
        <f t="shared" ref="J291:J297" si="15">ROUND(I291*H291,2)</f>
        <v>0</v>
      </c>
      <c r="K291" s="207" t="s">
        <v>155</v>
      </c>
      <c r="L291" s="38"/>
      <c r="M291" s="212" t="s">
        <v>1</v>
      </c>
      <c r="N291" s="213" t="s">
        <v>46</v>
      </c>
      <c r="O291" s="72"/>
      <c r="P291" s="214">
        <f t="shared" ref="P291:P297" si="16">O291*H291</f>
        <v>0</v>
      </c>
      <c r="Q291" s="214">
        <v>0</v>
      </c>
      <c r="R291" s="214">
        <f t="shared" ref="R291:R297" si="17">Q291*H291</f>
        <v>0</v>
      </c>
      <c r="S291" s="214">
        <v>0.08</v>
      </c>
      <c r="T291" s="215">
        <f t="shared" ref="T291:T297" si="18">S291*H291</f>
        <v>2.64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16" t="s">
        <v>156</v>
      </c>
      <c r="AT291" s="216" t="s">
        <v>151</v>
      </c>
      <c r="AU291" s="216" t="s">
        <v>101</v>
      </c>
      <c r="AY291" s="17" t="s">
        <v>149</v>
      </c>
      <c r="BE291" s="110">
        <f t="shared" ref="BE291:BE297" si="19">IF(N291="základní",J291,0)</f>
        <v>0</v>
      </c>
      <c r="BF291" s="110">
        <f t="shared" ref="BF291:BF297" si="20">IF(N291="snížená",J291,0)</f>
        <v>0</v>
      </c>
      <c r="BG291" s="110">
        <f t="shared" ref="BG291:BG297" si="21">IF(N291="zákl. přenesená",J291,0)</f>
        <v>0</v>
      </c>
      <c r="BH291" s="110">
        <f t="shared" ref="BH291:BH297" si="22">IF(N291="sníž. přenesená",J291,0)</f>
        <v>0</v>
      </c>
      <c r="BI291" s="110">
        <f t="shared" ref="BI291:BI297" si="23">IF(N291="nulová",J291,0)</f>
        <v>0</v>
      </c>
      <c r="BJ291" s="17" t="s">
        <v>86</v>
      </c>
      <c r="BK291" s="110">
        <f t="shared" ref="BK291:BK297" si="24">ROUND(I291*H291,2)</f>
        <v>0</v>
      </c>
      <c r="BL291" s="17" t="s">
        <v>156</v>
      </c>
      <c r="BM291" s="216" t="s">
        <v>517</v>
      </c>
    </row>
    <row r="292" spans="1:65" s="2" customFormat="1" ht="37.9" customHeight="1">
      <c r="A292" s="35"/>
      <c r="B292" s="36"/>
      <c r="C292" s="205" t="s">
        <v>518</v>
      </c>
      <c r="D292" s="205" t="s">
        <v>151</v>
      </c>
      <c r="E292" s="206" t="s">
        <v>519</v>
      </c>
      <c r="F292" s="207" t="s">
        <v>520</v>
      </c>
      <c r="G292" s="208" t="s">
        <v>154</v>
      </c>
      <c r="H292" s="209">
        <v>1</v>
      </c>
      <c r="I292" s="210"/>
      <c r="J292" s="211">
        <f t="shared" si="15"/>
        <v>0</v>
      </c>
      <c r="K292" s="207" t="s">
        <v>155</v>
      </c>
      <c r="L292" s="38"/>
      <c r="M292" s="212" t="s">
        <v>1</v>
      </c>
      <c r="N292" s="213" t="s">
        <v>46</v>
      </c>
      <c r="O292" s="72"/>
      <c r="P292" s="214">
        <f t="shared" si="16"/>
        <v>0</v>
      </c>
      <c r="Q292" s="214">
        <v>1.4499999999999999E-3</v>
      </c>
      <c r="R292" s="214">
        <f t="shared" si="17"/>
        <v>1.4499999999999999E-3</v>
      </c>
      <c r="S292" s="214">
        <v>2</v>
      </c>
      <c r="T292" s="215">
        <f t="shared" si="18"/>
        <v>2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16" t="s">
        <v>156</v>
      </c>
      <c r="AT292" s="216" t="s">
        <v>151</v>
      </c>
      <c r="AU292" s="216" t="s">
        <v>101</v>
      </c>
      <c r="AY292" s="17" t="s">
        <v>149</v>
      </c>
      <c r="BE292" s="110">
        <f t="shared" si="19"/>
        <v>0</v>
      </c>
      <c r="BF292" s="110">
        <f t="shared" si="20"/>
        <v>0</v>
      </c>
      <c r="BG292" s="110">
        <f t="shared" si="21"/>
        <v>0</v>
      </c>
      <c r="BH292" s="110">
        <f t="shared" si="22"/>
        <v>0</v>
      </c>
      <c r="BI292" s="110">
        <f t="shared" si="23"/>
        <v>0</v>
      </c>
      <c r="BJ292" s="17" t="s">
        <v>86</v>
      </c>
      <c r="BK292" s="110">
        <f t="shared" si="24"/>
        <v>0</v>
      </c>
      <c r="BL292" s="17" t="s">
        <v>156</v>
      </c>
      <c r="BM292" s="216" t="s">
        <v>521</v>
      </c>
    </row>
    <row r="293" spans="1:65" s="2" customFormat="1" ht="24.2" customHeight="1">
      <c r="A293" s="35"/>
      <c r="B293" s="36"/>
      <c r="C293" s="205" t="s">
        <v>522</v>
      </c>
      <c r="D293" s="205" t="s">
        <v>151</v>
      </c>
      <c r="E293" s="206" t="s">
        <v>523</v>
      </c>
      <c r="F293" s="207" t="s">
        <v>524</v>
      </c>
      <c r="G293" s="208" t="s">
        <v>154</v>
      </c>
      <c r="H293" s="209">
        <v>1</v>
      </c>
      <c r="I293" s="210"/>
      <c r="J293" s="211">
        <f t="shared" si="15"/>
        <v>0</v>
      </c>
      <c r="K293" s="207" t="s">
        <v>155</v>
      </c>
      <c r="L293" s="38"/>
      <c r="M293" s="212" t="s">
        <v>1</v>
      </c>
      <c r="N293" s="213" t="s">
        <v>46</v>
      </c>
      <c r="O293" s="72"/>
      <c r="P293" s="214">
        <f t="shared" si="16"/>
        <v>0</v>
      </c>
      <c r="Q293" s="214">
        <v>1.1299999999999999E-3</v>
      </c>
      <c r="R293" s="214">
        <f t="shared" si="17"/>
        <v>1.1299999999999999E-3</v>
      </c>
      <c r="S293" s="214">
        <v>0</v>
      </c>
      <c r="T293" s="215">
        <f t="shared" si="18"/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16" t="s">
        <v>156</v>
      </c>
      <c r="AT293" s="216" t="s">
        <v>151</v>
      </c>
      <c r="AU293" s="216" t="s">
        <v>101</v>
      </c>
      <c r="AY293" s="17" t="s">
        <v>149</v>
      </c>
      <c r="BE293" s="110">
        <f t="shared" si="19"/>
        <v>0</v>
      </c>
      <c r="BF293" s="110">
        <f t="shared" si="20"/>
        <v>0</v>
      </c>
      <c r="BG293" s="110">
        <f t="shared" si="21"/>
        <v>0</v>
      </c>
      <c r="BH293" s="110">
        <f t="shared" si="22"/>
        <v>0</v>
      </c>
      <c r="BI293" s="110">
        <f t="shared" si="23"/>
        <v>0</v>
      </c>
      <c r="BJ293" s="17" t="s">
        <v>86</v>
      </c>
      <c r="BK293" s="110">
        <f t="shared" si="24"/>
        <v>0</v>
      </c>
      <c r="BL293" s="17" t="s">
        <v>156</v>
      </c>
      <c r="BM293" s="216" t="s">
        <v>525</v>
      </c>
    </row>
    <row r="294" spans="1:65" s="2" customFormat="1" ht="16.5" customHeight="1">
      <c r="A294" s="35"/>
      <c r="B294" s="36"/>
      <c r="C294" s="250" t="s">
        <v>526</v>
      </c>
      <c r="D294" s="250" t="s">
        <v>280</v>
      </c>
      <c r="E294" s="251" t="s">
        <v>527</v>
      </c>
      <c r="F294" s="252" t="s">
        <v>528</v>
      </c>
      <c r="G294" s="253" t="s">
        <v>154</v>
      </c>
      <c r="H294" s="254">
        <v>1</v>
      </c>
      <c r="I294" s="255"/>
      <c r="J294" s="256">
        <f t="shared" si="15"/>
        <v>0</v>
      </c>
      <c r="K294" s="252" t="s">
        <v>1</v>
      </c>
      <c r="L294" s="257"/>
      <c r="M294" s="258" t="s">
        <v>1</v>
      </c>
      <c r="N294" s="259" t="s">
        <v>46</v>
      </c>
      <c r="O294" s="72"/>
      <c r="P294" s="214">
        <f t="shared" si="16"/>
        <v>0</v>
      </c>
      <c r="Q294" s="214">
        <v>0</v>
      </c>
      <c r="R294" s="214">
        <f t="shared" si="17"/>
        <v>0</v>
      </c>
      <c r="S294" s="214">
        <v>0</v>
      </c>
      <c r="T294" s="215">
        <f t="shared" si="18"/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16" t="s">
        <v>185</v>
      </c>
      <c r="AT294" s="216" t="s">
        <v>280</v>
      </c>
      <c r="AU294" s="216" t="s">
        <v>101</v>
      </c>
      <c r="AY294" s="17" t="s">
        <v>149</v>
      </c>
      <c r="BE294" s="110">
        <f t="shared" si="19"/>
        <v>0</v>
      </c>
      <c r="BF294" s="110">
        <f t="shared" si="20"/>
        <v>0</v>
      </c>
      <c r="BG294" s="110">
        <f t="shared" si="21"/>
        <v>0</v>
      </c>
      <c r="BH294" s="110">
        <f t="shared" si="22"/>
        <v>0</v>
      </c>
      <c r="BI294" s="110">
        <f t="shared" si="23"/>
        <v>0</v>
      </c>
      <c r="BJ294" s="17" t="s">
        <v>86</v>
      </c>
      <c r="BK294" s="110">
        <f t="shared" si="24"/>
        <v>0</v>
      </c>
      <c r="BL294" s="17" t="s">
        <v>156</v>
      </c>
      <c r="BM294" s="216" t="s">
        <v>529</v>
      </c>
    </row>
    <row r="295" spans="1:65" s="2" customFormat="1" ht="24.2" customHeight="1">
      <c r="A295" s="35"/>
      <c r="B295" s="36"/>
      <c r="C295" s="205" t="s">
        <v>530</v>
      </c>
      <c r="D295" s="205" t="s">
        <v>151</v>
      </c>
      <c r="E295" s="206" t="s">
        <v>438</v>
      </c>
      <c r="F295" s="207" t="s">
        <v>439</v>
      </c>
      <c r="G295" s="208" t="s">
        <v>154</v>
      </c>
      <c r="H295" s="209">
        <v>35</v>
      </c>
      <c r="I295" s="210"/>
      <c r="J295" s="211">
        <f t="shared" si="15"/>
        <v>0</v>
      </c>
      <c r="K295" s="207" t="s">
        <v>155</v>
      </c>
      <c r="L295" s="38"/>
      <c r="M295" s="212" t="s">
        <v>1</v>
      </c>
      <c r="N295" s="213" t="s">
        <v>46</v>
      </c>
      <c r="O295" s="72"/>
      <c r="P295" s="214">
        <f t="shared" si="16"/>
        <v>0</v>
      </c>
      <c r="Q295" s="214">
        <v>2.3000000000000001E-4</v>
      </c>
      <c r="R295" s="214">
        <f t="shared" si="17"/>
        <v>8.0499999999999999E-3</v>
      </c>
      <c r="S295" s="214">
        <v>0</v>
      </c>
      <c r="T295" s="215">
        <f t="shared" si="18"/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16" t="s">
        <v>156</v>
      </c>
      <c r="AT295" s="216" t="s">
        <v>151</v>
      </c>
      <c r="AU295" s="216" t="s">
        <v>101</v>
      </c>
      <c r="AY295" s="17" t="s">
        <v>149</v>
      </c>
      <c r="BE295" s="110">
        <f t="shared" si="19"/>
        <v>0</v>
      </c>
      <c r="BF295" s="110">
        <f t="shared" si="20"/>
        <v>0</v>
      </c>
      <c r="BG295" s="110">
        <f t="shared" si="21"/>
        <v>0</v>
      </c>
      <c r="BH295" s="110">
        <f t="shared" si="22"/>
        <v>0</v>
      </c>
      <c r="BI295" s="110">
        <f t="shared" si="23"/>
        <v>0</v>
      </c>
      <c r="BJ295" s="17" t="s">
        <v>86</v>
      </c>
      <c r="BK295" s="110">
        <f t="shared" si="24"/>
        <v>0</v>
      </c>
      <c r="BL295" s="17" t="s">
        <v>156</v>
      </c>
      <c r="BM295" s="216" t="s">
        <v>531</v>
      </c>
    </row>
    <row r="296" spans="1:65" s="2" customFormat="1" ht="16.5" customHeight="1">
      <c r="A296" s="35"/>
      <c r="B296" s="36"/>
      <c r="C296" s="250" t="s">
        <v>532</v>
      </c>
      <c r="D296" s="250" t="s">
        <v>280</v>
      </c>
      <c r="E296" s="251" t="s">
        <v>533</v>
      </c>
      <c r="F296" s="252" t="s">
        <v>443</v>
      </c>
      <c r="G296" s="253" t="s">
        <v>283</v>
      </c>
      <c r="H296" s="254">
        <v>152</v>
      </c>
      <c r="I296" s="255"/>
      <c r="J296" s="256">
        <f t="shared" si="15"/>
        <v>0</v>
      </c>
      <c r="K296" s="252" t="s">
        <v>1</v>
      </c>
      <c r="L296" s="257"/>
      <c r="M296" s="258" t="s">
        <v>1</v>
      </c>
      <c r="N296" s="259" t="s">
        <v>46</v>
      </c>
      <c r="O296" s="72"/>
      <c r="P296" s="214">
        <f t="shared" si="16"/>
        <v>0</v>
      </c>
      <c r="Q296" s="214">
        <v>0</v>
      </c>
      <c r="R296" s="214">
        <f t="shared" si="17"/>
        <v>0</v>
      </c>
      <c r="S296" s="214">
        <v>0</v>
      </c>
      <c r="T296" s="215">
        <f t="shared" si="18"/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16" t="s">
        <v>185</v>
      </c>
      <c r="AT296" s="216" t="s">
        <v>280</v>
      </c>
      <c r="AU296" s="216" t="s">
        <v>101</v>
      </c>
      <c r="AY296" s="17" t="s">
        <v>149</v>
      </c>
      <c r="BE296" s="110">
        <f t="shared" si="19"/>
        <v>0</v>
      </c>
      <c r="BF296" s="110">
        <f t="shared" si="20"/>
        <v>0</v>
      </c>
      <c r="BG296" s="110">
        <f t="shared" si="21"/>
        <v>0</v>
      </c>
      <c r="BH296" s="110">
        <f t="shared" si="22"/>
        <v>0</v>
      </c>
      <c r="BI296" s="110">
        <f t="shared" si="23"/>
        <v>0</v>
      </c>
      <c r="BJ296" s="17" t="s">
        <v>86</v>
      </c>
      <c r="BK296" s="110">
        <f t="shared" si="24"/>
        <v>0</v>
      </c>
      <c r="BL296" s="17" t="s">
        <v>156</v>
      </c>
      <c r="BM296" s="216" t="s">
        <v>534</v>
      </c>
    </row>
    <row r="297" spans="1:65" s="2" customFormat="1" ht="24.2" customHeight="1">
      <c r="A297" s="35"/>
      <c r="B297" s="36"/>
      <c r="C297" s="205" t="s">
        <v>535</v>
      </c>
      <c r="D297" s="205" t="s">
        <v>151</v>
      </c>
      <c r="E297" s="206" t="s">
        <v>536</v>
      </c>
      <c r="F297" s="207" t="s">
        <v>537</v>
      </c>
      <c r="G297" s="208" t="s">
        <v>154</v>
      </c>
      <c r="H297" s="209">
        <v>35</v>
      </c>
      <c r="I297" s="210"/>
      <c r="J297" s="211">
        <f t="shared" si="15"/>
        <v>0</v>
      </c>
      <c r="K297" s="207" t="s">
        <v>1</v>
      </c>
      <c r="L297" s="38"/>
      <c r="M297" s="212" t="s">
        <v>1</v>
      </c>
      <c r="N297" s="213" t="s">
        <v>46</v>
      </c>
      <c r="O297" s="72"/>
      <c r="P297" s="214">
        <f t="shared" si="16"/>
        <v>0</v>
      </c>
      <c r="Q297" s="214">
        <v>0</v>
      </c>
      <c r="R297" s="214">
        <f t="shared" si="17"/>
        <v>0</v>
      </c>
      <c r="S297" s="214">
        <v>0</v>
      </c>
      <c r="T297" s="215">
        <f t="shared" si="18"/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16" t="s">
        <v>156</v>
      </c>
      <c r="AT297" s="216" t="s">
        <v>151</v>
      </c>
      <c r="AU297" s="216" t="s">
        <v>101</v>
      </c>
      <c r="AY297" s="17" t="s">
        <v>149</v>
      </c>
      <c r="BE297" s="110">
        <f t="shared" si="19"/>
        <v>0</v>
      </c>
      <c r="BF297" s="110">
        <f t="shared" si="20"/>
        <v>0</v>
      </c>
      <c r="BG297" s="110">
        <f t="shared" si="21"/>
        <v>0</v>
      </c>
      <c r="BH297" s="110">
        <f t="shared" si="22"/>
        <v>0</v>
      </c>
      <c r="BI297" s="110">
        <f t="shared" si="23"/>
        <v>0</v>
      </c>
      <c r="BJ297" s="17" t="s">
        <v>86</v>
      </c>
      <c r="BK297" s="110">
        <f t="shared" si="24"/>
        <v>0</v>
      </c>
      <c r="BL297" s="17" t="s">
        <v>156</v>
      </c>
      <c r="BM297" s="216" t="s">
        <v>538</v>
      </c>
    </row>
    <row r="298" spans="1:65" s="12" customFormat="1" ht="25.9" customHeight="1">
      <c r="B298" s="189"/>
      <c r="C298" s="190"/>
      <c r="D298" s="191" t="s">
        <v>80</v>
      </c>
      <c r="E298" s="192" t="s">
        <v>539</v>
      </c>
      <c r="F298" s="192" t="s">
        <v>540</v>
      </c>
      <c r="G298" s="190"/>
      <c r="H298" s="190"/>
      <c r="I298" s="193"/>
      <c r="J298" s="194">
        <f>BK298</f>
        <v>0</v>
      </c>
      <c r="K298" s="190"/>
      <c r="L298" s="195"/>
      <c r="M298" s="196"/>
      <c r="N298" s="197"/>
      <c r="O298" s="197"/>
      <c r="P298" s="198">
        <f>P299</f>
        <v>0</v>
      </c>
      <c r="Q298" s="197"/>
      <c r="R298" s="198">
        <f>R299</f>
        <v>8.0696000000000004E-2</v>
      </c>
      <c r="S298" s="197"/>
      <c r="T298" s="199">
        <f>T299</f>
        <v>0</v>
      </c>
      <c r="AR298" s="200" t="s">
        <v>101</v>
      </c>
      <c r="AT298" s="201" t="s">
        <v>80</v>
      </c>
      <c r="AU298" s="201" t="s">
        <v>81</v>
      </c>
      <c r="AY298" s="200" t="s">
        <v>149</v>
      </c>
      <c r="BK298" s="202">
        <f>BK299</f>
        <v>0</v>
      </c>
    </row>
    <row r="299" spans="1:65" s="12" customFormat="1" ht="22.9" customHeight="1">
      <c r="B299" s="189"/>
      <c r="C299" s="190"/>
      <c r="D299" s="191" t="s">
        <v>80</v>
      </c>
      <c r="E299" s="203" t="s">
        <v>541</v>
      </c>
      <c r="F299" s="203" t="s">
        <v>542</v>
      </c>
      <c r="G299" s="190"/>
      <c r="H299" s="190"/>
      <c r="I299" s="193"/>
      <c r="J299" s="204">
        <f>BK299</f>
        <v>0</v>
      </c>
      <c r="K299" s="190"/>
      <c r="L299" s="195"/>
      <c r="M299" s="196"/>
      <c r="N299" s="197"/>
      <c r="O299" s="197"/>
      <c r="P299" s="198">
        <f>SUM(P300:P321)</f>
        <v>0</v>
      </c>
      <c r="Q299" s="197"/>
      <c r="R299" s="198">
        <f>SUM(R300:R321)</f>
        <v>8.0696000000000004E-2</v>
      </c>
      <c r="S299" s="197"/>
      <c r="T299" s="199">
        <f>SUM(T300:T321)</f>
        <v>0</v>
      </c>
      <c r="AR299" s="200" t="s">
        <v>101</v>
      </c>
      <c r="AT299" s="201" t="s">
        <v>80</v>
      </c>
      <c r="AU299" s="201" t="s">
        <v>86</v>
      </c>
      <c r="AY299" s="200" t="s">
        <v>149</v>
      </c>
      <c r="BK299" s="202">
        <f>SUM(BK300:BK321)</f>
        <v>0</v>
      </c>
    </row>
    <row r="300" spans="1:65" s="2" customFormat="1" ht="37.9" customHeight="1">
      <c r="A300" s="35"/>
      <c r="B300" s="36"/>
      <c r="C300" s="205" t="s">
        <v>543</v>
      </c>
      <c r="D300" s="205" t="s">
        <v>151</v>
      </c>
      <c r="E300" s="206" t="s">
        <v>544</v>
      </c>
      <c r="F300" s="207" t="s">
        <v>545</v>
      </c>
      <c r="G300" s="208" t="s">
        <v>99</v>
      </c>
      <c r="H300" s="209">
        <v>0.8</v>
      </c>
      <c r="I300" s="210"/>
      <c r="J300" s="211">
        <f>ROUND(I300*H300,2)</f>
        <v>0</v>
      </c>
      <c r="K300" s="207" t="s">
        <v>155</v>
      </c>
      <c r="L300" s="38"/>
      <c r="M300" s="212" t="s">
        <v>1</v>
      </c>
      <c r="N300" s="213" t="s">
        <v>46</v>
      </c>
      <c r="O300" s="72"/>
      <c r="P300" s="214">
        <f>O300*H300</f>
        <v>0</v>
      </c>
      <c r="Q300" s="214">
        <v>0</v>
      </c>
      <c r="R300" s="214">
        <f>Q300*H300</f>
        <v>0</v>
      </c>
      <c r="S300" s="214">
        <v>0</v>
      </c>
      <c r="T300" s="215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16" t="s">
        <v>223</v>
      </c>
      <c r="AT300" s="216" t="s">
        <v>151</v>
      </c>
      <c r="AU300" s="216" t="s">
        <v>101</v>
      </c>
      <c r="AY300" s="17" t="s">
        <v>149</v>
      </c>
      <c r="BE300" s="110">
        <f>IF(N300="základní",J300,0)</f>
        <v>0</v>
      </c>
      <c r="BF300" s="110">
        <f>IF(N300="snížená",J300,0)</f>
        <v>0</v>
      </c>
      <c r="BG300" s="110">
        <f>IF(N300="zákl. přenesená",J300,0)</f>
        <v>0</v>
      </c>
      <c r="BH300" s="110">
        <f>IF(N300="sníž. přenesená",J300,0)</f>
        <v>0</v>
      </c>
      <c r="BI300" s="110">
        <f>IF(N300="nulová",J300,0)</f>
        <v>0</v>
      </c>
      <c r="BJ300" s="17" t="s">
        <v>86</v>
      </c>
      <c r="BK300" s="110">
        <f>ROUND(I300*H300,2)</f>
        <v>0</v>
      </c>
      <c r="BL300" s="17" t="s">
        <v>223</v>
      </c>
      <c r="BM300" s="216" t="s">
        <v>546</v>
      </c>
    </row>
    <row r="301" spans="1:65" s="13" customFormat="1" ht="11.25">
      <c r="B301" s="217"/>
      <c r="C301" s="218"/>
      <c r="D301" s="219" t="s">
        <v>165</v>
      </c>
      <c r="E301" s="220" t="s">
        <v>1</v>
      </c>
      <c r="F301" s="221" t="s">
        <v>547</v>
      </c>
      <c r="G301" s="218"/>
      <c r="H301" s="222">
        <v>0.8</v>
      </c>
      <c r="I301" s="223"/>
      <c r="J301" s="218"/>
      <c r="K301" s="218"/>
      <c r="L301" s="224"/>
      <c r="M301" s="225"/>
      <c r="N301" s="226"/>
      <c r="O301" s="226"/>
      <c r="P301" s="226"/>
      <c r="Q301" s="226"/>
      <c r="R301" s="226"/>
      <c r="S301" s="226"/>
      <c r="T301" s="227"/>
      <c r="AT301" s="228" t="s">
        <v>165</v>
      </c>
      <c r="AU301" s="228" t="s">
        <v>101</v>
      </c>
      <c r="AV301" s="13" t="s">
        <v>101</v>
      </c>
      <c r="AW301" s="13" t="s">
        <v>35</v>
      </c>
      <c r="AX301" s="13" t="s">
        <v>86</v>
      </c>
      <c r="AY301" s="228" t="s">
        <v>149</v>
      </c>
    </row>
    <row r="302" spans="1:65" s="2" customFormat="1" ht="37.9" customHeight="1">
      <c r="A302" s="35"/>
      <c r="B302" s="36"/>
      <c r="C302" s="205" t="s">
        <v>548</v>
      </c>
      <c r="D302" s="205" t="s">
        <v>151</v>
      </c>
      <c r="E302" s="206" t="s">
        <v>549</v>
      </c>
      <c r="F302" s="207" t="s">
        <v>550</v>
      </c>
      <c r="G302" s="208" t="s">
        <v>99</v>
      </c>
      <c r="H302" s="209">
        <v>0.8</v>
      </c>
      <c r="I302" s="210"/>
      <c r="J302" s="211">
        <f>ROUND(I302*H302,2)</f>
        <v>0</v>
      </c>
      <c r="K302" s="207" t="s">
        <v>155</v>
      </c>
      <c r="L302" s="38"/>
      <c r="M302" s="212" t="s">
        <v>1</v>
      </c>
      <c r="N302" s="213" t="s">
        <v>46</v>
      </c>
      <c r="O302" s="72"/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5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16" t="s">
        <v>223</v>
      </c>
      <c r="AT302" s="216" t="s">
        <v>151</v>
      </c>
      <c r="AU302" s="216" t="s">
        <v>101</v>
      </c>
      <c r="AY302" s="17" t="s">
        <v>149</v>
      </c>
      <c r="BE302" s="110">
        <f>IF(N302="základní",J302,0)</f>
        <v>0</v>
      </c>
      <c r="BF302" s="110">
        <f>IF(N302="snížená",J302,0)</f>
        <v>0</v>
      </c>
      <c r="BG302" s="110">
        <f>IF(N302="zákl. přenesená",J302,0)</f>
        <v>0</v>
      </c>
      <c r="BH302" s="110">
        <f>IF(N302="sníž. přenesená",J302,0)</f>
        <v>0</v>
      </c>
      <c r="BI302" s="110">
        <f>IF(N302="nulová",J302,0)</f>
        <v>0</v>
      </c>
      <c r="BJ302" s="17" t="s">
        <v>86</v>
      </c>
      <c r="BK302" s="110">
        <f>ROUND(I302*H302,2)</f>
        <v>0</v>
      </c>
      <c r="BL302" s="17" t="s">
        <v>223</v>
      </c>
      <c r="BM302" s="216" t="s">
        <v>551</v>
      </c>
    </row>
    <row r="303" spans="1:65" s="2" customFormat="1" ht="33" customHeight="1">
      <c r="A303" s="35"/>
      <c r="B303" s="36"/>
      <c r="C303" s="205" t="s">
        <v>552</v>
      </c>
      <c r="D303" s="205" t="s">
        <v>151</v>
      </c>
      <c r="E303" s="206" t="s">
        <v>553</v>
      </c>
      <c r="F303" s="207" t="s">
        <v>554</v>
      </c>
      <c r="G303" s="208" t="s">
        <v>99</v>
      </c>
      <c r="H303" s="209">
        <v>42.997</v>
      </c>
      <c r="I303" s="210"/>
      <c r="J303" s="211">
        <f>ROUND(I303*H303,2)</f>
        <v>0</v>
      </c>
      <c r="K303" s="207" t="s">
        <v>155</v>
      </c>
      <c r="L303" s="38"/>
      <c r="M303" s="212" t="s">
        <v>1</v>
      </c>
      <c r="N303" s="213" t="s">
        <v>46</v>
      </c>
      <c r="O303" s="72"/>
      <c r="P303" s="214">
        <f>O303*H303</f>
        <v>0</v>
      </c>
      <c r="Q303" s="214">
        <v>0</v>
      </c>
      <c r="R303" s="214">
        <f>Q303*H303</f>
        <v>0</v>
      </c>
      <c r="S303" s="214">
        <v>0</v>
      </c>
      <c r="T303" s="215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16" t="s">
        <v>223</v>
      </c>
      <c r="AT303" s="216" t="s">
        <v>151</v>
      </c>
      <c r="AU303" s="216" t="s">
        <v>101</v>
      </c>
      <c r="AY303" s="17" t="s">
        <v>149</v>
      </c>
      <c r="BE303" s="110">
        <f>IF(N303="základní",J303,0)</f>
        <v>0</v>
      </c>
      <c r="BF303" s="110">
        <f>IF(N303="snížená",J303,0)</f>
        <v>0</v>
      </c>
      <c r="BG303" s="110">
        <f>IF(N303="zákl. přenesená",J303,0)</f>
        <v>0</v>
      </c>
      <c r="BH303" s="110">
        <f>IF(N303="sníž. přenesená",J303,0)</f>
        <v>0</v>
      </c>
      <c r="BI303" s="110">
        <f>IF(N303="nulová",J303,0)</f>
        <v>0</v>
      </c>
      <c r="BJ303" s="17" t="s">
        <v>86</v>
      </c>
      <c r="BK303" s="110">
        <f>ROUND(I303*H303,2)</f>
        <v>0</v>
      </c>
      <c r="BL303" s="17" t="s">
        <v>223</v>
      </c>
      <c r="BM303" s="216" t="s">
        <v>555</v>
      </c>
    </row>
    <row r="304" spans="1:65" s="14" customFormat="1" ht="11.25">
      <c r="B304" s="229"/>
      <c r="C304" s="230"/>
      <c r="D304" s="219" t="s">
        <v>165</v>
      </c>
      <c r="E304" s="231" t="s">
        <v>1</v>
      </c>
      <c r="F304" s="232" t="s">
        <v>194</v>
      </c>
      <c r="G304" s="230"/>
      <c r="H304" s="231" t="s">
        <v>1</v>
      </c>
      <c r="I304" s="233"/>
      <c r="J304" s="230"/>
      <c r="K304" s="230"/>
      <c r="L304" s="234"/>
      <c r="M304" s="235"/>
      <c r="N304" s="236"/>
      <c r="O304" s="236"/>
      <c r="P304" s="236"/>
      <c r="Q304" s="236"/>
      <c r="R304" s="236"/>
      <c r="S304" s="236"/>
      <c r="T304" s="237"/>
      <c r="AT304" s="238" t="s">
        <v>165</v>
      </c>
      <c r="AU304" s="238" t="s">
        <v>101</v>
      </c>
      <c r="AV304" s="14" t="s">
        <v>86</v>
      </c>
      <c r="AW304" s="14" t="s">
        <v>35</v>
      </c>
      <c r="AX304" s="14" t="s">
        <v>81</v>
      </c>
      <c r="AY304" s="238" t="s">
        <v>149</v>
      </c>
    </row>
    <row r="305" spans="1:65" s="13" customFormat="1" ht="22.5">
      <c r="B305" s="217"/>
      <c r="C305" s="218"/>
      <c r="D305" s="219" t="s">
        <v>165</v>
      </c>
      <c r="E305" s="220" t="s">
        <v>1</v>
      </c>
      <c r="F305" s="221" t="s">
        <v>556</v>
      </c>
      <c r="G305" s="218"/>
      <c r="H305" s="222">
        <v>10.167999999999999</v>
      </c>
      <c r="I305" s="223"/>
      <c r="J305" s="218"/>
      <c r="K305" s="218"/>
      <c r="L305" s="224"/>
      <c r="M305" s="225"/>
      <c r="N305" s="226"/>
      <c r="O305" s="226"/>
      <c r="P305" s="226"/>
      <c r="Q305" s="226"/>
      <c r="R305" s="226"/>
      <c r="S305" s="226"/>
      <c r="T305" s="227"/>
      <c r="AT305" s="228" t="s">
        <v>165</v>
      </c>
      <c r="AU305" s="228" t="s">
        <v>101</v>
      </c>
      <c r="AV305" s="13" t="s">
        <v>101</v>
      </c>
      <c r="AW305" s="13" t="s">
        <v>35</v>
      </c>
      <c r="AX305" s="13" t="s">
        <v>81</v>
      </c>
      <c r="AY305" s="228" t="s">
        <v>149</v>
      </c>
    </row>
    <row r="306" spans="1:65" s="14" customFormat="1" ht="11.25">
      <c r="B306" s="229"/>
      <c r="C306" s="230"/>
      <c r="D306" s="219" t="s">
        <v>165</v>
      </c>
      <c r="E306" s="231" t="s">
        <v>1</v>
      </c>
      <c r="F306" s="232" t="s">
        <v>253</v>
      </c>
      <c r="G306" s="230"/>
      <c r="H306" s="231" t="s">
        <v>1</v>
      </c>
      <c r="I306" s="233"/>
      <c r="J306" s="230"/>
      <c r="K306" s="230"/>
      <c r="L306" s="234"/>
      <c r="M306" s="235"/>
      <c r="N306" s="236"/>
      <c r="O306" s="236"/>
      <c r="P306" s="236"/>
      <c r="Q306" s="236"/>
      <c r="R306" s="236"/>
      <c r="S306" s="236"/>
      <c r="T306" s="237"/>
      <c r="AT306" s="238" t="s">
        <v>165</v>
      </c>
      <c r="AU306" s="238" t="s">
        <v>101</v>
      </c>
      <c r="AV306" s="14" t="s">
        <v>86</v>
      </c>
      <c r="AW306" s="14" t="s">
        <v>35</v>
      </c>
      <c r="AX306" s="14" t="s">
        <v>81</v>
      </c>
      <c r="AY306" s="238" t="s">
        <v>149</v>
      </c>
    </row>
    <row r="307" spans="1:65" s="13" customFormat="1" ht="22.5">
      <c r="B307" s="217"/>
      <c r="C307" s="218"/>
      <c r="D307" s="219" t="s">
        <v>165</v>
      </c>
      <c r="E307" s="220" t="s">
        <v>1</v>
      </c>
      <c r="F307" s="221" t="s">
        <v>557</v>
      </c>
      <c r="G307" s="218"/>
      <c r="H307" s="222">
        <v>32.829000000000001</v>
      </c>
      <c r="I307" s="223"/>
      <c r="J307" s="218"/>
      <c r="K307" s="218"/>
      <c r="L307" s="224"/>
      <c r="M307" s="225"/>
      <c r="N307" s="226"/>
      <c r="O307" s="226"/>
      <c r="P307" s="226"/>
      <c r="Q307" s="226"/>
      <c r="R307" s="226"/>
      <c r="S307" s="226"/>
      <c r="T307" s="227"/>
      <c r="AT307" s="228" t="s">
        <v>165</v>
      </c>
      <c r="AU307" s="228" t="s">
        <v>101</v>
      </c>
      <c r="AV307" s="13" t="s">
        <v>101</v>
      </c>
      <c r="AW307" s="13" t="s">
        <v>35</v>
      </c>
      <c r="AX307" s="13" t="s">
        <v>81</v>
      </c>
      <c r="AY307" s="228" t="s">
        <v>149</v>
      </c>
    </row>
    <row r="308" spans="1:65" s="15" customFormat="1" ht="11.25">
      <c r="B308" s="239"/>
      <c r="C308" s="240"/>
      <c r="D308" s="219" t="s">
        <v>165</v>
      </c>
      <c r="E308" s="241" t="s">
        <v>97</v>
      </c>
      <c r="F308" s="242" t="s">
        <v>198</v>
      </c>
      <c r="G308" s="240"/>
      <c r="H308" s="243">
        <v>42.997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AT308" s="249" t="s">
        <v>165</v>
      </c>
      <c r="AU308" s="249" t="s">
        <v>101</v>
      </c>
      <c r="AV308" s="15" t="s">
        <v>156</v>
      </c>
      <c r="AW308" s="15" t="s">
        <v>35</v>
      </c>
      <c r="AX308" s="15" t="s">
        <v>86</v>
      </c>
      <c r="AY308" s="249" t="s">
        <v>149</v>
      </c>
    </row>
    <row r="309" spans="1:65" s="2" customFormat="1" ht="16.5" customHeight="1">
      <c r="A309" s="35"/>
      <c r="B309" s="36"/>
      <c r="C309" s="250" t="s">
        <v>558</v>
      </c>
      <c r="D309" s="250" t="s">
        <v>280</v>
      </c>
      <c r="E309" s="251" t="s">
        <v>559</v>
      </c>
      <c r="F309" s="252" t="s">
        <v>560</v>
      </c>
      <c r="G309" s="253" t="s">
        <v>238</v>
      </c>
      <c r="H309" s="254">
        <v>1.4999999999999999E-2</v>
      </c>
      <c r="I309" s="255"/>
      <c r="J309" s="256">
        <f>ROUND(I309*H309,2)</f>
        <v>0</v>
      </c>
      <c r="K309" s="252" t="s">
        <v>155</v>
      </c>
      <c r="L309" s="257"/>
      <c r="M309" s="258" t="s">
        <v>1</v>
      </c>
      <c r="N309" s="259" t="s">
        <v>46</v>
      </c>
      <c r="O309" s="72"/>
      <c r="P309" s="214">
        <f>O309*H309</f>
        <v>0</v>
      </c>
      <c r="Q309" s="214">
        <v>1</v>
      </c>
      <c r="R309" s="214">
        <f>Q309*H309</f>
        <v>1.4999999999999999E-2</v>
      </c>
      <c r="S309" s="214">
        <v>0</v>
      </c>
      <c r="T309" s="215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16" t="s">
        <v>312</v>
      </c>
      <c r="AT309" s="216" t="s">
        <v>280</v>
      </c>
      <c r="AU309" s="216" t="s">
        <v>101</v>
      </c>
      <c r="AY309" s="17" t="s">
        <v>149</v>
      </c>
      <c r="BE309" s="110">
        <f>IF(N309="základní",J309,0)</f>
        <v>0</v>
      </c>
      <c r="BF309" s="110">
        <f>IF(N309="snížená",J309,0)</f>
        <v>0</v>
      </c>
      <c r="BG309" s="110">
        <f>IF(N309="zákl. přenesená",J309,0)</f>
        <v>0</v>
      </c>
      <c r="BH309" s="110">
        <f>IF(N309="sníž. přenesená",J309,0)</f>
        <v>0</v>
      </c>
      <c r="BI309" s="110">
        <f>IF(N309="nulová",J309,0)</f>
        <v>0</v>
      </c>
      <c r="BJ309" s="17" t="s">
        <v>86</v>
      </c>
      <c r="BK309" s="110">
        <f>ROUND(I309*H309,2)</f>
        <v>0</v>
      </c>
      <c r="BL309" s="17" t="s">
        <v>223</v>
      </c>
      <c r="BM309" s="216" t="s">
        <v>561</v>
      </c>
    </row>
    <row r="310" spans="1:65" s="2" customFormat="1" ht="19.5">
      <c r="A310" s="35"/>
      <c r="B310" s="36"/>
      <c r="C310" s="37"/>
      <c r="D310" s="219" t="s">
        <v>334</v>
      </c>
      <c r="E310" s="37"/>
      <c r="F310" s="260" t="s">
        <v>562</v>
      </c>
      <c r="G310" s="37"/>
      <c r="H310" s="37"/>
      <c r="I310" s="175"/>
      <c r="J310" s="37"/>
      <c r="K310" s="37"/>
      <c r="L310" s="38"/>
      <c r="M310" s="261"/>
      <c r="N310" s="262"/>
      <c r="O310" s="72"/>
      <c r="P310" s="72"/>
      <c r="Q310" s="72"/>
      <c r="R310" s="72"/>
      <c r="S310" s="72"/>
      <c r="T310" s="73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7" t="s">
        <v>334</v>
      </c>
      <c r="AU310" s="17" t="s">
        <v>101</v>
      </c>
    </row>
    <row r="311" spans="1:65" s="13" customFormat="1" ht="11.25">
      <c r="B311" s="217"/>
      <c r="C311" s="218"/>
      <c r="D311" s="219" t="s">
        <v>165</v>
      </c>
      <c r="E311" s="218"/>
      <c r="F311" s="221" t="s">
        <v>563</v>
      </c>
      <c r="G311" s="218"/>
      <c r="H311" s="222">
        <v>1.4999999999999999E-2</v>
      </c>
      <c r="I311" s="223"/>
      <c r="J311" s="218"/>
      <c r="K311" s="218"/>
      <c r="L311" s="224"/>
      <c r="M311" s="225"/>
      <c r="N311" s="226"/>
      <c r="O311" s="226"/>
      <c r="P311" s="226"/>
      <c r="Q311" s="226"/>
      <c r="R311" s="226"/>
      <c r="S311" s="226"/>
      <c r="T311" s="227"/>
      <c r="AT311" s="228" t="s">
        <v>165</v>
      </c>
      <c r="AU311" s="228" t="s">
        <v>101</v>
      </c>
      <c r="AV311" s="13" t="s">
        <v>101</v>
      </c>
      <c r="AW311" s="13" t="s">
        <v>4</v>
      </c>
      <c r="AX311" s="13" t="s">
        <v>86</v>
      </c>
      <c r="AY311" s="228" t="s">
        <v>149</v>
      </c>
    </row>
    <row r="312" spans="1:65" s="2" customFormat="1" ht="37.9" customHeight="1">
      <c r="A312" s="35"/>
      <c r="B312" s="36"/>
      <c r="C312" s="205" t="s">
        <v>564</v>
      </c>
      <c r="D312" s="205" t="s">
        <v>151</v>
      </c>
      <c r="E312" s="206" t="s">
        <v>565</v>
      </c>
      <c r="F312" s="207" t="s">
        <v>566</v>
      </c>
      <c r="G312" s="208" t="s">
        <v>99</v>
      </c>
      <c r="H312" s="209">
        <v>42.997</v>
      </c>
      <c r="I312" s="210"/>
      <c r="J312" s="211">
        <f>ROUND(I312*H312,2)</f>
        <v>0</v>
      </c>
      <c r="K312" s="207" t="s">
        <v>155</v>
      </c>
      <c r="L312" s="38"/>
      <c r="M312" s="212" t="s">
        <v>1</v>
      </c>
      <c r="N312" s="213" t="s">
        <v>46</v>
      </c>
      <c r="O312" s="72"/>
      <c r="P312" s="214">
        <f>O312*H312</f>
        <v>0</v>
      </c>
      <c r="Q312" s="214">
        <v>0</v>
      </c>
      <c r="R312" s="214">
        <f>Q312*H312</f>
        <v>0</v>
      </c>
      <c r="S312" s="214">
        <v>0</v>
      </c>
      <c r="T312" s="215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16" t="s">
        <v>223</v>
      </c>
      <c r="AT312" s="216" t="s">
        <v>151</v>
      </c>
      <c r="AU312" s="216" t="s">
        <v>101</v>
      </c>
      <c r="AY312" s="17" t="s">
        <v>149</v>
      </c>
      <c r="BE312" s="110">
        <f>IF(N312="základní",J312,0)</f>
        <v>0</v>
      </c>
      <c r="BF312" s="110">
        <f>IF(N312="snížená",J312,0)</f>
        <v>0</v>
      </c>
      <c r="BG312" s="110">
        <f>IF(N312="zákl. přenesená",J312,0)</f>
        <v>0</v>
      </c>
      <c r="BH312" s="110">
        <f>IF(N312="sníž. přenesená",J312,0)</f>
        <v>0</v>
      </c>
      <c r="BI312" s="110">
        <f>IF(N312="nulová",J312,0)</f>
        <v>0</v>
      </c>
      <c r="BJ312" s="17" t="s">
        <v>86</v>
      </c>
      <c r="BK312" s="110">
        <f>ROUND(I312*H312,2)</f>
        <v>0</v>
      </c>
      <c r="BL312" s="17" t="s">
        <v>223</v>
      </c>
      <c r="BM312" s="216" t="s">
        <v>567</v>
      </c>
    </row>
    <row r="313" spans="1:65" s="13" customFormat="1" ht="11.25">
      <c r="B313" s="217"/>
      <c r="C313" s="218"/>
      <c r="D313" s="219" t="s">
        <v>165</v>
      </c>
      <c r="E313" s="220" t="s">
        <v>1</v>
      </c>
      <c r="F313" s="221" t="s">
        <v>97</v>
      </c>
      <c r="G313" s="218"/>
      <c r="H313" s="222">
        <v>42.997</v>
      </c>
      <c r="I313" s="223"/>
      <c r="J313" s="218"/>
      <c r="K313" s="218"/>
      <c r="L313" s="224"/>
      <c r="M313" s="225"/>
      <c r="N313" s="226"/>
      <c r="O313" s="226"/>
      <c r="P313" s="226"/>
      <c r="Q313" s="226"/>
      <c r="R313" s="226"/>
      <c r="S313" s="226"/>
      <c r="T313" s="227"/>
      <c r="AT313" s="228" t="s">
        <v>165</v>
      </c>
      <c r="AU313" s="228" t="s">
        <v>101</v>
      </c>
      <c r="AV313" s="13" t="s">
        <v>101</v>
      </c>
      <c r="AW313" s="13" t="s">
        <v>35</v>
      </c>
      <c r="AX313" s="13" t="s">
        <v>86</v>
      </c>
      <c r="AY313" s="228" t="s">
        <v>149</v>
      </c>
    </row>
    <row r="314" spans="1:65" s="2" customFormat="1" ht="24.2" customHeight="1">
      <c r="A314" s="35"/>
      <c r="B314" s="36"/>
      <c r="C314" s="250" t="s">
        <v>568</v>
      </c>
      <c r="D314" s="250" t="s">
        <v>280</v>
      </c>
      <c r="E314" s="251" t="s">
        <v>569</v>
      </c>
      <c r="F314" s="252" t="s">
        <v>570</v>
      </c>
      <c r="G314" s="253" t="s">
        <v>283</v>
      </c>
      <c r="H314" s="254">
        <v>65.695999999999998</v>
      </c>
      <c r="I314" s="255"/>
      <c r="J314" s="256">
        <f>ROUND(I314*H314,2)</f>
        <v>0</v>
      </c>
      <c r="K314" s="252" t="s">
        <v>155</v>
      </c>
      <c r="L314" s="257"/>
      <c r="M314" s="258" t="s">
        <v>1</v>
      </c>
      <c r="N314" s="259" t="s">
        <v>46</v>
      </c>
      <c r="O314" s="72"/>
      <c r="P314" s="214">
        <f>O314*H314</f>
        <v>0</v>
      </c>
      <c r="Q314" s="214">
        <v>1E-3</v>
      </c>
      <c r="R314" s="214">
        <f>Q314*H314</f>
        <v>6.5696000000000004E-2</v>
      </c>
      <c r="S314" s="214">
        <v>0</v>
      </c>
      <c r="T314" s="215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16" t="s">
        <v>312</v>
      </c>
      <c r="AT314" s="216" t="s">
        <v>280</v>
      </c>
      <c r="AU314" s="216" t="s">
        <v>101</v>
      </c>
      <c r="AY314" s="17" t="s">
        <v>149</v>
      </c>
      <c r="BE314" s="110">
        <f>IF(N314="základní",J314,0)</f>
        <v>0</v>
      </c>
      <c r="BF314" s="110">
        <f>IF(N314="snížená",J314,0)</f>
        <v>0</v>
      </c>
      <c r="BG314" s="110">
        <f>IF(N314="zákl. přenesená",J314,0)</f>
        <v>0</v>
      </c>
      <c r="BH314" s="110">
        <f>IF(N314="sníž. přenesená",J314,0)</f>
        <v>0</v>
      </c>
      <c r="BI314" s="110">
        <f>IF(N314="nulová",J314,0)</f>
        <v>0</v>
      </c>
      <c r="BJ314" s="17" t="s">
        <v>86</v>
      </c>
      <c r="BK314" s="110">
        <f>ROUND(I314*H314,2)</f>
        <v>0</v>
      </c>
      <c r="BL314" s="17" t="s">
        <v>223</v>
      </c>
      <c r="BM314" s="216" t="s">
        <v>571</v>
      </c>
    </row>
    <row r="315" spans="1:65" s="2" customFormat="1" ht="19.5">
      <c r="A315" s="35"/>
      <c r="B315" s="36"/>
      <c r="C315" s="37"/>
      <c r="D315" s="219" t="s">
        <v>334</v>
      </c>
      <c r="E315" s="37"/>
      <c r="F315" s="260" t="s">
        <v>572</v>
      </c>
      <c r="G315" s="37"/>
      <c r="H315" s="37"/>
      <c r="I315" s="175"/>
      <c r="J315" s="37"/>
      <c r="K315" s="37"/>
      <c r="L315" s="38"/>
      <c r="M315" s="261"/>
      <c r="N315" s="262"/>
      <c r="O315" s="72"/>
      <c r="P315" s="72"/>
      <c r="Q315" s="72"/>
      <c r="R315" s="72"/>
      <c r="S315" s="72"/>
      <c r="T315" s="73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7" t="s">
        <v>334</v>
      </c>
      <c r="AU315" s="17" t="s">
        <v>101</v>
      </c>
    </row>
    <row r="316" spans="1:65" s="13" customFormat="1" ht="11.25">
      <c r="B316" s="217"/>
      <c r="C316" s="218"/>
      <c r="D316" s="219" t="s">
        <v>165</v>
      </c>
      <c r="E316" s="220" t="s">
        <v>1</v>
      </c>
      <c r="F316" s="221" t="s">
        <v>573</v>
      </c>
      <c r="G316" s="218"/>
      <c r="H316" s="222">
        <v>65.695999999999998</v>
      </c>
      <c r="I316" s="223"/>
      <c r="J316" s="218"/>
      <c r="K316" s="218"/>
      <c r="L316" s="224"/>
      <c r="M316" s="225"/>
      <c r="N316" s="226"/>
      <c r="O316" s="226"/>
      <c r="P316" s="226"/>
      <c r="Q316" s="226"/>
      <c r="R316" s="226"/>
      <c r="S316" s="226"/>
      <c r="T316" s="227"/>
      <c r="AT316" s="228" t="s">
        <v>165</v>
      </c>
      <c r="AU316" s="228" t="s">
        <v>101</v>
      </c>
      <c r="AV316" s="13" t="s">
        <v>101</v>
      </c>
      <c r="AW316" s="13" t="s">
        <v>35</v>
      </c>
      <c r="AX316" s="13" t="s">
        <v>86</v>
      </c>
      <c r="AY316" s="228" t="s">
        <v>149</v>
      </c>
    </row>
    <row r="317" spans="1:65" s="2" customFormat="1" ht="37.9" customHeight="1">
      <c r="A317" s="35"/>
      <c r="B317" s="36"/>
      <c r="C317" s="205" t="s">
        <v>574</v>
      </c>
      <c r="D317" s="205" t="s">
        <v>151</v>
      </c>
      <c r="E317" s="206" t="s">
        <v>575</v>
      </c>
      <c r="F317" s="207" t="s">
        <v>576</v>
      </c>
      <c r="G317" s="208" t="s">
        <v>99</v>
      </c>
      <c r="H317" s="209">
        <v>43.796999999999997</v>
      </c>
      <c r="I317" s="210"/>
      <c r="J317" s="211">
        <f>ROUND(I317*H317,2)</f>
        <v>0</v>
      </c>
      <c r="K317" s="207" t="s">
        <v>155</v>
      </c>
      <c r="L317" s="38"/>
      <c r="M317" s="212" t="s">
        <v>1</v>
      </c>
      <c r="N317" s="213" t="s">
        <v>46</v>
      </c>
      <c r="O317" s="72"/>
      <c r="P317" s="214">
        <f>O317*H317</f>
        <v>0</v>
      </c>
      <c r="Q317" s="214">
        <v>0</v>
      </c>
      <c r="R317" s="214">
        <f>Q317*H317</f>
        <v>0</v>
      </c>
      <c r="S317" s="214">
        <v>0</v>
      </c>
      <c r="T317" s="215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16" t="s">
        <v>223</v>
      </c>
      <c r="AT317" s="216" t="s">
        <v>151</v>
      </c>
      <c r="AU317" s="216" t="s">
        <v>101</v>
      </c>
      <c r="AY317" s="17" t="s">
        <v>149</v>
      </c>
      <c r="BE317" s="110">
        <f>IF(N317="základní",J317,0)</f>
        <v>0</v>
      </c>
      <c r="BF317" s="110">
        <f>IF(N317="snížená",J317,0)</f>
        <v>0</v>
      </c>
      <c r="BG317" s="110">
        <f>IF(N317="zákl. přenesená",J317,0)</f>
        <v>0</v>
      </c>
      <c r="BH317" s="110">
        <f>IF(N317="sníž. přenesená",J317,0)</f>
        <v>0</v>
      </c>
      <c r="BI317" s="110">
        <f>IF(N317="nulová",J317,0)</f>
        <v>0</v>
      </c>
      <c r="BJ317" s="17" t="s">
        <v>86</v>
      </c>
      <c r="BK317" s="110">
        <f>ROUND(I317*H317,2)</f>
        <v>0</v>
      </c>
      <c r="BL317" s="17" t="s">
        <v>223</v>
      </c>
      <c r="BM317" s="216" t="s">
        <v>577</v>
      </c>
    </row>
    <row r="318" spans="1:65" s="13" customFormat="1" ht="11.25">
      <c r="B318" s="217"/>
      <c r="C318" s="218"/>
      <c r="D318" s="219" t="s">
        <v>165</v>
      </c>
      <c r="E318" s="220" t="s">
        <v>1</v>
      </c>
      <c r="F318" s="221" t="s">
        <v>578</v>
      </c>
      <c r="G318" s="218"/>
      <c r="H318" s="222">
        <v>0.8</v>
      </c>
      <c r="I318" s="223"/>
      <c r="J318" s="218"/>
      <c r="K318" s="218"/>
      <c r="L318" s="224"/>
      <c r="M318" s="225"/>
      <c r="N318" s="226"/>
      <c r="O318" s="226"/>
      <c r="P318" s="226"/>
      <c r="Q318" s="226"/>
      <c r="R318" s="226"/>
      <c r="S318" s="226"/>
      <c r="T318" s="227"/>
      <c r="AT318" s="228" t="s">
        <v>165</v>
      </c>
      <c r="AU318" s="228" t="s">
        <v>101</v>
      </c>
      <c r="AV318" s="13" t="s">
        <v>101</v>
      </c>
      <c r="AW318" s="13" t="s">
        <v>35</v>
      </c>
      <c r="AX318" s="13" t="s">
        <v>81</v>
      </c>
      <c r="AY318" s="228" t="s">
        <v>149</v>
      </c>
    </row>
    <row r="319" spans="1:65" s="13" customFormat="1" ht="11.25">
      <c r="B319" s="217"/>
      <c r="C319" s="218"/>
      <c r="D319" s="219" t="s">
        <v>165</v>
      </c>
      <c r="E319" s="220" t="s">
        <v>1</v>
      </c>
      <c r="F319" s="221" t="s">
        <v>97</v>
      </c>
      <c r="G319" s="218"/>
      <c r="H319" s="222">
        <v>42.997</v>
      </c>
      <c r="I319" s="223"/>
      <c r="J319" s="218"/>
      <c r="K319" s="218"/>
      <c r="L319" s="224"/>
      <c r="M319" s="225"/>
      <c r="N319" s="226"/>
      <c r="O319" s="226"/>
      <c r="P319" s="226"/>
      <c r="Q319" s="226"/>
      <c r="R319" s="226"/>
      <c r="S319" s="226"/>
      <c r="T319" s="227"/>
      <c r="AT319" s="228" t="s">
        <v>165</v>
      </c>
      <c r="AU319" s="228" t="s">
        <v>101</v>
      </c>
      <c r="AV319" s="13" t="s">
        <v>101</v>
      </c>
      <c r="AW319" s="13" t="s">
        <v>35</v>
      </c>
      <c r="AX319" s="13" t="s">
        <v>81</v>
      </c>
      <c r="AY319" s="228" t="s">
        <v>149</v>
      </c>
    </row>
    <row r="320" spans="1:65" s="15" customFormat="1" ht="11.25">
      <c r="B320" s="239"/>
      <c r="C320" s="240"/>
      <c r="D320" s="219" t="s">
        <v>165</v>
      </c>
      <c r="E320" s="241" t="s">
        <v>1</v>
      </c>
      <c r="F320" s="242" t="s">
        <v>198</v>
      </c>
      <c r="G320" s="240"/>
      <c r="H320" s="243">
        <v>43.796999999999997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AT320" s="249" t="s">
        <v>165</v>
      </c>
      <c r="AU320" s="249" t="s">
        <v>101</v>
      </c>
      <c r="AV320" s="15" t="s">
        <v>156</v>
      </c>
      <c r="AW320" s="15" t="s">
        <v>35</v>
      </c>
      <c r="AX320" s="15" t="s">
        <v>86</v>
      </c>
      <c r="AY320" s="249" t="s">
        <v>149</v>
      </c>
    </row>
    <row r="321" spans="1:65" s="2" customFormat="1" ht="49.15" customHeight="1">
      <c r="A321" s="35"/>
      <c r="B321" s="36"/>
      <c r="C321" s="205" t="s">
        <v>579</v>
      </c>
      <c r="D321" s="205" t="s">
        <v>151</v>
      </c>
      <c r="E321" s="206" t="s">
        <v>580</v>
      </c>
      <c r="F321" s="207" t="s">
        <v>581</v>
      </c>
      <c r="G321" s="208" t="s">
        <v>238</v>
      </c>
      <c r="H321" s="209">
        <v>8.1000000000000003E-2</v>
      </c>
      <c r="I321" s="210"/>
      <c r="J321" s="211">
        <f>ROUND(I321*H321,2)</f>
        <v>0</v>
      </c>
      <c r="K321" s="207" t="s">
        <v>155</v>
      </c>
      <c r="L321" s="38"/>
      <c r="M321" s="212" t="s">
        <v>1</v>
      </c>
      <c r="N321" s="213" t="s">
        <v>46</v>
      </c>
      <c r="O321" s="72"/>
      <c r="P321" s="214">
        <f>O321*H321</f>
        <v>0</v>
      </c>
      <c r="Q321" s="214">
        <v>0</v>
      </c>
      <c r="R321" s="214">
        <f>Q321*H321</f>
        <v>0</v>
      </c>
      <c r="S321" s="214">
        <v>0</v>
      </c>
      <c r="T321" s="215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16" t="s">
        <v>223</v>
      </c>
      <c r="AT321" s="216" t="s">
        <v>151</v>
      </c>
      <c r="AU321" s="216" t="s">
        <v>101</v>
      </c>
      <c r="AY321" s="17" t="s">
        <v>149</v>
      </c>
      <c r="BE321" s="110">
        <f>IF(N321="základní",J321,0)</f>
        <v>0</v>
      </c>
      <c r="BF321" s="110">
        <f>IF(N321="snížená",J321,0)</f>
        <v>0</v>
      </c>
      <c r="BG321" s="110">
        <f>IF(N321="zákl. přenesená",J321,0)</f>
        <v>0</v>
      </c>
      <c r="BH321" s="110">
        <f>IF(N321="sníž. přenesená",J321,0)</f>
        <v>0</v>
      </c>
      <c r="BI321" s="110">
        <f>IF(N321="nulová",J321,0)</f>
        <v>0</v>
      </c>
      <c r="BJ321" s="17" t="s">
        <v>86</v>
      </c>
      <c r="BK321" s="110">
        <f>ROUND(I321*H321,2)</f>
        <v>0</v>
      </c>
      <c r="BL321" s="17" t="s">
        <v>223</v>
      </c>
      <c r="BM321" s="216" t="s">
        <v>582</v>
      </c>
    </row>
    <row r="322" spans="1:65" s="12" customFormat="1" ht="25.9" customHeight="1">
      <c r="B322" s="189"/>
      <c r="C322" s="190"/>
      <c r="D322" s="191" t="s">
        <v>80</v>
      </c>
      <c r="E322" s="192" t="s">
        <v>127</v>
      </c>
      <c r="F322" s="192" t="s">
        <v>583</v>
      </c>
      <c r="G322" s="190"/>
      <c r="H322" s="190"/>
      <c r="I322" s="193"/>
      <c r="J322" s="194">
        <f>BK322</f>
        <v>0</v>
      </c>
      <c r="K322" s="190"/>
      <c r="L322" s="195"/>
      <c r="M322" s="196"/>
      <c r="N322" s="197"/>
      <c r="O322" s="197"/>
      <c r="P322" s="198">
        <f>P323+P326+P329</f>
        <v>0</v>
      </c>
      <c r="Q322" s="197"/>
      <c r="R322" s="198">
        <f>R323+R326+R329</f>
        <v>0</v>
      </c>
      <c r="S322" s="197"/>
      <c r="T322" s="199">
        <f>T323+T326+T329</f>
        <v>0</v>
      </c>
      <c r="AR322" s="200" t="s">
        <v>172</v>
      </c>
      <c r="AT322" s="201" t="s">
        <v>80</v>
      </c>
      <c r="AU322" s="201" t="s">
        <v>81</v>
      </c>
      <c r="AY322" s="200" t="s">
        <v>149</v>
      </c>
      <c r="BK322" s="202">
        <f>BK323+BK326+BK329</f>
        <v>0</v>
      </c>
    </row>
    <row r="323" spans="1:65" s="12" customFormat="1" ht="22.9" customHeight="1">
      <c r="B323" s="189"/>
      <c r="C323" s="190"/>
      <c r="D323" s="191" t="s">
        <v>80</v>
      </c>
      <c r="E323" s="203" t="s">
        <v>584</v>
      </c>
      <c r="F323" s="203" t="s">
        <v>585</v>
      </c>
      <c r="G323" s="190"/>
      <c r="H323" s="190"/>
      <c r="I323" s="193"/>
      <c r="J323" s="204">
        <f>BK323</f>
        <v>0</v>
      </c>
      <c r="K323" s="190"/>
      <c r="L323" s="195"/>
      <c r="M323" s="196"/>
      <c r="N323" s="197"/>
      <c r="O323" s="197"/>
      <c r="P323" s="198">
        <f>SUM(P324:P325)</f>
        <v>0</v>
      </c>
      <c r="Q323" s="197"/>
      <c r="R323" s="198">
        <f>SUM(R324:R325)</f>
        <v>0</v>
      </c>
      <c r="S323" s="197"/>
      <c r="T323" s="199">
        <f>SUM(T324:T325)</f>
        <v>0</v>
      </c>
      <c r="AR323" s="200" t="s">
        <v>172</v>
      </c>
      <c r="AT323" s="201" t="s">
        <v>80</v>
      </c>
      <c r="AU323" s="201" t="s">
        <v>86</v>
      </c>
      <c r="AY323" s="200" t="s">
        <v>149</v>
      </c>
      <c r="BK323" s="202">
        <f>SUM(BK324:BK325)</f>
        <v>0</v>
      </c>
    </row>
    <row r="324" spans="1:65" s="2" customFormat="1" ht="16.5" customHeight="1">
      <c r="A324" s="35"/>
      <c r="B324" s="36"/>
      <c r="C324" s="205" t="s">
        <v>586</v>
      </c>
      <c r="D324" s="205" t="s">
        <v>151</v>
      </c>
      <c r="E324" s="206" t="s">
        <v>587</v>
      </c>
      <c r="F324" s="207" t="s">
        <v>588</v>
      </c>
      <c r="G324" s="208" t="s">
        <v>589</v>
      </c>
      <c r="H324" s="209">
        <v>1</v>
      </c>
      <c r="I324" s="210"/>
      <c r="J324" s="211">
        <f>ROUND(I324*H324,2)</f>
        <v>0</v>
      </c>
      <c r="K324" s="207" t="s">
        <v>155</v>
      </c>
      <c r="L324" s="38"/>
      <c r="M324" s="212" t="s">
        <v>1</v>
      </c>
      <c r="N324" s="213" t="s">
        <v>46</v>
      </c>
      <c r="O324" s="72"/>
      <c r="P324" s="214">
        <f>O324*H324</f>
        <v>0</v>
      </c>
      <c r="Q324" s="214">
        <v>0</v>
      </c>
      <c r="R324" s="214">
        <f>Q324*H324</f>
        <v>0</v>
      </c>
      <c r="S324" s="214">
        <v>0</v>
      </c>
      <c r="T324" s="215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16" t="s">
        <v>590</v>
      </c>
      <c r="AT324" s="216" t="s">
        <v>151</v>
      </c>
      <c r="AU324" s="216" t="s">
        <v>101</v>
      </c>
      <c r="AY324" s="17" t="s">
        <v>149</v>
      </c>
      <c r="BE324" s="110">
        <f>IF(N324="základní",J324,0)</f>
        <v>0</v>
      </c>
      <c r="BF324" s="110">
        <f>IF(N324="snížená",J324,0)</f>
        <v>0</v>
      </c>
      <c r="BG324" s="110">
        <f>IF(N324="zákl. přenesená",J324,0)</f>
        <v>0</v>
      </c>
      <c r="BH324" s="110">
        <f>IF(N324="sníž. přenesená",J324,0)</f>
        <v>0</v>
      </c>
      <c r="BI324" s="110">
        <f>IF(N324="nulová",J324,0)</f>
        <v>0</v>
      </c>
      <c r="BJ324" s="17" t="s">
        <v>86</v>
      </c>
      <c r="BK324" s="110">
        <f>ROUND(I324*H324,2)</f>
        <v>0</v>
      </c>
      <c r="BL324" s="17" t="s">
        <v>590</v>
      </c>
      <c r="BM324" s="216" t="s">
        <v>591</v>
      </c>
    </row>
    <row r="325" spans="1:65" s="2" customFormat="1" ht="16.5" customHeight="1">
      <c r="A325" s="35"/>
      <c r="B325" s="36"/>
      <c r="C325" s="205" t="s">
        <v>592</v>
      </c>
      <c r="D325" s="205" t="s">
        <v>151</v>
      </c>
      <c r="E325" s="206" t="s">
        <v>593</v>
      </c>
      <c r="F325" s="207" t="s">
        <v>594</v>
      </c>
      <c r="G325" s="208" t="s">
        <v>589</v>
      </c>
      <c r="H325" s="209">
        <v>1</v>
      </c>
      <c r="I325" s="210"/>
      <c r="J325" s="211">
        <f>ROUND(I325*H325,2)</f>
        <v>0</v>
      </c>
      <c r="K325" s="207" t="s">
        <v>155</v>
      </c>
      <c r="L325" s="38"/>
      <c r="M325" s="212" t="s">
        <v>1</v>
      </c>
      <c r="N325" s="213" t="s">
        <v>46</v>
      </c>
      <c r="O325" s="72"/>
      <c r="P325" s="214">
        <f>O325*H325</f>
        <v>0</v>
      </c>
      <c r="Q325" s="214">
        <v>0</v>
      </c>
      <c r="R325" s="214">
        <f>Q325*H325</f>
        <v>0</v>
      </c>
      <c r="S325" s="214">
        <v>0</v>
      </c>
      <c r="T325" s="215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16" t="s">
        <v>590</v>
      </c>
      <c r="AT325" s="216" t="s">
        <v>151</v>
      </c>
      <c r="AU325" s="216" t="s">
        <v>101</v>
      </c>
      <c r="AY325" s="17" t="s">
        <v>149</v>
      </c>
      <c r="BE325" s="110">
        <f>IF(N325="základní",J325,0)</f>
        <v>0</v>
      </c>
      <c r="BF325" s="110">
        <f>IF(N325="snížená",J325,0)</f>
        <v>0</v>
      </c>
      <c r="BG325" s="110">
        <f>IF(N325="zákl. přenesená",J325,0)</f>
        <v>0</v>
      </c>
      <c r="BH325" s="110">
        <f>IF(N325="sníž. přenesená",J325,0)</f>
        <v>0</v>
      </c>
      <c r="BI325" s="110">
        <f>IF(N325="nulová",J325,0)</f>
        <v>0</v>
      </c>
      <c r="BJ325" s="17" t="s">
        <v>86</v>
      </c>
      <c r="BK325" s="110">
        <f>ROUND(I325*H325,2)</f>
        <v>0</v>
      </c>
      <c r="BL325" s="17" t="s">
        <v>590</v>
      </c>
      <c r="BM325" s="216" t="s">
        <v>595</v>
      </c>
    </row>
    <row r="326" spans="1:65" s="12" customFormat="1" ht="22.9" customHeight="1">
      <c r="B326" s="189"/>
      <c r="C326" s="190"/>
      <c r="D326" s="191" t="s">
        <v>80</v>
      </c>
      <c r="E326" s="203" t="s">
        <v>596</v>
      </c>
      <c r="F326" s="203" t="s">
        <v>126</v>
      </c>
      <c r="G326" s="190"/>
      <c r="H326" s="190"/>
      <c r="I326" s="193"/>
      <c r="J326" s="204">
        <f>BK326</f>
        <v>0</v>
      </c>
      <c r="K326" s="190"/>
      <c r="L326" s="195"/>
      <c r="M326" s="196"/>
      <c r="N326" s="197"/>
      <c r="O326" s="197"/>
      <c r="P326" s="198">
        <f>SUM(P327:P328)</f>
        <v>0</v>
      </c>
      <c r="Q326" s="197"/>
      <c r="R326" s="198">
        <f>SUM(R327:R328)</f>
        <v>0</v>
      </c>
      <c r="S326" s="197"/>
      <c r="T326" s="199">
        <f>SUM(T327:T328)</f>
        <v>0</v>
      </c>
      <c r="AR326" s="200" t="s">
        <v>172</v>
      </c>
      <c r="AT326" s="201" t="s">
        <v>80</v>
      </c>
      <c r="AU326" s="201" t="s">
        <v>86</v>
      </c>
      <c r="AY326" s="200" t="s">
        <v>149</v>
      </c>
      <c r="BK326" s="202">
        <f>SUM(BK327:BK328)</f>
        <v>0</v>
      </c>
    </row>
    <row r="327" spans="1:65" s="2" customFormat="1" ht="16.5" customHeight="1">
      <c r="A327" s="35"/>
      <c r="B327" s="36"/>
      <c r="C327" s="205" t="s">
        <v>597</v>
      </c>
      <c r="D327" s="205" t="s">
        <v>151</v>
      </c>
      <c r="E327" s="206" t="s">
        <v>598</v>
      </c>
      <c r="F327" s="207" t="s">
        <v>126</v>
      </c>
      <c r="G327" s="208" t="s">
        <v>589</v>
      </c>
      <c r="H327" s="209">
        <v>1</v>
      </c>
      <c r="I327" s="210"/>
      <c r="J327" s="211">
        <f>ROUND(I327*H327,2)</f>
        <v>0</v>
      </c>
      <c r="K327" s="207" t="s">
        <v>155</v>
      </c>
      <c r="L327" s="38"/>
      <c r="M327" s="212" t="s">
        <v>1</v>
      </c>
      <c r="N327" s="213" t="s">
        <v>46</v>
      </c>
      <c r="O327" s="72"/>
      <c r="P327" s="214">
        <f>O327*H327</f>
        <v>0</v>
      </c>
      <c r="Q327" s="214">
        <v>0</v>
      </c>
      <c r="R327" s="214">
        <f>Q327*H327</f>
        <v>0</v>
      </c>
      <c r="S327" s="214">
        <v>0</v>
      </c>
      <c r="T327" s="215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16" t="s">
        <v>590</v>
      </c>
      <c r="AT327" s="216" t="s">
        <v>151</v>
      </c>
      <c r="AU327" s="216" t="s">
        <v>101</v>
      </c>
      <c r="AY327" s="17" t="s">
        <v>149</v>
      </c>
      <c r="BE327" s="110">
        <f>IF(N327="základní",J327,0)</f>
        <v>0</v>
      </c>
      <c r="BF327" s="110">
        <f>IF(N327="snížená",J327,0)</f>
        <v>0</v>
      </c>
      <c r="BG327" s="110">
        <f>IF(N327="zákl. přenesená",J327,0)</f>
        <v>0</v>
      </c>
      <c r="BH327" s="110">
        <f>IF(N327="sníž. přenesená",J327,0)</f>
        <v>0</v>
      </c>
      <c r="BI327" s="110">
        <f>IF(N327="nulová",J327,0)</f>
        <v>0</v>
      </c>
      <c r="BJ327" s="17" t="s">
        <v>86</v>
      </c>
      <c r="BK327" s="110">
        <f>ROUND(I327*H327,2)</f>
        <v>0</v>
      </c>
      <c r="BL327" s="17" t="s">
        <v>590</v>
      </c>
      <c r="BM327" s="216" t="s">
        <v>599</v>
      </c>
    </row>
    <row r="328" spans="1:65" s="2" customFormat="1" ht="16.5" customHeight="1">
      <c r="A328" s="35"/>
      <c r="B328" s="36"/>
      <c r="C328" s="205" t="s">
        <v>600</v>
      </c>
      <c r="D328" s="205" t="s">
        <v>151</v>
      </c>
      <c r="E328" s="206" t="s">
        <v>601</v>
      </c>
      <c r="F328" s="207" t="s">
        <v>602</v>
      </c>
      <c r="G328" s="208" t="s">
        <v>589</v>
      </c>
      <c r="H328" s="209">
        <v>1</v>
      </c>
      <c r="I328" s="210"/>
      <c r="J328" s="211">
        <f>ROUND(I328*H328,2)</f>
        <v>0</v>
      </c>
      <c r="K328" s="207" t="s">
        <v>155</v>
      </c>
      <c r="L328" s="38"/>
      <c r="M328" s="212" t="s">
        <v>1</v>
      </c>
      <c r="N328" s="213" t="s">
        <v>46</v>
      </c>
      <c r="O328" s="72"/>
      <c r="P328" s="214">
        <f>O328*H328</f>
        <v>0</v>
      </c>
      <c r="Q328" s="214">
        <v>0</v>
      </c>
      <c r="R328" s="214">
        <f>Q328*H328</f>
        <v>0</v>
      </c>
      <c r="S328" s="214">
        <v>0</v>
      </c>
      <c r="T328" s="215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16" t="s">
        <v>590</v>
      </c>
      <c r="AT328" s="216" t="s">
        <v>151</v>
      </c>
      <c r="AU328" s="216" t="s">
        <v>101</v>
      </c>
      <c r="AY328" s="17" t="s">
        <v>149</v>
      </c>
      <c r="BE328" s="110">
        <f>IF(N328="základní",J328,0)</f>
        <v>0</v>
      </c>
      <c r="BF328" s="110">
        <f>IF(N328="snížená",J328,0)</f>
        <v>0</v>
      </c>
      <c r="BG328" s="110">
        <f>IF(N328="zákl. přenesená",J328,0)</f>
        <v>0</v>
      </c>
      <c r="BH328" s="110">
        <f>IF(N328="sníž. přenesená",J328,0)</f>
        <v>0</v>
      </c>
      <c r="BI328" s="110">
        <f>IF(N328="nulová",J328,0)</f>
        <v>0</v>
      </c>
      <c r="BJ328" s="17" t="s">
        <v>86</v>
      </c>
      <c r="BK328" s="110">
        <f>ROUND(I328*H328,2)</f>
        <v>0</v>
      </c>
      <c r="BL328" s="17" t="s">
        <v>590</v>
      </c>
      <c r="BM328" s="216" t="s">
        <v>603</v>
      </c>
    </row>
    <row r="329" spans="1:65" s="12" customFormat="1" ht="22.9" customHeight="1">
      <c r="B329" s="189"/>
      <c r="C329" s="190"/>
      <c r="D329" s="191" t="s">
        <v>80</v>
      </c>
      <c r="E329" s="203" t="s">
        <v>604</v>
      </c>
      <c r="F329" s="203" t="s">
        <v>129</v>
      </c>
      <c r="G329" s="190"/>
      <c r="H329" s="190"/>
      <c r="I329" s="193"/>
      <c r="J329" s="204">
        <f>BK329</f>
        <v>0</v>
      </c>
      <c r="K329" s="190"/>
      <c r="L329" s="195"/>
      <c r="M329" s="196"/>
      <c r="N329" s="197"/>
      <c r="O329" s="197"/>
      <c r="P329" s="198">
        <f>P330</f>
        <v>0</v>
      </c>
      <c r="Q329" s="197"/>
      <c r="R329" s="198">
        <f>R330</f>
        <v>0</v>
      </c>
      <c r="S329" s="197"/>
      <c r="T329" s="199">
        <f>T330</f>
        <v>0</v>
      </c>
      <c r="AR329" s="200" t="s">
        <v>172</v>
      </c>
      <c r="AT329" s="201" t="s">
        <v>80</v>
      </c>
      <c r="AU329" s="201" t="s">
        <v>86</v>
      </c>
      <c r="AY329" s="200" t="s">
        <v>149</v>
      </c>
      <c r="BK329" s="202">
        <f>BK330</f>
        <v>0</v>
      </c>
    </row>
    <row r="330" spans="1:65" s="2" customFormat="1" ht="16.5" customHeight="1">
      <c r="A330" s="35"/>
      <c r="B330" s="36"/>
      <c r="C330" s="205" t="s">
        <v>605</v>
      </c>
      <c r="D330" s="205" t="s">
        <v>151</v>
      </c>
      <c r="E330" s="206" t="s">
        <v>606</v>
      </c>
      <c r="F330" s="207" t="s">
        <v>129</v>
      </c>
      <c r="G330" s="208" t="s">
        <v>589</v>
      </c>
      <c r="H330" s="209">
        <v>1</v>
      </c>
      <c r="I330" s="210"/>
      <c r="J330" s="211">
        <f>ROUND(I330*H330,2)</f>
        <v>0</v>
      </c>
      <c r="K330" s="207" t="s">
        <v>155</v>
      </c>
      <c r="L330" s="38"/>
      <c r="M330" s="263" t="s">
        <v>1</v>
      </c>
      <c r="N330" s="264" t="s">
        <v>46</v>
      </c>
      <c r="O330" s="265"/>
      <c r="P330" s="266">
        <f>O330*H330</f>
        <v>0</v>
      </c>
      <c r="Q330" s="266">
        <v>0</v>
      </c>
      <c r="R330" s="266">
        <f>Q330*H330</f>
        <v>0</v>
      </c>
      <c r="S330" s="266">
        <v>0</v>
      </c>
      <c r="T330" s="267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16" t="s">
        <v>590</v>
      </c>
      <c r="AT330" s="216" t="s">
        <v>151</v>
      </c>
      <c r="AU330" s="216" t="s">
        <v>101</v>
      </c>
      <c r="AY330" s="17" t="s">
        <v>149</v>
      </c>
      <c r="BE330" s="110">
        <f>IF(N330="základní",J330,0)</f>
        <v>0</v>
      </c>
      <c r="BF330" s="110">
        <f>IF(N330="snížená",J330,0)</f>
        <v>0</v>
      </c>
      <c r="BG330" s="110">
        <f>IF(N330="zákl. přenesená",J330,0)</f>
        <v>0</v>
      </c>
      <c r="BH330" s="110">
        <f>IF(N330="sníž. přenesená",J330,0)</f>
        <v>0</v>
      </c>
      <c r="BI330" s="110">
        <f>IF(N330="nulová",J330,0)</f>
        <v>0</v>
      </c>
      <c r="BJ330" s="17" t="s">
        <v>86</v>
      </c>
      <c r="BK330" s="110">
        <f>ROUND(I330*H330,2)</f>
        <v>0</v>
      </c>
      <c r="BL330" s="17" t="s">
        <v>590</v>
      </c>
      <c r="BM330" s="216" t="s">
        <v>607</v>
      </c>
    </row>
    <row r="331" spans="1:65" s="2" customFormat="1" ht="6.95" customHeight="1">
      <c r="A331" s="35"/>
      <c r="B331" s="55"/>
      <c r="C331" s="56"/>
      <c r="D331" s="56"/>
      <c r="E331" s="56"/>
      <c r="F331" s="56"/>
      <c r="G331" s="56"/>
      <c r="H331" s="56"/>
      <c r="I331" s="56"/>
      <c r="J331" s="56"/>
      <c r="K331" s="56"/>
      <c r="L331" s="38"/>
      <c r="M331" s="35"/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</row>
  </sheetData>
  <sheetProtection algorithmName="SHA-512" hashValue="FBnt+MY4VfxPDU3GVxSvRwmB+GLulsT0D3jwIx49X5vsyYl8Wb6y1+Be9tPhgvfPCWxLI7N80SMwnZBiZuaI1Q==" saltValue="ZNe8f+VyeXvgclVdJj7wMXypavku88G0w7R2l3ULb7RaVToP8LoOf2rEP6CCuNBVbz98qEWNU+34mqYmauYRFA==" spinCount="100000" sheet="1" objects="1" scenarios="1" formatColumns="0" formatRows="0" autoFilter="0"/>
  <autoFilter ref="C137:K330" xr:uid="{00000000-0009-0000-0000-000001000000}"/>
  <mergeCells count="11">
    <mergeCell ref="L2:V2"/>
    <mergeCell ref="D115:F115"/>
    <mergeCell ref="D116:F116"/>
    <mergeCell ref="D117:F117"/>
    <mergeCell ref="D118:F118"/>
    <mergeCell ref="E130:H130"/>
    <mergeCell ref="E7:H7"/>
    <mergeCell ref="E16:H16"/>
    <mergeCell ref="E25:H25"/>
    <mergeCell ref="E85:H85"/>
    <mergeCell ref="D114:F11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H17160 - Rozšíření mostu ...</vt:lpstr>
      <vt:lpstr>'H17160 - Rozšíření mostu ...'!Názvy_tisku</vt:lpstr>
      <vt:lpstr>'Rekapitulace stavby'!Názvy_tisku</vt:lpstr>
      <vt:lpstr>'H17160 - Rozšíření mostu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DESKTOP-DFBQUHD\Zdenka Horakova</dc:creator>
  <cp:lastModifiedBy>lhury</cp:lastModifiedBy>
  <dcterms:created xsi:type="dcterms:W3CDTF">2022-08-02T07:07:09Z</dcterms:created>
  <dcterms:modified xsi:type="dcterms:W3CDTF">2022-08-02T07:12:03Z</dcterms:modified>
</cp:coreProperties>
</file>