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IFE\02_Zakázky\2022\Projekční zakázky\P22043 - Stavba OKV, Ing Sommer, sportovní hala\"/>
    </mc:Choice>
  </mc:AlternateContent>
  <xr:revisionPtr revIDLastSave="0" documentId="13_ncr:1_{DD495115-FC42-4BFC-8BD2-96843824667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Pol'!$A$1:$U$91</definedName>
    <definedName name="_xlnm.Print_Area" localSheetId="1">Stavba!$A$1:$J$51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1" i="12" l="1"/>
  <c r="F39" i="1" s="1"/>
  <c r="F9" i="12"/>
  <c r="G9" i="12" s="1"/>
  <c r="I9" i="12"/>
  <c r="K9" i="12"/>
  <c r="O9" i="12"/>
  <c r="Q9" i="12"/>
  <c r="U9" i="12"/>
  <c r="F10" i="12"/>
  <c r="G10" i="12" s="1"/>
  <c r="M10" i="12" s="1"/>
  <c r="I10" i="12"/>
  <c r="K10" i="12"/>
  <c r="O10" i="12"/>
  <c r="Q10" i="12"/>
  <c r="U10" i="12"/>
  <c r="F11" i="12"/>
  <c r="G11" i="12" s="1"/>
  <c r="M11" i="12" s="1"/>
  <c r="I11" i="12"/>
  <c r="K11" i="12"/>
  <c r="O11" i="12"/>
  <c r="Q11" i="12"/>
  <c r="U11" i="12"/>
  <c r="F12" i="12"/>
  <c r="G12" i="12" s="1"/>
  <c r="M12" i="12" s="1"/>
  <c r="I12" i="12"/>
  <c r="K12" i="12"/>
  <c r="O12" i="12"/>
  <c r="Q12" i="12"/>
  <c r="U12" i="12"/>
  <c r="F13" i="12"/>
  <c r="G13" i="12" s="1"/>
  <c r="M13" i="12" s="1"/>
  <c r="I13" i="12"/>
  <c r="K13" i="12"/>
  <c r="O13" i="12"/>
  <c r="Q13" i="12"/>
  <c r="U13" i="12"/>
  <c r="F14" i="12"/>
  <c r="G14" i="12" s="1"/>
  <c r="M14" i="12" s="1"/>
  <c r="I14" i="12"/>
  <c r="K14" i="12"/>
  <c r="O14" i="12"/>
  <c r="Q14" i="12"/>
  <c r="U14" i="12"/>
  <c r="F15" i="12"/>
  <c r="G15" i="12" s="1"/>
  <c r="M15" i="12" s="1"/>
  <c r="I15" i="12"/>
  <c r="K15" i="12"/>
  <c r="O15" i="12"/>
  <c r="Q15" i="12"/>
  <c r="U15" i="12"/>
  <c r="F16" i="12"/>
  <c r="G16" i="12" s="1"/>
  <c r="M16" i="12" s="1"/>
  <c r="I16" i="12"/>
  <c r="K16" i="12"/>
  <c r="O16" i="12"/>
  <c r="Q16" i="12"/>
  <c r="U16" i="12"/>
  <c r="F17" i="12"/>
  <c r="G17" i="12" s="1"/>
  <c r="M17" i="12" s="1"/>
  <c r="I17" i="12"/>
  <c r="K17" i="12"/>
  <c r="O17" i="12"/>
  <c r="Q17" i="12"/>
  <c r="U17" i="12"/>
  <c r="F18" i="12"/>
  <c r="G18" i="12" s="1"/>
  <c r="M18" i="12" s="1"/>
  <c r="I18" i="12"/>
  <c r="K18" i="12"/>
  <c r="O18" i="12"/>
  <c r="Q18" i="12"/>
  <c r="U18" i="12"/>
  <c r="F19" i="12"/>
  <c r="G19" i="12" s="1"/>
  <c r="M19" i="12" s="1"/>
  <c r="I19" i="12"/>
  <c r="K19" i="12"/>
  <c r="O19" i="12"/>
  <c r="Q19" i="12"/>
  <c r="U19" i="12"/>
  <c r="F20" i="12"/>
  <c r="G20" i="12" s="1"/>
  <c r="M20" i="12" s="1"/>
  <c r="I20" i="12"/>
  <c r="K20" i="12"/>
  <c r="O20" i="12"/>
  <c r="Q20" i="12"/>
  <c r="U20" i="12"/>
  <c r="F21" i="12"/>
  <c r="G21" i="12" s="1"/>
  <c r="M21" i="12" s="1"/>
  <c r="I21" i="12"/>
  <c r="K21" i="12"/>
  <c r="O21" i="12"/>
  <c r="Q21" i="12"/>
  <c r="U21" i="12"/>
  <c r="F22" i="12"/>
  <c r="G22" i="12" s="1"/>
  <c r="M22" i="12" s="1"/>
  <c r="I22" i="12"/>
  <c r="K22" i="12"/>
  <c r="O22" i="12"/>
  <c r="Q22" i="12"/>
  <c r="U22" i="12"/>
  <c r="F23" i="12"/>
  <c r="G23" i="12" s="1"/>
  <c r="M23" i="12" s="1"/>
  <c r="I23" i="12"/>
  <c r="K23" i="12"/>
  <c r="O23" i="12"/>
  <c r="Q23" i="12"/>
  <c r="U23" i="12"/>
  <c r="F24" i="12"/>
  <c r="G24" i="12" s="1"/>
  <c r="M24" i="12" s="1"/>
  <c r="I24" i="12"/>
  <c r="K24" i="12"/>
  <c r="O24" i="12"/>
  <c r="Q24" i="12"/>
  <c r="U24" i="12"/>
  <c r="F25" i="12"/>
  <c r="G25" i="12" s="1"/>
  <c r="M25" i="12" s="1"/>
  <c r="I25" i="12"/>
  <c r="K25" i="12"/>
  <c r="O25" i="12"/>
  <c r="Q25" i="12"/>
  <c r="U25" i="12"/>
  <c r="F26" i="12"/>
  <c r="G26" i="12" s="1"/>
  <c r="M26" i="12" s="1"/>
  <c r="I26" i="12"/>
  <c r="K26" i="12"/>
  <c r="O26" i="12"/>
  <c r="Q26" i="12"/>
  <c r="U26" i="12"/>
  <c r="F27" i="12"/>
  <c r="G27" i="12" s="1"/>
  <c r="M27" i="12" s="1"/>
  <c r="I27" i="12"/>
  <c r="K27" i="12"/>
  <c r="O27" i="12"/>
  <c r="Q27" i="12"/>
  <c r="U27" i="12"/>
  <c r="F28" i="12"/>
  <c r="G28" i="12" s="1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0" i="12"/>
  <c r="G30" i="12" s="1"/>
  <c r="M30" i="12" s="1"/>
  <c r="I30" i="12"/>
  <c r="K30" i="12"/>
  <c r="O30" i="12"/>
  <c r="Q30" i="12"/>
  <c r="U30" i="12"/>
  <c r="F31" i="12"/>
  <c r="G31" i="12" s="1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3" i="12"/>
  <c r="G33" i="12" s="1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6" i="12"/>
  <c r="G36" i="12" s="1"/>
  <c r="M36" i="12" s="1"/>
  <c r="I36" i="12"/>
  <c r="K36" i="12"/>
  <c r="O36" i="12"/>
  <c r="Q36" i="12"/>
  <c r="U36" i="12"/>
  <c r="F37" i="12"/>
  <c r="G37" i="12" s="1"/>
  <c r="M37" i="12" s="1"/>
  <c r="I37" i="12"/>
  <c r="K37" i="12"/>
  <c r="O37" i="12"/>
  <c r="Q37" i="12"/>
  <c r="U37" i="12"/>
  <c r="F38" i="12"/>
  <c r="G38" i="12" s="1"/>
  <c r="M38" i="12" s="1"/>
  <c r="I38" i="12"/>
  <c r="K38" i="12"/>
  <c r="O38" i="12"/>
  <c r="Q38" i="12"/>
  <c r="U38" i="12"/>
  <c r="F39" i="12"/>
  <c r="G39" i="12" s="1"/>
  <c r="M39" i="12" s="1"/>
  <c r="I39" i="12"/>
  <c r="K39" i="12"/>
  <c r="O39" i="12"/>
  <c r="Q39" i="12"/>
  <c r="U39" i="12"/>
  <c r="F40" i="12"/>
  <c r="G40" i="12" s="1"/>
  <c r="M40" i="12" s="1"/>
  <c r="I40" i="12"/>
  <c r="K40" i="12"/>
  <c r="O40" i="12"/>
  <c r="Q40" i="12"/>
  <c r="U40" i="12"/>
  <c r="F41" i="12"/>
  <c r="G41" i="12" s="1"/>
  <c r="M41" i="12" s="1"/>
  <c r="I41" i="12"/>
  <c r="K41" i="12"/>
  <c r="O41" i="12"/>
  <c r="Q41" i="12"/>
  <c r="U41" i="12"/>
  <c r="F42" i="12"/>
  <c r="G42" i="12" s="1"/>
  <c r="M42" i="12" s="1"/>
  <c r="I42" i="12"/>
  <c r="K42" i="12"/>
  <c r="O42" i="12"/>
  <c r="Q42" i="12"/>
  <c r="U42" i="12"/>
  <c r="F43" i="12"/>
  <c r="G43" i="12" s="1"/>
  <c r="M43" i="12" s="1"/>
  <c r="I43" i="12"/>
  <c r="K43" i="12"/>
  <c r="O43" i="12"/>
  <c r="Q43" i="12"/>
  <c r="U43" i="12"/>
  <c r="F44" i="12"/>
  <c r="G44" i="12" s="1"/>
  <c r="M44" i="12" s="1"/>
  <c r="I44" i="12"/>
  <c r="K44" i="12"/>
  <c r="O44" i="12"/>
  <c r="Q44" i="12"/>
  <c r="U44" i="12"/>
  <c r="F45" i="12"/>
  <c r="G45" i="12" s="1"/>
  <c r="M45" i="12" s="1"/>
  <c r="I45" i="12"/>
  <c r="K45" i="12"/>
  <c r="O45" i="12"/>
  <c r="Q45" i="12"/>
  <c r="U45" i="12"/>
  <c r="F46" i="12"/>
  <c r="G46" i="12" s="1"/>
  <c r="M46" i="12" s="1"/>
  <c r="I46" i="12"/>
  <c r="K46" i="12"/>
  <c r="O46" i="12"/>
  <c r="Q46" i="12"/>
  <c r="U46" i="12"/>
  <c r="F47" i="12"/>
  <c r="G47" i="12" s="1"/>
  <c r="M47" i="12" s="1"/>
  <c r="I47" i="12"/>
  <c r="K47" i="12"/>
  <c r="O47" i="12"/>
  <c r="Q47" i="12"/>
  <c r="U47" i="12"/>
  <c r="F48" i="12"/>
  <c r="G48" i="12" s="1"/>
  <c r="M48" i="12" s="1"/>
  <c r="I48" i="12"/>
  <c r="K48" i="12"/>
  <c r="O48" i="12"/>
  <c r="Q48" i="12"/>
  <c r="U48" i="12"/>
  <c r="F49" i="12"/>
  <c r="G49" i="12" s="1"/>
  <c r="M49" i="12" s="1"/>
  <c r="I49" i="12"/>
  <c r="K49" i="12"/>
  <c r="O49" i="12"/>
  <c r="Q49" i="12"/>
  <c r="U49" i="12"/>
  <c r="F50" i="12"/>
  <c r="G50" i="12" s="1"/>
  <c r="M50" i="12" s="1"/>
  <c r="I50" i="12"/>
  <c r="K50" i="12"/>
  <c r="O50" i="12"/>
  <c r="Q50" i="12"/>
  <c r="U50" i="12"/>
  <c r="F51" i="12"/>
  <c r="G51" i="12" s="1"/>
  <c r="M51" i="12" s="1"/>
  <c r="I51" i="12"/>
  <c r="K51" i="12"/>
  <c r="O51" i="12"/>
  <c r="Q51" i="12"/>
  <c r="U51" i="12"/>
  <c r="F52" i="12"/>
  <c r="G52" i="12" s="1"/>
  <c r="M52" i="12" s="1"/>
  <c r="I52" i="12"/>
  <c r="K52" i="12"/>
  <c r="O52" i="12"/>
  <c r="Q52" i="12"/>
  <c r="U52" i="12"/>
  <c r="F53" i="12"/>
  <c r="G53" i="12" s="1"/>
  <c r="M53" i="12" s="1"/>
  <c r="I53" i="12"/>
  <c r="K53" i="12"/>
  <c r="O53" i="12"/>
  <c r="Q53" i="12"/>
  <c r="U53" i="12"/>
  <c r="F54" i="12"/>
  <c r="G54" i="12" s="1"/>
  <c r="M54" i="12" s="1"/>
  <c r="I54" i="12"/>
  <c r="K54" i="12"/>
  <c r="O54" i="12"/>
  <c r="Q54" i="12"/>
  <c r="U54" i="12"/>
  <c r="F55" i="12"/>
  <c r="G55" i="12" s="1"/>
  <c r="M55" i="12" s="1"/>
  <c r="I55" i="12"/>
  <c r="K55" i="12"/>
  <c r="O55" i="12"/>
  <c r="Q55" i="12"/>
  <c r="U55" i="12"/>
  <c r="F56" i="12"/>
  <c r="G56" i="12" s="1"/>
  <c r="M56" i="12" s="1"/>
  <c r="I56" i="12"/>
  <c r="K56" i="12"/>
  <c r="O56" i="12"/>
  <c r="Q56" i="12"/>
  <c r="U56" i="12"/>
  <c r="F57" i="12"/>
  <c r="G57" i="12" s="1"/>
  <c r="M57" i="12" s="1"/>
  <c r="I57" i="12"/>
  <c r="K57" i="12"/>
  <c r="O57" i="12"/>
  <c r="Q57" i="12"/>
  <c r="U57" i="12"/>
  <c r="F58" i="12"/>
  <c r="G58" i="12" s="1"/>
  <c r="M58" i="12" s="1"/>
  <c r="I58" i="12"/>
  <c r="K58" i="12"/>
  <c r="O58" i="12"/>
  <c r="Q58" i="12"/>
  <c r="U58" i="12"/>
  <c r="F59" i="12"/>
  <c r="G59" i="12" s="1"/>
  <c r="M59" i="12" s="1"/>
  <c r="I59" i="12"/>
  <c r="K59" i="12"/>
  <c r="O59" i="12"/>
  <c r="Q59" i="12"/>
  <c r="U59" i="12"/>
  <c r="F60" i="12"/>
  <c r="G60" i="12" s="1"/>
  <c r="M60" i="12" s="1"/>
  <c r="I60" i="12"/>
  <c r="K60" i="12"/>
  <c r="O60" i="12"/>
  <c r="Q60" i="12"/>
  <c r="U60" i="12"/>
  <c r="F61" i="12"/>
  <c r="G61" i="12" s="1"/>
  <c r="M61" i="12" s="1"/>
  <c r="I61" i="12"/>
  <c r="K61" i="12"/>
  <c r="O61" i="12"/>
  <c r="Q61" i="12"/>
  <c r="U61" i="12"/>
  <c r="F62" i="12"/>
  <c r="G62" i="12" s="1"/>
  <c r="M62" i="12" s="1"/>
  <c r="I62" i="12"/>
  <c r="K62" i="12"/>
  <c r="O62" i="12"/>
  <c r="Q62" i="12"/>
  <c r="U62" i="12"/>
  <c r="F63" i="12"/>
  <c r="G63" i="12" s="1"/>
  <c r="M63" i="12" s="1"/>
  <c r="I63" i="12"/>
  <c r="K63" i="12"/>
  <c r="O63" i="12"/>
  <c r="Q63" i="12"/>
  <c r="U63" i="12"/>
  <c r="F64" i="12"/>
  <c r="G64" i="12" s="1"/>
  <c r="M64" i="12" s="1"/>
  <c r="I64" i="12"/>
  <c r="K64" i="12"/>
  <c r="O64" i="12"/>
  <c r="Q64" i="12"/>
  <c r="U64" i="12"/>
  <c r="F65" i="12"/>
  <c r="G65" i="12" s="1"/>
  <c r="M65" i="12" s="1"/>
  <c r="I65" i="12"/>
  <c r="K65" i="12"/>
  <c r="O65" i="12"/>
  <c r="Q65" i="12"/>
  <c r="U65" i="12"/>
  <c r="F66" i="12"/>
  <c r="G66" i="12" s="1"/>
  <c r="M66" i="12" s="1"/>
  <c r="I66" i="12"/>
  <c r="K66" i="12"/>
  <c r="O66" i="12"/>
  <c r="Q66" i="12"/>
  <c r="U66" i="12"/>
  <c r="F67" i="12"/>
  <c r="G67" i="12" s="1"/>
  <c r="M67" i="12" s="1"/>
  <c r="I67" i="12"/>
  <c r="K67" i="12"/>
  <c r="O67" i="12"/>
  <c r="Q67" i="12"/>
  <c r="U67" i="12"/>
  <c r="F68" i="12"/>
  <c r="G68" i="12" s="1"/>
  <c r="M68" i="12" s="1"/>
  <c r="I68" i="12"/>
  <c r="K68" i="12"/>
  <c r="O68" i="12"/>
  <c r="Q68" i="12"/>
  <c r="U68" i="12"/>
  <c r="F69" i="12"/>
  <c r="G69" i="12" s="1"/>
  <c r="M69" i="12" s="1"/>
  <c r="I69" i="12"/>
  <c r="K69" i="12"/>
  <c r="O69" i="12"/>
  <c r="Q69" i="12"/>
  <c r="U69" i="12"/>
  <c r="F70" i="12"/>
  <c r="G70" i="12" s="1"/>
  <c r="M70" i="12" s="1"/>
  <c r="I70" i="12"/>
  <c r="K70" i="12"/>
  <c r="O70" i="12"/>
  <c r="Q70" i="12"/>
  <c r="U70" i="12"/>
  <c r="F71" i="12"/>
  <c r="G71" i="12" s="1"/>
  <c r="M71" i="12" s="1"/>
  <c r="I71" i="12"/>
  <c r="K71" i="12"/>
  <c r="O71" i="12"/>
  <c r="Q71" i="12"/>
  <c r="U71" i="12"/>
  <c r="F72" i="12"/>
  <c r="G72" i="12" s="1"/>
  <c r="M72" i="12" s="1"/>
  <c r="I72" i="12"/>
  <c r="K72" i="12"/>
  <c r="O72" i="12"/>
  <c r="Q72" i="12"/>
  <c r="U72" i="12"/>
  <c r="F73" i="12"/>
  <c r="G73" i="12"/>
  <c r="I73" i="12"/>
  <c r="K73" i="12"/>
  <c r="M73" i="12"/>
  <c r="O73" i="12"/>
  <c r="Q73" i="12"/>
  <c r="U73" i="12"/>
  <c r="F74" i="12"/>
  <c r="G74" i="12" s="1"/>
  <c r="M74" i="12" s="1"/>
  <c r="I74" i="12"/>
  <c r="K74" i="12"/>
  <c r="O74" i="12"/>
  <c r="Q74" i="12"/>
  <c r="U74" i="12"/>
  <c r="F75" i="12"/>
  <c r="G75" i="12"/>
  <c r="I75" i="12"/>
  <c r="K75" i="12"/>
  <c r="M75" i="12"/>
  <c r="O75" i="12"/>
  <c r="Q75" i="12"/>
  <c r="U75" i="12"/>
  <c r="F76" i="12"/>
  <c r="G76" i="12" s="1"/>
  <c r="M76" i="12" s="1"/>
  <c r="I76" i="12"/>
  <c r="K76" i="12"/>
  <c r="O76" i="12"/>
  <c r="Q76" i="12"/>
  <c r="U76" i="12"/>
  <c r="F78" i="12"/>
  <c r="G78" i="12"/>
  <c r="I78" i="12"/>
  <c r="K78" i="12"/>
  <c r="M78" i="12"/>
  <c r="O78" i="12"/>
  <c r="Q78" i="12"/>
  <c r="U78" i="12"/>
  <c r="F79" i="12"/>
  <c r="G79" i="12" s="1"/>
  <c r="M79" i="12" s="1"/>
  <c r="I79" i="12"/>
  <c r="K79" i="12"/>
  <c r="O79" i="12"/>
  <c r="Q79" i="12"/>
  <c r="U79" i="12"/>
  <c r="I20" i="1"/>
  <c r="I19" i="1"/>
  <c r="I17" i="1"/>
  <c r="I16" i="1"/>
  <c r="AZ43" i="1"/>
  <c r="G27" i="1"/>
  <c r="J28" i="1"/>
  <c r="J26" i="1"/>
  <c r="G38" i="1"/>
  <c r="F38" i="1"/>
  <c r="H32" i="1"/>
  <c r="J23" i="1"/>
  <c r="J24" i="1"/>
  <c r="J25" i="1"/>
  <c r="J27" i="1"/>
  <c r="E24" i="1"/>
  <c r="E26" i="1"/>
  <c r="AD81" i="12" l="1"/>
  <c r="G39" i="1" s="1"/>
  <c r="G40" i="1" s="1"/>
  <c r="G25" i="1" s="1"/>
  <c r="G26" i="1" s="1"/>
  <c r="M9" i="12"/>
  <c r="F40" i="1"/>
  <c r="G28" i="1" s="1"/>
  <c r="U77" i="12"/>
  <c r="Q77" i="12"/>
  <c r="O77" i="12"/>
  <c r="M77" i="12"/>
  <c r="K77" i="12"/>
  <c r="I77" i="12"/>
  <c r="G77" i="12"/>
  <c r="I50" i="1" s="1"/>
  <c r="U8" i="12"/>
  <c r="Q8" i="12"/>
  <c r="O8" i="12"/>
  <c r="M8" i="12"/>
  <c r="K8" i="12"/>
  <c r="I8" i="12"/>
  <c r="G8" i="12"/>
  <c r="I39" i="1" l="1"/>
  <c r="I40" i="1" s="1"/>
  <c r="J39" i="1" s="1"/>
  <c r="J40" i="1" s="1"/>
  <c r="G23" i="1"/>
  <c r="G24" i="1" s="1"/>
  <c r="G29" i="1" s="1"/>
  <c r="H39" i="1"/>
  <c r="H40" i="1" s="1"/>
  <c r="I49" i="1"/>
  <c r="G81" i="12"/>
  <c r="I51" i="1" l="1"/>
  <c r="I18" i="1"/>
  <c r="I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<sst xmlns="http://schemas.openxmlformats.org/spreadsheetml/2006/main" count="425" uniqueCount="248">
  <si>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</si>
  <si>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</si>
  <si>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</si>
  <si>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</si>
  <si>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</si>
  <si>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</si>
  <si>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</si>
  <si>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</si>
  <si>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</si>
  <si>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</si>
  <si>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</si>
  <si>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</si>
  <si>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</si>
  <si>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</si>
  <si>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</si>
  <si>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</si>
  <si>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</si>
  <si>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</si>
  <si>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</si>
  <si>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</si>
  <si>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</si>
  <si>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</si>
  <si>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</si>
  <si>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</si>
  <si>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</si>
  <si>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</si>
  <si>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</si>
  <si>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</si>
  <si>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</si>
  <si>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</si>
  <si>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</si>
  <si>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</si>
  <si>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</si>
  <si>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</si>
  <si>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</si>
  <si>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</si>
  <si>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</si>
  <si>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</si>
  <si>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</si>
  <si>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</si>
  <si>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</si>
  <si>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</si>
  <si>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</si>
  <si>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Havlíčkův Brod</t>
  </si>
  <si>
    <t>Rozpočet:</t>
  </si>
  <si>
    <t>Misto</t>
  </si>
  <si>
    <t>Sportovní hala v Havlíčkově Brodě</t>
  </si>
  <si>
    <t>Projekt OKV s.r.o.</t>
  </si>
  <si>
    <t>Na Valech 3523</t>
  </si>
  <si>
    <t>58001</t>
  </si>
  <si>
    <t>29416302</t>
  </si>
  <si>
    <t>CZ29416302</t>
  </si>
  <si>
    <t>SIFE s.r.o.</t>
  </si>
  <si>
    <t>Strojírenská 1304</t>
  </si>
  <si>
    <t>06581544</t>
  </si>
  <si>
    <t>CZ06581544</t>
  </si>
  <si>
    <t>Rozpočet</t>
  </si>
  <si>
    <t>Celkem za stavbu</t>
  </si>
  <si>
    <t>CZK</t>
  </si>
  <si>
    <t xml:space="preserve">Popis rozpočtu:  - </t>
  </si>
  <si>
    <t>Veškeré položky zahrnují dodávku materiálu a montáž.</t>
  </si>
  <si>
    <t>Rekapitulace dílů</t>
  </si>
  <si>
    <t>Typ dílu</t>
  </si>
  <si>
    <t>M21</t>
  </si>
  <si>
    <t>Elektromontáže</t>
  </si>
  <si>
    <t>M22</t>
  </si>
  <si>
    <t>Montáž sdělovací a zabezp.tech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</si>
  <si>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</si>
  <si>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</si>
  <si>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</si>
  <si>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</si>
  <si>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</si>
  <si>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</si>
  <si>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</si>
  <si>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</si>
  <si>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</si>
  <si>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</si>
  <si>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</si>
  <si>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</si>
  <si>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</si>
  <si>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</si>
  <si>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</si>
  <si>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</si>
  <si>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</si>
  <si>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</si>
  <si>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</si>
  <si>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</si>
  <si>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</si>
  <si>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</si>
  <si>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</si>
  <si>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</si>
  <si>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</si>
  <si>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</si>
  <si>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</si>
  <si>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</si>
  <si>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</si>
  <si>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</t>
  </si>
  <si>
    <t>Výchozí revize NN vč. 6x revizní zprávy</t>
  </si>
  <si>
    <t>ks</t>
  </si>
  <si>
    <t>POL1_0</t>
  </si>
  <si>
    <t>2</t>
  </si>
  <si>
    <t>Výchozí revize bleskosvodu vč. 6x revizní zprávy</t>
  </si>
  <si>
    <t>26</t>
  </si>
  <si>
    <t>Měření intenzity umělého osvětlení vč. protokolu</t>
  </si>
  <si>
    <t>27</t>
  </si>
  <si>
    <t>Měření datové sítě vč. protokolu</t>
  </si>
  <si>
    <t>3</t>
  </si>
  <si>
    <t>Lešení, plošiny</t>
  </si>
  <si>
    <t>4</t>
  </si>
  <si>
    <t>Mimostaveništní doprava, přesun hmot</t>
  </si>
  <si>
    <t>5</t>
  </si>
  <si>
    <t>Úklid pracviště a likvidace odpadu</t>
  </si>
  <si>
    <t>210190002R00</t>
  </si>
  <si>
    <t>Montáž celoplechových rozvodnic do váhy 50 kg</t>
  </si>
  <si>
    <t>kus</t>
  </si>
  <si>
    <t>35711643R</t>
  </si>
  <si>
    <t>Rozvaděč elektroměrový plastový ER 212/PVP7P</t>
  </si>
  <si>
    <t>POL3_0</t>
  </si>
  <si>
    <t>6</t>
  </si>
  <si>
    <t>Plastový pilíř k rozváděči ER212</t>
  </si>
  <si>
    <t>35822002415R</t>
  </si>
  <si>
    <t>Jistič do 80 A 3 pól. charakterist. B, LTN-25B-3N, Ik=10kA</t>
  </si>
  <si>
    <t>7</t>
  </si>
  <si>
    <t>Rozváděč RH</t>
  </si>
  <si>
    <t>8</t>
  </si>
  <si>
    <t>svítidlo stropní LED 200W IP54, 4000K, vč. montáže</t>
  </si>
  <si>
    <t>9</t>
  </si>
  <si>
    <t>vnější nástěnné LED svítidlo 10W 4000K, vč. montáže</t>
  </si>
  <si>
    <t>10</t>
  </si>
  <si>
    <t>Stropní LED svítidlo 38W délky 120cm, 4000K IP54, vč. mpontáže</t>
  </si>
  <si>
    <t>11</t>
  </si>
  <si>
    <t>LED nouzové svítidlo 3W/1.hod zálohy při výpadku , napájení, IP44</t>
  </si>
  <si>
    <t>12</t>
  </si>
  <si>
    <t>Tlačítko TOTAL STOP, proskĺené</t>
  </si>
  <si>
    <t>13</t>
  </si>
  <si>
    <t>Skříňka OS, nástěnná plastová 7x rozp. tlačítko</t>
  </si>
  <si>
    <t>210110001RT2</t>
  </si>
  <si>
    <t xml:space="preserve">Spínač nástěnný jednopól.- řaz. 1, obyč.prostředí, včetně dodávky spínače </t>
  </si>
  <si>
    <t>210110062RT2</t>
  </si>
  <si>
    <t xml:space="preserve">Infrapasivní spínač osvětlení, včetně dodávky stropního interiérového čidla </t>
  </si>
  <si>
    <t>210110021RT1</t>
  </si>
  <si>
    <t xml:space="preserve">Spínač nástěnný jednopól.- řaz. 1, venkovní, včetně dodávky spínače </t>
  </si>
  <si>
    <t>210111011RT2</t>
  </si>
  <si>
    <t xml:space="preserve">Zásuvka domovní zapuštěná - provedení 2P+PE, včetně dodávky zásuvky </t>
  </si>
  <si>
    <t>210111031RT2</t>
  </si>
  <si>
    <t xml:space="preserve">Zásuvka domovní v krabici - 2P+PE, venkovní, včetně dodávky zásuvky </t>
  </si>
  <si>
    <t>14</t>
  </si>
  <si>
    <t>zásuvka 2xRJ45/5E IP20</t>
  </si>
  <si>
    <t>15</t>
  </si>
  <si>
    <t>Zásuvka 2xRJ45/5E IP44</t>
  </si>
  <si>
    <t>16</t>
  </si>
  <si>
    <t>IP 9 kamerový set s externím, PoE XM-1609B-B-Ext. 3MPx, CZ menu 9xkamera, montáž</t>
  </si>
  <si>
    <t>17</t>
  </si>
  <si>
    <t>19´´ RACK , jednodílný 9U, černý</t>
  </si>
  <si>
    <t>18</t>
  </si>
  <si>
    <t>rozvodný panel do RACKu</t>
  </si>
  <si>
    <t>19</t>
  </si>
  <si>
    <t>patch panel 24xRJ45/5E</t>
  </si>
  <si>
    <t>210010311RT1</t>
  </si>
  <si>
    <t>Krabice univerzální KU, bez zapojení, kruhová, včetně dodávky KU 68-1902 s víčkem</t>
  </si>
  <si>
    <t>210010322RT1</t>
  </si>
  <si>
    <t>Krabice rozvodná KR 97, se zapojením, kruhová, včetně dodávky KR 97/5 s víčkem</t>
  </si>
  <si>
    <t>210010351RT1</t>
  </si>
  <si>
    <t>Rozvodka krabicová z lis. izol. 6455-11 do 4 mm2, včetně dodávky krabice 6455-11</t>
  </si>
  <si>
    <t>20</t>
  </si>
  <si>
    <t>žlab 200/50 s přepážkou a nosníky, drátěný</t>
  </si>
  <si>
    <t>m</t>
  </si>
  <si>
    <t>21</t>
  </si>
  <si>
    <t>žlab 100/50 s přepážkou a nosníky, drátěný</t>
  </si>
  <si>
    <t>22</t>
  </si>
  <si>
    <t>žlab 50/50 s nosníky, drátěný</t>
  </si>
  <si>
    <t>210010083RT1</t>
  </si>
  <si>
    <t>Trubka pancéřová z PH, uložená pevně, 21 mm, včetně dodávky trubky PH 8021 + kolena PH 8221</t>
  </si>
  <si>
    <t>210010001RU3</t>
  </si>
  <si>
    <t>Trubka ohebná pod omítku, vnější průměr 16 mm, včetně dodávky Super Monoflex 1216E</t>
  </si>
  <si>
    <t>23</t>
  </si>
  <si>
    <t>stořár pro wifi, střešní 1m vč. kotvení</t>
  </si>
  <si>
    <t>210800214RT3</t>
  </si>
  <si>
    <t>Kabel bezhalogenový CXKH 3 x 1,5 mm2 volně uložený, včetně dodávky kabelu CXKH-V</t>
  </si>
  <si>
    <t>210810013RT2</t>
  </si>
  <si>
    <t>Kabel CYKY-m 750 V 4 x 10 mm2 volně uložený, včetně dodávky kabelu</t>
  </si>
  <si>
    <t>210810016RT1</t>
  </si>
  <si>
    <t>Kabel CYKY-m 750 V 5 x 2,5 mm2 volně uložený, včetně dodávky kabelu</t>
  </si>
  <si>
    <t>210810024RT1</t>
  </si>
  <si>
    <t>Kabel CYKY-m 750 V 19 x 1,5 mm2 volně uložený, včetně dodávky kabelu</t>
  </si>
  <si>
    <t>210810005RT1</t>
  </si>
  <si>
    <t>Kabel CYKY-m 750 V 3 x 1,5 mm2 volně uložený, včetně dodávky kabelu</t>
  </si>
  <si>
    <t>210810006RT1</t>
  </si>
  <si>
    <t>Kabel CYKY-m 750 V 3 x 2,5 mm2 volně uložený, včetně dodávky kabelu</t>
  </si>
  <si>
    <t>210810001RT1</t>
  </si>
  <si>
    <t xml:space="preserve">Kabel CYKY-m 750 V 2 x 1,5 mm2 volně uložený, včetně dodávky kabelu </t>
  </si>
  <si>
    <t>371201303R</t>
  </si>
  <si>
    <t>Kabel UTP dvojitý plášť Cat5e, balení po 305 m</t>
  </si>
  <si>
    <t>210800508RT1</t>
  </si>
  <si>
    <t>Vodič H07V-U (CY) 10 mm2 uložený v trubkách, včetně dodávky vodiče CY 10</t>
  </si>
  <si>
    <t>210800506RT1</t>
  </si>
  <si>
    <t>Vodič H07V-U (CY) 4 mm2 uložený v trubkách, včetně dodávky vodiče CY 4</t>
  </si>
  <si>
    <t>210220101RU2</t>
  </si>
  <si>
    <t>Vodiče svodové FeZn D do 10,Al 10,Cu 8 +podpěry, včetně dodávky drátu AlMgSi T/4 8 mm</t>
  </si>
  <si>
    <t>210220301RT1</t>
  </si>
  <si>
    <t>Svorka hromosvodová do 2 šroubů /SS, SZ, SO/, včetně dodávky svorky SO</t>
  </si>
  <si>
    <t>210220301RT2</t>
  </si>
  <si>
    <t>Svorka hromosvodová do 2 šroubů /SS, SZ, SO/, včetně dodávky svorky SS</t>
  </si>
  <si>
    <t>210220301RT3</t>
  </si>
  <si>
    <t>Svorka hromosvodová do 2 šroubů /SS, SZ, SO/, včetně dodávky svorky SZ</t>
  </si>
  <si>
    <t>210220401RT1</t>
  </si>
  <si>
    <t>Označení svodu štítky, smaltované, umělá hmota, včetně dodávky štítku</t>
  </si>
  <si>
    <t>210220001RT1</t>
  </si>
  <si>
    <t>Vedení uzemňovací na povrchu FeZn do 120 mm2, včetně pásku FeZn 30 x 4 mm</t>
  </si>
  <si>
    <t>210220002RT2</t>
  </si>
  <si>
    <t>Vedení uzemňovací na povrchu FeZn D 10 mm, včetně drátu FeZn 10 mm</t>
  </si>
  <si>
    <t>210220010R00</t>
  </si>
  <si>
    <t>Nátěr zemnicího pásku do 120 mm2</t>
  </si>
  <si>
    <t>210220212RT1</t>
  </si>
  <si>
    <t>Tyč jímací s upev. na stř.hřeben do 3 m, , včetně dodávky jímací tyče JV 1.5</t>
  </si>
  <si>
    <t>210220302RT1</t>
  </si>
  <si>
    <t>Svorka hromosvodová nad 2 šrouby /ST, SJ, SR, atd/, včetně dodávky svorky SR 2b Fe pro pásek 30x4 mm</t>
  </si>
  <si>
    <t>210220302RT2</t>
  </si>
  <si>
    <t>Svorka hromosvodová nad 2 šrouby /ST, SJ, SR, atd/, včetně dodávky svorky SR 3a Fe</t>
  </si>
  <si>
    <t>210220302RT3</t>
  </si>
  <si>
    <t>Svorka hromosvodová nad 2 šrouby /ST, SJ, SR, atd/, včetně dodávky svorky SK pro vodič d 6-10 mm</t>
  </si>
  <si>
    <t>210220372RT1</t>
  </si>
  <si>
    <t>Úhelník ochranný nebo trubka s držáky do zdiva, včetně ochran.úhelníku + 2 držáky do zdi</t>
  </si>
  <si>
    <t>24</t>
  </si>
  <si>
    <t>izolovaný jímač u stožáru wifi</t>
  </si>
  <si>
    <t>25</t>
  </si>
  <si>
    <t>ochranná sběrna MET</t>
  </si>
  <si>
    <t>210100003R00</t>
  </si>
  <si>
    <t>Ukončení vodičů v rozvaděči + zapojení do 16 mm2</t>
  </si>
  <si>
    <t>210100001R00</t>
  </si>
  <si>
    <t>Ukončení vodičů v rozvaděči + zapojení do 2,5 mm2</t>
  </si>
  <si>
    <t>211010001RT2</t>
  </si>
  <si>
    <t xml:space="preserve">Osazení hmoždinky do cihlového zdiva, HM 6, včetně dodávky hmoždinky </t>
  </si>
  <si>
    <t>211010002RT2</t>
  </si>
  <si>
    <t>Osazení hmoždinky do cihlového zdiva, HM 8, včetně dodávky hmoždinky</t>
  </si>
  <si>
    <t>58541233R</t>
  </si>
  <si>
    <t>Sádra šedá stavební G-2 B II, pojivo třídy A, bal. 30 kg</t>
  </si>
  <si>
    <t>t</t>
  </si>
  <si>
    <t>222280214R00</t>
  </si>
  <si>
    <t>Kabel UTP/FTP kat.5e v trubkách</t>
  </si>
  <si>
    <t>220280102R00</t>
  </si>
  <si>
    <t>Uložení byt. kabelu pod omítku s vysekáním drážky</t>
  </si>
  <si>
    <t/>
  </si>
  <si>
    <t>SUM</t>
  </si>
  <si>
    <t>Poznámky uchazeče k zadání</t>
  </si>
  <si>
    <t>POPUZIV</t>
  </si>
  <si>
    <t>END</t>
  </si>
  <si>
    <t>V rozpočtu nejsou započteny zemní práce a aktivní část datového rozváděče.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</si>
</sst>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2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Fon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34" xfId="0" applyFont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7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38" xfId="0" applyFont="1" applyBorder="1" applyAlignment="1">
      <alignment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7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0" fillId="0" borderId="0" xfId="0" applyAlignment="1">
      <alignment wrapText="1"/>
    </xf>
    <xf numFmtId="0" fontId="16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7" t="s">
        <v>38</v>
      </c>
    </row>
    <row r="2" spans="1:7" ht="57.75" customHeight="1" x14ac:dyDescent="0.25">
      <c r="A2" s="180" t="s">
        <v>39</v>
      </c>
      <c r="B2" s="180"/>
      <c r="C2" s="180"/>
      <c r="D2" s="180"/>
      <c r="E2" s="180"/>
      <c r="F2" s="180"/>
      <c r="G2" s="1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AZ54"/>
  <sheetViews>
    <sheetView showGridLines="0" tabSelected="1" topLeftCell="B1" zoomScaleNormal="100" zoomScaleSheetLayoutView="75" workbookViewId="0">
      <selection activeCell="L6" sqref="L6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9" width="12.6640625" customWidth="1"/>
    <col min="10" max="10" width="6.6640625" customWidth="1"/>
    <col min="11" max="11" width="4.33203125" customWidth="1"/>
    <col min="12" max="15" width="10.6640625" customWidth="1"/>
    <col min="52" max="52" width="92.44140625" customWidth="1"/>
  </cols>
  <sheetData>
    <row r="1" spans="1:15" ht="33.75" customHeight="1" x14ac:dyDescent="0.25">
      <c r="A1" s="62" t="s">
        <v>36</v>
      </c>
      <c r="B1" s="206" t="s">
        <v>42</v>
      </c>
      <c r="C1" s="207"/>
      <c r="D1" s="207"/>
      <c r="E1" s="207"/>
      <c r="F1" s="207"/>
      <c r="G1" s="207"/>
      <c r="H1" s="207"/>
      <c r="I1" s="207"/>
      <c r="J1" s="208"/>
    </row>
    <row r="2" spans="1:15" ht="23.25" customHeight="1" x14ac:dyDescent="0.25">
      <c r="A2" s="3"/>
      <c r="B2" s="70" t="s">
        <v>40</v>
      </c>
      <c r="C2" s="71"/>
      <c r="D2" s="223" t="s">
        <v>46</v>
      </c>
      <c r="E2" s="224"/>
      <c r="F2" s="224"/>
      <c r="G2" s="224"/>
      <c r="H2" s="224"/>
      <c r="I2" s="224"/>
      <c r="J2" s="225"/>
      <c r="O2" s="1"/>
    </row>
    <row r="3" spans="1:15" ht="23.25" customHeight="1" x14ac:dyDescent="0.25">
      <c r="A3" s="3"/>
      <c r="B3" s="72" t="s">
        <v>45</v>
      </c>
      <c r="C3" s="73"/>
      <c r="D3" s="185" t="s">
        <v>43</v>
      </c>
      <c r="E3" s="186"/>
      <c r="F3" s="186"/>
      <c r="G3" s="186"/>
      <c r="H3" s="186"/>
      <c r="I3" s="186"/>
      <c r="J3" s="187"/>
    </row>
    <row r="4" spans="1:15" ht="23.25" hidden="1" customHeight="1" x14ac:dyDescent="0.25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5">
      <c r="A5" s="3"/>
      <c r="B5" s="39" t="s">
        <v>21</v>
      </c>
      <c r="D5" s="79" t="s">
        <v>47</v>
      </c>
      <c r="E5" s="22"/>
      <c r="F5" s="22"/>
      <c r="G5" s="22"/>
      <c r="H5" s="24" t="s">
        <v>33</v>
      </c>
      <c r="I5" s="79" t="s">
        <v>50</v>
      </c>
      <c r="J5" s="9"/>
    </row>
    <row r="6" spans="1:15" ht="15.75" customHeight="1" x14ac:dyDescent="0.25">
      <c r="A6" s="3"/>
      <c r="B6" s="34"/>
      <c r="C6" s="22"/>
      <c r="D6" s="79" t="s">
        <v>48</v>
      </c>
      <c r="E6" s="22"/>
      <c r="F6" s="22"/>
      <c r="G6" s="22"/>
      <c r="H6" s="24" t="s">
        <v>34</v>
      </c>
      <c r="I6" s="79" t="s">
        <v>51</v>
      </c>
      <c r="J6" s="9"/>
    </row>
    <row r="7" spans="1:15" ht="15.75" customHeight="1" x14ac:dyDescent="0.25">
      <c r="A7" s="3"/>
      <c r="B7" s="35"/>
      <c r="C7" s="80" t="s">
        <v>49</v>
      </c>
      <c r="D7" s="69" t="s">
        <v>43</v>
      </c>
      <c r="E7" s="29"/>
      <c r="F7" s="29"/>
      <c r="G7" s="29"/>
      <c r="H7" s="30"/>
      <c r="I7" s="29"/>
      <c r="J7" s="42"/>
    </row>
    <row r="8" spans="1:15" ht="24" hidden="1" customHeight="1" x14ac:dyDescent="0.25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5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5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5">
      <c r="A11" s="3"/>
      <c r="B11" s="39" t="s">
        <v>18</v>
      </c>
      <c r="D11" s="218" t="s">
        <v>52</v>
      </c>
      <c r="E11" s="218"/>
      <c r="F11" s="218"/>
      <c r="G11" s="218"/>
      <c r="H11" s="24" t="s">
        <v>33</v>
      </c>
      <c r="I11" s="81" t="s">
        <v>54</v>
      </c>
      <c r="J11" s="9"/>
    </row>
    <row r="12" spans="1:15" ht="15.75" customHeight="1" x14ac:dyDescent="0.25">
      <c r="A12" s="3"/>
      <c r="B12" s="34"/>
      <c r="C12" s="22"/>
      <c r="D12" s="203" t="s">
        <v>53</v>
      </c>
      <c r="E12" s="203"/>
      <c r="F12" s="203"/>
      <c r="G12" s="203"/>
      <c r="H12" s="24" t="s">
        <v>34</v>
      </c>
      <c r="I12" s="81" t="s">
        <v>55</v>
      </c>
      <c r="J12" s="9"/>
    </row>
    <row r="13" spans="1:15" ht="15.75" customHeight="1" x14ac:dyDescent="0.25">
      <c r="A13" s="3"/>
      <c r="B13" s="35"/>
      <c r="C13" s="82" t="s">
        <v>49</v>
      </c>
      <c r="D13" s="204" t="s">
        <v>43</v>
      </c>
      <c r="E13" s="204"/>
      <c r="F13" s="204"/>
      <c r="G13" s="204"/>
      <c r="H13" s="25"/>
      <c r="I13" s="29"/>
      <c r="J13" s="42"/>
    </row>
    <row r="14" spans="1:15" ht="24" hidden="1" customHeight="1" x14ac:dyDescent="0.25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5">
      <c r="A15" s="3"/>
      <c r="B15" s="43" t="s">
        <v>31</v>
      </c>
      <c r="C15" s="61"/>
      <c r="D15" s="15"/>
      <c r="E15" s="226"/>
      <c r="F15" s="226"/>
      <c r="G15" s="199"/>
      <c r="H15" s="199"/>
      <c r="I15" s="199" t="s">
        <v>28</v>
      </c>
      <c r="J15" s="200"/>
    </row>
    <row r="16" spans="1:15" ht="23.25" customHeight="1" x14ac:dyDescent="0.25">
      <c r="A16" s="126" t="s">
        <v>23</v>
      </c>
      <c r="B16" s="127" t="s">
        <v>23</v>
      </c>
      <c r="C16" s="47"/>
      <c r="D16" s="48"/>
      <c r="E16" s="201"/>
      <c r="F16" s="202"/>
      <c r="G16" s="201"/>
      <c r="H16" s="202"/>
      <c r="I16" s="201">
        <f>SUMIF(F49:F50,A16,I49:I50)+SUMIF(F49:F50,"PSU",I49:I50)</f>
        <v>0</v>
      </c>
      <c r="J16" s="215"/>
    </row>
    <row r="17" spans="1:10" ht="23.25" customHeight="1" x14ac:dyDescent="0.25">
      <c r="A17" s="126" t="s">
        <v>24</v>
      </c>
      <c r="B17" s="127" t="s">
        <v>24</v>
      </c>
      <c r="C17" s="47"/>
      <c r="D17" s="48"/>
      <c r="E17" s="201"/>
      <c r="F17" s="202"/>
      <c r="G17" s="201"/>
      <c r="H17" s="202"/>
      <c r="I17" s="201">
        <f>SUMIF(F49:F50,A17,I49:I50)</f>
        <v>0</v>
      </c>
      <c r="J17" s="215"/>
    </row>
    <row r="18" spans="1:10" ht="23.25" customHeight="1" x14ac:dyDescent="0.25">
      <c r="A18" s="126" t="s">
        <v>25</v>
      </c>
      <c r="B18" s="127" t="s">
        <v>25</v>
      </c>
      <c r="C18" s="47"/>
      <c r="D18" s="48"/>
      <c r="E18" s="201"/>
      <c r="F18" s="202"/>
      <c r="G18" s="201"/>
      <c r="H18" s="202"/>
      <c r="I18" s="201">
        <f>SUMIF(F49:F50,A18,I49:I50)</f>
        <v>0</v>
      </c>
      <c r="J18" s="215"/>
    </row>
    <row r="19" spans="1:10" ht="23.25" customHeight="1" x14ac:dyDescent="0.25">
      <c r="A19" s="126" t="s">
        <v>67</v>
      </c>
      <c r="B19" s="127" t="s">
        <v>26</v>
      </c>
      <c r="C19" s="47"/>
      <c r="D19" s="48"/>
      <c r="E19" s="201"/>
      <c r="F19" s="202"/>
      <c r="G19" s="201"/>
      <c r="H19" s="202"/>
      <c r="I19" s="201">
        <f>SUMIF(F49:F50,A19,I49:I50)</f>
        <v>0</v>
      </c>
      <c r="J19" s="215"/>
    </row>
    <row r="20" spans="1:10" ht="23.25" customHeight="1" x14ac:dyDescent="0.25">
      <c r="A20" s="126" t="s">
        <v>68</v>
      </c>
      <c r="B20" s="127" t="s">
        <v>27</v>
      </c>
      <c r="C20" s="47"/>
      <c r="D20" s="48"/>
      <c r="E20" s="201"/>
      <c r="F20" s="202"/>
      <c r="G20" s="201"/>
      <c r="H20" s="202"/>
      <c r="I20" s="201">
        <f>SUMIF(F49:F50,A20,I49:I50)</f>
        <v>0</v>
      </c>
      <c r="J20" s="215"/>
    </row>
    <row r="21" spans="1:10" ht="23.25" customHeight="1" x14ac:dyDescent="0.25">
      <c r="A21" s="3"/>
      <c r="B21" s="63" t="s">
        <v>28</v>
      </c>
      <c r="C21" s="64"/>
      <c r="D21" s="65"/>
      <c r="E21" s="216"/>
      <c r="F21" s="217"/>
      <c r="G21" s="216"/>
      <c r="H21" s="217"/>
      <c r="I21" s="216">
        <f>SUM(I16:J20)</f>
        <v>0</v>
      </c>
      <c r="J21" s="222"/>
    </row>
    <row r="22" spans="1:10" ht="33" customHeight="1" x14ac:dyDescent="0.25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5">
      <c r="A23" s="3"/>
      <c r="B23" s="46" t="s">
        <v>11</v>
      </c>
      <c r="C23" s="47"/>
      <c r="D23" s="48"/>
      <c r="E23" s="49">
        <v>15</v>
      </c>
      <c r="F23" s="50" t="s">
        <v>0</v>
      </c>
      <c r="G23" s="213">
        <f>ZakladDPHSniVypocet</f>
        <v>0</v>
      </c>
      <c r="H23" s="214"/>
      <c r="I23" s="214"/>
      <c r="J23" s="51" t="str">
        <f t="shared" ref="J23:J28" si="0">Mena</f>
        <v>CZK</v>
      </c>
    </row>
    <row r="24" spans="1:10" ht="23.25" customHeight="1" x14ac:dyDescent="0.25">
      <c r="A24" s="3"/>
      <c r="B24" s="46" t="s">
        <v>12</v>
      </c>
      <c r="C24" s="47"/>
      <c r="D24" s="48"/>
      <c r="E24" s="49">
        <f>SazbaDPH1</f>
        <v>15</v>
      </c>
      <c r="F24" s="50" t="s">
        <v>0</v>
      </c>
      <c r="G24" s="220">
        <f>ZakladDPHSni*SazbaDPH1/100</f>
        <v>0</v>
      </c>
      <c r="H24" s="221"/>
      <c r="I24" s="221"/>
      <c r="J24" s="51" t="str">
        <f t="shared" si="0"/>
        <v>CZK</v>
      </c>
    </row>
    <row r="25" spans="1:10" ht="23.25" customHeight="1" x14ac:dyDescent="0.25">
      <c r="A25" s="3"/>
      <c r="B25" s="46" t="s">
        <v>13</v>
      </c>
      <c r="C25" s="47"/>
      <c r="D25" s="48"/>
      <c r="E25" s="49">
        <v>21</v>
      </c>
      <c r="F25" s="50" t="s">
        <v>0</v>
      </c>
      <c r="G25" s="213">
        <f>ZakladDPHZaklVypocet</f>
        <v>0</v>
      </c>
      <c r="H25" s="214"/>
      <c r="I25" s="214"/>
      <c r="J25" s="51" t="str">
        <f t="shared" si="0"/>
        <v>CZK</v>
      </c>
    </row>
    <row r="26" spans="1:10" ht="23.25" customHeight="1" x14ac:dyDescent="0.25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209">
        <f>ZakladDPHZakl*SazbaDPH2/100</f>
        <v>0</v>
      </c>
      <c r="H26" s="210"/>
      <c r="I26" s="210"/>
      <c r="J26" s="45" t="str">
        <f t="shared" si="0"/>
        <v>CZK</v>
      </c>
    </row>
    <row r="27" spans="1:10" ht="23.25" customHeight="1" thickBot="1" x14ac:dyDescent="0.3">
      <c r="A27" s="3"/>
      <c r="B27" s="39" t="s">
        <v>4</v>
      </c>
      <c r="C27" s="17"/>
      <c r="D27" s="20"/>
      <c r="E27" s="17"/>
      <c r="F27" s="18"/>
      <c r="G27" s="211">
        <f>0</f>
        <v>0</v>
      </c>
      <c r="H27" s="211"/>
      <c r="I27" s="211"/>
      <c r="J27" s="52" t="str">
        <f t="shared" si="0"/>
        <v>CZK</v>
      </c>
    </row>
    <row r="28" spans="1:10" ht="27.75" hidden="1" customHeight="1" thickBot="1" x14ac:dyDescent="0.3">
      <c r="A28" s="3"/>
      <c r="B28" s="101" t="s">
        <v>22</v>
      </c>
      <c r="C28" s="102"/>
      <c r="D28" s="102"/>
      <c r="E28" s="103"/>
      <c r="F28" s="104"/>
      <c r="G28" s="198">
        <f>ZakladDPHSniVypocet+ZakladDPHZaklVypocet</f>
        <v>0</v>
      </c>
      <c r="H28" s="198"/>
      <c r="I28" s="198"/>
      <c r="J28" s="105" t="str">
        <f t="shared" si="0"/>
        <v>CZK</v>
      </c>
    </row>
    <row r="29" spans="1:10" ht="27.75" customHeight="1" thickBot="1" x14ac:dyDescent="0.3">
      <c r="A29" s="3"/>
      <c r="B29" s="101" t="s">
        <v>35</v>
      </c>
      <c r="C29" s="106"/>
      <c r="D29" s="106"/>
      <c r="E29" s="106"/>
      <c r="F29" s="106"/>
      <c r="G29" s="212">
        <f>ZakladDPHSni+DPHSni+ZakladDPHZakl+DPHZakl+Zaokrouhleni</f>
        <v>0</v>
      </c>
      <c r="H29" s="212"/>
      <c r="I29" s="212"/>
      <c r="J29" s="107" t="s">
        <v>58</v>
      </c>
    </row>
    <row r="30" spans="1:10" ht="12.75" customHeight="1" x14ac:dyDescent="0.25">
      <c r="A30" s="3"/>
      <c r="B30" s="3"/>
      <c r="J30" s="10"/>
    </row>
    <row r="31" spans="1:10" ht="30" customHeight="1" x14ac:dyDescent="0.25">
      <c r="A31" s="3"/>
      <c r="B31" s="3"/>
      <c r="J31" s="10"/>
    </row>
    <row r="32" spans="1:10" ht="18.75" customHeight="1" x14ac:dyDescent="0.25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44916</v>
      </c>
      <c r="I32" s="32"/>
      <c r="J32" s="10"/>
    </row>
    <row r="33" spans="1:52" ht="47.25" customHeight="1" x14ac:dyDescent="0.25">
      <c r="A33" s="3"/>
      <c r="B33" s="3"/>
      <c r="J33" s="10"/>
    </row>
    <row r="34" spans="1:52" s="27" customFormat="1" ht="18.75" customHeight="1" x14ac:dyDescent="0.25">
      <c r="A34" s="26"/>
      <c r="B34" s="26"/>
      <c r="D34" s="205"/>
      <c r="E34" s="205"/>
      <c r="G34" s="205"/>
      <c r="H34" s="205"/>
      <c r="I34" s="205"/>
      <c r="J34" s="31"/>
    </row>
    <row r="35" spans="1:52" ht="12.75" customHeight="1" x14ac:dyDescent="0.25">
      <c r="A35" s="3"/>
      <c r="B35" s="3"/>
      <c r="D35" s="219" t="s">
        <v>2</v>
      </c>
      <c r="E35" s="219"/>
      <c r="H35" s="11" t="s">
        <v>3</v>
      </c>
      <c r="J35" s="10"/>
    </row>
    <row r="36" spans="1:52" ht="13.5" customHeight="1" thickBot="1" x14ac:dyDescent="0.3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52" ht="27" hidden="1" customHeight="1" x14ac:dyDescent="0.3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52" ht="25.5" hidden="1" customHeight="1" x14ac:dyDescent="0.25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52" ht="25.5" hidden="1" customHeight="1" x14ac:dyDescent="0.25">
      <c r="A39" s="85">
        <v>1</v>
      </c>
      <c r="B39" s="91" t="s">
        <v>56</v>
      </c>
      <c r="C39" s="188" t="s">
        <v>46</v>
      </c>
      <c r="D39" s="189"/>
      <c r="E39" s="189"/>
      <c r="F39" s="96">
        <f>'Rozpočet Pol'!AC81</f>
        <v>0</v>
      </c>
      <c r="G39" s="97">
        <f>'Rozpočet Pol'!AD81</f>
        <v>0</v>
      </c>
      <c r="H39" s="98">
        <f>(F39*SazbaDPH1/100)+(G39*SazbaDPH2/100)</f>
        <v>0</v>
      </c>
      <c r="I39" s="98">
        <f>F39+G39+H39</f>
        <v>0</v>
      </c>
      <c r="J39" s="92" t="str">
        <f>IF(_xlfn.SINGLE(CenaCelkemVypocet)=0,"",I39/_xlfn.SINGLE(CenaCelkemVypocet)*100)</f>
        <v/>
      </c>
    </row>
    <row r="40" spans="1:52" ht="25.5" hidden="1" customHeight="1" x14ac:dyDescent="0.25">
      <c r="A40" s="85"/>
      <c r="B40" s="190" t="s">
        <v>57</v>
      </c>
      <c r="C40" s="191"/>
      <c r="D40" s="191"/>
      <c r="E40" s="192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2" spans="1:52" x14ac:dyDescent="0.25">
      <c r="B42" t="s">
        <v>59</v>
      </c>
    </row>
    <row r="43" spans="1:52" x14ac:dyDescent="0.25">
      <c r="B43" s="193" t="s">
        <v>60</v>
      </c>
      <c r="C43" s="193"/>
      <c r="D43" s="193"/>
      <c r="E43" s="193"/>
      <c r="F43" s="193"/>
      <c r="G43" s="193"/>
      <c r="H43" s="193"/>
      <c r="I43" s="193"/>
      <c r="J43" s="193"/>
      <c r="AZ43" s="108" t="str">
        <f>B43</f>
        <v>Veškeré položky zahrnují dodávku materiálu a montáž.</v>
      </c>
    </row>
    <row r="44" spans="1:52" x14ac:dyDescent="0.25">
      <c r="B44" t="s">
        <v>247</v>
      </c>
    </row>
    <row r="46" spans="1:52" ht="15.6" x14ac:dyDescent="0.3">
      <c r="B46" s="109" t="s">
        <v>61</v>
      </c>
    </row>
    <row r="48" spans="1:52" ht="25.5" customHeight="1" x14ac:dyDescent="0.25">
      <c r="A48" s="110"/>
      <c r="B48" s="113" t="s">
        <v>16</v>
      </c>
      <c r="C48" s="113" t="s">
        <v>5</v>
      </c>
      <c r="D48" s="114"/>
      <c r="E48" s="114"/>
      <c r="F48" s="117" t="s">
        <v>62</v>
      </c>
      <c r="G48" s="117"/>
      <c r="H48" s="117"/>
      <c r="I48" s="194" t="s">
        <v>28</v>
      </c>
      <c r="J48" s="194"/>
    </row>
    <row r="49" spans="1:10" ht="25.5" customHeight="1" x14ac:dyDescent="0.25">
      <c r="A49" s="111"/>
      <c r="B49" s="118" t="s">
        <v>63</v>
      </c>
      <c r="C49" s="196" t="s">
        <v>64</v>
      </c>
      <c r="D49" s="197"/>
      <c r="E49" s="197"/>
      <c r="F49" s="120" t="s">
        <v>25</v>
      </c>
      <c r="G49" s="121"/>
      <c r="H49" s="121"/>
      <c r="I49" s="195">
        <f>'Rozpočet Pol'!G8</f>
        <v>0</v>
      </c>
      <c r="J49" s="195"/>
    </row>
    <row r="50" spans="1:10" ht="25.5" customHeight="1" x14ac:dyDescent="0.25">
      <c r="A50" s="111"/>
      <c r="B50" s="119" t="s">
        <v>65</v>
      </c>
      <c r="C50" s="182" t="s">
        <v>66</v>
      </c>
      <c r="D50" s="183"/>
      <c r="E50" s="183"/>
      <c r="F50" s="122" t="s">
        <v>25</v>
      </c>
      <c r="G50" s="123"/>
      <c r="H50" s="123"/>
      <c r="I50" s="181">
        <f>'Rozpočet Pol'!G77</f>
        <v>0</v>
      </c>
      <c r="J50" s="181"/>
    </row>
    <row r="51" spans="1:10" ht="25.5" customHeight="1" x14ac:dyDescent="0.25">
      <c r="A51" s="112"/>
      <c r="B51" s="115" t="s">
        <v>1</v>
      </c>
      <c r="C51" s="115"/>
      <c r="D51" s="116"/>
      <c r="E51" s="116"/>
      <c r="F51" s="124"/>
      <c r="G51" s="125"/>
      <c r="H51" s="125"/>
      <c r="I51" s="184">
        <f>SUM(I49:I50)</f>
        <v>0</v>
      </c>
      <c r="J51" s="184"/>
    </row>
    <row r="52" spans="1:10" x14ac:dyDescent="0.25">
      <c r="F52" s="84"/>
      <c r="G52" s="84"/>
      <c r="H52" s="84"/>
      <c r="I52" s="84"/>
      <c r="J52" s="84"/>
    </row>
    <row r="53" spans="1:10" x14ac:dyDescent="0.25">
      <c r="F53" s="84"/>
      <c r="G53" s="84"/>
      <c r="H53" s="84"/>
      <c r="I53" s="84"/>
      <c r="J53" s="84"/>
    </row>
    <row r="54" spans="1:10" x14ac:dyDescent="0.25">
      <c r="F54" s="84"/>
      <c r="G54" s="84"/>
      <c r="H54" s="84"/>
      <c r="I54" s="84"/>
      <c r="J54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6">
    <mergeCell ref="I17:J17"/>
    <mergeCell ref="I18:J18"/>
    <mergeCell ref="E18:F18"/>
    <mergeCell ref="E15:F15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2:J2"/>
    <mergeCell ref="E17:F17"/>
    <mergeCell ref="G16:H16"/>
    <mergeCell ref="G17:H17"/>
    <mergeCell ref="G18:H18"/>
    <mergeCell ref="I50:J50"/>
    <mergeCell ref="C50:E50"/>
    <mergeCell ref="I51:J51"/>
    <mergeCell ref="D3:J3"/>
    <mergeCell ref="C39:E39"/>
    <mergeCell ref="B40:E40"/>
    <mergeCell ref="B43:J43"/>
    <mergeCell ref="I48:J48"/>
    <mergeCell ref="I49:J49"/>
    <mergeCell ref="C49:E49"/>
    <mergeCell ref="G28:I28"/>
    <mergeCell ref="G15:H15"/>
    <mergeCell ref="I15:J15"/>
    <mergeCell ref="E16:F16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4" customWidth="1"/>
    <col min="2" max="2" width="14.44140625" style="4" customWidth="1"/>
    <col min="3" max="3" width="38.33203125" style="8" customWidth="1"/>
    <col min="4" max="4" width="4.5546875" style="4" customWidth="1"/>
    <col min="5" max="5" width="10.5546875" style="4" customWidth="1"/>
    <col min="6" max="6" width="9.88671875" style="4" customWidth="1"/>
    <col min="7" max="7" width="12.6640625" style="4" customWidth="1"/>
    <col min="8" max="16384" width="9.109375" style="4"/>
  </cols>
  <sheetData>
    <row r="1" spans="1:7" ht="15.6" x14ac:dyDescent="0.25">
      <c r="A1" s="227" t="s">
        <v>6</v>
      </c>
      <c r="B1" s="227"/>
      <c r="C1" s="228"/>
      <c r="D1" s="227"/>
      <c r="E1" s="227"/>
      <c r="F1" s="227"/>
      <c r="G1" s="227"/>
    </row>
    <row r="2" spans="1:7" ht="24.9" customHeight="1" x14ac:dyDescent="0.25">
      <c r="A2" s="68" t="s">
        <v>41</v>
      </c>
      <c r="B2" s="67"/>
      <c r="C2" s="229"/>
      <c r="D2" s="229"/>
      <c r="E2" s="229"/>
      <c r="F2" s="229"/>
      <c r="G2" s="230"/>
    </row>
    <row r="3" spans="1:7" ht="24.9" hidden="1" customHeight="1" x14ac:dyDescent="0.25">
      <c r="A3" s="68" t="s">
        <v>7</v>
      </c>
      <c r="B3" s="67"/>
      <c r="C3" s="229"/>
      <c r="D3" s="229"/>
      <c r="E3" s="229"/>
      <c r="F3" s="229"/>
      <c r="G3" s="230"/>
    </row>
    <row r="4" spans="1:7" ht="24.9" hidden="1" customHeight="1" x14ac:dyDescent="0.25">
      <c r="A4" s="68" t="s">
        <v>8</v>
      </c>
      <c r="B4" s="67"/>
      <c r="C4" s="229"/>
      <c r="D4" s="229"/>
      <c r="E4" s="229"/>
      <c r="F4" s="229"/>
      <c r="G4" s="230"/>
    </row>
    <row r="5" spans="1:7" hidden="1" x14ac:dyDescent="0.25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91"/>
  <sheetViews>
    <sheetView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83" customWidth="1"/>
    <col min="3" max="3" width="38.33203125" style="83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8" max="21" width="0" hidden="1" customWidth="1"/>
    <col min="29" max="39" width="0" hidden="1" customWidth="1"/>
  </cols>
  <sheetData>
    <row r="1" spans="1:60" ht="15.75" customHeight="1" x14ac:dyDescent="0.3">
      <c r="A1" s="231" t="s">
        <v>6</v>
      </c>
      <c r="B1" s="231"/>
      <c r="C1" s="231"/>
      <c r="D1" s="231"/>
      <c r="E1" s="231"/>
      <c r="F1" s="231"/>
      <c r="G1" s="231"/>
      <c r="AE1" t="s">
        <v>70</v>
      </c>
    </row>
    <row r="2" spans="1:60" ht="25.05" customHeight="1" x14ac:dyDescent="0.25">
      <c r="A2" s="130" t="s">
        <v>69</v>
      </c>
      <c r="B2" s="128"/>
      <c r="C2" s="232" t="s">
        <v>46</v>
      </c>
      <c r="D2" s="233"/>
      <c r="E2" s="233"/>
      <c r="F2" s="233"/>
      <c r="G2" s="234"/>
      <c r="AE2" t="s">
        <v>71</v>
      </c>
    </row>
    <row r="3" spans="1:60" ht="25.05" customHeight="1" x14ac:dyDescent="0.25">
      <c r="A3" s="131" t="s">
        <v>7</v>
      </c>
      <c r="B3" s="129"/>
      <c r="C3" s="235" t="s">
        <v>43</v>
      </c>
      <c r="D3" s="236"/>
      <c r="E3" s="236"/>
      <c r="F3" s="236"/>
      <c r="G3" s="237"/>
      <c r="AE3" t="s">
        <v>72</v>
      </c>
    </row>
    <row r="4" spans="1:60" ht="25.05" hidden="1" customHeight="1" x14ac:dyDescent="0.25">
      <c r="A4" s="131" t="s">
        <v>8</v>
      </c>
      <c r="B4" s="129"/>
      <c r="C4" s="235"/>
      <c r="D4" s="236"/>
      <c r="E4" s="236"/>
      <c r="F4" s="236"/>
      <c r="G4" s="237"/>
      <c r="AE4" t="s">
        <v>73</v>
      </c>
    </row>
    <row r="5" spans="1:60" hidden="1" x14ac:dyDescent="0.25">
      <c r="A5" s="132" t="s">
        <v>74</v>
      </c>
      <c r="B5" s="133"/>
      <c r="C5" s="133"/>
      <c r="D5" s="134"/>
      <c r="E5" s="134"/>
      <c r="F5" s="134"/>
      <c r="G5" s="135"/>
      <c r="AE5" t="s">
        <v>75</v>
      </c>
    </row>
    <row r="7" spans="1:60" ht="39.6" x14ac:dyDescent="0.25">
      <c r="A7" s="140" t="s">
        <v>76</v>
      </c>
      <c r="B7" s="141" t="s">
        <v>77</v>
      </c>
      <c r="C7" s="141" t="s">
        <v>78</v>
      </c>
      <c r="D7" s="140" t="s">
        <v>79</v>
      </c>
      <c r="E7" s="140" t="s">
        <v>80</v>
      </c>
      <c r="F7" s="136" t="s">
        <v>81</v>
      </c>
      <c r="G7" s="155" t="s">
        <v>28</v>
      </c>
      <c r="H7" s="156" t="s">
        <v>29</v>
      </c>
      <c r="I7" s="156" t="s">
        <v>82</v>
      </c>
      <c r="J7" s="156" t="s">
        <v>30</v>
      </c>
      <c r="K7" s="156" t="s">
        <v>83</v>
      </c>
      <c r="L7" s="156" t="s">
        <v>84</v>
      </c>
      <c r="M7" s="156" t="s">
        <v>85</v>
      </c>
      <c r="N7" s="156" t="s">
        <v>86</v>
      </c>
      <c r="O7" s="156" t="s">
        <v>87</v>
      </c>
      <c r="P7" s="156" t="s">
        <v>88</v>
      </c>
      <c r="Q7" s="156" t="s">
        <v>89</v>
      </c>
      <c r="R7" s="156" t="s">
        <v>90</v>
      </c>
      <c r="S7" s="156" t="s">
        <v>91</v>
      </c>
      <c r="T7" s="156" t="s">
        <v>92</v>
      </c>
      <c r="U7" s="143" t="s">
        <v>93</v>
      </c>
    </row>
    <row r="8" spans="1:60" x14ac:dyDescent="0.25">
      <c r="A8" s="157" t="s">
        <v>94</v>
      </c>
      <c r="B8" s="158" t="s">
        <v>63</v>
      </c>
      <c r="C8" s="159" t="s">
        <v>64</v>
      </c>
      <c r="D8" s="160"/>
      <c r="E8" s="161"/>
      <c r="F8" s="162"/>
      <c r="G8" s="162">
        <f>SUMIF(AE9:AE76,"&lt;&gt;NOR",G9:G76)</f>
        <v>0</v>
      </c>
      <c r="H8" s="162"/>
      <c r="I8" s="162">
        <f>SUM(I9:I76)</f>
        <v>0</v>
      </c>
      <c r="J8" s="162"/>
      <c r="K8" s="162">
        <f>SUM(K9:K76)</f>
        <v>0</v>
      </c>
      <c r="L8" s="162"/>
      <c r="M8" s="162">
        <f>SUM(M9:M76)</f>
        <v>0</v>
      </c>
      <c r="N8" s="142"/>
      <c r="O8" s="142">
        <f>SUM(O9:O76)</f>
        <v>1.26274</v>
      </c>
      <c r="P8" s="142"/>
      <c r="Q8" s="142">
        <f>SUM(Q9:Q76)</f>
        <v>1.3500000000000001E-3</v>
      </c>
      <c r="R8" s="142"/>
      <c r="S8" s="142"/>
      <c r="T8" s="157"/>
      <c r="U8" s="142">
        <f>SUM(U9:U76)</f>
        <v>650.75999999999988</v>
      </c>
      <c r="AE8" t="s">
        <v>95</v>
      </c>
    </row>
    <row r="9" spans="1:60" outlineLevel="1" x14ac:dyDescent="0.25">
      <c r="A9" s="138">
        <v>1</v>
      </c>
      <c r="B9" s="138" t="s">
        <v>96</v>
      </c>
      <c r="C9" s="174" t="s">
        <v>97</v>
      </c>
      <c r="D9" s="144" t="s">
        <v>98</v>
      </c>
      <c r="E9" s="150">
        <v>1</v>
      </c>
      <c r="F9" s="152">
        <f t="shared" ref="F9:F40" si="0">H9+J9</f>
        <v>0</v>
      </c>
      <c r="G9" s="153">
        <f t="shared" ref="G9:G40" si="1">ROUND(E9*F9,2)</f>
        <v>0</v>
      </c>
      <c r="H9" s="153"/>
      <c r="I9" s="153">
        <f t="shared" ref="I9:I40" si="2">ROUND(E9*H9,2)</f>
        <v>0</v>
      </c>
      <c r="J9" s="153"/>
      <c r="K9" s="153">
        <f t="shared" ref="K9:K40" si="3">ROUND(E9*J9,2)</f>
        <v>0</v>
      </c>
      <c r="L9" s="153">
        <v>21</v>
      </c>
      <c r="M9" s="153">
        <f t="shared" ref="M9:M40" si="4">G9*(1+L9/100)</f>
        <v>0</v>
      </c>
      <c r="N9" s="145">
        <v>0</v>
      </c>
      <c r="O9" s="145">
        <f t="shared" ref="O9:O40" si="5">ROUND(E9*N9,5)</f>
        <v>0</v>
      </c>
      <c r="P9" s="145">
        <v>0</v>
      </c>
      <c r="Q9" s="145">
        <f t="shared" ref="Q9:Q40" si="6">ROUND(E9*P9,5)</f>
        <v>0</v>
      </c>
      <c r="R9" s="145"/>
      <c r="S9" s="145"/>
      <c r="T9" s="146">
        <v>0</v>
      </c>
      <c r="U9" s="145">
        <f t="shared" ref="U9:U40" si="7">ROUND(E9*T9,2)</f>
        <v>0</v>
      </c>
      <c r="V9" s="137"/>
      <c r="W9" s="137"/>
      <c r="X9" s="137"/>
      <c r="Y9" s="137"/>
      <c r="Z9" s="137"/>
      <c r="AA9" s="137"/>
      <c r="AB9" s="137"/>
      <c r="AC9" s="137"/>
      <c r="AD9" s="137"/>
      <c r="AE9" s="137" t="s">
        <v>99</v>
      </c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outlineLevel="1" x14ac:dyDescent="0.25">
      <c r="A10" s="138">
        <v>2</v>
      </c>
      <c r="B10" s="138" t="s">
        <v>100</v>
      </c>
      <c r="C10" s="174" t="s">
        <v>101</v>
      </c>
      <c r="D10" s="144" t="s">
        <v>98</v>
      </c>
      <c r="E10" s="150">
        <v>1</v>
      </c>
      <c r="F10" s="152">
        <f t="shared" si="0"/>
        <v>0</v>
      </c>
      <c r="G10" s="153">
        <f t="shared" si="1"/>
        <v>0</v>
      </c>
      <c r="H10" s="153"/>
      <c r="I10" s="153">
        <f t="shared" si="2"/>
        <v>0</v>
      </c>
      <c r="J10" s="153"/>
      <c r="K10" s="153">
        <f t="shared" si="3"/>
        <v>0</v>
      </c>
      <c r="L10" s="153">
        <v>21</v>
      </c>
      <c r="M10" s="153">
        <f t="shared" si="4"/>
        <v>0</v>
      </c>
      <c r="N10" s="145">
        <v>0</v>
      </c>
      <c r="O10" s="145">
        <f t="shared" si="5"/>
        <v>0</v>
      </c>
      <c r="P10" s="145">
        <v>0</v>
      </c>
      <c r="Q10" s="145">
        <f t="shared" si="6"/>
        <v>0</v>
      </c>
      <c r="R10" s="145"/>
      <c r="S10" s="145"/>
      <c r="T10" s="146">
        <v>0</v>
      </c>
      <c r="U10" s="145">
        <f t="shared" si="7"/>
        <v>0</v>
      </c>
      <c r="V10" s="137"/>
      <c r="W10" s="137"/>
      <c r="X10" s="137"/>
      <c r="Y10" s="137"/>
      <c r="Z10" s="137"/>
      <c r="AA10" s="137"/>
      <c r="AB10" s="137"/>
      <c r="AC10" s="137"/>
      <c r="AD10" s="137"/>
      <c r="AE10" s="137" t="s">
        <v>99</v>
      </c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</row>
    <row r="11" spans="1:60" outlineLevel="1" x14ac:dyDescent="0.25">
      <c r="A11" s="138">
        <v>3</v>
      </c>
      <c r="B11" s="138" t="s">
        <v>102</v>
      </c>
      <c r="C11" s="174" t="s">
        <v>103</v>
      </c>
      <c r="D11" s="144" t="s">
        <v>98</v>
      </c>
      <c r="E11" s="150">
        <v>1</v>
      </c>
      <c r="F11" s="152">
        <f t="shared" si="0"/>
        <v>0</v>
      </c>
      <c r="G11" s="153">
        <f t="shared" si="1"/>
        <v>0</v>
      </c>
      <c r="H11" s="153"/>
      <c r="I11" s="153">
        <f t="shared" si="2"/>
        <v>0</v>
      </c>
      <c r="J11" s="153"/>
      <c r="K11" s="153">
        <f t="shared" si="3"/>
        <v>0</v>
      </c>
      <c r="L11" s="153">
        <v>21</v>
      </c>
      <c r="M11" s="153">
        <f t="shared" si="4"/>
        <v>0</v>
      </c>
      <c r="N11" s="145">
        <v>0</v>
      </c>
      <c r="O11" s="145">
        <f t="shared" si="5"/>
        <v>0</v>
      </c>
      <c r="P11" s="145">
        <v>0</v>
      </c>
      <c r="Q11" s="145">
        <f t="shared" si="6"/>
        <v>0</v>
      </c>
      <c r="R11" s="145"/>
      <c r="S11" s="145"/>
      <c r="T11" s="146">
        <v>0</v>
      </c>
      <c r="U11" s="145">
        <f t="shared" si="7"/>
        <v>0</v>
      </c>
      <c r="V11" s="137"/>
      <c r="W11" s="137"/>
      <c r="X11" s="137"/>
      <c r="Y11" s="137"/>
      <c r="Z11" s="137"/>
      <c r="AA11" s="137"/>
      <c r="AB11" s="137"/>
      <c r="AC11" s="137"/>
      <c r="AD11" s="137"/>
      <c r="AE11" s="137" t="s">
        <v>99</v>
      </c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outlineLevel="1" x14ac:dyDescent="0.25">
      <c r="A12" s="138">
        <v>4</v>
      </c>
      <c r="B12" s="138" t="s">
        <v>104</v>
      </c>
      <c r="C12" s="174" t="s">
        <v>105</v>
      </c>
      <c r="D12" s="144" t="s">
        <v>98</v>
      </c>
      <c r="E12" s="150">
        <v>1</v>
      </c>
      <c r="F12" s="152">
        <f t="shared" si="0"/>
        <v>0</v>
      </c>
      <c r="G12" s="153">
        <f t="shared" si="1"/>
        <v>0</v>
      </c>
      <c r="H12" s="153"/>
      <c r="I12" s="153">
        <f t="shared" si="2"/>
        <v>0</v>
      </c>
      <c r="J12" s="153"/>
      <c r="K12" s="153">
        <f t="shared" si="3"/>
        <v>0</v>
      </c>
      <c r="L12" s="153">
        <v>21</v>
      </c>
      <c r="M12" s="153">
        <f t="shared" si="4"/>
        <v>0</v>
      </c>
      <c r="N12" s="145">
        <v>0</v>
      </c>
      <c r="O12" s="145">
        <f t="shared" si="5"/>
        <v>0</v>
      </c>
      <c r="P12" s="145">
        <v>0</v>
      </c>
      <c r="Q12" s="145">
        <f t="shared" si="6"/>
        <v>0</v>
      </c>
      <c r="R12" s="145"/>
      <c r="S12" s="145"/>
      <c r="T12" s="146">
        <v>0</v>
      </c>
      <c r="U12" s="145">
        <f t="shared" si="7"/>
        <v>0</v>
      </c>
      <c r="V12" s="137"/>
      <c r="W12" s="137"/>
      <c r="X12" s="137"/>
      <c r="Y12" s="137"/>
      <c r="Z12" s="137"/>
      <c r="AA12" s="137"/>
      <c r="AB12" s="137"/>
      <c r="AC12" s="137"/>
      <c r="AD12" s="137"/>
      <c r="AE12" s="137" t="s">
        <v>99</v>
      </c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outlineLevel="1" x14ac:dyDescent="0.25">
      <c r="A13" s="138">
        <v>5</v>
      </c>
      <c r="B13" s="138" t="s">
        <v>106</v>
      </c>
      <c r="C13" s="174" t="s">
        <v>107</v>
      </c>
      <c r="D13" s="144" t="s">
        <v>98</v>
      </c>
      <c r="E13" s="150">
        <v>1</v>
      </c>
      <c r="F13" s="152">
        <f t="shared" si="0"/>
        <v>0</v>
      </c>
      <c r="G13" s="153">
        <f t="shared" si="1"/>
        <v>0</v>
      </c>
      <c r="H13" s="153"/>
      <c r="I13" s="153">
        <f t="shared" si="2"/>
        <v>0</v>
      </c>
      <c r="J13" s="153"/>
      <c r="K13" s="153">
        <f t="shared" si="3"/>
        <v>0</v>
      </c>
      <c r="L13" s="153">
        <v>21</v>
      </c>
      <c r="M13" s="153">
        <f t="shared" si="4"/>
        <v>0</v>
      </c>
      <c r="N13" s="145">
        <v>0</v>
      </c>
      <c r="O13" s="145">
        <f t="shared" si="5"/>
        <v>0</v>
      </c>
      <c r="P13" s="145">
        <v>0</v>
      </c>
      <c r="Q13" s="145">
        <f t="shared" si="6"/>
        <v>0</v>
      </c>
      <c r="R13" s="145"/>
      <c r="S13" s="145"/>
      <c r="T13" s="146">
        <v>0</v>
      </c>
      <c r="U13" s="145">
        <f t="shared" si="7"/>
        <v>0</v>
      </c>
      <c r="V13" s="137"/>
      <c r="W13" s="137"/>
      <c r="X13" s="137"/>
      <c r="Y13" s="137"/>
      <c r="Z13" s="137"/>
      <c r="AA13" s="137"/>
      <c r="AB13" s="137"/>
      <c r="AC13" s="137"/>
      <c r="AD13" s="137"/>
      <c r="AE13" s="137" t="s">
        <v>99</v>
      </c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outlineLevel="1" x14ac:dyDescent="0.25">
      <c r="A14" s="138">
        <v>6</v>
      </c>
      <c r="B14" s="138" t="s">
        <v>108</v>
      </c>
      <c r="C14" s="174" t="s">
        <v>109</v>
      </c>
      <c r="D14" s="144" t="s">
        <v>98</v>
      </c>
      <c r="E14" s="150">
        <v>1</v>
      </c>
      <c r="F14" s="152">
        <f t="shared" si="0"/>
        <v>0</v>
      </c>
      <c r="G14" s="153">
        <f t="shared" si="1"/>
        <v>0</v>
      </c>
      <c r="H14" s="153"/>
      <c r="I14" s="153">
        <f t="shared" si="2"/>
        <v>0</v>
      </c>
      <c r="J14" s="153"/>
      <c r="K14" s="153">
        <f t="shared" si="3"/>
        <v>0</v>
      </c>
      <c r="L14" s="153">
        <v>21</v>
      </c>
      <c r="M14" s="153">
        <f t="shared" si="4"/>
        <v>0</v>
      </c>
      <c r="N14" s="145">
        <v>0</v>
      </c>
      <c r="O14" s="145">
        <f t="shared" si="5"/>
        <v>0</v>
      </c>
      <c r="P14" s="145">
        <v>0</v>
      </c>
      <c r="Q14" s="145">
        <f t="shared" si="6"/>
        <v>0</v>
      </c>
      <c r="R14" s="145"/>
      <c r="S14" s="145"/>
      <c r="T14" s="146">
        <v>0</v>
      </c>
      <c r="U14" s="145">
        <f t="shared" si="7"/>
        <v>0</v>
      </c>
      <c r="V14" s="137"/>
      <c r="W14" s="137"/>
      <c r="X14" s="137"/>
      <c r="Y14" s="137"/>
      <c r="Z14" s="137"/>
      <c r="AA14" s="137"/>
      <c r="AB14" s="137"/>
      <c r="AC14" s="137"/>
      <c r="AD14" s="137"/>
      <c r="AE14" s="137" t="s">
        <v>99</v>
      </c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60" outlineLevel="1" x14ac:dyDescent="0.25">
      <c r="A15" s="138">
        <v>7</v>
      </c>
      <c r="B15" s="138" t="s">
        <v>110</v>
      </c>
      <c r="C15" s="174" t="s">
        <v>111</v>
      </c>
      <c r="D15" s="144" t="s">
        <v>98</v>
      </c>
      <c r="E15" s="150">
        <v>1</v>
      </c>
      <c r="F15" s="152">
        <f t="shared" si="0"/>
        <v>0</v>
      </c>
      <c r="G15" s="153">
        <f t="shared" si="1"/>
        <v>0</v>
      </c>
      <c r="H15" s="153"/>
      <c r="I15" s="153">
        <f t="shared" si="2"/>
        <v>0</v>
      </c>
      <c r="J15" s="153"/>
      <c r="K15" s="153">
        <f t="shared" si="3"/>
        <v>0</v>
      </c>
      <c r="L15" s="153">
        <v>21</v>
      </c>
      <c r="M15" s="153">
        <f t="shared" si="4"/>
        <v>0</v>
      </c>
      <c r="N15" s="145">
        <v>0</v>
      </c>
      <c r="O15" s="145">
        <f t="shared" si="5"/>
        <v>0</v>
      </c>
      <c r="P15" s="145">
        <v>0</v>
      </c>
      <c r="Q15" s="145">
        <f t="shared" si="6"/>
        <v>0</v>
      </c>
      <c r="R15" s="145"/>
      <c r="S15" s="145"/>
      <c r="T15" s="146">
        <v>0</v>
      </c>
      <c r="U15" s="145">
        <f t="shared" si="7"/>
        <v>0</v>
      </c>
      <c r="V15" s="137"/>
      <c r="W15" s="137"/>
      <c r="X15" s="137"/>
      <c r="Y15" s="137"/>
      <c r="Z15" s="137"/>
      <c r="AA15" s="137"/>
      <c r="AB15" s="137"/>
      <c r="AC15" s="137"/>
      <c r="AD15" s="137"/>
      <c r="AE15" s="137" t="s">
        <v>99</v>
      </c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</row>
    <row r="16" spans="1:60" outlineLevel="1" x14ac:dyDescent="0.25">
      <c r="A16" s="138">
        <v>8</v>
      </c>
      <c r="B16" s="138" t="s">
        <v>112</v>
      </c>
      <c r="C16" s="174" t="s">
        <v>113</v>
      </c>
      <c r="D16" s="144" t="s">
        <v>114</v>
      </c>
      <c r="E16" s="150">
        <v>2</v>
      </c>
      <c r="F16" s="152">
        <f t="shared" si="0"/>
        <v>0</v>
      </c>
      <c r="G16" s="153">
        <f t="shared" si="1"/>
        <v>0</v>
      </c>
      <c r="H16" s="153"/>
      <c r="I16" s="153">
        <f t="shared" si="2"/>
        <v>0</v>
      </c>
      <c r="J16" s="153"/>
      <c r="K16" s="153">
        <f t="shared" si="3"/>
        <v>0</v>
      </c>
      <c r="L16" s="153">
        <v>21</v>
      </c>
      <c r="M16" s="153">
        <f t="shared" si="4"/>
        <v>0</v>
      </c>
      <c r="N16" s="145">
        <v>0</v>
      </c>
      <c r="O16" s="145">
        <f t="shared" si="5"/>
        <v>0</v>
      </c>
      <c r="P16" s="145">
        <v>0</v>
      </c>
      <c r="Q16" s="145">
        <f t="shared" si="6"/>
        <v>0</v>
      </c>
      <c r="R16" s="145"/>
      <c r="S16" s="145"/>
      <c r="T16" s="146">
        <v>1.6</v>
      </c>
      <c r="U16" s="145">
        <f t="shared" si="7"/>
        <v>3.2</v>
      </c>
      <c r="V16" s="137"/>
      <c r="W16" s="137"/>
      <c r="X16" s="137"/>
      <c r="Y16" s="137"/>
      <c r="Z16" s="137"/>
      <c r="AA16" s="137"/>
      <c r="AB16" s="137"/>
      <c r="AC16" s="137"/>
      <c r="AD16" s="137"/>
      <c r="AE16" s="137" t="s">
        <v>99</v>
      </c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</row>
    <row r="17" spans="1:60" outlineLevel="1" x14ac:dyDescent="0.25">
      <c r="A17" s="138">
        <v>9</v>
      </c>
      <c r="B17" s="138" t="s">
        <v>115</v>
      </c>
      <c r="C17" s="174" t="s">
        <v>116</v>
      </c>
      <c r="D17" s="144" t="s">
        <v>114</v>
      </c>
      <c r="E17" s="150">
        <v>1</v>
      </c>
      <c r="F17" s="152">
        <f t="shared" si="0"/>
        <v>0</v>
      </c>
      <c r="G17" s="153">
        <f t="shared" si="1"/>
        <v>0</v>
      </c>
      <c r="H17" s="153"/>
      <c r="I17" s="153">
        <f t="shared" si="2"/>
        <v>0</v>
      </c>
      <c r="J17" s="153"/>
      <c r="K17" s="153">
        <f t="shared" si="3"/>
        <v>0</v>
      </c>
      <c r="L17" s="153">
        <v>21</v>
      </c>
      <c r="M17" s="153">
        <f t="shared" si="4"/>
        <v>0</v>
      </c>
      <c r="N17" s="145">
        <v>1.2E-2</v>
      </c>
      <c r="O17" s="145">
        <f t="shared" si="5"/>
        <v>1.2E-2</v>
      </c>
      <c r="P17" s="145">
        <v>0</v>
      </c>
      <c r="Q17" s="145">
        <f t="shared" si="6"/>
        <v>0</v>
      </c>
      <c r="R17" s="145"/>
      <c r="S17" s="145"/>
      <c r="T17" s="146">
        <v>0</v>
      </c>
      <c r="U17" s="145">
        <f t="shared" si="7"/>
        <v>0</v>
      </c>
      <c r="V17" s="137"/>
      <c r="W17" s="137"/>
      <c r="X17" s="137"/>
      <c r="Y17" s="137"/>
      <c r="Z17" s="137"/>
      <c r="AA17" s="137"/>
      <c r="AB17" s="137"/>
      <c r="AC17" s="137"/>
      <c r="AD17" s="137"/>
      <c r="AE17" s="137" t="s">
        <v>117</v>
      </c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</row>
    <row r="18" spans="1:60" outlineLevel="1" x14ac:dyDescent="0.25">
      <c r="A18" s="138">
        <v>10</v>
      </c>
      <c r="B18" s="138" t="s">
        <v>118</v>
      </c>
      <c r="C18" s="174" t="s">
        <v>119</v>
      </c>
      <c r="D18" s="144" t="s">
        <v>98</v>
      </c>
      <c r="E18" s="150">
        <v>1</v>
      </c>
      <c r="F18" s="152">
        <f t="shared" si="0"/>
        <v>0</v>
      </c>
      <c r="G18" s="153">
        <f t="shared" si="1"/>
        <v>0</v>
      </c>
      <c r="H18" s="153"/>
      <c r="I18" s="153">
        <f t="shared" si="2"/>
        <v>0</v>
      </c>
      <c r="J18" s="153"/>
      <c r="K18" s="153">
        <f t="shared" si="3"/>
        <v>0</v>
      </c>
      <c r="L18" s="153">
        <v>21</v>
      </c>
      <c r="M18" s="153">
        <f t="shared" si="4"/>
        <v>0</v>
      </c>
      <c r="N18" s="145">
        <v>0</v>
      </c>
      <c r="O18" s="145">
        <f t="shared" si="5"/>
        <v>0</v>
      </c>
      <c r="P18" s="145">
        <v>0</v>
      </c>
      <c r="Q18" s="145">
        <f t="shared" si="6"/>
        <v>0</v>
      </c>
      <c r="R18" s="145"/>
      <c r="S18" s="145"/>
      <c r="T18" s="146">
        <v>0</v>
      </c>
      <c r="U18" s="145">
        <f t="shared" si="7"/>
        <v>0</v>
      </c>
      <c r="V18" s="137"/>
      <c r="W18" s="137"/>
      <c r="X18" s="137"/>
      <c r="Y18" s="137"/>
      <c r="Z18" s="137"/>
      <c r="AA18" s="137"/>
      <c r="AB18" s="137"/>
      <c r="AC18" s="137"/>
      <c r="AD18" s="137"/>
      <c r="AE18" s="137" t="s">
        <v>99</v>
      </c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</row>
    <row r="19" spans="1:60" ht="20.399999999999999" outlineLevel="1" x14ac:dyDescent="0.25">
      <c r="A19" s="138">
        <v>11</v>
      </c>
      <c r="B19" s="138" t="s">
        <v>120</v>
      </c>
      <c r="C19" s="174" t="s">
        <v>121</v>
      </c>
      <c r="D19" s="144" t="s">
        <v>114</v>
      </c>
      <c r="E19" s="150">
        <v>1</v>
      </c>
      <c r="F19" s="152">
        <f t="shared" si="0"/>
        <v>0</v>
      </c>
      <c r="G19" s="153">
        <f t="shared" si="1"/>
        <v>0</v>
      </c>
      <c r="H19" s="153"/>
      <c r="I19" s="153">
        <f t="shared" si="2"/>
        <v>0</v>
      </c>
      <c r="J19" s="153"/>
      <c r="K19" s="153">
        <f t="shared" si="3"/>
        <v>0</v>
      </c>
      <c r="L19" s="153">
        <v>21</v>
      </c>
      <c r="M19" s="153">
        <f t="shared" si="4"/>
        <v>0</v>
      </c>
      <c r="N19" s="145">
        <v>6.4999999999999997E-4</v>
      </c>
      <c r="O19" s="145">
        <f t="shared" si="5"/>
        <v>6.4999999999999997E-4</v>
      </c>
      <c r="P19" s="145">
        <v>0</v>
      </c>
      <c r="Q19" s="145">
        <f t="shared" si="6"/>
        <v>0</v>
      </c>
      <c r="R19" s="145"/>
      <c r="S19" s="145"/>
      <c r="T19" s="146">
        <v>0</v>
      </c>
      <c r="U19" s="145">
        <f t="shared" si="7"/>
        <v>0</v>
      </c>
      <c r="V19" s="137"/>
      <c r="W19" s="137"/>
      <c r="X19" s="137"/>
      <c r="Y19" s="137"/>
      <c r="Z19" s="137"/>
      <c r="AA19" s="137"/>
      <c r="AB19" s="137"/>
      <c r="AC19" s="137"/>
      <c r="AD19" s="137"/>
      <c r="AE19" s="137" t="s">
        <v>117</v>
      </c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</row>
    <row r="20" spans="1:60" outlineLevel="1" x14ac:dyDescent="0.25">
      <c r="A20" s="138">
        <v>12</v>
      </c>
      <c r="B20" s="138" t="s">
        <v>122</v>
      </c>
      <c r="C20" s="174" t="s">
        <v>123</v>
      </c>
      <c r="D20" s="144" t="s">
        <v>98</v>
      </c>
      <c r="E20" s="150">
        <v>1</v>
      </c>
      <c r="F20" s="152">
        <f t="shared" si="0"/>
        <v>0</v>
      </c>
      <c r="G20" s="153">
        <f t="shared" si="1"/>
        <v>0</v>
      </c>
      <c r="H20" s="153"/>
      <c r="I20" s="153">
        <f t="shared" si="2"/>
        <v>0</v>
      </c>
      <c r="J20" s="153"/>
      <c r="K20" s="153">
        <f t="shared" si="3"/>
        <v>0</v>
      </c>
      <c r="L20" s="153">
        <v>21</v>
      </c>
      <c r="M20" s="153">
        <f t="shared" si="4"/>
        <v>0</v>
      </c>
      <c r="N20" s="145">
        <v>0</v>
      </c>
      <c r="O20" s="145">
        <f t="shared" si="5"/>
        <v>0</v>
      </c>
      <c r="P20" s="145">
        <v>0</v>
      </c>
      <c r="Q20" s="145">
        <f t="shared" si="6"/>
        <v>0</v>
      </c>
      <c r="R20" s="145"/>
      <c r="S20" s="145"/>
      <c r="T20" s="146">
        <v>0</v>
      </c>
      <c r="U20" s="145">
        <f t="shared" si="7"/>
        <v>0</v>
      </c>
      <c r="V20" s="137"/>
      <c r="W20" s="137"/>
      <c r="X20" s="137"/>
      <c r="Y20" s="137"/>
      <c r="Z20" s="137"/>
      <c r="AA20" s="137"/>
      <c r="AB20" s="137"/>
      <c r="AC20" s="137"/>
      <c r="AD20" s="137"/>
      <c r="AE20" s="137" t="s">
        <v>99</v>
      </c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</row>
    <row r="21" spans="1:60" outlineLevel="1" x14ac:dyDescent="0.25">
      <c r="A21" s="138">
        <v>13</v>
      </c>
      <c r="B21" s="138" t="s">
        <v>124</v>
      </c>
      <c r="C21" s="174" t="s">
        <v>125</v>
      </c>
      <c r="D21" s="144" t="s">
        <v>98</v>
      </c>
      <c r="E21" s="150">
        <v>35</v>
      </c>
      <c r="F21" s="152">
        <f t="shared" si="0"/>
        <v>0</v>
      </c>
      <c r="G21" s="153">
        <f t="shared" si="1"/>
        <v>0</v>
      </c>
      <c r="H21" s="153"/>
      <c r="I21" s="153">
        <f t="shared" si="2"/>
        <v>0</v>
      </c>
      <c r="J21" s="153"/>
      <c r="K21" s="153">
        <f t="shared" si="3"/>
        <v>0</v>
      </c>
      <c r="L21" s="153">
        <v>21</v>
      </c>
      <c r="M21" s="153">
        <f t="shared" si="4"/>
        <v>0</v>
      </c>
      <c r="N21" s="145">
        <v>0</v>
      </c>
      <c r="O21" s="145">
        <f t="shared" si="5"/>
        <v>0</v>
      </c>
      <c r="P21" s="145">
        <v>0</v>
      </c>
      <c r="Q21" s="145">
        <f t="shared" si="6"/>
        <v>0</v>
      </c>
      <c r="R21" s="145"/>
      <c r="S21" s="145"/>
      <c r="T21" s="146">
        <v>0</v>
      </c>
      <c r="U21" s="145">
        <f t="shared" si="7"/>
        <v>0</v>
      </c>
      <c r="V21" s="137"/>
      <c r="W21" s="137"/>
      <c r="X21" s="137"/>
      <c r="Y21" s="137"/>
      <c r="Z21" s="137"/>
      <c r="AA21" s="137"/>
      <c r="AB21" s="137"/>
      <c r="AC21" s="137"/>
      <c r="AD21" s="137"/>
      <c r="AE21" s="137" t="s">
        <v>99</v>
      </c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</row>
    <row r="22" spans="1:60" outlineLevel="1" x14ac:dyDescent="0.25">
      <c r="A22" s="138">
        <v>14</v>
      </c>
      <c r="B22" s="138" t="s">
        <v>126</v>
      </c>
      <c r="C22" s="174" t="s">
        <v>127</v>
      </c>
      <c r="D22" s="144" t="s">
        <v>98</v>
      </c>
      <c r="E22" s="150">
        <v>2</v>
      </c>
      <c r="F22" s="152">
        <f t="shared" si="0"/>
        <v>0</v>
      </c>
      <c r="G22" s="153">
        <f t="shared" si="1"/>
        <v>0</v>
      </c>
      <c r="H22" s="153"/>
      <c r="I22" s="153">
        <f t="shared" si="2"/>
        <v>0</v>
      </c>
      <c r="J22" s="153"/>
      <c r="K22" s="153">
        <f t="shared" si="3"/>
        <v>0</v>
      </c>
      <c r="L22" s="153">
        <v>21</v>
      </c>
      <c r="M22" s="153">
        <f t="shared" si="4"/>
        <v>0</v>
      </c>
      <c r="N22" s="145">
        <v>0</v>
      </c>
      <c r="O22" s="145">
        <f t="shared" si="5"/>
        <v>0</v>
      </c>
      <c r="P22" s="145">
        <v>0</v>
      </c>
      <c r="Q22" s="145">
        <f t="shared" si="6"/>
        <v>0</v>
      </c>
      <c r="R22" s="145"/>
      <c r="S22" s="145"/>
      <c r="T22" s="146">
        <v>0</v>
      </c>
      <c r="U22" s="145">
        <f t="shared" si="7"/>
        <v>0</v>
      </c>
      <c r="V22" s="137"/>
      <c r="W22" s="137"/>
      <c r="X22" s="137"/>
      <c r="Y22" s="137"/>
      <c r="Z22" s="137"/>
      <c r="AA22" s="137"/>
      <c r="AB22" s="137"/>
      <c r="AC22" s="137"/>
      <c r="AD22" s="137"/>
      <c r="AE22" s="137" t="s">
        <v>99</v>
      </c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</row>
    <row r="23" spans="1:60" ht="20.399999999999999" outlineLevel="1" x14ac:dyDescent="0.25">
      <c r="A23" s="138">
        <v>15</v>
      </c>
      <c r="B23" s="138" t="s">
        <v>128</v>
      </c>
      <c r="C23" s="174" t="s">
        <v>129</v>
      </c>
      <c r="D23" s="144" t="s">
        <v>98</v>
      </c>
      <c r="E23" s="150">
        <v>30</v>
      </c>
      <c r="F23" s="152">
        <f t="shared" si="0"/>
        <v>0</v>
      </c>
      <c r="G23" s="153">
        <f t="shared" si="1"/>
        <v>0</v>
      </c>
      <c r="H23" s="153"/>
      <c r="I23" s="153">
        <f t="shared" si="2"/>
        <v>0</v>
      </c>
      <c r="J23" s="153"/>
      <c r="K23" s="153">
        <f t="shared" si="3"/>
        <v>0</v>
      </c>
      <c r="L23" s="153">
        <v>21</v>
      </c>
      <c r="M23" s="153">
        <f t="shared" si="4"/>
        <v>0</v>
      </c>
      <c r="N23" s="145">
        <v>0</v>
      </c>
      <c r="O23" s="145">
        <f t="shared" si="5"/>
        <v>0</v>
      </c>
      <c r="P23" s="145">
        <v>0</v>
      </c>
      <c r="Q23" s="145">
        <f t="shared" si="6"/>
        <v>0</v>
      </c>
      <c r="R23" s="145"/>
      <c r="S23" s="145"/>
      <c r="T23" s="146">
        <v>0</v>
      </c>
      <c r="U23" s="145">
        <f t="shared" si="7"/>
        <v>0</v>
      </c>
      <c r="V23" s="137"/>
      <c r="W23" s="137"/>
      <c r="X23" s="137"/>
      <c r="Y23" s="137"/>
      <c r="Z23" s="137"/>
      <c r="AA23" s="137"/>
      <c r="AB23" s="137"/>
      <c r="AC23" s="137"/>
      <c r="AD23" s="137"/>
      <c r="AE23" s="137" t="s">
        <v>99</v>
      </c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</row>
    <row r="24" spans="1:60" ht="20.399999999999999" outlineLevel="1" x14ac:dyDescent="0.25">
      <c r="A24" s="138">
        <v>16</v>
      </c>
      <c r="B24" s="138" t="s">
        <v>130</v>
      </c>
      <c r="C24" s="174" t="s">
        <v>131</v>
      </c>
      <c r="D24" s="144" t="s">
        <v>98</v>
      </c>
      <c r="E24" s="150">
        <v>16</v>
      </c>
      <c r="F24" s="152">
        <f t="shared" si="0"/>
        <v>0</v>
      </c>
      <c r="G24" s="153">
        <f t="shared" si="1"/>
        <v>0</v>
      </c>
      <c r="H24" s="153"/>
      <c r="I24" s="153">
        <f t="shared" si="2"/>
        <v>0</v>
      </c>
      <c r="J24" s="153"/>
      <c r="K24" s="153">
        <f t="shared" si="3"/>
        <v>0</v>
      </c>
      <c r="L24" s="153">
        <v>21</v>
      </c>
      <c r="M24" s="153">
        <f t="shared" si="4"/>
        <v>0</v>
      </c>
      <c r="N24" s="145">
        <v>0</v>
      </c>
      <c r="O24" s="145">
        <f t="shared" si="5"/>
        <v>0</v>
      </c>
      <c r="P24" s="145">
        <v>0</v>
      </c>
      <c r="Q24" s="145">
        <f t="shared" si="6"/>
        <v>0</v>
      </c>
      <c r="R24" s="145"/>
      <c r="S24" s="145"/>
      <c r="T24" s="146">
        <v>0</v>
      </c>
      <c r="U24" s="145">
        <f t="shared" si="7"/>
        <v>0</v>
      </c>
      <c r="V24" s="137"/>
      <c r="W24" s="137"/>
      <c r="X24" s="137"/>
      <c r="Y24" s="137"/>
      <c r="Z24" s="137"/>
      <c r="AA24" s="137"/>
      <c r="AB24" s="137"/>
      <c r="AC24" s="137"/>
      <c r="AD24" s="137"/>
      <c r="AE24" s="137" t="s">
        <v>99</v>
      </c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</row>
    <row r="25" spans="1:60" outlineLevel="1" x14ac:dyDescent="0.25">
      <c r="A25" s="138">
        <v>17</v>
      </c>
      <c r="B25" s="138" t="s">
        <v>132</v>
      </c>
      <c r="C25" s="174" t="s">
        <v>133</v>
      </c>
      <c r="D25" s="144" t="s">
        <v>98</v>
      </c>
      <c r="E25" s="150">
        <v>1</v>
      </c>
      <c r="F25" s="152">
        <f t="shared" si="0"/>
        <v>0</v>
      </c>
      <c r="G25" s="153">
        <f t="shared" si="1"/>
        <v>0</v>
      </c>
      <c r="H25" s="153"/>
      <c r="I25" s="153">
        <f t="shared" si="2"/>
        <v>0</v>
      </c>
      <c r="J25" s="153"/>
      <c r="K25" s="153">
        <f t="shared" si="3"/>
        <v>0</v>
      </c>
      <c r="L25" s="153">
        <v>21</v>
      </c>
      <c r="M25" s="153">
        <f t="shared" si="4"/>
        <v>0</v>
      </c>
      <c r="N25" s="145">
        <v>0</v>
      </c>
      <c r="O25" s="145">
        <f t="shared" si="5"/>
        <v>0</v>
      </c>
      <c r="P25" s="145">
        <v>0</v>
      </c>
      <c r="Q25" s="145">
        <f t="shared" si="6"/>
        <v>0</v>
      </c>
      <c r="R25" s="145"/>
      <c r="S25" s="145"/>
      <c r="T25" s="146">
        <v>0</v>
      </c>
      <c r="U25" s="145">
        <f t="shared" si="7"/>
        <v>0</v>
      </c>
      <c r="V25" s="137"/>
      <c r="W25" s="137"/>
      <c r="X25" s="137"/>
      <c r="Y25" s="137"/>
      <c r="Z25" s="137"/>
      <c r="AA25" s="137"/>
      <c r="AB25" s="137"/>
      <c r="AC25" s="137"/>
      <c r="AD25" s="137"/>
      <c r="AE25" s="137" t="s">
        <v>99</v>
      </c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</row>
    <row r="26" spans="1:60" outlineLevel="1" x14ac:dyDescent="0.25">
      <c r="A26" s="138">
        <v>18</v>
      </c>
      <c r="B26" s="138" t="s">
        <v>134</v>
      </c>
      <c r="C26" s="174" t="s">
        <v>135</v>
      </c>
      <c r="D26" s="144" t="s">
        <v>98</v>
      </c>
      <c r="E26" s="150">
        <v>2</v>
      </c>
      <c r="F26" s="152">
        <f t="shared" si="0"/>
        <v>0</v>
      </c>
      <c r="G26" s="153">
        <f t="shared" si="1"/>
        <v>0</v>
      </c>
      <c r="H26" s="153"/>
      <c r="I26" s="153">
        <f t="shared" si="2"/>
        <v>0</v>
      </c>
      <c r="J26" s="153"/>
      <c r="K26" s="153">
        <f t="shared" si="3"/>
        <v>0</v>
      </c>
      <c r="L26" s="153">
        <v>21</v>
      </c>
      <c r="M26" s="153">
        <f t="shared" si="4"/>
        <v>0</v>
      </c>
      <c r="N26" s="145">
        <v>0</v>
      </c>
      <c r="O26" s="145">
        <f t="shared" si="5"/>
        <v>0</v>
      </c>
      <c r="P26" s="145">
        <v>0</v>
      </c>
      <c r="Q26" s="145">
        <f t="shared" si="6"/>
        <v>0</v>
      </c>
      <c r="R26" s="145"/>
      <c r="S26" s="145"/>
      <c r="T26" s="146">
        <v>0</v>
      </c>
      <c r="U26" s="145">
        <f t="shared" si="7"/>
        <v>0</v>
      </c>
      <c r="V26" s="137"/>
      <c r="W26" s="137"/>
      <c r="X26" s="137"/>
      <c r="Y26" s="137"/>
      <c r="Z26" s="137"/>
      <c r="AA26" s="137"/>
      <c r="AB26" s="137"/>
      <c r="AC26" s="137"/>
      <c r="AD26" s="137"/>
      <c r="AE26" s="137" t="s">
        <v>99</v>
      </c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</row>
    <row r="27" spans="1:60" ht="20.399999999999999" outlineLevel="1" x14ac:dyDescent="0.25">
      <c r="A27" s="138">
        <v>19</v>
      </c>
      <c r="B27" s="138" t="s">
        <v>136</v>
      </c>
      <c r="C27" s="174" t="s">
        <v>137</v>
      </c>
      <c r="D27" s="144" t="s">
        <v>114</v>
      </c>
      <c r="E27" s="150">
        <v>10</v>
      </c>
      <c r="F27" s="152">
        <f t="shared" si="0"/>
        <v>0</v>
      </c>
      <c r="G27" s="153">
        <f t="shared" si="1"/>
        <v>0</v>
      </c>
      <c r="H27" s="153"/>
      <c r="I27" s="153">
        <f t="shared" si="2"/>
        <v>0</v>
      </c>
      <c r="J27" s="153"/>
      <c r="K27" s="153">
        <f t="shared" si="3"/>
        <v>0</v>
      </c>
      <c r="L27" s="153">
        <v>21</v>
      </c>
      <c r="M27" s="153">
        <f t="shared" si="4"/>
        <v>0</v>
      </c>
      <c r="N27" s="145">
        <v>4.0000000000000003E-5</v>
      </c>
      <c r="O27" s="145">
        <f t="shared" si="5"/>
        <v>4.0000000000000002E-4</v>
      </c>
      <c r="P27" s="145">
        <v>0</v>
      </c>
      <c r="Q27" s="145">
        <f t="shared" si="6"/>
        <v>0</v>
      </c>
      <c r="R27" s="145"/>
      <c r="S27" s="145"/>
      <c r="T27" s="146">
        <v>0.30567</v>
      </c>
      <c r="U27" s="145">
        <f t="shared" si="7"/>
        <v>3.06</v>
      </c>
      <c r="V27" s="137"/>
      <c r="W27" s="137"/>
      <c r="X27" s="137"/>
      <c r="Y27" s="137"/>
      <c r="Z27" s="137"/>
      <c r="AA27" s="137"/>
      <c r="AB27" s="137"/>
      <c r="AC27" s="137"/>
      <c r="AD27" s="137"/>
      <c r="AE27" s="137" t="s">
        <v>99</v>
      </c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</row>
    <row r="28" spans="1:60" ht="20.399999999999999" outlineLevel="1" x14ac:dyDescent="0.25">
      <c r="A28" s="138">
        <v>20</v>
      </c>
      <c r="B28" s="138" t="s">
        <v>138</v>
      </c>
      <c r="C28" s="174" t="s">
        <v>139</v>
      </c>
      <c r="D28" s="144" t="s">
        <v>114</v>
      </c>
      <c r="E28" s="150">
        <v>9</v>
      </c>
      <c r="F28" s="152">
        <f t="shared" si="0"/>
        <v>0</v>
      </c>
      <c r="G28" s="153">
        <f t="shared" si="1"/>
        <v>0</v>
      </c>
      <c r="H28" s="153"/>
      <c r="I28" s="153">
        <f t="shared" si="2"/>
        <v>0</v>
      </c>
      <c r="J28" s="153"/>
      <c r="K28" s="153">
        <f t="shared" si="3"/>
        <v>0</v>
      </c>
      <c r="L28" s="153">
        <v>21</v>
      </c>
      <c r="M28" s="153">
        <f t="shared" si="4"/>
        <v>0</v>
      </c>
      <c r="N28" s="145">
        <v>1.0000000000000001E-5</v>
      </c>
      <c r="O28" s="145">
        <f t="shared" si="5"/>
        <v>9.0000000000000006E-5</v>
      </c>
      <c r="P28" s="145">
        <v>1.4999999999999999E-4</v>
      </c>
      <c r="Q28" s="145">
        <f t="shared" si="6"/>
        <v>1.3500000000000001E-3</v>
      </c>
      <c r="R28" s="145"/>
      <c r="S28" s="145"/>
      <c r="T28" s="146">
        <v>0.48</v>
      </c>
      <c r="U28" s="145">
        <f t="shared" si="7"/>
        <v>4.32</v>
      </c>
      <c r="V28" s="137"/>
      <c r="W28" s="137"/>
      <c r="X28" s="137"/>
      <c r="Y28" s="137"/>
      <c r="Z28" s="137"/>
      <c r="AA28" s="137"/>
      <c r="AB28" s="137"/>
      <c r="AC28" s="137"/>
      <c r="AD28" s="137"/>
      <c r="AE28" s="137" t="s">
        <v>99</v>
      </c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</row>
    <row r="29" spans="1:60" ht="20.399999999999999" outlineLevel="1" x14ac:dyDescent="0.25">
      <c r="A29" s="138">
        <v>21</v>
      </c>
      <c r="B29" s="138" t="s">
        <v>140</v>
      </c>
      <c r="C29" s="174" t="s">
        <v>141</v>
      </c>
      <c r="D29" s="144" t="s">
        <v>114</v>
      </c>
      <c r="E29" s="150">
        <v>2</v>
      </c>
      <c r="F29" s="152">
        <f t="shared" si="0"/>
        <v>0</v>
      </c>
      <c r="G29" s="153">
        <f t="shared" si="1"/>
        <v>0</v>
      </c>
      <c r="H29" s="153"/>
      <c r="I29" s="153">
        <f t="shared" si="2"/>
        <v>0</v>
      </c>
      <c r="J29" s="153"/>
      <c r="K29" s="153">
        <f t="shared" si="3"/>
        <v>0</v>
      </c>
      <c r="L29" s="153">
        <v>21</v>
      </c>
      <c r="M29" s="153">
        <f t="shared" si="4"/>
        <v>0</v>
      </c>
      <c r="N29" s="145">
        <v>4.0000000000000003E-5</v>
      </c>
      <c r="O29" s="145">
        <f t="shared" si="5"/>
        <v>8.0000000000000007E-5</v>
      </c>
      <c r="P29" s="145">
        <v>0</v>
      </c>
      <c r="Q29" s="145">
        <f t="shared" si="6"/>
        <v>0</v>
      </c>
      <c r="R29" s="145"/>
      <c r="S29" s="145"/>
      <c r="T29" s="146">
        <v>0.39</v>
      </c>
      <c r="U29" s="145">
        <f t="shared" si="7"/>
        <v>0.78</v>
      </c>
      <c r="V29" s="137"/>
      <c r="W29" s="137"/>
      <c r="X29" s="137"/>
      <c r="Y29" s="137"/>
      <c r="Z29" s="137"/>
      <c r="AA29" s="137"/>
      <c r="AB29" s="137"/>
      <c r="AC29" s="137"/>
      <c r="AD29" s="137"/>
      <c r="AE29" s="137" t="s">
        <v>99</v>
      </c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</row>
    <row r="30" spans="1:60" ht="20.399999999999999" outlineLevel="1" x14ac:dyDescent="0.25">
      <c r="A30" s="138">
        <v>22</v>
      </c>
      <c r="B30" s="138" t="s">
        <v>142</v>
      </c>
      <c r="C30" s="174" t="s">
        <v>143</v>
      </c>
      <c r="D30" s="144" t="s">
        <v>114</v>
      </c>
      <c r="E30" s="150">
        <v>26</v>
      </c>
      <c r="F30" s="152">
        <f t="shared" si="0"/>
        <v>0</v>
      </c>
      <c r="G30" s="153">
        <f t="shared" si="1"/>
        <v>0</v>
      </c>
      <c r="H30" s="153"/>
      <c r="I30" s="153">
        <f t="shared" si="2"/>
        <v>0</v>
      </c>
      <c r="J30" s="153"/>
      <c r="K30" s="153">
        <f t="shared" si="3"/>
        <v>0</v>
      </c>
      <c r="L30" s="153">
        <v>21</v>
      </c>
      <c r="M30" s="153">
        <f t="shared" si="4"/>
        <v>0</v>
      </c>
      <c r="N30" s="145">
        <v>1.4999999999999999E-4</v>
      </c>
      <c r="O30" s="145">
        <f t="shared" si="5"/>
        <v>3.8999999999999998E-3</v>
      </c>
      <c r="P30" s="145">
        <v>0</v>
      </c>
      <c r="Q30" s="145">
        <f t="shared" si="6"/>
        <v>0</v>
      </c>
      <c r="R30" s="145"/>
      <c r="S30" s="145"/>
      <c r="T30" s="146">
        <v>0.26</v>
      </c>
      <c r="U30" s="145">
        <f t="shared" si="7"/>
        <v>6.76</v>
      </c>
      <c r="V30" s="137"/>
      <c r="W30" s="137"/>
      <c r="X30" s="137"/>
      <c r="Y30" s="137"/>
      <c r="Z30" s="137"/>
      <c r="AA30" s="137"/>
      <c r="AB30" s="137"/>
      <c r="AC30" s="137"/>
      <c r="AD30" s="137"/>
      <c r="AE30" s="137" t="s">
        <v>99</v>
      </c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</row>
    <row r="31" spans="1:60" ht="20.399999999999999" outlineLevel="1" x14ac:dyDescent="0.25">
      <c r="A31" s="138">
        <v>23</v>
      </c>
      <c r="B31" s="138" t="s">
        <v>144</v>
      </c>
      <c r="C31" s="174" t="s">
        <v>145</v>
      </c>
      <c r="D31" s="144" t="s">
        <v>114</v>
      </c>
      <c r="E31" s="150">
        <v>5</v>
      </c>
      <c r="F31" s="152">
        <f t="shared" si="0"/>
        <v>0</v>
      </c>
      <c r="G31" s="153">
        <f t="shared" si="1"/>
        <v>0</v>
      </c>
      <c r="H31" s="153"/>
      <c r="I31" s="153">
        <f t="shared" si="2"/>
        <v>0</v>
      </c>
      <c r="J31" s="153"/>
      <c r="K31" s="153">
        <f t="shared" si="3"/>
        <v>0</v>
      </c>
      <c r="L31" s="153">
        <v>21</v>
      </c>
      <c r="M31" s="153">
        <f t="shared" si="4"/>
        <v>0</v>
      </c>
      <c r="N31" s="145">
        <v>1.8000000000000001E-4</v>
      </c>
      <c r="O31" s="145">
        <f t="shared" si="5"/>
        <v>8.9999999999999998E-4</v>
      </c>
      <c r="P31" s="145">
        <v>0</v>
      </c>
      <c r="Q31" s="145">
        <f t="shared" si="6"/>
        <v>0</v>
      </c>
      <c r="R31" s="145"/>
      <c r="S31" s="145"/>
      <c r="T31" s="146">
        <v>0.46383000000000002</v>
      </c>
      <c r="U31" s="145">
        <f t="shared" si="7"/>
        <v>2.3199999999999998</v>
      </c>
      <c r="V31" s="137"/>
      <c r="W31" s="137"/>
      <c r="X31" s="137"/>
      <c r="Y31" s="137"/>
      <c r="Z31" s="137"/>
      <c r="AA31" s="137"/>
      <c r="AB31" s="137"/>
      <c r="AC31" s="137"/>
      <c r="AD31" s="137"/>
      <c r="AE31" s="137" t="s">
        <v>99</v>
      </c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</row>
    <row r="32" spans="1:60" outlineLevel="1" x14ac:dyDescent="0.25">
      <c r="A32" s="138">
        <v>24</v>
      </c>
      <c r="B32" s="138" t="s">
        <v>146</v>
      </c>
      <c r="C32" s="174" t="s">
        <v>147</v>
      </c>
      <c r="D32" s="144" t="s">
        <v>98</v>
      </c>
      <c r="E32" s="150">
        <v>3</v>
      </c>
      <c r="F32" s="152">
        <f t="shared" si="0"/>
        <v>0</v>
      </c>
      <c r="G32" s="153">
        <f t="shared" si="1"/>
        <v>0</v>
      </c>
      <c r="H32" s="153"/>
      <c r="I32" s="153">
        <f t="shared" si="2"/>
        <v>0</v>
      </c>
      <c r="J32" s="153"/>
      <c r="K32" s="153">
        <f t="shared" si="3"/>
        <v>0</v>
      </c>
      <c r="L32" s="153">
        <v>21</v>
      </c>
      <c r="M32" s="153">
        <f t="shared" si="4"/>
        <v>0</v>
      </c>
      <c r="N32" s="145">
        <v>0</v>
      </c>
      <c r="O32" s="145">
        <f t="shared" si="5"/>
        <v>0</v>
      </c>
      <c r="P32" s="145">
        <v>0</v>
      </c>
      <c r="Q32" s="145">
        <f t="shared" si="6"/>
        <v>0</v>
      </c>
      <c r="R32" s="145"/>
      <c r="S32" s="145"/>
      <c r="T32" s="146">
        <v>0</v>
      </c>
      <c r="U32" s="145">
        <f t="shared" si="7"/>
        <v>0</v>
      </c>
      <c r="V32" s="137"/>
      <c r="W32" s="137"/>
      <c r="X32" s="137"/>
      <c r="Y32" s="137"/>
      <c r="Z32" s="137"/>
      <c r="AA32" s="137"/>
      <c r="AB32" s="137"/>
      <c r="AC32" s="137"/>
      <c r="AD32" s="137"/>
      <c r="AE32" s="137" t="s">
        <v>99</v>
      </c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</row>
    <row r="33" spans="1:60" outlineLevel="1" x14ac:dyDescent="0.25">
      <c r="A33" s="138">
        <v>25</v>
      </c>
      <c r="B33" s="138" t="s">
        <v>148</v>
      </c>
      <c r="C33" s="174" t="s">
        <v>149</v>
      </c>
      <c r="D33" s="144" t="s">
        <v>98</v>
      </c>
      <c r="E33" s="150">
        <v>1</v>
      </c>
      <c r="F33" s="152">
        <f t="shared" si="0"/>
        <v>0</v>
      </c>
      <c r="G33" s="153">
        <f t="shared" si="1"/>
        <v>0</v>
      </c>
      <c r="H33" s="153"/>
      <c r="I33" s="153">
        <f t="shared" si="2"/>
        <v>0</v>
      </c>
      <c r="J33" s="153"/>
      <c r="K33" s="153">
        <f t="shared" si="3"/>
        <v>0</v>
      </c>
      <c r="L33" s="153">
        <v>21</v>
      </c>
      <c r="M33" s="153">
        <f t="shared" si="4"/>
        <v>0</v>
      </c>
      <c r="N33" s="145">
        <v>0</v>
      </c>
      <c r="O33" s="145">
        <f t="shared" si="5"/>
        <v>0</v>
      </c>
      <c r="P33" s="145">
        <v>0</v>
      </c>
      <c r="Q33" s="145">
        <f t="shared" si="6"/>
        <v>0</v>
      </c>
      <c r="R33" s="145"/>
      <c r="S33" s="145"/>
      <c r="T33" s="146">
        <v>0</v>
      </c>
      <c r="U33" s="145">
        <f t="shared" si="7"/>
        <v>0</v>
      </c>
      <c r="V33" s="137"/>
      <c r="W33" s="137"/>
      <c r="X33" s="137"/>
      <c r="Y33" s="137"/>
      <c r="Z33" s="137"/>
      <c r="AA33" s="137"/>
      <c r="AB33" s="137"/>
      <c r="AC33" s="137"/>
      <c r="AD33" s="137"/>
      <c r="AE33" s="137" t="s">
        <v>99</v>
      </c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</row>
    <row r="34" spans="1:60" ht="20.399999999999999" outlineLevel="1" x14ac:dyDescent="0.25">
      <c r="A34" s="138">
        <v>26</v>
      </c>
      <c r="B34" s="138" t="s">
        <v>150</v>
      </c>
      <c r="C34" s="174" t="s">
        <v>151</v>
      </c>
      <c r="D34" s="144" t="s">
        <v>98</v>
      </c>
      <c r="E34" s="150">
        <v>1</v>
      </c>
      <c r="F34" s="152">
        <f t="shared" si="0"/>
        <v>0</v>
      </c>
      <c r="G34" s="153">
        <f t="shared" si="1"/>
        <v>0</v>
      </c>
      <c r="H34" s="153"/>
      <c r="I34" s="153">
        <f t="shared" si="2"/>
        <v>0</v>
      </c>
      <c r="J34" s="153"/>
      <c r="K34" s="153">
        <f t="shared" si="3"/>
        <v>0</v>
      </c>
      <c r="L34" s="153">
        <v>21</v>
      </c>
      <c r="M34" s="153">
        <f t="shared" si="4"/>
        <v>0</v>
      </c>
      <c r="N34" s="145">
        <v>0</v>
      </c>
      <c r="O34" s="145">
        <f t="shared" si="5"/>
        <v>0</v>
      </c>
      <c r="P34" s="145">
        <v>0</v>
      </c>
      <c r="Q34" s="145">
        <f t="shared" si="6"/>
        <v>0</v>
      </c>
      <c r="R34" s="145"/>
      <c r="S34" s="145"/>
      <c r="T34" s="146">
        <v>0</v>
      </c>
      <c r="U34" s="145">
        <f t="shared" si="7"/>
        <v>0</v>
      </c>
      <c r="V34" s="137"/>
      <c r="W34" s="137"/>
      <c r="X34" s="137"/>
      <c r="Y34" s="137"/>
      <c r="Z34" s="137"/>
      <c r="AA34" s="137"/>
      <c r="AB34" s="137"/>
      <c r="AC34" s="137"/>
      <c r="AD34" s="137"/>
      <c r="AE34" s="137" t="s">
        <v>99</v>
      </c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</row>
    <row r="35" spans="1:60" outlineLevel="1" x14ac:dyDescent="0.25">
      <c r="A35" s="138">
        <v>27</v>
      </c>
      <c r="B35" s="138" t="s">
        <v>152</v>
      </c>
      <c r="C35" s="174" t="s">
        <v>153</v>
      </c>
      <c r="D35" s="144" t="s">
        <v>98</v>
      </c>
      <c r="E35" s="150">
        <v>1</v>
      </c>
      <c r="F35" s="152">
        <f t="shared" si="0"/>
        <v>0</v>
      </c>
      <c r="G35" s="153">
        <f t="shared" si="1"/>
        <v>0</v>
      </c>
      <c r="H35" s="153"/>
      <c r="I35" s="153">
        <f t="shared" si="2"/>
        <v>0</v>
      </c>
      <c r="J35" s="153"/>
      <c r="K35" s="153">
        <f t="shared" si="3"/>
        <v>0</v>
      </c>
      <c r="L35" s="153">
        <v>21</v>
      </c>
      <c r="M35" s="153">
        <f t="shared" si="4"/>
        <v>0</v>
      </c>
      <c r="N35" s="145">
        <v>0</v>
      </c>
      <c r="O35" s="145">
        <f t="shared" si="5"/>
        <v>0</v>
      </c>
      <c r="P35" s="145">
        <v>0</v>
      </c>
      <c r="Q35" s="145">
        <f t="shared" si="6"/>
        <v>0</v>
      </c>
      <c r="R35" s="145"/>
      <c r="S35" s="145"/>
      <c r="T35" s="146">
        <v>0</v>
      </c>
      <c r="U35" s="145">
        <f t="shared" si="7"/>
        <v>0</v>
      </c>
      <c r="V35" s="137"/>
      <c r="W35" s="137"/>
      <c r="X35" s="137"/>
      <c r="Y35" s="137"/>
      <c r="Z35" s="137"/>
      <c r="AA35" s="137"/>
      <c r="AB35" s="137"/>
      <c r="AC35" s="137"/>
      <c r="AD35" s="137"/>
      <c r="AE35" s="137" t="s">
        <v>99</v>
      </c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</row>
    <row r="36" spans="1:60" outlineLevel="1" x14ac:dyDescent="0.25">
      <c r="A36" s="138">
        <v>28</v>
      </c>
      <c r="B36" s="138" t="s">
        <v>154</v>
      </c>
      <c r="C36" s="174" t="s">
        <v>155</v>
      </c>
      <c r="D36" s="144" t="s">
        <v>98</v>
      </c>
      <c r="E36" s="150">
        <v>1</v>
      </c>
      <c r="F36" s="152">
        <f t="shared" si="0"/>
        <v>0</v>
      </c>
      <c r="G36" s="153">
        <f t="shared" si="1"/>
        <v>0</v>
      </c>
      <c r="H36" s="153"/>
      <c r="I36" s="153">
        <f t="shared" si="2"/>
        <v>0</v>
      </c>
      <c r="J36" s="153"/>
      <c r="K36" s="153">
        <f t="shared" si="3"/>
        <v>0</v>
      </c>
      <c r="L36" s="153">
        <v>21</v>
      </c>
      <c r="M36" s="153">
        <f t="shared" si="4"/>
        <v>0</v>
      </c>
      <c r="N36" s="145">
        <v>0</v>
      </c>
      <c r="O36" s="145">
        <f t="shared" si="5"/>
        <v>0</v>
      </c>
      <c r="P36" s="145">
        <v>0</v>
      </c>
      <c r="Q36" s="145">
        <f t="shared" si="6"/>
        <v>0</v>
      </c>
      <c r="R36" s="145"/>
      <c r="S36" s="145"/>
      <c r="T36" s="146">
        <v>0</v>
      </c>
      <c r="U36" s="145">
        <f t="shared" si="7"/>
        <v>0</v>
      </c>
      <c r="V36" s="137"/>
      <c r="W36" s="137"/>
      <c r="X36" s="137"/>
      <c r="Y36" s="137"/>
      <c r="Z36" s="137"/>
      <c r="AA36" s="137"/>
      <c r="AB36" s="137"/>
      <c r="AC36" s="137"/>
      <c r="AD36" s="137"/>
      <c r="AE36" s="137" t="s">
        <v>99</v>
      </c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</row>
    <row r="37" spans="1:60" outlineLevel="1" x14ac:dyDescent="0.25">
      <c r="A37" s="138">
        <v>29</v>
      </c>
      <c r="B37" s="138" t="s">
        <v>156</v>
      </c>
      <c r="C37" s="174" t="s">
        <v>157</v>
      </c>
      <c r="D37" s="144" t="s">
        <v>98</v>
      </c>
      <c r="E37" s="150">
        <v>1</v>
      </c>
      <c r="F37" s="152">
        <f t="shared" si="0"/>
        <v>0</v>
      </c>
      <c r="G37" s="153">
        <f t="shared" si="1"/>
        <v>0</v>
      </c>
      <c r="H37" s="153"/>
      <c r="I37" s="153">
        <f t="shared" si="2"/>
        <v>0</v>
      </c>
      <c r="J37" s="153"/>
      <c r="K37" s="153">
        <f t="shared" si="3"/>
        <v>0</v>
      </c>
      <c r="L37" s="153">
        <v>21</v>
      </c>
      <c r="M37" s="153">
        <f t="shared" si="4"/>
        <v>0</v>
      </c>
      <c r="N37" s="145">
        <v>0</v>
      </c>
      <c r="O37" s="145">
        <f t="shared" si="5"/>
        <v>0</v>
      </c>
      <c r="P37" s="145">
        <v>0</v>
      </c>
      <c r="Q37" s="145">
        <f t="shared" si="6"/>
        <v>0</v>
      </c>
      <c r="R37" s="145"/>
      <c r="S37" s="145"/>
      <c r="T37" s="146">
        <v>0</v>
      </c>
      <c r="U37" s="145">
        <f t="shared" si="7"/>
        <v>0</v>
      </c>
      <c r="V37" s="137"/>
      <c r="W37" s="137"/>
      <c r="X37" s="137"/>
      <c r="Y37" s="137"/>
      <c r="Z37" s="137"/>
      <c r="AA37" s="137"/>
      <c r="AB37" s="137"/>
      <c r="AC37" s="137"/>
      <c r="AD37" s="137"/>
      <c r="AE37" s="137" t="s">
        <v>99</v>
      </c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</row>
    <row r="38" spans="1:60" ht="20.399999999999999" outlineLevel="1" x14ac:dyDescent="0.25">
      <c r="A38" s="138">
        <v>30</v>
      </c>
      <c r="B38" s="138" t="s">
        <v>158</v>
      </c>
      <c r="C38" s="174" t="s">
        <v>159</v>
      </c>
      <c r="D38" s="144" t="s">
        <v>114</v>
      </c>
      <c r="E38" s="150">
        <v>48</v>
      </c>
      <c r="F38" s="152">
        <f t="shared" si="0"/>
        <v>0</v>
      </c>
      <c r="G38" s="153">
        <f t="shared" si="1"/>
        <v>0</v>
      </c>
      <c r="H38" s="153"/>
      <c r="I38" s="153">
        <f t="shared" si="2"/>
        <v>0</v>
      </c>
      <c r="J38" s="153"/>
      <c r="K38" s="153">
        <f t="shared" si="3"/>
        <v>0</v>
      </c>
      <c r="L38" s="153">
        <v>21</v>
      </c>
      <c r="M38" s="153">
        <f t="shared" si="4"/>
        <v>0</v>
      </c>
      <c r="N38" s="145">
        <v>4.0000000000000003E-5</v>
      </c>
      <c r="O38" s="145">
        <f t="shared" si="5"/>
        <v>1.92E-3</v>
      </c>
      <c r="P38" s="145">
        <v>0</v>
      </c>
      <c r="Q38" s="145">
        <f t="shared" si="6"/>
        <v>0</v>
      </c>
      <c r="R38" s="145"/>
      <c r="S38" s="145"/>
      <c r="T38" s="146">
        <v>0.18</v>
      </c>
      <c r="U38" s="145">
        <f t="shared" si="7"/>
        <v>8.64</v>
      </c>
      <c r="V38" s="137"/>
      <c r="W38" s="137"/>
      <c r="X38" s="137"/>
      <c r="Y38" s="137"/>
      <c r="Z38" s="137"/>
      <c r="AA38" s="137"/>
      <c r="AB38" s="137"/>
      <c r="AC38" s="137"/>
      <c r="AD38" s="137"/>
      <c r="AE38" s="137" t="s">
        <v>99</v>
      </c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</row>
    <row r="39" spans="1:60" ht="20.399999999999999" outlineLevel="1" x14ac:dyDescent="0.25">
      <c r="A39" s="138">
        <v>31</v>
      </c>
      <c r="B39" s="138" t="s">
        <v>160</v>
      </c>
      <c r="C39" s="174" t="s">
        <v>161</v>
      </c>
      <c r="D39" s="144" t="s">
        <v>114</v>
      </c>
      <c r="E39" s="150">
        <v>50</v>
      </c>
      <c r="F39" s="152">
        <f t="shared" si="0"/>
        <v>0</v>
      </c>
      <c r="G39" s="153">
        <f t="shared" si="1"/>
        <v>0</v>
      </c>
      <c r="H39" s="153"/>
      <c r="I39" s="153">
        <f t="shared" si="2"/>
        <v>0</v>
      </c>
      <c r="J39" s="153"/>
      <c r="K39" s="153">
        <f t="shared" si="3"/>
        <v>0</v>
      </c>
      <c r="L39" s="153">
        <v>21</v>
      </c>
      <c r="M39" s="153">
        <f t="shared" si="4"/>
        <v>0</v>
      </c>
      <c r="N39" s="145">
        <v>0</v>
      </c>
      <c r="O39" s="145">
        <f t="shared" si="5"/>
        <v>0</v>
      </c>
      <c r="P39" s="145">
        <v>0</v>
      </c>
      <c r="Q39" s="145">
        <f t="shared" si="6"/>
        <v>0</v>
      </c>
      <c r="R39" s="145"/>
      <c r="S39" s="145"/>
      <c r="T39" s="146">
        <v>0.40083000000000002</v>
      </c>
      <c r="U39" s="145">
        <f t="shared" si="7"/>
        <v>20.04</v>
      </c>
      <c r="V39" s="137"/>
      <c r="W39" s="137"/>
      <c r="X39" s="137"/>
      <c r="Y39" s="137"/>
      <c r="Z39" s="137"/>
      <c r="AA39" s="137"/>
      <c r="AB39" s="137"/>
      <c r="AC39" s="137"/>
      <c r="AD39" s="137"/>
      <c r="AE39" s="137" t="s">
        <v>99</v>
      </c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</row>
    <row r="40" spans="1:60" ht="20.399999999999999" outlineLevel="1" x14ac:dyDescent="0.25">
      <c r="A40" s="138">
        <v>32</v>
      </c>
      <c r="B40" s="138" t="s">
        <v>162</v>
      </c>
      <c r="C40" s="174" t="s">
        <v>163</v>
      </c>
      <c r="D40" s="144" t="s">
        <v>114</v>
      </c>
      <c r="E40" s="150">
        <v>50</v>
      </c>
      <c r="F40" s="152">
        <f t="shared" si="0"/>
        <v>0</v>
      </c>
      <c r="G40" s="153">
        <f t="shared" si="1"/>
        <v>0</v>
      </c>
      <c r="H40" s="153"/>
      <c r="I40" s="153">
        <f t="shared" si="2"/>
        <v>0</v>
      </c>
      <c r="J40" s="153"/>
      <c r="K40" s="153">
        <f t="shared" si="3"/>
        <v>0</v>
      </c>
      <c r="L40" s="153">
        <v>21</v>
      </c>
      <c r="M40" s="153">
        <f t="shared" si="4"/>
        <v>0</v>
      </c>
      <c r="N40" s="145">
        <v>3.2000000000000003E-4</v>
      </c>
      <c r="O40" s="145">
        <f t="shared" si="5"/>
        <v>1.6E-2</v>
      </c>
      <c r="P40" s="145">
        <v>0</v>
      </c>
      <c r="Q40" s="145">
        <f t="shared" si="6"/>
        <v>0</v>
      </c>
      <c r="R40" s="145"/>
      <c r="S40" s="145"/>
      <c r="T40" s="146">
        <v>0.67500000000000004</v>
      </c>
      <c r="U40" s="145">
        <f t="shared" si="7"/>
        <v>33.75</v>
      </c>
      <c r="V40" s="137"/>
      <c r="W40" s="137"/>
      <c r="X40" s="137"/>
      <c r="Y40" s="137"/>
      <c r="Z40" s="137"/>
      <c r="AA40" s="137"/>
      <c r="AB40" s="137"/>
      <c r="AC40" s="137"/>
      <c r="AD40" s="137"/>
      <c r="AE40" s="137" t="s">
        <v>99</v>
      </c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</row>
    <row r="41" spans="1:60" outlineLevel="1" x14ac:dyDescent="0.25">
      <c r="A41" s="138">
        <v>33</v>
      </c>
      <c r="B41" s="138" t="s">
        <v>164</v>
      </c>
      <c r="C41" s="174" t="s">
        <v>165</v>
      </c>
      <c r="D41" s="144" t="s">
        <v>166</v>
      </c>
      <c r="E41" s="150">
        <v>80</v>
      </c>
      <c r="F41" s="152">
        <f t="shared" ref="F41:F76" si="8">H41+J41</f>
        <v>0</v>
      </c>
      <c r="G41" s="153">
        <f t="shared" ref="G41:G72" si="9">ROUND(E41*F41,2)</f>
        <v>0</v>
      </c>
      <c r="H41" s="153"/>
      <c r="I41" s="153">
        <f t="shared" ref="I41:I72" si="10">ROUND(E41*H41,2)</f>
        <v>0</v>
      </c>
      <c r="J41" s="153"/>
      <c r="K41" s="153">
        <f t="shared" ref="K41:K72" si="11">ROUND(E41*J41,2)</f>
        <v>0</v>
      </c>
      <c r="L41" s="153">
        <v>21</v>
      </c>
      <c r="M41" s="153">
        <f t="shared" ref="M41:M72" si="12">G41*(1+L41/100)</f>
        <v>0</v>
      </c>
      <c r="N41" s="145">
        <v>0</v>
      </c>
      <c r="O41" s="145">
        <f t="shared" ref="O41:O72" si="13">ROUND(E41*N41,5)</f>
        <v>0</v>
      </c>
      <c r="P41" s="145">
        <v>0</v>
      </c>
      <c r="Q41" s="145">
        <f t="shared" ref="Q41:Q72" si="14">ROUND(E41*P41,5)</f>
        <v>0</v>
      </c>
      <c r="R41" s="145"/>
      <c r="S41" s="145"/>
      <c r="T41" s="146">
        <v>0</v>
      </c>
      <c r="U41" s="145">
        <f t="shared" ref="U41:U72" si="15">ROUND(E41*T41,2)</f>
        <v>0</v>
      </c>
      <c r="V41" s="137"/>
      <c r="W41" s="137"/>
      <c r="X41" s="137"/>
      <c r="Y41" s="137"/>
      <c r="Z41" s="137"/>
      <c r="AA41" s="137"/>
      <c r="AB41" s="137"/>
      <c r="AC41" s="137"/>
      <c r="AD41" s="137"/>
      <c r="AE41" s="137" t="s">
        <v>99</v>
      </c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</row>
    <row r="42" spans="1:60" outlineLevel="1" x14ac:dyDescent="0.25">
      <c r="A42" s="138">
        <v>34</v>
      </c>
      <c r="B42" s="138" t="s">
        <v>167</v>
      </c>
      <c r="C42" s="174" t="s">
        <v>168</v>
      </c>
      <c r="D42" s="144" t="s">
        <v>166</v>
      </c>
      <c r="E42" s="150">
        <v>66</v>
      </c>
      <c r="F42" s="152">
        <f t="shared" si="8"/>
        <v>0</v>
      </c>
      <c r="G42" s="153">
        <f t="shared" si="9"/>
        <v>0</v>
      </c>
      <c r="H42" s="153"/>
      <c r="I42" s="153">
        <f t="shared" si="10"/>
        <v>0</v>
      </c>
      <c r="J42" s="153"/>
      <c r="K42" s="153">
        <f t="shared" si="11"/>
        <v>0</v>
      </c>
      <c r="L42" s="153">
        <v>21</v>
      </c>
      <c r="M42" s="153">
        <f t="shared" si="12"/>
        <v>0</v>
      </c>
      <c r="N42" s="145">
        <v>0</v>
      </c>
      <c r="O42" s="145">
        <f t="shared" si="13"/>
        <v>0</v>
      </c>
      <c r="P42" s="145">
        <v>0</v>
      </c>
      <c r="Q42" s="145">
        <f t="shared" si="14"/>
        <v>0</v>
      </c>
      <c r="R42" s="145"/>
      <c r="S42" s="145"/>
      <c r="T42" s="146">
        <v>0</v>
      </c>
      <c r="U42" s="145">
        <f t="shared" si="15"/>
        <v>0</v>
      </c>
      <c r="V42" s="137"/>
      <c r="W42" s="137"/>
      <c r="X42" s="137"/>
      <c r="Y42" s="137"/>
      <c r="Z42" s="137"/>
      <c r="AA42" s="137"/>
      <c r="AB42" s="137"/>
      <c r="AC42" s="137"/>
      <c r="AD42" s="137"/>
      <c r="AE42" s="137" t="s">
        <v>99</v>
      </c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</row>
    <row r="43" spans="1:60" outlineLevel="1" x14ac:dyDescent="0.25">
      <c r="A43" s="138">
        <v>35</v>
      </c>
      <c r="B43" s="138" t="s">
        <v>169</v>
      </c>
      <c r="C43" s="174" t="s">
        <v>170</v>
      </c>
      <c r="D43" s="144" t="s">
        <v>166</v>
      </c>
      <c r="E43" s="150">
        <v>148</v>
      </c>
      <c r="F43" s="152">
        <f t="shared" si="8"/>
        <v>0</v>
      </c>
      <c r="G43" s="153">
        <f t="shared" si="9"/>
        <v>0</v>
      </c>
      <c r="H43" s="153"/>
      <c r="I43" s="153">
        <f t="shared" si="10"/>
        <v>0</v>
      </c>
      <c r="J43" s="153"/>
      <c r="K43" s="153">
        <f t="shared" si="11"/>
        <v>0</v>
      </c>
      <c r="L43" s="153">
        <v>21</v>
      </c>
      <c r="M43" s="153">
        <f t="shared" si="12"/>
        <v>0</v>
      </c>
      <c r="N43" s="145">
        <v>0</v>
      </c>
      <c r="O43" s="145">
        <f t="shared" si="13"/>
        <v>0</v>
      </c>
      <c r="P43" s="145">
        <v>0</v>
      </c>
      <c r="Q43" s="145">
        <f t="shared" si="14"/>
        <v>0</v>
      </c>
      <c r="R43" s="145"/>
      <c r="S43" s="145"/>
      <c r="T43" s="146">
        <v>0</v>
      </c>
      <c r="U43" s="145">
        <f t="shared" si="15"/>
        <v>0</v>
      </c>
      <c r="V43" s="137"/>
      <c r="W43" s="137"/>
      <c r="X43" s="137"/>
      <c r="Y43" s="137"/>
      <c r="Z43" s="137"/>
      <c r="AA43" s="137"/>
      <c r="AB43" s="137"/>
      <c r="AC43" s="137"/>
      <c r="AD43" s="137"/>
      <c r="AE43" s="137" t="s">
        <v>99</v>
      </c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</row>
    <row r="44" spans="1:60" ht="20.399999999999999" outlineLevel="1" x14ac:dyDescent="0.25">
      <c r="A44" s="138">
        <v>36</v>
      </c>
      <c r="B44" s="138" t="s">
        <v>171</v>
      </c>
      <c r="C44" s="174" t="s">
        <v>172</v>
      </c>
      <c r="D44" s="144" t="s">
        <v>166</v>
      </c>
      <c r="E44" s="150">
        <v>120</v>
      </c>
      <c r="F44" s="152">
        <f t="shared" si="8"/>
        <v>0</v>
      </c>
      <c r="G44" s="153">
        <f t="shared" si="9"/>
        <v>0</v>
      </c>
      <c r="H44" s="153"/>
      <c r="I44" s="153">
        <f t="shared" si="10"/>
        <v>0</v>
      </c>
      <c r="J44" s="153"/>
      <c r="K44" s="153">
        <f t="shared" si="11"/>
        <v>0</v>
      </c>
      <c r="L44" s="153">
        <v>21</v>
      </c>
      <c r="M44" s="153">
        <f t="shared" si="12"/>
        <v>0</v>
      </c>
      <c r="N44" s="145">
        <v>2.5999999999999998E-4</v>
      </c>
      <c r="O44" s="145">
        <f t="shared" si="13"/>
        <v>3.1199999999999999E-2</v>
      </c>
      <c r="P44" s="145">
        <v>0</v>
      </c>
      <c r="Q44" s="145">
        <f t="shared" si="14"/>
        <v>0</v>
      </c>
      <c r="R44" s="145"/>
      <c r="S44" s="145"/>
      <c r="T44" s="146">
        <v>8.6999999999999994E-2</v>
      </c>
      <c r="U44" s="145">
        <f t="shared" si="15"/>
        <v>10.44</v>
      </c>
      <c r="V44" s="137"/>
      <c r="W44" s="137"/>
      <c r="X44" s="137"/>
      <c r="Y44" s="137"/>
      <c r="Z44" s="137"/>
      <c r="AA44" s="137"/>
      <c r="AB44" s="137"/>
      <c r="AC44" s="137"/>
      <c r="AD44" s="137"/>
      <c r="AE44" s="137" t="s">
        <v>99</v>
      </c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</row>
    <row r="45" spans="1:60" ht="20.399999999999999" outlineLevel="1" x14ac:dyDescent="0.25">
      <c r="A45" s="138">
        <v>37</v>
      </c>
      <c r="B45" s="138" t="s">
        <v>173</v>
      </c>
      <c r="C45" s="174" t="s">
        <v>174</v>
      </c>
      <c r="D45" s="144" t="s">
        <v>166</v>
      </c>
      <c r="E45" s="150">
        <v>40</v>
      </c>
      <c r="F45" s="152">
        <f t="shared" si="8"/>
        <v>0</v>
      </c>
      <c r="G45" s="153">
        <f t="shared" si="9"/>
        <v>0</v>
      </c>
      <c r="H45" s="153"/>
      <c r="I45" s="153">
        <f t="shared" si="10"/>
        <v>0</v>
      </c>
      <c r="J45" s="153"/>
      <c r="K45" s="153">
        <f t="shared" si="11"/>
        <v>0</v>
      </c>
      <c r="L45" s="153">
        <v>21</v>
      </c>
      <c r="M45" s="153">
        <f t="shared" si="12"/>
        <v>0</v>
      </c>
      <c r="N45" s="145">
        <v>6.0000000000000002E-5</v>
      </c>
      <c r="O45" s="145">
        <f t="shared" si="13"/>
        <v>2.3999999999999998E-3</v>
      </c>
      <c r="P45" s="145">
        <v>0</v>
      </c>
      <c r="Q45" s="145">
        <f t="shared" si="14"/>
        <v>0</v>
      </c>
      <c r="R45" s="145"/>
      <c r="S45" s="145"/>
      <c r="T45" s="146">
        <v>7.8E-2</v>
      </c>
      <c r="U45" s="145">
        <f t="shared" si="15"/>
        <v>3.12</v>
      </c>
      <c r="V45" s="137"/>
      <c r="W45" s="137"/>
      <c r="X45" s="137"/>
      <c r="Y45" s="137"/>
      <c r="Z45" s="137"/>
      <c r="AA45" s="137"/>
      <c r="AB45" s="137"/>
      <c r="AC45" s="137"/>
      <c r="AD45" s="137"/>
      <c r="AE45" s="137" t="s">
        <v>99</v>
      </c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</row>
    <row r="46" spans="1:60" outlineLevel="1" x14ac:dyDescent="0.25">
      <c r="A46" s="138">
        <v>38</v>
      </c>
      <c r="B46" s="138" t="s">
        <v>175</v>
      </c>
      <c r="C46" s="174" t="s">
        <v>176</v>
      </c>
      <c r="D46" s="144" t="s">
        <v>98</v>
      </c>
      <c r="E46" s="150">
        <v>1</v>
      </c>
      <c r="F46" s="152">
        <f t="shared" si="8"/>
        <v>0</v>
      </c>
      <c r="G46" s="153">
        <f t="shared" si="9"/>
        <v>0</v>
      </c>
      <c r="H46" s="153"/>
      <c r="I46" s="153">
        <f t="shared" si="10"/>
        <v>0</v>
      </c>
      <c r="J46" s="153"/>
      <c r="K46" s="153">
        <f t="shared" si="11"/>
        <v>0</v>
      </c>
      <c r="L46" s="153">
        <v>21</v>
      </c>
      <c r="M46" s="153">
        <f t="shared" si="12"/>
        <v>0</v>
      </c>
      <c r="N46" s="145">
        <v>0</v>
      </c>
      <c r="O46" s="145">
        <f t="shared" si="13"/>
        <v>0</v>
      </c>
      <c r="P46" s="145">
        <v>0</v>
      </c>
      <c r="Q46" s="145">
        <f t="shared" si="14"/>
        <v>0</v>
      </c>
      <c r="R46" s="145"/>
      <c r="S46" s="145"/>
      <c r="T46" s="146">
        <v>0</v>
      </c>
      <c r="U46" s="145">
        <f t="shared" si="15"/>
        <v>0</v>
      </c>
      <c r="V46" s="137"/>
      <c r="W46" s="137"/>
      <c r="X46" s="137"/>
      <c r="Y46" s="137"/>
      <c r="Z46" s="137"/>
      <c r="AA46" s="137"/>
      <c r="AB46" s="137"/>
      <c r="AC46" s="137"/>
      <c r="AD46" s="137"/>
      <c r="AE46" s="137" t="s">
        <v>99</v>
      </c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</row>
    <row r="47" spans="1:60" ht="20.399999999999999" outlineLevel="1" x14ac:dyDescent="0.25">
      <c r="A47" s="138">
        <v>39</v>
      </c>
      <c r="B47" s="138" t="s">
        <v>177</v>
      </c>
      <c r="C47" s="174" t="s">
        <v>178</v>
      </c>
      <c r="D47" s="144" t="s">
        <v>166</v>
      </c>
      <c r="E47" s="150">
        <v>100</v>
      </c>
      <c r="F47" s="152">
        <f t="shared" si="8"/>
        <v>0</v>
      </c>
      <c r="G47" s="153">
        <f t="shared" si="9"/>
        <v>0</v>
      </c>
      <c r="H47" s="153"/>
      <c r="I47" s="153">
        <f t="shared" si="10"/>
        <v>0</v>
      </c>
      <c r="J47" s="153"/>
      <c r="K47" s="153">
        <f t="shared" si="11"/>
        <v>0</v>
      </c>
      <c r="L47" s="153">
        <v>21</v>
      </c>
      <c r="M47" s="153">
        <f t="shared" si="12"/>
        <v>0</v>
      </c>
      <c r="N47" s="145">
        <v>1.6000000000000001E-4</v>
      </c>
      <c r="O47" s="145">
        <f t="shared" si="13"/>
        <v>1.6E-2</v>
      </c>
      <c r="P47" s="145">
        <v>0</v>
      </c>
      <c r="Q47" s="145">
        <f t="shared" si="14"/>
        <v>0</v>
      </c>
      <c r="R47" s="145"/>
      <c r="S47" s="145"/>
      <c r="T47" s="146">
        <v>5.0959999999999998E-2</v>
      </c>
      <c r="U47" s="145">
        <f t="shared" si="15"/>
        <v>5.0999999999999996</v>
      </c>
      <c r="V47" s="137"/>
      <c r="W47" s="137"/>
      <c r="X47" s="137"/>
      <c r="Y47" s="137"/>
      <c r="Z47" s="137"/>
      <c r="AA47" s="137"/>
      <c r="AB47" s="137"/>
      <c r="AC47" s="137"/>
      <c r="AD47" s="137"/>
      <c r="AE47" s="137" t="s">
        <v>99</v>
      </c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</row>
    <row r="48" spans="1:60" ht="20.399999999999999" outlineLevel="1" x14ac:dyDescent="0.25">
      <c r="A48" s="138">
        <v>40</v>
      </c>
      <c r="B48" s="138" t="s">
        <v>179</v>
      </c>
      <c r="C48" s="174" t="s">
        <v>180</v>
      </c>
      <c r="D48" s="144" t="s">
        <v>166</v>
      </c>
      <c r="E48" s="150">
        <v>28</v>
      </c>
      <c r="F48" s="152">
        <f t="shared" si="8"/>
        <v>0</v>
      </c>
      <c r="G48" s="153">
        <f t="shared" si="9"/>
        <v>0</v>
      </c>
      <c r="H48" s="153"/>
      <c r="I48" s="153">
        <f t="shared" si="10"/>
        <v>0</v>
      </c>
      <c r="J48" s="153"/>
      <c r="K48" s="153">
        <f t="shared" si="11"/>
        <v>0</v>
      </c>
      <c r="L48" s="153">
        <v>21</v>
      </c>
      <c r="M48" s="153">
        <f t="shared" si="12"/>
        <v>0</v>
      </c>
      <c r="N48" s="145">
        <v>6.4000000000000005E-4</v>
      </c>
      <c r="O48" s="145">
        <f t="shared" si="13"/>
        <v>1.7919999999999998E-2</v>
      </c>
      <c r="P48" s="145">
        <v>0</v>
      </c>
      <c r="Q48" s="145">
        <f t="shared" si="14"/>
        <v>0</v>
      </c>
      <c r="R48" s="145"/>
      <c r="S48" s="145"/>
      <c r="T48" s="146">
        <v>6.2700000000000006E-2</v>
      </c>
      <c r="U48" s="145">
        <f t="shared" si="15"/>
        <v>1.76</v>
      </c>
      <c r="V48" s="137"/>
      <c r="W48" s="137"/>
      <c r="X48" s="137"/>
      <c r="Y48" s="137"/>
      <c r="Z48" s="137"/>
      <c r="AA48" s="137"/>
      <c r="AB48" s="137"/>
      <c r="AC48" s="137"/>
      <c r="AD48" s="137"/>
      <c r="AE48" s="137" t="s">
        <v>99</v>
      </c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</row>
    <row r="49" spans="1:60" ht="20.399999999999999" outlineLevel="1" x14ac:dyDescent="0.25">
      <c r="A49" s="138">
        <v>41</v>
      </c>
      <c r="B49" s="138" t="s">
        <v>181</v>
      </c>
      <c r="C49" s="174" t="s">
        <v>182</v>
      </c>
      <c r="D49" s="144" t="s">
        <v>166</v>
      </c>
      <c r="E49" s="150">
        <v>620</v>
      </c>
      <c r="F49" s="152">
        <f t="shared" si="8"/>
        <v>0</v>
      </c>
      <c r="G49" s="153">
        <f t="shared" si="9"/>
        <v>0</v>
      </c>
      <c r="H49" s="153"/>
      <c r="I49" s="153">
        <f t="shared" si="10"/>
        <v>0</v>
      </c>
      <c r="J49" s="153"/>
      <c r="K49" s="153">
        <f t="shared" si="11"/>
        <v>0</v>
      </c>
      <c r="L49" s="153">
        <v>21</v>
      </c>
      <c r="M49" s="153">
        <f t="shared" si="12"/>
        <v>0</v>
      </c>
      <c r="N49" s="145">
        <v>3.2000000000000003E-4</v>
      </c>
      <c r="O49" s="145">
        <f t="shared" si="13"/>
        <v>0.19839999999999999</v>
      </c>
      <c r="P49" s="145">
        <v>0</v>
      </c>
      <c r="Q49" s="145">
        <f t="shared" si="14"/>
        <v>0</v>
      </c>
      <c r="R49" s="145"/>
      <c r="S49" s="145"/>
      <c r="T49" s="146">
        <v>5.0959999999999998E-2</v>
      </c>
      <c r="U49" s="145">
        <f t="shared" si="15"/>
        <v>31.6</v>
      </c>
      <c r="V49" s="137"/>
      <c r="W49" s="137"/>
      <c r="X49" s="137"/>
      <c r="Y49" s="137"/>
      <c r="Z49" s="137"/>
      <c r="AA49" s="137"/>
      <c r="AB49" s="137"/>
      <c r="AC49" s="137"/>
      <c r="AD49" s="137"/>
      <c r="AE49" s="137" t="s">
        <v>99</v>
      </c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</row>
    <row r="50" spans="1:60" ht="20.399999999999999" outlineLevel="1" x14ac:dyDescent="0.25">
      <c r="A50" s="138">
        <v>42</v>
      </c>
      <c r="B50" s="138" t="s">
        <v>183</v>
      </c>
      <c r="C50" s="174" t="s">
        <v>184</v>
      </c>
      <c r="D50" s="144" t="s">
        <v>166</v>
      </c>
      <c r="E50" s="150">
        <v>96</v>
      </c>
      <c r="F50" s="152">
        <f t="shared" si="8"/>
        <v>0</v>
      </c>
      <c r="G50" s="153">
        <f t="shared" si="9"/>
        <v>0</v>
      </c>
      <c r="H50" s="153"/>
      <c r="I50" s="153">
        <f t="shared" si="10"/>
        <v>0</v>
      </c>
      <c r="J50" s="153"/>
      <c r="K50" s="153">
        <f t="shared" si="11"/>
        <v>0</v>
      </c>
      <c r="L50" s="153">
        <v>21</v>
      </c>
      <c r="M50" s="153">
        <f t="shared" si="12"/>
        <v>0</v>
      </c>
      <c r="N50" s="145">
        <v>6.4000000000000005E-4</v>
      </c>
      <c r="O50" s="145">
        <f t="shared" si="13"/>
        <v>6.1440000000000002E-2</v>
      </c>
      <c r="P50" s="145">
        <v>0</v>
      </c>
      <c r="Q50" s="145">
        <f t="shared" si="14"/>
        <v>0</v>
      </c>
      <c r="R50" s="145"/>
      <c r="S50" s="145"/>
      <c r="T50" s="146">
        <v>6.2509999999999996E-2</v>
      </c>
      <c r="U50" s="145">
        <f t="shared" si="15"/>
        <v>6</v>
      </c>
      <c r="V50" s="137"/>
      <c r="W50" s="137"/>
      <c r="X50" s="137"/>
      <c r="Y50" s="137"/>
      <c r="Z50" s="137"/>
      <c r="AA50" s="137"/>
      <c r="AB50" s="137"/>
      <c r="AC50" s="137"/>
      <c r="AD50" s="137"/>
      <c r="AE50" s="137" t="s">
        <v>99</v>
      </c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</row>
    <row r="51" spans="1:60" ht="20.399999999999999" outlineLevel="1" x14ac:dyDescent="0.25">
      <c r="A51" s="138">
        <v>43</v>
      </c>
      <c r="B51" s="138" t="s">
        <v>185</v>
      </c>
      <c r="C51" s="174" t="s">
        <v>186</v>
      </c>
      <c r="D51" s="144" t="s">
        <v>166</v>
      </c>
      <c r="E51" s="150">
        <v>600</v>
      </c>
      <c r="F51" s="152">
        <f t="shared" si="8"/>
        <v>0</v>
      </c>
      <c r="G51" s="153">
        <f t="shared" si="9"/>
        <v>0</v>
      </c>
      <c r="H51" s="153"/>
      <c r="I51" s="153">
        <f t="shared" si="10"/>
        <v>0</v>
      </c>
      <c r="J51" s="153"/>
      <c r="K51" s="153">
        <f t="shared" si="11"/>
        <v>0</v>
      </c>
      <c r="L51" s="153">
        <v>21</v>
      </c>
      <c r="M51" s="153">
        <f t="shared" si="12"/>
        <v>0</v>
      </c>
      <c r="N51" s="145">
        <v>1.7000000000000001E-4</v>
      </c>
      <c r="O51" s="145">
        <f t="shared" si="13"/>
        <v>0.10199999999999999</v>
      </c>
      <c r="P51" s="145">
        <v>0</v>
      </c>
      <c r="Q51" s="145">
        <f t="shared" si="14"/>
        <v>0</v>
      </c>
      <c r="R51" s="145"/>
      <c r="S51" s="145"/>
      <c r="T51" s="146">
        <v>5.0959999999999998E-2</v>
      </c>
      <c r="U51" s="145">
        <f t="shared" si="15"/>
        <v>30.58</v>
      </c>
      <c r="V51" s="137"/>
      <c r="W51" s="137"/>
      <c r="X51" s="137"/>
      <c r="Y51" s="137"/>
      <c r="Z51" s="137"/>
      <c r="AA51" s="137"/>
      <c r="AB51" s="137"/>
      <c r="AC51" s="137"/>
      <c r="AD51" s="137"/>
      <c r="AE51" s="137" t="s">
        <v>99</v>
      </c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</row>
    <row r="52" spans="1:60" ht="20.399999999999999" outlineLevel="1" x14ac:dyDescent="0.25">
      <c r="A52" s="138">
        <v>44</v>
      </c>
      <c r="B52" s="138" t="s">
        <v>187</v>
      </c>
      <c r="C52" s="174" t="s">
        <v>188</v>
      </c>
      <c r="D52" s="144" t="s">
        <v>166</v>
      </c>
      <c r="E52" s="150">
        <v>920</v>
      </c>
      <c r="F52" s="152">
        <f t="shared" si="8"/>
        <v>0</v>
      </c>
      <c r="G52" s="153">
        <f t="shared" si="9"/>
        <v>0</v>
      </c>
      <c r="H52" s="153"/>
      <c r="I52" s="153">
        <f t="shared" si="10"/>
        <v>0</v>
      </c>
      <c r="J52" s="153"/>
      <c r="K52" s="153">
        <f t="shared" si="11"/>
        <v>0</v>
      </c>
      <c r="L52" s="153">
        <v>21</v>
      </c>
      <c r="M52" s="153">
        <f t="shared" si="12"/>
        <v>0</v>
      </c>
      <c r="N52" s="145">
        <v>2.1000000000000001E-4</v>
      </c>
      <c r="O52" s="145">
        <f t="shared" si="13"/>
        <v>0.19320000000000001</v>
      </c>
      <c r="P52" s="145">
        <v>0</v>
      </c>
      <c r="Q52" s="145">
        <f t="shared" si="14"/>
        <v>0</v>
      </c>
      <c r="R52" s="145"/>
      <c r="S52" s="145"/>
      <c r="T52" s="146">
        <v>5.0959999999999998E-2</v>
      </c>
      <c r="U52" s="145">
        <f t="shared" si="15"/>
        <v>46.88</v>
      </c>
      <c r="V52" s="137"/>
      <c r="W52" s="137"/>
      <c r="X52" s="137"/>
      <c r="Y52" s="137"/>
      <c r="Z52" s="137"/>
      <c r="AA52" s="137"/>
      <c r="AB52" s="137"/>
      <c r="AC52" s="137"/>
      <c r="AD52" s="137"/>
      <c r="AE52" s="137" t="s">
        <v>99</v>
      </c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</row>
    <row r="53" spans="1:60" ht="20.399999999999999" outlineLevel="1" x14ac:dyDescent="0.25">
      <c r="A53" s="138">
        <v>45</v>
      </c>
      <c r="B53" s="138" t="s">
        <v>189</v>
      </c>
      <c r="C53" s="174" t="s">
        <v>190</v>
      </c>
      <c r="D53" s="144" t="s">
        <v>166</v>
      </c>
      <c r="E53" s="150">
        <v>40</v>
      </c>
      <c r="F53" s="152">
        <f t="shared" si="8"/>
        <v>0</v>
      </c>
      <c r="G53" s="153">
        <f t="shared" si="9"/>
        <v>0</v>
      </c>
      <c r="H53" s="153"/>
      <c r="I53" s="153">
        <f t="shared" si="10"/>
        <v>0</v>
      </c>
      <c r="J53" s="153"/>
      <c r="K53" s="153">
        <f t="shared" si="11"/>
        <v>0</v>
      </c>
      <c r="L53" s="153">
        <v>21</v>
      </c>
      <c r="M53" s="153">
        <f t="shared" si="12"/>
        <v>0</v>
      </c>
      <c r="N53" s="145">
        <v>1.3999999999999999E-4</v>
      </c>
      <c r="O53" s="145">
        <f t="shared" si="13"/>
        <v>5.5999999999999999E-3</v>
      </c>
      <c r="P53" s="145">
        <v>0</v>
      </c>
      <c r="Q53" s="145">
        <f t="shared" si="14"/>
        <v>0</v>
      </c>
      <c r="R53" s="145"/>
      <c r="S53" s="145"/>
      <c r="T53" s="146">
        <v>5.0959999999999998E-2</v>
      </c>
      <c r="U53" s="145">
        <f t="shared" si="15"/>
        <v>2.04</v>
      </c>
      <c r="V53" s="137"/>
      <c r="W53" s="137"/>
      <c r="X53" s="137"/>
      <c r="Y53" s="137"/>
      <c r="Z53" s="137"/>
      <c r="AA53" s="137"/>
      <c r="AB53" s="137"/>
      <c r="AC53" s="137"/>
      <c r="AD53" s="137"/>
      <c r="AE53" s="137" t="s">
        <v>99</v>
      </c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</row>
    <row r="54" spans="1:60" outlineLevel="1" x14ac:dyDescent="0.25">
      <c r="A54" s="138">
        <v>46</v>
      </c>
      <c r="B54" s="138" t="s">
        <v>191</v>
      </c>
      <c r="C54" s="174" t="s">
        <v>192</v>
      </c>
      <c r="D54" s="144" t="s">
        <v>166</v>
      </c>
      <c r="E54" s="150">
        <v>850</v>
      </c>
      <c r="F54" s="152">
        <f t="shared" si="8"/>
        <v>0</v>
      </c>
      <c r="G54" s="153">
        <f t="shared" si="9"/>
        <v>0</v>
      </c>
      <c r="H54" s="153"/>
      <c r="I54" s="153">
        <f t="shared" si="10"/>
        <v>0</v>
      </c>
      <c r="J54" s="153"/>
      <c r="K54" s="153">
        <f t="shared" si="11"/>
        <v>0</v>
      </c>
      <c r="L54" s="153">
        <v>21</v>
      </c>
      <c r="M54" s="153">
        <f t="shared" si="12"/>
        <v>0</v>
      </c>
      <c r="N54" s="145">
        <v>0</v>
      </c>
      <c r="O54" s="145">
        <f t="shared" si="13"/>
        <v>0</v>
      </c>
      <c r="P54" s="145">
        <v>0</v>
      </c>
      <c r="Q54" s="145">
        <f t="shared" si="14"/>
        <v>0</v>
      </c>
      <c r="R54" s="145"/>
      <c r="S54" s="145"/>
      <c r="T54" s="146">
        <v>0</v>
      </c>
      <c r="U54" s="145">
        <f t="shared" si="15"/>
        <v>0</v>
      </c>
      <c r="V54" s="137"/>
      <c r="W54" s="137"/>
      <c r="X54" s="137"/>
      <c r="Y54" s="137"/>
      <c r="Z54" s="137"/>
      <c r="AA54" s="137"/>
      <c r="AB54" s="137"/>
      <c r="AC54" s="137"/>
      <c r="AD54" s="137"/>
      <c r="AE54" s="137" t="s">
        <v>117</v>
      </c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</row>
    <row r="55" spans="1:60" ht="20.399999999999999" outlineLevel="1" x14ac:dyDescent="0.25">
      <c r="A55" s="138">
        <v>47</v>
      </c>
      <c r="B55" s="138" t="s">
        <v>193</v>
      </c>
      <c r="C55" s="174" t="s">
        <v>194</v>
      </c>
      <c r="D55" s="144" t="s">
        <v>166</v>
      </c>
      <c r="E55" s="150">
        <v>200</v>
      </c>
      <c r="F55" s="152">
        <f t="shared" si="8"/>
        <v>0</v>
      </c>
      <c r="G55" s="153">
        <f t="shared" si="9"/>
        <v>0</v>
      </c>
      <c r="H55" s="153"/>
      <c r="I55" s="153">
        <f t="shared" si="10"/>
        <v>0</v>
      </c>
      <c r="J55" s="153"/>
      <c r="K55" s="153">
        <f t="shared" si="11"/>
        <v>0</v>
      </c>
      <c r="L55" s="153">
        <v>21</v>
      </c>
      <c r="M55" s="153">
        <f t="shared" si="12"/>
        <v>0</v>
      </c>
      <c r="N55" s="145">
        <v>1.2E-4</v>
      </c>
      <c r="O55" s="145">
        <f t="shared" si="13"/>
        <v>2.4E-2</v>
      </c>
      <c r="P55" s="145">
        <v>0</v>
      </c>
      <c r="Q55" s="145">
        <f t="shared" si="14"/>
        <v>0</v>
      </c>
      <c r="R55" s="145"/>
      <c r="S55" s="145"/>
      <c r="T55" s="146">
        <v>4.6330000000000003E-2</v>
      </c>
      <c r="U55" s="145">
        <f t="shared" si="15"/>
        <v>9.27</v>
      </c>
      <c r="V55" s="137"/>
      <c r="W55" s="137"/>
      <c r="X55" s="137"/>
      <c r="Y55" s="137"/>
      <c r="Z55" s="137"/>
      <c r="AA55" s="137"/>
      <c r="AB55" s="137"/>
      <c r="AC55" s="137"/>
      <c r="AD55" s="137"/>
      <c r="AE55" s="137" t="s">
        <v>99</v>
      </c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</row>
    <row r="56" spans="1:60" ht="20.399999999999999" outlineLevel="1" x14ac:dyDescent="0.25">
      <c r="A56" s="138">
        <v>48</v>
      </c>
      <c r="B56" s="138" t="s">
        <v>195</v>
      </c>
      <c r="C56" s="174" t="s">
        <v>196</v>
      </c>
      <c r="D56" s="144" t="s">
        <v>166</v>
      </c>
      <c r="E56" s="150">
        <v>100</v>
      </c>
      <c r="F56" s="152">
        <f t="shared" si="8"/>
        <v>0</v>
      </c>
      <c r="G56" s="153">
        <f t="shared" si="9"/>
        <v>0</v>
      </c>
      <c r="H56" s="153"/>
      <c r="I56" s="153">
        <f t="shared" si="10"/>
        <v>0</v>
      </c>
      <c r="J56" s="153"/>
      <c r="K56" s="153">
        <f t="shared" si="11"/>
        <v>0</v>
      </c>
      <c r="L56" s="153">
        <v>21</v>
      </c>
      <c r="M56" s="153">
        <f t="shared" si="12"/>
        <v>0</v>
      </c>
      <c r="N56" s="145">
        <v>4.0000000000000003E-5</v>
      </c>
      <c r="O56" s="145">
        <f t="shared" si="13"/>
        <v>4.0000000000000001E-3</v>
      </c>
      <c r="P56" s="145">
        <v>0</v>
      </c>
      <c r="Q56" s="145">
        <f t="shared" si="14"/>
        <v>0</v>
      </c>
      <c r="R56" s="145"/>
      <c r="S56" s="145"/>
      <c r="T56" s="146">
        <v>4.6330000000000003E-2</v>
      </c>
      <c r="U56" s="145">
        <f t="shared" si="15"/>
        <v>4.63</v>
      </c>
      <c r="V56" s="137"/>
      <c r="W56" s="137"/>
      <c r="X56" s="137"/>
      <c r="Y56" s="137"/>
      <c r="Z56" s="137"/>
      <c r="AA56" s="137"/>
      <c r="AB56" s="137"/>
      <c r="AC56" s="137"/>
      <c r="AD56" s="137"/>
      <c r="AE56" s="137" t="s">
        <v>99</v>
      </c>
      <c r="AF56" s="137"/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</row>
    <row r="57" spans="1:60" ht="20.399999999999999" outlineLevel="1" x14ac:dyDescent="0.25">
      <c r="A57" s="138">
        <v>49</v>
      </c>
      <c r="B57" s="138" t="s">
        <v>197</v>
      </c>
      <c r="C57" s="174" t="s">
        <v>198</v>
      </c>
      <c r="D57" s="144" t="s">
        <v>166</v>
      </c>
      <c r="E57" s="150">
        <v>410</v>
      </c>
      <c r="F57" s="152">
        <f t="shared" si="8"/>
        <v>0</v>
      </c>
      <c r="G57" s="153">
        <f t="shared" si="9"/>
        <v>0</v>
      </c>
      <c r="H57" s="153"/>
      <c r="I57" s="153">
        <f t="shared" si="10"/>
        <v>0</v>
      </c>
      <c r="J57" s="153"/>
      <c r="K57" s="153">
        <f t="shared" si="11"/>
        <v>0</v>
      </c>
      <c r="L57" s="153">
        <v>21</v>
      </c>
      <c r="M57" s="153">
        <f t="shared" si="12"/>
        <v>0</v>
      </c>
      <c r="N57" s="145">
        <v>1.3999999999999999E-4</v>
      </c>
      <c r="O57" s="145">
        <f t="shared" si="13"/>
        <v>5.74E-2</v>
      </c>
      <c r="P57" s="145">
        <v>0</v>
      </c>
      <c r="Q57" s="145">
        <f t="shared" si="14"/>
        <v>0</v>
      </c>
      <c r="R57" s="145"/>
      <c r="S57" s="145"/>
      <c r="T57" s="146">
        <v>0.49717</v>
      </c>
      <c r="U57" s="145">
        <f t="shared" si="15"/>
        <v>203.84</v>
      </c>
      <c r="V57" s="137"/>
      <c r="W57" s="137"/>
      <c r="X57" s="137"/>
      <c r="Y57" s="137"/>
      <c r="Z57" s="137"/>
      <c r="AA57" s="137"/>
      <c r="AB57" s="137"/>
      <c r="AC57" s="137"/>
      <c r="AD57" s="137"/>
      <c r="AE57" s="137" t="s">
        <v>99</v>
      </c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</row>
    <row r="58" spans="1:60" ht="20.399999999999999" outlineLevel="1" x14ac:dyDescent="0.25">
      <c r="A58" s="138">
        <v>50</v>
      </c>
      <c r="B58" s="138" t="s">
        <v>199</v>
      </c>
      <c r="C58" s="174" t="s">
        <v>200</v>
      </c>
      <c r="D58" s="144" t="s">
        <v>114</v>
      </c>
      <c r="E58" s="150">
        <v>10</v>
      </c>
      <c r="F58" s="152">
        <f t="shared" si="8"/>
        <v>0</v>
      </c>
      <c r="G58" s="153">
        <f t="shared" si="9"/>
        <v>0</v>
      </c>
      <c r="H58" s="153"/>
      <c r="I58" s="153">
        <f t="shared" si="10"/>
        <v>0</v>
      </c>
      <c r="J58" s="153"/>
      <c r="K58" s="153">
        <f t="shared" si="11"/>
        <v>0</v>
      </c>
      <c r="L58" s="153">
        <v>21</v>
      </c>
      <c r="M58" s="153">
        <f t="shared" si="12"/>
        <v>0</v>
      </c>
      <c r="N58" s="145">
        <v>2.7999999999999998E-4</v>
      </c>
      <c r="O58" s="145">
        <f t="shared" si="13"/>
        <v>2.8E-3</v>
      </c>
      <c r="P58" s="145">
        <v>0</v>
      </c>
      <c r="Q58" s="145">
        <f t="shared" si="14"/>
        <v>0</v>
      </c>
      <c r="R58" s="145"/>
      <c r="S58" s="145"/>
      <c r="T58" s="146">
        <v>0.24399999999999999</v>
      </c>
      <c r="U58" s="145">
        <f t="shared" si="15"/>
        <v>2.44</v>
      </c>
      <c r="V58" s="137"/>
      <c r="W58" s="137"/>
      <c r="X58" s="137"/>
      <c r="Y58" s="137"/>
      <c r="Z58" s="137"/>
      <c r="AA58" s="137"/>
      <c r="AB58" s="137"/>
      <c r="AC58" s="137"/>
      <c r="AD58" s="137"/>
      <c r="AE58" s="137" t="s">
        <v>99</v>
      </c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</row>
    <row r="59" spans="1:60" ht="20.399999999999999" outlineLevel="1" x14ac:dyDescent="0.25">
      <c r="A59" s="138">
        <v>51</v>
      </c>
      <c r="B59" s="138" t="s">
        <v>201</v>
      </c>
      <c r="C59" s="174" t="s">
        <v>202</v>
      </c>
      <c r="D59" s="144" t="s">
        <v>114</v>
      </c>
      <c r="E59" s="150">
        <v>160</v>
      </c>
      <c r="F59" s="152">
        <f t="shared" si="8"/>
        <v>0</v>
      </c>
      <c r="G59" s="153">
        <f t="shared" si="9"/>
        <v>0</v>
      </c>
      <c r="H59" s="153"/>
      <c r="I59" s="153">
        <f t="shared" si="10"/>
        <v>0</v>
      </c>
      <c r="J59" s="153"/>
      <c r="K59" s="153">
        <f t="shared" si="11"/>
        <v>0</v>
      </c>
      <c r="L59" s="153">
        <v>21</v>
      </c>
      <c r="M59" s="153">
        <f t="shared" si="12"/>
        <v>0</v>
      </c>
      <c r="N59" s="145">
        <v>1.1E-4</v>
      </c>
      <c r="O59" s="145">
        <f t="shared" si="13"/>
        <v>1.7600000000000001E-2</v>
      </c>
      <c r="P59" s="145">
        <v>0</v>
      </c>
      <c r="Q59" s="145">
        <f t="shared" si="14"/>
        <v>0</v>
      </c>
      <c r="R59" s="145"/>
      <c r="S59" s="145"/>
      <c r="T59" s="146">
        <v>0.24399999999999999</v>
      </c>
      <c r="U59" s="145">
        <f t="shared" si="15"/>
        <v>39.04</v>
      </c>
      <c r="V59" s="137"/>
      <c r="W59" s="137"/>
      <c r="X59" s="137"/>
      <c r="Y59" s="137"/>
      <c r="Z59" s="137"/>
      <c r="AA59" s="137"/>
      <c r="AB59" s="137"/>
      <c r="AC59" s="137"/>
      <c r="AD59" s="137"/>
      <c r="AE59" s="137" t="s">
        <v>99</v>
      </c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</row>
    <row r="60" spans="1:60" ht="20.399999999999999" outlineLevel="1" x14ac:dyDescent="0.25">
      <c r="A60" s="138">
        <v>52</v>
      </c>
      <c r="B60" s="138" t="s">
        <v>203</v>
      </c>
      <c r="C60" s="174" t="s">
        <v>204</v>
      </c>
      <c r="D60" s="144" t="s">
        <v>114</v>
      </c>
      <c r="E60" s="150">
        <v>10</v>
      </c>
      <c r="F60" s="152">
        <f t="shared" si="8"/>
        <v>0</v>
      </c>
      <c r="G60" s="153">
        <f t="shared" si="9"/>
        <v>0</v>
      </c>
      <c r="H60" s="153"/>
      <c r="I60" s="153">
        <f t="shared" si="10"/>
        <v>0</v>
      </c>
      <c r="J60" s="153"/>
      <c r="K60" s="153">
        <f t="shared" si="11"/>
        <v>0</v>
      </c>
      <c r="L60" s="153">
        <v>21</v>
      </c>
      <c r="M60" s="153">
        <f t="shared" si="12"/>
        <v>0</v>
      </c>
      <c r="N60" s="145">
        <v>2.0000000000000001E-4</v>
      </c>
      <c r="O60" s="145">
        <f t="shared" si="13"/>
        <v>2E-3</v>
      </c>
      <c r="P60" s="145">
        <v>0</v>
      </c>
      <c r="Q60" s="145">
        <f t="shared" si="14"/>
        <v>0</v>
      </c>
      <c r="R60" s="145"/>
      <c r="S60" s="145"/>
      <c r="T60" s="146">
        <v>0.24399999999999999</v>
      </c>
      <c r="U60" s="145">
        <f t="shared" si="15"/>
        <v>2.44</v>
      </c>
      <c r="V60" s="137"/>
      <c r="W60" s="137"/>
      <c r="X60" s="137"/>
      <c r="Y60" s="137"/>
      <c r="Z60" s="137"/>
      <c r="AA60" s="137"/>
      <c r="AB60" s="137"/>
      <c r="AC60" s="137"/>
      <c r="AD60" s="137"/>
      <c r="AE60" s="137" t="s">
        <v>99</v>
      </c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</row>
    <row r="61" spans="1:60" ht="20.399999999999999" outlineLevel="1" x14ac:dyDescent="0.25">
      <c r="A61" s="138">
        <v>53</v>
      </c>
      <c r="B61" s="138" t="s">
        <v>205</v>
      </c>
      <c r="C61" s="174" t="s">
        <v>206</v>
      </c>
      <c r="D61" s="144" t="s">
        <v>114</v>
      </c>
      <c r="E61" s="150">
        <v>10</v>
      </c>
      <c r="F61" s="152">
        <f t="shared" si="8"/>
        <v>0</v>
      </c>
      <c r="G61" s="153">
        <f t="shared" si="9"/>
        <v>0</v>
      </c>
      <c r="H61" s="153"/>
      <c r="I61" s="153">
        <f t="shared" si="10"/>
        <v>0</v>
      </c>
      <c r="J61" s="153"/>
      <c r="K61" s="153">
        <f t="shared" si="11"/>
        <v>0</v>
      </c>
      <c r="L61" s="153">
        <v>21</v>
      </c>
      <c r="M61" s="153">
        <f t="shared" si="12"/>
        <v>0</v>
      </c>
      <c r="N61" s="145">
        <v>0</v>
      </c>
      <c r="O61" s="145">
        <f t="shared" si="13"/>
        <v>0</v>
      </c>
      <c r="P61" s="145">
        <v>0</v>
      </c>
      <c r="Q61" s="145">
        <f t="shared" si="14"/>
        <v>0</v>
      </c>
      <c r="R61" s="145"/>
      <c r="S61" s="145"/>
      <c r="T61" s="146">
        <v>0.11</v>
      </c>
      <c r="U61" s="145">
        <f t="shared" si="15"/>
        <v>1.1000000000000001</v>
      </c>
      <c r="V61" s="137"/>
      <c r="W61" s="137"/>
      <c r="X61" s="137"/>
      <c r="Y61" s="137"/>
      <c r="Z61" s="137"/>
      <c r="AA61" s="137"/>
      <c r="AB61" s="137"/>
      <c r="AC61" s="137"/>
      <c r="AD61" s="137"/>
      <c r="AE61" s="137" t="s">
        <v>99</v>
      </c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</row>
    <row r="62" spans="1:60" ht="20.399999999999999" outlineLevel="1" x14ac:dyDescent="0.25">
      <c r="A62" s="138">
        <v>54</v>
      </c>
      <c r="B62" s="138" t="s">
        <v>207</v>
      </c>
      <c r="C62" s="174" t="s">
        <v>208</v>
      </c>
      <c r="D62" s="144" t="s">
        <v>166</v>
      </c>
      <c r="E62" s="150">
        <v>186</v>
      </c>
      <c r="F62" s="152">
        <f t="shared" si="8"/>
        <v>0</v>
      </c>
      <c r="G62" s="153">
        <f t="shared" si="9"/>
        <v>0</v>
      </c>
      <c r="H62" s="153"/>
      <c r="I62" s="153">
        <f t="shared" si="10"/>
        <v>0</v>
      </c>
      <c r="J62" s="153"/>
      <c r="K62" s="153">
        <f t="shared" si="11"/>
        <v>0</v>
      </c>
      <c r="L62" s="153">
        <v>21</v>
      </c>
      <c r="M62" s="153">
        <f t="shared" si="12"/>
        <v>0</v>
      </c>
      <c r="N62" s="145">
        <v>9.8999999999999999E-4</v>
      </c>
      <c r="O62" s="145">
        <f t="shared" si="13"/>
        <v>0.18414</v>
      </c>
      <c r="P62" s="145">
        <v>0</v>
      </c>
      <c r="Q62" s="145">
        <f t="shared" si="14"/>
        <v>0</v>
      </c>
      <c r="R62" s="145"/>
      <c r="S62" s="145"/>
      <c r="T62" s="146">
        <v>0.30567</v>
      </c>
      <c r="U62" s="145">
        <f t="shared" si="15"/>
        <v>56.85</v>
      </c>
      <c r="V62" s="137"/>
      <c r="W62" s="137"/>
      <c r="X62" s="137"/>
      <c r="Y62" s="137"/>
      <c r="Z62" s="137"/>
      <c r="AA62" s="137"/>
      <c r="AB62" s="137"/>
      <c r="AC62" s="137"/>
      <c r="AD62" s="137"/>
      <c r="AE62" s="137" t="s">
        <v>99</v>
      </c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</row>
    <row r="63" spans="1:60" ht="20.399999999999999" outlineLevel="1" x14ac:dyDescent="0.25">
      <c r="A63" s="138">
        <v>55</v>
      </c>
      <c r="B63" s="138" t="s">
        <v>209</v>
      </c>
      <c r="C63" s="174" t="s">
        <v>210</v>
      </c>
      <c r="D63" s="144" t="s">
        <v>166</v>
      </c>
      <c r="E63" s="150">
        <v>42</v>
      </c>
      <c r="F63" s="152">
        <f t="shared" si="8"/>
        <v>0</v>
      </c>
      <c r="G63" s="153">
        <f t="shared" si="9"/>
        <v>0</v>
      </c>
      <c r="H63" s="153"/>
      <c r="I63" s="153">
        <f t="shared" si="10"/>
        <v>0</v>
      </c>
      <c r="J63" s="153"/>
      <c r="K63" s="153">
        <f t="shared" si="11"/>
        <v>0</v>
      </c>
      <c r="L63" s="153">
        <v>21</v>
      </c>
      <c r="M63" s="153">
        <f t="shared" si="12"/>
        <v>0</v>
      </c>
      <c r="N63" s="145">
        <v>1.0499999999999999E-3</v>
      </c>
      <c r="O63" s="145">
        <f t="shared" si="13"/>
        <v>4.41E-2</v>
      </c>
      <c r="P63" s="145">
        <v>0</v>
      </c>
      <c r="Q63" s="145">
        <f t="shared" si="14"/>
        <v>0</v>
      </c>
      <c r="R63" s="145"/>
      <c r="S63" s="145"/>
      <c r="T63" s="146">
        <v>0.17917</v>
      </c>
      <c r="U63" s="145">
        <f t="shared" si="15"/>
        <v>7.53</v>
      </c>
      <c r="V63" s="137"/>
      <c r="W63" s="137"/>
      <c r="X63" s="137"/>
      <c r="Y63" s="137"/>
      <c r="Z63" s="137"/>
      <c r="AA63" s="137"/>
      <c r="AB63" s="137"/>
      <c r="AC63" s="137"/>
      <c r="AD63" s="137"/>
      <c r="AE63" s="137" t="s">
        <v>99</v>
      </c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137"/>
      <c r="BE63" s="137"/>
      <c r="BF63" s="137"/>
      <c r="BG63" s="137"/>
      <c r="BH63" s="137"/>
    </row>
    <row r="64" spans="1:60" outlineLevel="1" x14ac:dyDescent="0.25">
      <c r="A64" s="138">
        <v>56</v>
      </c>
      <c r="B64" s="138" t="s">
        <v>211</v>
      </c>
      <c r="C64" s="174" t="s">
        <v>212</v>
      </c>
      <c r="D64" s="144" t="s">
        <v>166</v>
      </c>
      <c r="E64" s="150">
        <v>30</v>
      </c>
      <c r="F64" s="152">
        <f t="shared" si="8"/>
        <v>0</v>
      </c>
      <c r="G64" s="153">
        <f t="shared" si="9"/>
        <v>0</v>
      </c>
      <c r="H64" s="153"/>
      <c r="I64" s="153">
        <f t="shared" si="10"/>
        <v>0</v>
      </c>
      <c r="J64" s="153"/>
      <c r="K64" s="153">
        <f t="shared" si="11"/>
        <v>0</v>
      </c>
      <c r="L64" s="153">
        <v>21</v>
      </c>
      <c r="M64" s="153">
        <f t="shared" si="12"/>
        <v>0</v>
      </c>
      <c r="N64" s="145">
        <v>0</v>
      </c>
      <c r="O64" s="145">
        <f t="shared" si="13"/>
        <v>0</v>
      </c>
      <c r="P64" s="145">
        <v>0</v>
      </c>
      <c r="Q64" s="145">
        <f t="shared" si="14"/>
        <v>0</v>
      </c>
      <c r="R64" s="145"/>
      <c r="S64" s="145"/>
      <c r="T64" s="146">
        <v>3.2829999999999998E-2</v>
      </c>
      <c r="U64" s="145">
        <f t="shared" si="15"/>
        <v>0.98</v>
      </c>
      <c r="V64" s="137"/>
      <c r="W64" s="137"/>
      <c r="X64" s="137"/>
      <c r="Y64" s="137"/>
      <c r="Z64" s="137"/>
      <c r="AA64" s="137"/>
      <c r="AB64" s="137"/>
      <c r="AC64" s="137"/>
      <c r="AD64" s="137"/>
      <c r="AE64" s="137" t="s">
        <v>99</v>
      </c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</row>
    <row r="65" spans="1:60" ht="20.399999999999999" outlineLevel="1" x14ac:dyDescent="0.25">
      <c r="A65" s="138">
        <v>57</v>
      </c>
      <c r="B65" s="138" t="s">
        <v>213</v>
      </c>
      <c r="C65" s="174" t="s">
        <v>214</v>
      </c>
      <c r="D65" s="144" t="s">
        <v>114</v>
      </c>
      <c r="E65" s="150">
        <v>5</v>
      </c>
      <c r="F65" s="152">
        <f t="shared" si="8"/>
        <v>0</v>
      </c>
      <c r="G65" s="153">
        <f t="shared" si="9"/>
        <v>0</v>
      </c>
      <c r="H65" s="153"/>
      <c r="I65" s="153">
        <f t="shared" si="10"/>
        <v>0</v>
      </c>
      <c r="J65" s="153"/>
      <c r="K65" s="153">
        <f t="shared" si="11"/>
        <v>0</v>
      </c>
      <c r="L65" s="153">
        <v>21</v>
      </c>
      <c r="M65" s="153">
        <f t="shared" si="12"/>
        <v>0</v>
      </c>
      <c r="N65" s="145">
        <v>3.1800000000000001E-3</v>
      </c>
      <c r="O65" s="145">
        <f t="shared" si="13"/>
        <v>1.5900000000000001E-2</v>
      </c>
      <c r="P65" s="145">
        <v>0</v>
      </c>
      <c r="Q65" s="145">
        <f t="shared" si="14"/>
        <v>0</v>
      </c>
      <c r="R65" s="145"/>
      <c r="S65" s="145"/>
      <c r="T65" s="146">
        <v>0.94950000000000001</v>
      </c>
      <c r="U65" s="145">
        <f t="shared" si="15"/>
        <v>4.75</v>
      </c>
      <c r="V65" s="137"/>
      <c r="W65" s="137"/>
      <c r="X65" s="137"/>
      <c r="Y65" s="137"/>
      <c r="Z65" s="137"/>
      <c r="AA65" s="137"/>
      <c r="AB65" s="137"/>
      <c r="AC65" s="137"/>
      <c r="AD65" s="137"/>
      <c r="AE65" s="137" t="s">
        <v>99</v>
      </c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</row>
    <row r="66" spans="1:60" ht="20.399999999999999" outlineLevel="1" x14ac:dyDescent="0.25">
      <c r="A66" s="138">
        <v>58</v>
      </c>
      <c r="B66" s="138" t="s">
        <v>215</v>
      </c>
      <c r="C66" s="174" t="s">
        <v>216</v>
      </c>
      <c r="D66" s="144" t="s">
        <v>114</v>
      </c>
      <c r="E66" s="150">
        <v>10</v>
      </c>
      <c r="F66" s="152">
        <f t="shared" si="8"/>
        <v>0</v>
      </c>
      <c r="G66" s="153">
        <f t="shared" si="9"/>
        <v>0</v>
      </c>
      <c r="H66" s="153"/>
      <c r="I66" s="153">
        <f t="shared" si="10"/>
        <v>0</v>
      </c>
      <c r="J66" s="153"/>
      <c r="K66" s="153">
        <f t="shared" si="11"/>
        <v>0</v>
      </c>
      <c r="L66" s="153">
        <v>21</v>
      </c>
      <c r="M66" s="153">
        <f t="shared" si="12"/>
        <v>0</v>
      </c>
      <c r="N66" s="145">
        <v>2.1000000000000001E-4</v>
      </c>
      <c r="O66" s="145">
        <f t="shared" si="13"/>
        <v>2.0999999999999999E-3</v>
      </c>
      <c r="P66" s="145">
        <v>0</v>
      </c>
      <c r="Q66" s="145">
        <f t="shared" si="14"/>
        <v>0</v>
      </c>
      <c r="R66" s="145"/>
      <c r="S66" s="145"/>
      <c r="T66" s="146">
        <v>0.35216999999999998</v>
      </c>
      <c r="U66" s="145">
        <f t="shared" si="15"/>
        <v>3.52</v>
      </c>
      <c r="V66" s="137"/>
      <c r="W66" s="137"/>
      <c r="X66" s="137"/>
      <c r="Y66" s="137"/>
      <c r="Z66" s="137"/>
      <c r="AA66" s="137"/>
      <c r="AB66" s="137"/>
      <c r="AC66" s="137"/>
      <c r="AD66" s="137"/>
      <c r="AE66" s="137" t="s">
        <v>99</v>
      </c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</row>
    <row r="67" spans="1:60" ht="20.399999999999999" outlineLevel="1" x14ac:dyDescent="0.25">
      <c r="A67" s="138">
        <v>59</v>
      </c>
      <c r="B67" s="138" t="s">
        <v>217</v>
      </c>
      <c r="C67" s="174" t="s">
        <v>218</v>
      </c>
      <c r="D67" s="144" t="s">
        <v>114</v>
      </c>
      <c r="E67" s="150">
        <v>20</v>
      </c>
      <c r="F67" s="152">
        <f t="shared" si="8"/>
        <v>0</v>
      </c>
      <c r="G67" s="153">
        <f t="shared" si="9"/>
        <v>0</v>
      </c>
      <c r="H67" s="153"/>
      <c r="I67" s="153">
        <f t="shared" si="10"/>
        <v>0</v>
      </c>
      <c r="J67" s="153"/>
      <c r="K67" s="153">
        <f t="shared" si="11"/>
        <v>0</v>
      </c>
      <c r="L67" s="153">
        <v>21</v>
      </c>
      <c r="M67" s="153">
        <f t="shared" si="12"/>
        <v>0</v>
      </c>
      <c r="N67" s="145">
        <v>2.9999999999999997E-4</v>
      </c>
      <c r="O67" s="145">
        <f t="shared" si="13"/>
        <v>6.0000000000000001E-3</v>
      </c>
      <c r="P67" s="145">
        <v>0</v>
      </c>
      <c r="Q67" s="145">
        <f t="shared" si="14"/>
        <v>0</v>
      </c>
      <c r="R67" s="145"/>
      <c r="S67" s="145"/>
      <c r="T67" s="146">
        <v>0.35216999999999998</v>
      </c>
      <c r="U67" s="145">
        <f t="shared" si="15"/>
        <v>7.04</v>
      </c>
      <c r="V67" s="137"/>
      <c r="W67" s="137"/>
      <c r="X67" s="137"/>
      <c r="Y67" s="137"/>
      <c r="Z67" s="137"/>
      <c r="AA67" s="137"/>
      <c r="AB67" s="137"/>
      <c r="AC67" s="137"/>
      <c r="AD67" s="137"/>
      <c r="AE67" s="137" t="s">
        <v>99</v>
      </c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</row>
    <row r="68" spans="1:60" ht="20.399999999999999" outlineLevel="1" x14ac:dyDescent="0.25">
      <c r="A68" s="138">
        <v>60</v>
      </c>
      <c r="B68" s="138" t="s">
        <v>219</v>
      </c>
      <c r="C68" s="174" t="s">
        <v>220</v>
      </c>
      <c r="D68" s="144" t="s">
        <v>114</v>
      </c>
      <c r="E68" s="150">
        <v>10</v>
      </c>
      <c r="F68" s="152">
        <f t="shared" si="8"/>
        <v>0</v>
      </c>
      <c r="G68" s="153">
        <f t="shared" si="9"/>
        <v>0</v>
      </c>
      <c r="H68" s="153"/>
      <c r="I68" s="153">
        <f t="shared" si="10"/>
        <v>0</v>
      </c>
      <c r="J68" s="153"/>
      <c r="K68" s="153">
        <f t="shared" si="11"/>
        <v>0</v>
      </c>
      <c r="L68" s="153">
        <v>21</v>
      </c>
      <c r="M68" s="153">
        <f t="shared" si="12"/>
        <v>0</v>
      </c>
      <c r="N68" s="145">
        <v>2.2000000000000001E-4</v>
      </c>
      <c r="O68" s="145">
        <f t="shared" si="13"/>
        <v>2.2000000000000001E-3</v>
      </c>
      <c r="P68" s="145">
        <v>0</v>
      </c>
      <c r="Q68" s="145">
        <f t="shared" si="14"/>
        <v>0</v>
      </c>
      <c r="R68" s="145"/>
      <c r="S68" s="145"/>
      <c r="T68" s="146">
        <v>0.35216999999999998</v>
      </c>
      <c r="U68" s="145">
        <f t="shared" si="15"/>
        <v>3.52</v>
      </c>
      <c r="V68" s="137"/>
      <c r="W68" s="137"/>
      <c r="X68" s="137"/>
      <c r="Y68" s="137"/>
      <c r="Z68" s="137"/>
      <c r="AA68" s="137"/>
      <c r="AB68" s="137"/>
      <c r="AC68" s="137"/>
      <c r="AD68" s="137"/>
      <c r="AE68" s="137" t="s">
        <v>99</v>
      </c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</row>
    <row r="69" spans="1:60" ht="20.399999999999999" outlineLevel="1" x14ac:dyDescent="0.25">
      <c r="A69" s="138">
        <v>61</v>
      </c>
      <c r="B69" s="138" t="s">
        <v>221</v>
      </c>
      <c r="C69" s="174" t="s">
        <v>222</v>
      </c>
      <c r="D69" s="144" t="s">
        <v>114</v>
      </c>
      <c r="E69" s="150">
        <v>10</v>
      </c>
      <c r="F69" s="152">
        <f t="shared" si="8"/>
        <v>0</v>
      </c>
      <c r="G69" s="153">
        <f t="shared" si="9"/>
        <v>0</v>
      </c>
      <c r="H69" s="153"/>
      <c r="I69" s="153">
        <f t="shared" si="10"/>
        <v>0</v>
      </c>
      <c r="J69" s="153"/>
      <c r="K69" s="153">
        <f t="shared" si="11"/>
        <v>0</v>
      </c>
      <c r="L69" s="153">
        <v>21</v>
      </c>
      <c r="M69" s="153">
        <f t="shared" si="12"/>
        <v>0</v>
      </c>
      <c r="N69" s="145">
        <v>3.64E-3</v>
      </c>
      <c r="O69" s="145">
        <f t="shared" si="13"/>
        <v>3.6400000000000002E-2</v>
      </c>
      <c r="P69" s="145">
        <v>0</v>
      </c>
      <c r="Q69" s="145">
        <f t="shared" si="14"/>
        <v>0</v>
      </c>
      <c r="R69" s="145"/>
      <c r="S69" s="145"/>
      <c r="T69" s="146">
        <v>0.871</v>
      </c>
      <c r="U69" s="145">
        <f t="shared" si="15"/>
        <v>8.7100000000000009</v>
      </c>
      <c r="V69" s="137"/>
      <c r="W69" s="137"/>
      <c r="X69" s="137"/>
      <c r="Y69" s="137"/>
      <c r="Z69" s="137"/>
      <c r="AA69" s="137"/>
      <c r="AB69" s="137"/>
      <c r="AC69" s="137"/>
      <c r="AD69" s="137"/>
      <c r="AE69" s="137" t="s">
        <v>99</v>
      </c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</row>
    <row r="70" spans="1:60" outlineLevel="1" x14ac:dyDescent="0.25">
      <c r="A70" s="138">
        <v>62</v>
      </c>
      <c r="B70" s="138" t="s">
        <v>223</v>
      </c>
      <c r="C70" s="174" t="s">
        <v>224</v>
      </c>
      <c r="D70" s="144" t="s">
        <v>98</v>
      </c>
      <c r="E70" s="150">
        <v>1</v>
      </c>
      <c r="F70" s="152">
        <f t="shared" si="8"/>
        <v>0</v>
      </c>
      <c r="G70" s="153">
        <f t="shared" si="9"/>
        <v>0</v>
      </c>
      <c r="H70" s="153"/>
      <c r="I70" s="153">
        <f t="shared" si="10"/>
        <v>0</v>
      </c>
      <c r="J70" s="153"/>
      <c r="K70" s="153">
        <f t="shared" si="11"/>
        <v>0</v>
      </c>
      <c r="L70" s="153">
        <v>21</v>
      </c>
      <c r="M70" s="153">
        <f t="shared" si="12"/>
        <v>0</v>
      </c>
      <c r="N70" s="145">
        <v>0</v>
      </c>
      <c r="O70" s="145">
        <f t="shared" si="13"/>
        <v>0</v>
      </c>
      <c r="P70" s="145">
        <v>0</v>
      </c>
      <c r="Q70" s="145">
        <f t="shared" si="14"/>
        <v>0</v>
      </c>
      <c r="R70" s="145"/>
      <c r="S70" s="145"/>
      <c r="T70" s="146">
        <v>0</v>
      </c>
      <c r="U70" s="145">
        <f t="shared" si="15"/>
        <v>0</v>
      </c>
      <c r="V70" s="137"/>
      <c r="W70" s="137"/>
      <c r="X70" s="137"/>
      <c r="Y70" s="137"/>
      <c r="Z70" s="137"/>
      <c r="AA70" s="137"/>
      <c r="AB70" s="137"/>
      <c r="AC70" s="137"/>
      <c r="AD70" s="137"/>
      <c r="AE70" s="137" t="s">
        <v>99</v>
      </c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</row>
    <row r="71" spans="1:60" outlineLevel="1" x14ac:dyDescent="0.25">
      <c r="A71" s="138">
        <v>63</v>
      </c>
      <c r="B71" s="138" t="s">
        <v>225</v>
      </c>
      <c r="C71" s="174" t="s">
        <v>226</v>
      </c>
      <c r="D71" s="144" t="s">
        <v>98</v>
      </c>
      <c r="E71" s="150">
        <v>1</v>
      </c>
      <c r="F71" s="152">
        <f t="shared" si="8"/>
        <v>0</v>
      </c>
      <c r="G71" s="153">
        <f t="shared" si="9"/>
        <v>0</v>
      </c>
      <c r="H71" s="153"/>
      <c r="I71" s="153">
        <f t="shared" si="10"/>
        <v>0</v>
      </c>
      <c r="J71" s="153"/>
      <c r="K71" s="153">
        <f t="shared" si="11"/>
        <v>0</v>
      </c>
      <c r="L71" s="153">
        <v>21</v>
      </c>
      <c r="M71" s="153">
        <f t="shared" si="12"/>
        <v>0</v>
      </c>
      <c r="N71" s="145">
        <v>0</v>
      </c>
      <c r="O71" s="145">
        <f t="shared" si="13"/>
        <v>0</v>
      </c>
      <c r="P71" s="145">
        <v>0</v>
      </c>
      <c r="Q71" s="145">
        <f t="shared" si="14"/>
        <v>0</v>
      </c>
      <c r="R71" s="145"/>
      <c r="S71" s="145"/>
      <c r="T71" s="146">
        <v>0</v>
      </c>
      <c r="U71" s="145">
        <f t="shared" si="15"/>
        <v>0</v>
      </c>
      <c r="V71" s="137"/>
      <c r="W71" s="137"/>
      <c r="X71" s="137"/>
      <c r="Y71" s="137"/>
      <c r="Z71" s="137"/>
      <c r="AA71" s="137"/>
      <c r="AB71" s="137"/>
      <c r="AC71" s="137"/>
      <c r="AD71" s="137"/>
      <c r="AE71" s="137" t="s">
        <v>99</v>
      </c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</row>
    <row r="72" spans="1:60" outlineLevel="1" x14ac:dyDescent="0.25">
      <c r="A72" s="138">
        <v>64</v>
      </c>
      <c r="B72" s="138" t="s">
        <v>227</v>
      </c>
      <c r="C72" s="174" t="s">
        <v>228</v>
      </c>
      <c r="D72" s="144" t="s">
        <v>114</v>
      </c>
      <c r="E72" s="150">
        <v>40</v>
      </c>
      <c r="F72" s="152">
        <f t="shared" si="8"/>
        <v>0</v>
      </c>
      <c r="G72" s="153">
        <f t="shared" si="9"/>
        <v>0</v>
      </c>
      <c r="H72" s="153"/>
      <c r="I72" s="153">
        <f t="shared" si="10"/>
        <v>0</v>
      </c>
      <c r="J72" s="153"/>
      <c r="K72" s="153">
        <f t="shared" si="11"/>
        <v>0</v>
      </c>
      <c r="L72" s="153">
        <v>21</v>
      </c>
      <c r="M72" s="153">
        <f t="shared" si="12"/>
        <v>0</v>
      </c>
      <c r="N72" s="145">
        <v>0</v>
      </c>
      <c r="O72" s="145">
        <f t="shared" si="13"/>
        <v>0</v>
      </c>
      <c r="P72" s="145">
        <v>0</v>
      </c>
      <c r="Q72" s="145">
        <f t="shared" si="14"/>
        <v>0</v>
      </c>
      <c r="R72" s="145"/>
      <c r="S72" s="145"/>
      <c r="T72" s="146">
        <v>8.2170000000000007E-2</v>
      </c>
      <c r="U72" s="145">
        <f t="shared" si="15"/>
        <v>3.29</v>
      </c>
      <c r="V72" s="137"/>
      <c r="W72" s="137"/>
      <c r="X72" s="137"/>
      <c r="Y72" s="137"/>
      <c r="Z72" s="137"/>
      <c r="AA72" s="137"/>
      <c r="AB72" s="137"/>
      <c r="AC72" s="137"/>
      <c r="AD72" s="137"/>
      <c r="AE72" s="137" t="s">
        <v>99</v>
      </c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</row>
    <row r="73" spans="1:60" outlineLevel="1" x14ac:dyDescent="0.25">
      <c r="A73" s="138">
        <v>65</v>
      </c>
      <c r="B73" s="138" t="s">
        <v>229</v>
      </c>
      <c r="C73" s="174" t="s">
        <v>230</v>
      </c>
      <c r="D73" s="144" t="s">
        <v>114</v>
      </c>
      <c r="E73" s="150">
        <v>500</v>
      </c>
      <c r="F73" s="152">
        <f t="shared" si="8"/>
        <v>0</v>
      </c>
      <c r="G73" s="153">
        <f t="shared" ref="G73:G104" si="16">ROUND(E73*F73,2)</f>
        <v>0</v>
      </c>
      <c r="H73" s="153"/>
      <c r="I73" s="153">
        <f t="shared" ref="I73:I104" si="17">ROUND(E73*H73,2)</f>
        <v>0</v>
      </c>
      <c r="J73" s="153"/>
      <c r="K73" s="153">
        <f t="shared" ref="K73:K104" si="18">ROUND(E73*J73,2)</f>
        <v>0</v>
      </c>
      <c r="L73" s="153">
        <v>21</v>
      </c>
      <c r="M73" s="153">
        <f t="shared" ref="M73:M104" si="19">G73*(1+L73/100)</f>
        <v>0</v>
      </c>
      <c r="N73" s="145">
        <v>0</v>
      </c>
      <c r="O73" s="145">
        <f t="shared" ref="O73:O104" si="20">ROUND(E73*N73,5)</f>
        <v>0</v>
      </c>
      <c r="P73" s="145">
        <v>0</v>
      </c>
      <c r="Q73" s="145">
        <f t="shared" ref="Q73:Q104" si="21">ROUND(E73*P73,5)</f>
        <v>0</v>
      </c>
      <c r="R73" s="145"/>
      <c r="S73" s="145"/>
      <c r="T73" s="146">
        <v>5.0500000000000003E-2</v>
      </c>
      <c r="U73" s="145">
        <f t="shared" ref="U73:U104" si="22">ROUND(E73*T73,2)</f>
        <v>25.25</v>
      </c>
      <c r="V73" s="137"/>
      <c r="W73" s="137"/>
      <c r="X73" s="137"/>
      <c r="Y73" s="137"/>
      <c r="Z73" s="137"/>
      <c r="AA73" s="137"/>
      <c r="AB73" s="137"/>
      <c r="AC73" s="137"/>
      <c r="AD73" s="137"/>
      <c r="AE73" s="137" t="s">
        <v>99</v>
      </c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</row>
    <row r="74" spans="1:60" ht="20.399999999999999" outlineLevel="1" x14ac:dyDescent="0.25">
      <c r="A74" s="138">
        <v>66</v>
      </c>
      <c r="B74" s="138" t="s">
        <v>231</v>
      </c>
      <c r="C74" s="174" t="s">
        <v>232</v>
      </c>
      <c r="D74" s="144" t="s">
        <v>114</v>
      </c>
      <c r="E74" s="150">
        <v>500</v>
      </c>
      <c r="F74" s="152">
        <f t="shared" si="8"/>
        <v>0</v>
      </c>
      <c r="G74" s="153">
        <f t="shared" si="16"/>
        <v>0</v>
      </c>
      <c r="H74" s="153"/>
      <c r="I74" s="153">
        <f t="shared" si="17"/>
        <v>0</v>
      </c>
      <c r="J74" s="153"/>
      <c r="K74" s="153">
        <f t="shared" si="18"/>
        <v>0</v>
      </c>
      <c r="L74" s="153">
        <v>21</v>
      </c>
      <c r="M74" s="153">
        <f t="shared" si="19"/>
        <v>0</v>
      </c>
      <c r="N74" s="145">
        <v>0</v>
      </c>
      <c r="O74" s="145">
        <f t="shared" si="20"/>
        <v>0</v>
      </c>
      <c r="P74" s="145">
        <v>0</v>
      </c>
      <c r="Q74" s="145">
        <f t="shared" si="21"/>
        <v>0</v>
      </c>
      <c r="R74" s="145"/>
      <c r="S74" s="145"/>
      <c r="T74" s="146">
        <v>5.6329999999999998E-2</v>
      </c>
      <c r="U74" s="145">
        <f t="shared" si="22"/>
        <v>28.17</v>
      </c>
      <c r="V74" s="137"/>
      <c r="W74" s="137"/>
      <c r="X74" s="137"/>
      <c r="Y74" s="137"/>
      <c r="Z74" s="137"/>
      <c r="AA74" s="137"/>
      <c r="AB74" s="137"/>
      <c r="AC74" s="137"/>
      <c r="AD74" s="137"/>
      <c r="AE74" s="137" t="s">
        <v>99</v>
      </c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</row>
    <row r="75" spans="1:60" ht="20.399999999999999" outlineLevel="1" x14ac:dyDescent="0.25">
      <c r="A75" s="138">
        <v>67</v>
      </c>
      <c r="B75" s="138" t="s">
        <v>233</v>
      </c>
      <c r="C75" s="174" t="s">
        <v>234</v>
      </c>
      <c r="D75" s="144" t="s">
        <v>114</v>
      </c>
      <c r="E75" s="150">
        <v>300</v>
      </c>
      <c r="F75" s="152">
        <f t="shared" si="8"/>
        <v>0</v>
      </c>
      <c r="G75" s="153">
        <f t="shared" si="16"/>
        <v>0</v>
      </c>
      <c r="H75" s="153"/>
      <c r="I75" s="153">
        <f t="shared" si="17"/>
        <v>0</v>
      </c>
      <c r="J75" s="153"/>
      <c r="K75" s="153">
        <f t="shared" si="18"/>
        <v>0</v>
      </c>
      <c r="L75" s="153">
        <v>21</v>
      </c>
      <c r="M75" s="153">
        <f t="shared" si="19"/>
        <v>0</v>
      </c>
      <c r="N75" s="145">
        <v>0</v>
      </c>
      <c r="O75" s="145">
        <f t="shared" si="20"/>
        <v>0</v>
      </c>
      <c r="P75" s="145">
        <v>0</v>
      </c>
      <c r="Q75" s="145">
        <f t="shared" si="21"/>
        <v>0</v>
      </c>
      <c r="R75" s="145"/>
      <c r="S75" s="145"/>
      <c r="T75" s="146">
        <v>0.06</v>
      </c>
      <c r="U75" s="145">
        <f t="shared" si="22"/>
        <v>18</v>
      </c>
      <c r="V75" s="137"/>
      <c r="W75" s="137"/>
      <c r="X75" s="137"/>
      <c r="Y75" s="137"/>
      <c r="Z75" s="137"/>
      <c r="AA75" s="137"/>
      <c r="AB75" s="137"/>
      <c r="AC75" s="137"/>
      <c r="AD75" s="137"/>
      <c r="AE75" s="137" t="s">
        <v>99</v>
      </c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</row>
    <row r="76" spans="1:60" outlineLevel="1" x14ac:dyDescent="0.25">
      <c r="A76" s="138">
        <v>68</v>
      </c>
      <c r="B76" s="138" t="s">
        <v>235</v>
      </c>
      <c r="C76" s="174" t="s">
        <v>236</v>
      </c>
      <c r="D76" s="144" t="s">
        <v>237</v>
      </c>
      <c r="E76" s="150">
        <v>0.2</v>
      </c>
      <c r="F76" s="152">
        <f t="shared" si="8"/>
        <v>0</v>
      </c>
      <c r="G76" s="153">
        <f t="shared" si="16"/>
        <v>0</v>
      </c>
      <c r="H76" s="153"/>
      <c r="I76" s="153">
        <f t="shared" si="17"/>
        <v>0</v>
      </c>
      <c r="J76" s="153"/>
      <c r="K76" s="153">
        <f t="shared" si="18"/>
        <v>0</v>
      </c>
      <c r="L76" s="153">
        <v>21</v>
      </c>
      <c r="M76" s="153">
        <f t="shared" si="19"/>
        <v>0</v>
      </c>
      <c r="N76" s="145">
        <v>1</v>
      </c>
      <c r="O76" s="145">
        <f t="shared" si="20"/>
        <v>0.2</v>
      </c>
      <c r="P76" s="145">
        <v>0</v>
      </c>
      <c r="Q76" s="145">
        <f t="shared" si="21"/>
        <v>0</v>
      </c>
      <c r="R76" s="145"/>
      <c r="S76" s="145"/>
      <c r="T76" s="146">
        <v>0</v>
      </c>
      <c r="U76" s="145">
        <f t="shared" si="22"/>
        <v>0</v>
      </c>
      <c r="V76" s="137"/>
      <c r="W76" s="137"/>
      <c r="X76" s="137"/>
      <c r="Y76" s="137"/>
      <c r="Z76" s="137"/>
      <c r="AA76" s="137"/>
      <c r="AB76" s="137"/>
      <c r="AC76" s="137"/>
      <c r="AD76" s="137"/>
      <c r="AE76" s="137" t="s">
        <v>117</v>
      </c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</row>
    <row r="77" spans="1:60" x14ac:dyDescent="0.25">
      <c r="A77" s="139" t="s">
        <v>94</v>
      </c>
      <c r="B77" s="139" t="s">
        <v>65</v>
      </c>
      <c r="C77" s="175" t="s">
        <v>66</v>
      </c>
      <c r="D77" s="147"/>
      <c r="E77" s="151"/>
      <c r="F77" s="154"/>
      <c r="G77" s="154">
        <f>SUMIF(AE78:AE79,"&lt;&gt;NOR",G78:G79)</f>
        <v>0</v>
      </c>
      <c r="H77" s="154"/>
      <c r="I77" s="154">
        <f>SUM(I78:I79)</f>
        <v>0</v>
      </c>
      <c r="J77" s="154"/>
      <c r="K77" s="154">
        <f>SUM(K78:K79)</f>
        <v>0</v>
      </c>
      <c r="L77" s="154"/>
      <c r="M77" s="154">
        <f>SUM(M78:M79)</f>
        <v>0</v>
      </c>
      <c r="N77" s="148"/>
      <c r="O77" s="148">
        <f>SUM(O78:O79)</f>
        <v>6.0000000000000001E-3</v>
      </c>
      <c r="P77" s="148"/>
      <c r="Q77" s="148">
        <f>SUM(Q78:Q79)</f>
        <v>0</v>
      </c>
      <c r="R77" s="148"/>
      <c r="S77" s="148"/>
      <c r="T77" s="149"/>
      <c r="U77" s="148">
        <f>SUM(U78:U79)</f>
        <v>65.25</v>
      </c>
      <c r="AE77" t="s">
        <v>95</v>
      </c>
    </row>
    <row r="78" spans="1:60" outlineLevel="1" x14ac:dyDescent="0.25">
      <c r="A78" s="138">
        <v>69</v>
      </c>
      <c r="B78" s="138" t="s">
        <v>238</v>
      </c>
      <c r="C78" s="174" t="s">
        <v>239</v>
      </c>
      <c r="D78" s="144" t="s">
        <v>166</v>
      </c>
      <c r="E78" s="150">
        <v>850</v>
      </c>
      <c r="F78" s="152">
        <f>H78+J78</f>
        <v>0</v>
      </c>
      <c r="G78" s="153">
        <f>ROUND(E78*F78,2)</f>
        <v>0</v>
      </c>
      <c r="H78" s="153"/>
      <c r="I78" s="153">
        <f>ROUND(E78*H78,2)</f>
        <v>0</v>
      </c>
      <c r="J78" s="153"/>
      <c r="K78" s="153">
        <f>ROUND(E78*J78,2)</f>
        <v>0</v>
      </c>
      <c r="L78" s="153">
        <v>21</v>
      </c>
      <c r="M78" s="153">
        <f>G78*(1+L78/100)</f>
        <v>0</v>
      </c>
      <c r="N78" s="145">
        <v>0</v>
      </c>
      <c r="O78" s="145">
        <f>ROUND(E78*N78,5)</f>
        <v>0</v>
      </c>
      <c r="P78" s="145">
        <v>0</v>
      </c>
      <c r="Q78" s="145">
        <f>ROUND(E78*P78,5)</f>
        <v>0</v>
      </c>
      <c r="R78" s="145"/>
      <c r="S78" s="145"/>
      <c r="T78" s="146">
        <v>5.7000000000000002E-2</v>
      </c>
      <c r="U78" s="145">
        <f>ROUND(E78*T78,2)</f>
        <v>48.45</v>
      </c>
      <c r="V78" s="137"/>
      <c r="W78" s="137"/>
      <c r="X78" s="137"/>
      <c r="Y78" s="137"/>
      <c r="Z78" s="137"/>
      <c r="AA78" s="137"/>
      <c r="AB78" s="137"/>
      <c r="AC78" s="137"/>
      <c r="AD78" s="137"/>
      <c r="AE78" s="137" t="s">
        <v>99</v>
      </c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</row>
    <row r="79" spans="1:60" outlineLevel="1" x14ac:dyDescent="0.25">
      <c r="A79" s="163">
        <v>70</v>
      </c>
      <c r="B79" s="163" t="s">
        <v>240</v>
      </c>
      <c r="C79" s="176" t="s">
        <v>241</v>
      </c>
      <c r="D79" s="164" t="s">
        <v>166</v>
      </c>
      <c r="E79" s="165">
        <v>60</v>
      </c>
      <c r="F79" s="166">
        <f>H79+J79</f>
        <v>0</v>
      </c>
      <c r="G79" s="167">
        <f>ROUND(E79*F79,2)</f>
        <v>0</v>
      </c>
      <c r="H79" s="167"/>
      <c r="I79" s="167">
        <f>ROUND(E79*H79,2)</f>
        <v>0</v>
      </c>
      <c r="J79" s="167"/>
      <c r="K79" s="167">
        <f>ROUND(E79*J79,2)</f>
        <v>0</v>
      </c>
      <c r="L79" s="167">
        <v>21</v>
      </c>
      <c r="M79" s="167">
        <f>G79*(1+L79/100)</f>
        <v>0</v>
      </c>
      <c r="N79" s="168">
        <v>1E-4</v>
      </c>
      <c r="O79" s="168">
        <f>ROUND(E79*N79,5)</f>
        <v>6.0000000000000001E-3</v>
      </c>
      <c r="P79" s="168">
        <v>0</v>
      </c>
      <c r="Q79" s="168">
        <f>ROUND(E79*P79,5)</f>
        <v>0</v>
      </c>
      <c r="R79" s="168"/>
      <c r="S79" s="168"/>
      <c r="T79" s="169">
        <v>0.28000000000000003</v>
      </c>
      <c r="U79" s="168">
        <f>ROUND(E79*T79,2)</f>
        <v>16.8</v>
      </c>
      <c r="V79" s="137"/>
      <c r="W79" s="137"/>
      <c r="X79" s="137"/>
      <c r="Y79" s="137"/>
      <c r="Z79" s="137"/>
      <c r="AA79" s="137"/>
      <c r="AB79" s="137"/>
      <c r="AC79" s="137"/>
      <c r="AD79" s="137"/>
      <c r="AE79" s="137" t="s">
        <v>99</v>
      </c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</row>
    <row r="80" spans="1:60" x14ac:dyDescent="0.25">
      <c r="A80" s="4"/>
      <c r="B80" s="5" t="s">
        <v>242</v>
      </c>
      <c r="C80" s="177" t="s">
        <v>242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AC80">
        <v>15</v>
      </c>
      <c r="AD80">
        <v>21</v>
      </c>
    </row>
    <row r="81" spans="1:31" x14ac:dyDescent="0.25">
      <c r="A81" s="170"/>
      <c r="B81" s="171" t="s">
        <v>28</v>
      </c>
      <c r="C81" s="178" t="s">
        <v>242</v>
      </c>
      <c r="D81" s="172"/>
      <c r="E81" s="172"/>
      <c r="F81" s="172"/>
      <c r="G81" s="173">
        <f>G8+G77</f>
        <v>0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AC81">
        <f>SUMIF(L7:L79,AC80,G7:G79)</f>
        <v>0</v>
      </c>
      <c r="AD81">
        <f>SUMIF(L7:L79,AD80,G7:G79)</f>
        <v>0</v>
      </c>
      <c r="AE81" t="s">
        <v>243</v>
      </c>
    </row>
    <row r="82" spans="1:31" x14ac:dyDescent="0.25">
      <c r="A82" s="4"/>
      <c r="B82" s="5" t="s">
        <v>242</v>
      </c>
      <c r="C82" s="177" t="s">
        <v>242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31" x14ac:dyDescent="0.25">
      <c r="A83" s="4"/>
      <c r="B83" s="5" t="s">
        <v>242</v>
      </c>
      <c r="C83" s="177" t="s">
        <v>242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31" x14ac:dyDescent="0.25">
      <c r="A84" s="238" t="s">
        <v>244</v>
      </c>
      <c r="B84" s="238"/>
      <c r="C84" s="239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31" x14ac:dyDescent="0.25">
      <c r="A85" s="240"/>
      <c r="B85" s="241"/>
      <c r="C85" s="242"/>
      <c r="D85" s="241"/>
      <c r="E85" s="241"/>
      <c r="F85" s="241"/>
      <c r="G85" s="24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AE85" t="s">
        <v>245</v>
      </c>
    </row>
    <row r="86" spans="1:31" x14ac:dyDescent="0.25">
      <c r="A86" s="244"/>
      <c r="B86" s="245"/>
      <c r="C86" s="246"/>
      <c r="D86" s="245"/>
      <c r="E86" s="245"/>
      <c r="F86" s="245"/>
      <c r="G86" s="247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31" x14ac:dyDescent="0.25">
      <c r="A87" s="244"/>
      <c r="B87" s="245"/>
      <c r="C87" s="246"/>
      <c r="D87" s="245"/>
      <c r="E87" s="245"/>
      <c r="F87" s="245"/>
      <c r="G87" s="247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31" x14ac:dyDescent="0.25">
      <c r="A88" s="244"/>
      <c r="B88" s="245"/>
      <c r="C88" s="246"/>
      <c r="D88" s="245"/>
      <c r="E88" s="245"/>
      <c r="F88" s="245"/>
      <c r="G88" s="247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31" x14ac:dyDescent="0.25">
      <c r="A89" s="248"/>
      <c r="B89" s="249"/>
      <c r="C89" s="250"/>
      <c r="D89" s="249"/>
      <c r="E89" s="249"/>
      <c r="F89" s="249"/>
      <c r="G89" s="251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31" x14ac:dyDescent="0.25">
      <c r="A90" s="4"/>
      <c r="B90" s="5" t="s">
        <v>242</v>
      </c>
      <c r="C90" s="177" t="s">
        <v>242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31" x14ac:dyDescent="0.25">
      <c r="C91" s="179"/>
      <c r="AE91" t="s">
        <v>246</v>
      </c>
    </row>
  </sheetData>
  <mergeCells count="6">
    <mergeCell ref="A85:G89"/>
    <mergeCell ref="A1:G1"/>
    <mergeCell ref="C2:G2"/>
    <mergeCell ref="C3:G3"/>
    <mergeCell ref="C4:G4"/>
    <mergeCell ref="A84:C84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Provazník</dc:creator>
  <cp:lastModifiedBy>Jiří Provazník</cp:lastModifiedBy>
  <cp:lastPrinted>2014-02-28T09:52:57Z</cp:lastPrinted>
  <dcterms:created xsi:type="dcterms:W3CDTF">2009-04-08T07:15:50Z</dcterms:created>
  <dcterms:modified xsi:type="dcterms:W3CDTF">2022-12-21T05:39:22Z</dcterms:modified>
</cp:coreProperties>
</file>