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Krycí list rozpočtu" sheetId="1" r:id="rId1"/>
    <sheet name="Stavební rozpočet" sheetId="2" r:id="rId2"/>
    <sheet name="Sortiment" sheetId="3" r:id="rId3"/>
  </sheets>
  <definedNames>
    <definedName name="Excel_BuiltIn_Print_Area" localSheetId="1">'Stavební rozpočet'!$A$1:$O$204</definedName>
    <definedName name="_xlnm.Print_Area" localSheetId="1">'Stavební rozpočet'!$A$1:$O$204</definedName>
  </definedNames>
  <calcPr fullCalcOnLoad="1"/>
</workbook>
</file>

<file path=xl/sharedStrings.xml><?xml version="1.0" encoding="utf-8"?>
<sst xmlns="http://schemas.openxmlformats.org/spreadsheetml/2006/main" count="2123" uniqueCount="454">
  <si>
    <t>Krycí list rozpočtu</t>
  </si>
  <si>
    <t>Název stavby:</t>
  </si>
  <si>
    <t>Objednatel:</t>
  </si>
  <si>
    <t>IČO/DIČ: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</si>
  <si>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</si>
  <si>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</si>
  <si>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</si>
  <si>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</si>
  <si>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</si>
  <si>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</si>
  <si>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</si>
  <si>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</si>
  <si>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</si>
  <si>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</si>
  <si>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</si>
  <si>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</si>
  <si>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</si>
  <si>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</si>
  <si>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</si>
  <si>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</si>
  <si>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</si>
  <si>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</si>
  <si>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</si>
  <si>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</si>
  <si>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</si>
  <si>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</si>
  <si>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</si>
  <si>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</si>
  <si>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</si>
  <si>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</si>
  <si>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</si>
  <si>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</si>
  <si>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</si>
  <si>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</si>
  <si>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</si>
  <si>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</si>
  <si>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</si>
  <si>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</si>
  <si>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</si>
  <si>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</si>
  <si>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</si>
  <si>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</si>
  <si>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</si>
  <si>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</si>
  <si>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</si>
  <si>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</si>
  <si>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</si>
  <si>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</si>
  <si>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</si>
  <si>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</si>
  <si>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</si>
  <si>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</si>
  <si>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</si>
  <si>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</si>
  <si>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</si>
  <si>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</si>
  <si>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Stavební rozpočet</t>
  </si>
  <si>
    <t>HODONÍN, UL. VELKOMORAVSKÁ - STEZKA RO CHODCE A CYKLISTY, SO.801 Vegetační úpravy</t>
  </si>
  <si>
    <t>Doba výstavby:</t>
  </si>
  <si>
    <t xml:space="preserve"> </t>
  </si>
  <si>
    <t>Město Hodonín</t>
  </si>
  <si>
    <t>vegetační úpravy</t>
  </si>
  <si>
    <t> </t>
  </si>
  <si>
    <t>Hodonín</t>
  </si>
  <si>
    <t>Zpracováno dne:</t>
  </si>
  <si>
    <t>Ing. Lukáš Lattenberg</t>
  </si>
  <si>
    <t>POZEMKY MĚSTA HODONÍN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</si>
  <si>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</si>
  <si>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</si>
  <si>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</si>
  <si>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</si>
  <si>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</si>
  <si>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</si>
  <si>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</si>
  <si>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</si>
  <si>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</si>
  <si>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</si>
  <si>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Uznatelný</t>
  </si>
  <si>
    <t>ISWORK</t>
  </si>
  <si>
    <t>GROUPCODE</t>
  </si>
  <si>
    <t>Rozměry</t>
  </si>
  <si>
    <t>(Kč)</t>
  </si>
  <si>
    <t>Dodávka</t>
  </si>
  <si>
    <t>Celkem</t>
  </si>
  <si>
    <t>Jednot.</t>
  </si>
  <si>
    <t>soustava</t>
  </si>
  <si>
    <t>náklad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</si>
  <si>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</si>
  <si>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</si>
  <si>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</si>
  <si>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</si>
  <si>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</si>
  <si>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</si>
  <si>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</si>
  <si>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</si>
  <si>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</si>
  <si>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</si>
  <si>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</si>
  <si>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</si>
  <si>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01_1</t>
  </si>
  <si>
    <t>Vegetační prvky - práce</t>
  </si>
  <si>
    <t>01</t>
  </si>
  <si>
    <t>Práce</t>
  </si>
  <si>
    <t>1</t>
  </si>
  <si>
    <t>183101115R00</t>
  </si>
  <si>
    <t>Hloub. jamek bez výměny půdy do 0,4 m3, svah 1:5 (stromy s balem)</t>
  </si>
  <si>
    <t>kus</t>
  </si>
  <si>
    <t>RTS II / 2022</t>
  </si>
  <si>
    <t>01_</t>
  </si>
  <si>
    <t>01_1_0_</t>
  </si>
  <si>
    <t>01_1_</t>
  </si>
  <si>
    <t>2</t>
  </si>
  <si>
    <t>222_1VD</t>
  </si>
  <si>
    <t>Doplnění půdního kondicionéru do výsadbové jámy (200g / strom)</t>
  </si>
  <si>
    <t>3</t>
  </si>
  <si>
    <t>184102115R00</t>
  </si>
  <si>
    <t>Výsadba dřevin s balem D do 60 cm, v rovině (stromy)</t>
  </si>
  <si>
    <t>4</t>
  </si>
  <si>
    <t>184806112R00</t>
  </si>
  <si>
    <t>Řez průklestem netrnitých stromů D koruny do 4 m</t>
  </si>
  <si>
    <t>5</t>
  </si>
  <si>
    <t>R</t>
  </si>
  <si>
    <t>Ochrana kmene - nátěr</t>
  </si>
  <si>
    <t>ks</t>
  </si>
  <si>
    <t>6</t>
  </si>
  <si>
    <t>Umístění ochrany proti okusu</t>
  </si>
  <si>
    <t>7</t>
  </si>
  <si>
    <t>184202112R00</t>
  </si>
  <si>
    <t>Ukotvení dřeviny kůly D do 10 cm, dl. do 3 m</t>
  </si>
  <si>
    <t>8</t>
  </si>
  <si>
    <t>Zhotovení závlahové mísy u solitérních dřevin o průměru mísy přes 0,5 m do 1 m</t>
  </si>
  <si>
    <t>9</t>
  </si>
  <si>
    <t>183101111R00</t>
  </si>
  <si>
    <t>Hloub. jamek bez výměny půdy do 0,01 m3, svah 1:5 (keře)</t>
  </si>
  <si>
    <t>10</t>
  </si>
  <si>
    <t>184102111R00</t>
  </si>
  <si>
    <t>Výsadba dřevin s balem D do 20 cm, v rovině (keře)</t>
  </si>
  <si>
    <t>11</t>
  </si>
  <si>
    <t>Ochranný nátěr keře proti okusu (keře)</t>
  </si>
  <si>
    <t>12</t>
  </si>
  <si>
    <t>183101112R00</t>
  </si>
  <si>
    <t>Hloub. jamek bez výměny půdy do 0,02 m3, svah 1:5 (odrostky)</t>
  </si>
  <si>
    <t>13</t>
  </si>
  <si>
    <t>184102112R00</t>
  </si>
  <si>
    <t>Výsadba dřevin s balem D do 30 cm, v rovině (odrostky)</t>
  </si>
  <si>
    <t>14</t>
  </si>
  <si>
    <t>184806111R00</t>
  </si>
  <si>
    <t>Řez průklestem netrnitých stromů D koruny do 2 m (odrostky)</t>
  </si>
  <si>
    <t>15</t>
  </si>
  <si>
    <t>184901111R00</t>
  </si>
  <si>
    <t>Osazení kůlů k dřevině s uvázáním, dl. kůlů do 2 m (odrostky)</t>
  </si>
  <si>
    <t>16</t>
  </si>
  <si>
    <t>185802114R00</t>
  </si>
  <si>
    <t>Hnojení umělým tabletovým hnojivem k rostlinám v rovině (5x10g tableta/strom, 3x10g tableta/odrostek, 1x10g tableta/keř)</t>
  </si>
  <si>
    <t>t</t>
  </si>
  <si>
    <t>17</t>
  </si>
  <si>
    <t>184921093R00</t>
  </si>
  <si>
    <t>Mulčování rostlin tl. do 0,1 m rovina (vrstva 7 cm) (stromy, odrostky, keře)</t>
  </si>
  <si>
    <t>m2</t>
  </si>
  <si>
    <t>18</t>
  </si>
  <si>
    <t>185851111R00</t>
  </si>
  <si>
    <t>Dovoz vody pro zálivku rostlin do 6 km</t>
  </si>
  <si>
    <t>m3</t>
  </si>
  <si>
    <t>19</t>
  </si>
  <si>
    <t>185804312R00</t>
  </si>
  <si>
    <t>Zalití rostlin vodou plochy nad 20 m2 (100l/strom, 10l/ odrostek, 5l/keř)</t>
  </si>
  <si>
    <t>20</t>
  </si>
  <si>
    <t>998231311R00</t>
  </si>
  <si>
    <t>Přesun hmot pro sadovnické a krajin. úpravy do 5km</t>
  </si>
  <si>
    <t>01_2</t>
  </si>
  <si>
    <t>Vegetační prvky - materiál</t>
  </si>
  <si>
    <t>21</t>
  </si>
  <si>
    <t>111VD</t>
  </si>
  <si>
    <t>Příčka z půlené frézované kulatiny pr. 5 cm, délka 40 cm, 3ks/1strom</t>
  </si>
  <si>
    <t>0</t>
  </si>
  <si>
    <t>Z99999_</t>
  </si>
  <si>
    <t>01_2_Z_</t>
  </si>
  <si>
    <t>01_2_</t>
  </si>
  <si>
    <t>22</t>
  </si>
  <si>
    <t>111_1VD</t>
  </si>
  <si>
    <t>Kůl (průměr 5cm, frézovaný s fazetou a špicí, neimpregnovaný, 2,5m), 3 ks/1strom</t>
  </si>
  <si>
    <t>23</t>
  </si>
  <si>
    <t>111_3VD</t>
  </si>
  <si>
    <t>Popruh-úvazek, 3 ks k jednomu stromu</t>
  </si>
  <si>
    <t>24</t>
  </si>
  <si>
    <t>111_4VD</t>
  </si>
  <si>
    <t>ochranný nátěr kmenů stromů (Směs pastovité konzistence obsahující anorganické i organické složky.pH 8,8-9,2)</t>
  </si>
  <si>
    <t>kg</t>
  </si>
  <si>
    <t>25</t>
  </si>
  <si>
    <t>ochranný nátěr proti okusu - keře</t>
  </si>
  <si>
    <t>26</t>
  </si>
  <si>
    <t>111_5VD</t>
  </si>
  <si>
    <t>Ochrana proti okusu - pletivo</t>
  </si>
  <si>
    <t>27</t>
  </si>
  <si>
    <t>Zásobní tabletové hnojivo (10g)</t>
  </si>
  <si>
    <t>28</t>
  </si>
  <si>
    <t>dřevěný kolík nebo bambusová tyč d.  2 m,  1ks/1odrostek včetně materiálu úvazku</t>
  </si>
  <si>
    <t>29</t>
  </si>
  <si>
    <t>001_RVD</t>
  </si>
  <si>
    <t>půdní kondicionér</t>
  </si>
  <si>
    <t>30</t>
  </si>
  <si>
    <t>kůra mulčovací</t>
  </si>
  <si>
    <t>31</t>
  </si>
  <si>
    <t>25234000.A</t>
  </si>
  <si>
    <t>Totální herbicid bal. po 1 litru</t>
  </si>
  <si>
    <t>l</t>
  </si>
  <si>
    <t>32</t>
  </si>
  <si>
    <t>08231320</t>
  </si>
  <si>
    <t>Voda nečištěná - stočné</t>
  </si>
  <si>
    <t>33</t>
  </si>
  <si>
    <t>strom listnatý, jehličnatý, bal., průměrná cena dla výkazu</t>
  </si>
  <si>
    <t>34</t>
  </si>
  <si>
    <t>odrostek, bal., průměrná cena dla výkazu</t>
  </si>
  <si>
    <t>35</t>
  </si>
  <si>
    <t>keř listnatý, kont., průměrna cena dle výkazu</t>
  </si>
  <si>
    <t>01_3</t>
  </si>
  <si>
    <t>Vegetační prvky - péče 1. rok</t>
  </si>
  <si>
    <t>36</t>
  </si>
  <si>
    <t>185804514R00</t>
  </si>
  <si>
    <t>Odplevelení keřových skupin a stromových mís v rovině (3x ročně 206 m2)</t>
  </si>
  <si>
    <t>01_3_0_</t>
  </si>
  <si>
    <t>01_3_</t>
  </si>
  <si>
    <t>37</t>
  </si>
  <si>
    <t>Doplnění mulče tl. do 0,1 m rovina (vrstva 7 cm) (5% ploch)</t>
  </si>
  <si>
    <t>38</t>
  </si>
  <si>
    <t>Výchovný řez průklestem netrnitých stromů D koruny do 4 m - 5% výsadeb</t>
  </si>
  <si>
    <t>39</t>
  </si>
  <si>
    <t>Výchovný řez průklestem netrnitých stromů D koruny do 2 m (odrostky) - 5% výsadeb</t>
  </si>
  <si>
    <t>40</t>
  </si>
  <si>
    <t>Znovuosazení kůlů k dřevině s uvázáním, dl. kůlů do 2 m (odrostky) - 5% výsadeb</t>
  </si>
  <si>
    <t>41</t>
  </si>
  <si>
    <t>Znovuukotvení dřeviny kůly D do 10 cm, dl. do 3 m - 5% výsadeb</t>
  </si>
  <si>
    <t>42</t>
  </si>
  <si>
    <t>Oprava závlahové mísy u solitérních dřevin o průměru mísy přes 0,5 m do 1 m - 100% výsadeb</t>
  </si>
  <si>
    <t>43</t>
  </si>
  <si>
    <t>44</t>
  </si>
  <si>
    <t>45</t>
  </si>
  <si>
    <t>Zalití rostlin vodou plochy nad 20 m2 (10x ročně 20l/strom, 10l/odrostek, 5l/keř)</t>
  </si>
  <si>
    <t>46</t>
  </si>
  <si>
    <t>47</t>
  </si>
  <si>
    <t>kůra mulčovací - 5% z celkového objemu</t>
  </si>
  <si>
    <t>48</t>
  </si>
  <si>
    <t>Popruh-úvazek, 3 ks k jednomu stromu - 5% z celk. počtu</t>
  </si>
  <si>
    <t>49</t>
  </si>
  <si>
    <t>50</t>
  </si>
  <si>
    <t>Kůl (průměr 5cm, frézovaný s fazetou a špicí, neimpregnovaný, 2,5m), 3 ks/1strom - 5% z celk. počtu</t>
  </si>
  <si>
    <t>51</t>
  </si>
  <si>
    <t>Příčka z půlené frézované kulatiny pr. 5 cm, délka 40 cm, 3ks/1strom - 5% z celk. počtu</t>
  </si>
  <si>
    <t>01_4</t>
  </si>
  <si>
    <t>Vegetační prvky - péče 2. rok</t>
  </si>
  <si>
    <t>52</t>
  </si>
  <si>
    <t>01_4_0_</t>
  </si>
  <si>
    <t>01_4_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</si>
  <si>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</si>
  <si>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</si>
  <si>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</si>
  <si>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</si>
  <si>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</si>
  <si>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</si>
  <si>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</si>
  <si>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</si>
  <si>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</si>
  <si>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</si>
  <si>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</si>
  <si>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</si>
  <si>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</si>
  <si>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</si>
  <si>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</si>
  <si>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01_5</t>
  </si>
  <si>
    <t>Vegetační prvky - péče 3. rok</t>
  </si>
  <si>
    <t>68</t>
  </si>
  <si>
    <t>01_5_0_</t>
  </si>
  <si>
    <t>01_5_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</si>
  <si>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</si>
  <si>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</si>
  <si>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</si>
  <si>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</si>
  <si>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</si>
  <si>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</si>
  <si>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</si>
  <si>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</si>
  <si>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</si>
  <si>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</si>
  <si>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</si>
  <si>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</si>
  <si>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</si>
  <si>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</si>
  <si>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</si>
  <si>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01_6</t>
  </si>
  <si>
    <t>Vegetační prvky - péče 4. rok</t>
  </si>
  <si>
    <t>84</t>
  </si>
  <si>
    <t>N</t>
  </si>
  <si>
    <t>01_6_0_</t>
  </si>
  <si>
    <t>01_6_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</si>
  <si>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</si>
  <si>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</si>
  <si>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</si>
  <si>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</si>
  <si>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</si>
  <si>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</si>
  <si>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</si>
  <si>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</si>
  <si>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</si>
  <si>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</si>
  <si>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</si>
  <si>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</si>
  <si>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</si>
  <si>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</si>
  <si>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</si>
  <si>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01_7</t>
  </si>
  <si>
    <t>Vegatační prvky - péče 5. rok</t>
  </si>
  <si>
    <t>100</t>
  </si>
  <si>
    <t>01_7_0_</t>
  </si>
  <si>
    <t>01_7_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</si>
  <si>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</si>
  <si>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</si>
  <si>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</si>
  <si>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</si>
  <si>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</si>
  <si>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</si>
  <si>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</si>
  <si>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</si>
  <si>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</si>
  <si>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</si>
  <si>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</si>
  <si>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</si>
  <si>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</si>
  <si>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</si>
  <si>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</si>
  <si>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02_1</t>
  </si>
  <si>
    <t>Travnaté plochy - práce</t>
  </si>
  <si>
    <t>116</t>
  </si>
  <si>
    <t>183403112R00</t>
  </si>
  <si>
    <t>Obdělání půdy oráním do 20 cm v rovině</t>
  </si>
  <si>
    <t>02_1_0_</t>
  </si>
  <si>
    <t>02_1_</t>
  </si>
  <si>
    <t>117</t>
  </si>
  <si>
    <t>183403114R00</t>
  </si>
  <si>
    <t>Obdělání půdy kultivátorováním v rovině</t>
  </si>
  <si>
    <t>118</t>
  </si>
  <si>
    <t>183403151R00</t>
  </si>
  <si>
    <t>Obdělání půdy smykováním, v rovině</t>
  </si>
  <si>
    <t>119</t>
  </si>
  <si>
    <t>184802111R00</t>
  </si>
  <si>
    <t>Chem. odplevelení před založ. postřikem, v rovině</t>
  </si>
  <si>
    <t>120</t>
  </si>
  <si>
    <t>183403153R00</t>
  </si>
  <si>
    <t>Obdělání půdy hrabáním, v rovině 2x</t>
  </si>
  <si>
    <t>121</t>
  </si>
  <si>
    <t>180401211R00</t>
  </si>
  <si>
    <t>Založení trávníku lučního výsevem v rovině (květnatý trávník)</t>
  </si>
  <si>
    <t>122</t>
  </si>
  <si>
    <t>180402111R00</t>
  </si>
  <si>
    <t>Založení trávníku parkového výsevem v rovině</t>
  </si>
  <si>
    <t>123</t>
  </si>
  <si>
    <t>02_2</t>
  </si>
  <si>
    <t>Travnaté plochy - materiál</t>
  </si>
  <si>
    <t>124</t>
  </si>
  <si>
    <t>travní semeno - parkový trávník (30 g / m2)</t>
  </si>
  <si>
    <t>02_2_Z_</t>
  </si>
  <si>
    <t>02_2_</t>
  </si>
  <si>
    <t>125</t>
  </si>
  <si>
    <t>travní semeno květnatá louka (5 g / m2)</t>
  </si>
  <si>
    <t>02_3</t>
  </si>
  <si>
    <t>Travnaté plochy - péče 1. rok</t>
  </si>
  <si>
    <t>126</t>
  </si>
  <si>
    <t>111104311R00</t>
  </si>
  <si>
    <t>Pokosení trávníku lučního svah do 1:5, odvoz 20 km (2x ročně 5901m2)</t>
  </si>
  <si>
    <t>02_3_0_</t>
  </si>
  <si>
    <t>02_3_</t>
  </si>
  <si>
    <t>127</t>
  </si>
  <si>
    <t>111104211R00</t>
  </si>
  <si>
    <t>Pokosení trávníku parkov. svah do 1:5, odvoz 20 km (6x ročně 2608m2)</t>
  </si>
  <si>
    <t>02_4</t>
  </si>
  <si>
    <t>Travnaté plochy - péče 2. rok</t>
  </si>
  <si>
    <t>128</t>
  </si>
  <si>
    <t>02_4_0_</t>
  </si>
  <si>
    <t>02_4_</t>
  </si>
  <si>
    <t>129</t>
  </si>
  <si>
    <t>02_5</t>
  </si>
  <si>
    <t>Travnaté plochy - péče 3. rok</t>
  </si>
  <si>
    <t>130</t>
  </si>
  <si>
    <t>Pokosení trávníku lučního svah do 1:5, odvoz 20 km (2x ročně 5901 m2)</t>
  </si>
  <si>
    <t>02_5_0_</t>
  </si>
  <si>
    <t>02_5_</t>
  </si>
  <si>
    <t>131</t>
  </si>
  <si>
    <t>POZEMKY ČEPRO a.s.</t>
  </si>
  <si>
    <t>Pokosení trávníku lučního svah do 1:5, odvoz 20 km (2x ročně 802m2)</t>
  </si>
  <si>
    <t>Pokosení trávníku parkov. svah do 1:5, odvoz 20 km (6x ročně 17 m2)</t>
  </si>
  <si>
    <t>NÁKLADY CELKEM:</t>
  </si>
  <si>
    <t>NÁKLADY UZNATELNÉ:</t>
  </si>
  <si>
    <t>NÁKLADY NEUZNATELNÉ:</t>
  </si>
  <si>
    <t>Použitý sortiment dřevin</t>
  </si>
  <si>
    <t>stromy</t>
  </si>
  <si>
    <t>ZKRATKA</t>
  </si>
  <si>
    <t>TAXON</t>
  </si>
  <si>
    <t>SPECIFIKACE</t>
  </si>
  <si>
    <t>POČET</t>
  </si>
  <si>
    <t>JEDN. CENA</t>
  </si>
  <si>
    <t>CENA CELKEM</t>
  </si>
  <si>
    <t>AcCa</t>
  </si>
  <si>
    <t>Acer campestre</t>
  </si>
  <si>
    <t>12/14, bal., koruna 220 cm</t>
  </si>
  <si>
    <t>AcPl</t>
  </si>
  <si>
    <t>Acer platanoides</t>
  </si>
  <si>
    <t>BePe</t>
  </si>
  <si>
    <t>Betula pendula</t>
  </si>
  <si>
    <t>CaBe</t>
  </si>
  <si>
    <t>Carpinus betulus</t>
  </si>
  <si>
    <t>PnSy</t>
  </si>
  <si>
    <t>Pinus sylvestris</t>
  </si>
  <si>
    <t>200-250 cm, bal.</t>
  </si>
  <si>
    <t>PrAv</t>
  </si>
  <si>
    <t>Prunus avium</t>
  </si>
  <si>
    <t>QuCe</t>
  </si>
  <si>
    <t>Quercus cerris</t>
  </si>
  <si>
    <t>QuRo</t>
  </si>
  <si>
    <t>Quercus robur</t>
  </si>
  <si>
    <t>TiCo</t>
  </si>
  <si>
    <t>Tilia cordata</t>
  </si>
  <si>
    <t>CELKEM</t>
  </si>
  <si>
    <t>průměrná cena:</t>
  </si>
  <si>
    <t>keře</t>
  </si>
  <si>
    <t>CoAv</t>
  </si>
  <si>
    <t>Corylus avellana</t>
  </si>
  <si>
    <t>20-40 cm, kont.</t>
  </si>
  <si>
    <t>CoMa</t>
  </si>
  <si>
    <t>Cornus mas</t>
  </si>
  <si>
    <t>CrLa</t>
  </si>
  <si>
    <t>Crataegus laevigata</t>
  </si>
  <si>
    <t>CrMo</t>
  </si>
  <si>
    <t>Crataegus monogyna</t>
  </si>
  <si>
    <t>EuVe</t>
  </si>
  <si>
    <t>Euonymus verrucosus</t>
  </si>
  <si>
    <t>FrAl</t>
  </si>
  <si>
    <t>Frangula alnus</t>
  </si>
  <si>
    <t>LiVu</t>
  </si>
  <si>
    <t>Ligustrum vulgare</t>
  </si>
  <si>
    <t>PrCe</t>
  </si>
  <si>
    <t>Prunus cerasifera</t>
  </si>
  <si>
    <t>PrSp</t>
  </si>
  <si>
    <t>Prunus spinosa</t>
  </si>
  <si>
    <t>RhCa</t>
  </si>
  <si>
    <t>Rhamnus cathartica</t>
  </si>
  <si>
    <t>SwSa</t>
  </si>
  <si>
    <t>Swiga sanguinea</t>
  </si>
  <si>
    <t>ViLa</t>
  </si>
  <si>
    <t>Viburnum lantana</t>
  </si>
  <si>
    <t>ViOp</t>
  </si>
  <si>
    <t>Viburnum opulus</t>
  </si>
  <si>
    <t>odrostky</t>
  </si>
  <si>
    <t>120-150 cm, kont.</t>
  </si>
  <si>
    <t>QuPe</t>
  </si>
  <si>
    <t>Quercus petraea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</si>
</sst>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</numFmts>
  <fonts count="46">
    <font>
      <sz val="8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18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8"/>
      <name val="Arial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1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1" fillId="33" borderId="2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164" fontId="4" fillId="0" borderId="0" xfId="0" applyNumberFormat="1" applyFont="1" applyAlignment="1">
      <alignment/>
    </xf>
    <xf numFmtId="4" fontId="1" fillId="5" borderId="34" xfId="0" applyNumberFormat="1" applyFont="1" applyFill="1" applyBorder="1" applyAlignment="1" applyProtection="1">
      <alignment horizontal="right" vertical="center"/>
      <protection locked="0"/>
    </xf>
    <xf numFmtId="4" fontId="1" fillId="13" borderId="34" xfId="0" applyNumberFormat="1" applyFont="1" applyFill="1" applyBorder="1" applyAlignment="1" applyProtection="1">
      <alignment horizontal="right" vertical="center"/>
      <protection/>
    </xf>
    <xf numFmtId="164" fontId="0" fillId="7" borderId="12" xfId="0" applyNumberFormat="1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164" fontId="0" fillId="0" borderId="13" xfId="0" applyNumberFormat="1" applyBorder="1" applyAlignment="1">
      <alignment/>
    </xf>
    <xf numFmtId="0" fontId="1" fillId="0" borderId="36" xfId="0" applyFont="1" applyBorder="1" applyAlignment="1">
      <alignment/>
    </xf>
    <xf numFmtId="0" fontId="0" fillId="0" borderId="16" xfId="0" applyFont="1" applyBorder="1" applyAlignment="1">
      <alignment/>
    </xf>
    <xf numFmtId="164" fontId="0" fillId="7" borderId="34" xfId="0" applyNumberForma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33" borderId="35" xfId="0" applyNumberFormat="1" applyFont="1" applyFill="1" applyBorder="1" applyAlignment="1" applyProtection="1">
      <alignment horizontal="left" vertical="center"/>
      <protection/>
    </xf>
    <xf numFmtId="0" fontId="8" fillId="33" borderId="32" xfId="0" applyNumberFormat="1" applyFont="1" applyFill="1" applyBorder="1" applyAlignment="1" applyProtection="1">
      <alignment horizontal="left" vertical="center"/>
      <protection/>
    </xf>
    <xf numFmtId="0" fontId="8" fillId="33" borderId="40" xfId="0" applyNumberFormat="1" applyFont="1" applyFill="1" applyBorder="1" applyAlignment="1" applyProtection="1">
      <alignment horizontal="left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="90" zoomScaleNormal="9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1" customWidth="1"/>
    <col min="2" max="2" width="15" style="1" customWidth="1"/>
    <col min="3" max="3" width="31.66015625" style="1" customWidth="1"/>
    <col min="4" max="4" width="11.66015625" style="1" customWidth="1"/>
    <col min="5" max="5" width="16.33203125" style="1" customWidth="1"/>
    <col min="6" max="6" width="31.66015625" style="1" customWidth="1"/>
    <col min="7" max="7" width="10.66015625" style="1" customWidth="1"/>
    <col min="8" max="8" width="15" style="1" customWidth="1"/>
    <col min="9" max="9" width="31.66015625" style="1" customWidth="1"/>
  </cols>
  <sheetData>
    <row r="1" spans="1:9" ht="54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" customHeight="1">
      <c r="A2" s="72" t="s">
        <v>1</v>
      </c>
      <c r="B2" s="72"/>
      <c r="C2" s="73" t="str">
        <f>'Stavební rozpočet'!D2</f>
        <v>HODONÍN, UL. VELKOMORAVSKÁ - STEZKA RO CHODCE A CYKLISTY, SO.801 Vegetační úpravy</v>
      </c>
      <c r="D2" s="73"/>
      <c r="E2" s="74" t="s">
        <v>2</v>
      </c>
      <c r="F2" s="74" t="str">
        <f>'Stavební rozpočet'!J2</f>
        <v>Město Hodonín</v>
      </c>
      <c r="G2" s="74"/>
      <c r="H2" s="74" t="s">
        <v>3</v>
      </c>
      <c r="I2" s="75"/>
    </row>
    <row r="3" spans="1:9" ht="25.5" customHeight="1">
      <c r="A3" s="72"/>
      <c r="B3" s="72"/>
      <c r="C3" s="73"/>
      <c r="D3" s="73"/>
      <c r="E3" s="74"/>
      <c r="F3" s="74"/>
      <c r="G3" s="74"/>
      <c r="H3" s="74"/>
      <c r="I3" s="75"/>
    </row>
    <row r="4" spans="1:9" ht="15" customHeight="1">
      <c r="A4" s="76" t="s">
        <v>4</v>
      </c>
      <c r="B4" s="76"/>
      <c r="C4" s="77" t="str">
        <f>'Stavební rozpočet'!D4</f>
        <v>vegetační úpravy</v>
      </c>
      <c r="D4" s="77"/>
      <c r="E4" s="77" t="s">
        <v>5</v>
      </c>
      <c r="F4" s="77" t="str">
        <f>'Stavební rozpočet'!J4</f>
        <v> </v>
      </c>
      <c r="G4" s="77"/>
      <c r="H4" s="77" t="s">
        <v>3</v>
      </c>
      <c r="I4" s="78"/>
    </row>
    <row r="5" spans="1:9" ht="15" customHeight="1">
      <c r="A5" s="76"/>
      <c r="B5" s="76"/>
      <c r="C5" s="77"/>
      <c r="D5" s="77"/>
      <c r="E5" s="77"/>
      <c r="F5" s="77"/>
      <c r="G5" s="77"/>
      <c r="H5" s="77"/>
      <c r="I5" s="78"/>
    </row>
    <row r="6" spans="1:9" ht="15" customHeight="1">
      <c r="A6" s="76" t="s">
        <v>6</v>
      </c>
      <c r="B6" s="76"/>
      <c r="C6" s="77" t="str">
        <f>'Stavební rozpočet'!D6</f>
        <v>Hodonín</v>
      </c>
      <c r="D6" s="77"/>
      <c r="E6" s="77" t="s">
        <v>7</v>
      </c>
      <c r="F6" s="77" t="str">
        <f>'Stavební rozpočet'!J6</f>
        <v> </v>
      </c>
      <c r="G6" s="77"/>
      <c r="H6" s="77" t="s">
        <v>3</v>
      </c>
      <c r="I6" s="78"/>
    </row>
    <row r="7" spans="1:9" ht="15" customHeight="1">
      <c r="A7" s="76"/>
      <c r="B7" s="76"/>
      <c r="C7" s="77"/>
      <c r="D7" s="77"/>
      <c r="E7" s="77"/>
      <c r="F7" s="77"/>
      <c r="G7" s="77"/>
      <c r="H7" s="77"/>
      <c r="I7" s="78"/>
    </row>
    <row r="8" spans="1:9" ht="15" customHeight="1">
      <c r="A8" s="76" t="s">
        <v>8</v>
      </c>
      <c r="B8" s="76"/>
      <c r="C8" s="77" t="str">
        <f>'Stavební rozpočet'!H4</f>
        <v> </v>
      </c>
      <c r="D8" s="77"/>
      <c r="E8" s="77" t="s">
        <v>9</v>
      </c>
      <c r="F8" s="77" t="str">
        <f>'Stavební rozpočet'!H6</f>
        <v> </v>
      </c>
      <c r="G8" s="77"/>
      <c r="H8" s="79" t="s">
        <v>10</v>
      </c>
      <c r="I8" s="80">
        <v>131</v>
      </c>
    </row>
    <row r="9" spans="1:9" ht="15" customHeight="1">
      <c r="A9" s="76"/>
      <c r="B9" s="76"/>
      <c r="C9" s="77"/>
      <c r="D9" s="77"/>
      <c r="E9" s="77"/>
      <c r="F9" s="77"/>
      <c r="G9" s="77"/>
      <c r="H9" s="79"/>
      <c r="I9" s="80"/>
    </row>
    <row r="10" spans="1:9" ht="15" customHeight="1">
      <c r="A10" s="81" t="s">
        <v>11</v>
      </c>
      <c r="B10" s="81"/>
      <c r="C10" s="82" t="str">
        <f>'Stavební rozpočet'!D8</f>
        <v> </v>
      </c>
      <c r="D10" s="82"/>
      <c r="E10" s="82" t="s">
        <v>12</v>
      </c>
      <c r="F10" s="82" t="str">
        <f>'Stavební rozpočet'!J8</f>
        <v>Ing. Lukáš Lattenberg</v>
      </c>
      <c r="G10" s="82"/>
      <c r="H10" s="83" t="s">
        <v>13</v>
      </c>
      <c r="I10" s="84">
        <f>'Stavební rozpočet'!H8</f>
        <v>44943</v>
      </c>
    </row>
    <row r="11" spans="1:9" ht="15" customHeight="1">
      <c r="A11" s="81"/>
      <c r="B11" s="81"/>
      <c r="C11" s="82"/>
      <c r="D11" s="82"/>
      <c r="E11" s="82"/>
      <c r="F11" s="82"/>
      <c r="G11" s="82"/>
      <c r="H11" s="83"/>
      <c r="I11" s="84"/>
    </row>
    <row r="12" spans="1:9" ht="22.5" customHeight="1">
      <c r="A12" s="85" t="s">
        <v>14</v>
      </c>
      <c r="B12" s="85"/>
      <c r="C12" s="85"/>
      <c r="D12" s="85"/>
      <c r="E12" s="85"/>
      <c r="F12" s="85"/>
      <c r="G12" s="85"/>
      <c r="H12" s="85"/>
      <c r="I12" s="85"/>
    </row>
    <row r="13" spans="1:9" ht="26.25" customHeight="1">
      <c r="A13" s="5" t="s">
        <v>15</v>
      </c>
      <c r="B13" s="86" t="s">
        <v>16</v>
      </c>
      <c r="C13" s="86"/>
      <c r="D13" s="6" t="s">
        <v>17</v>
      </c>
      <c r="E13" s="86" t="s">
        <v>18</v>
      </c>
      <c r="F13" s="86"/>
      <c r="G13" s="6" t="s">
        <v>19</v>
      </c>
      <c r="H13" s="86" t="s">
        <v>20</v>
      </c>
      <c r="I13" s="86"/>
    </row>
    <row r="14" spans="1:9" ht="15" customHeight="1">
      <c r="A14" s="7" t="s">
        <v>21</v>
      </c>
      <c r="B14" s="8" t="s">
        <v>22</v>
      </c>
      <c r="C14" s="9">
        <f>SUM('Stavební rozpočet'!AB14:AB170)</f>
        <v>0</v>
      </c>
      <c r="D14" s="87" t="s">
        <v>23</v>
      </c>
      <c r="E14" s="87"/>
      <c r="F14" s="9">
        <v>0</v>
      </c>
      <c r="G14" s="87" t="s">
        <v>24</v>
      </c>
      <c r="H14" s="87"/>
      <c r="I14" s="9">
        <v>0</v>
      </c>
    </row>
    <row r="15" spans="1:9" ht="15" customHeight="1">
      <c r="A15" s="10"/>
      <c r="B15" s="8" t="s">
        <v>25</v>
      </c>
      <c r="C15" s="9">
        <f>SUM('Stavební rozpočet'!AC14:AC170)</f>
        <v>0</v>
      </c>
      <c r="D15" s="87" t="s">
        <v>26</v>
      </c>
      <c r="E15" s="87"/>
      <c r="F15" s="9">
        <v>0</v>
      </c>
      <c r="G15" s="87" t="s">
        <v>27</v>
      </c>
      <c r="H15" s="87"/>
      <c r="I15" s="9">
        <v>0</v>
      </c>
    </row>
    <row r="16" spans="1:9" ht="15" customHeight="1">
      <c r="A16" s="7" t="s">
        <v>28</v>
      </c>
      <c r="B16" s="8" t="s">
        <v>22</v>
      </c>
      <c r="C16" s="9">
        <f>SUM('Stavební rozpočet'!AD14:AD170)</f>
        <v>0</v>
      </c>
      <c r="D16" s="87" t="s">
        <v>29</v>
      </c>
      <c r="E16" s="87"/>
      <c r="F16" s="9">
        <v>0</v>
      </c>
      <c r="G16" s="87" t="s">
        <v>30</v>
      </c>
      <c r="H16" s="87"/>
      <c r="I16" s="9">
        <v>0</v>
      </c>
    </row>
    <row r="17" spans="1:9" ht="15" customHeight="1">
      <c r="A17" s="10"/>
      <c r="B17" s="8" t="s">
        <v>25</v>
      </c>
      <c r="C17" s="9">
        <f>SUM('Stavební rozpočet'!AE14:AE170)</f>
        <v>0</v>
      </c>
      <c r="D17" s="87"/>
      <c r="E17" s="87"/>
      <c r="F17" s="11"/>
      <c r="G17" s="87" t="s">
        <v>31</v>
      </c>
      <c r="H17" s="87"/>
      <c r="I17" s="9">
        <v>0</v>
      </c>
    </row>
    <row r="18" spans="1:9" ht="15" customHeight="1">
      <c r="A18" s="7" t="s">
        <v>32</v>
      </c>
      <c r="B18" s="8" t="s">
        <v>22</v>
      </c>
      <c r="C18" s="9">
        <f>SUM('Stavební rozpočet'!AF14:AF170)</f>
        <v>0</v>
      </c>
      <c r="D18" s="87"/>
      <c r="E18" s="87"/>
      <c r="F18" s="11"/>
      <c r="G18" s="87" t="s">
        <v>33</v>
      </c>
      <c r="H18" s="87"/>
      <c r="I18" s="9">
        <v>0</v>
      </c>
    </row>
    <row r="19" spans="1:9" ht="15" customHeight="1">
      <c r="A19" s="10"/>
      <c r="B19" s="8" t="s">
        <v>25</v>
      </c>
      <c r="C19" s="9">
        <f>SUM('Stavební rozpočet'!AG14:AG170)</f>
        <v>0</v>
      </c>
      <c r="D19" s="87"/>
      <c r="E19" s="87"/>
      <c r="F19" s="11"/>
      <c r="G19" s="87" t="s">
        <v>34</v>
      </c>
      <c r="H19" s="87"/>
      <c r="I19" s="9">
        <v>0</v>
      </c>
    </row>
    <row r="20" spans="1:9" ht="15" customHeight="1">
      <c r="A20" s="88" t="s">
        <v>35</v>
      </c>
      <c r="B20" s="88"/>
      <c r="C20" s="9">
        <f>SUM('Stavební rozpočet'!AH14:AH170)</f>
        <v>0</v>
      </c>
      <c r="D20" s="87"/>
      <c r="E20" s="87"/>
      <c r="F20" s="11"/>
      <c r="G20" s="87"/>
      <c r="H20" s="87"/>
      <c r="I20" s="11"/>
    </row>
    <row r="21" spans="1:9" ht="15" customHeight="1">
      <c r="A21" s="89" t="s">
        <v>36</v>
      </c>
      <c r="B21" s="89"/>
      <c r="C21" s="12">
        <f>SUM('Stavební rozpočet'!Z14:Z170)</f>
        <v>0</v>
      </c>
      <c r="D21" s="90"/>
      <c r="E21" s="90"/>
      <c r="F21" s="13"/>
      <c r="G21" s="90"/>
      <c r="H21" s="90"/>
      <c r="I21" s="13"/>
    </row>
    <row r="22" spans="1:9" ht="16.5" customHeight="1">
      <c r="A22" s="91" t="s">
        <v>37</v>
      </c>
      <c r="B22" s="91"/>
      <c r="C22" s="14">
        <f>SUM(C14:C21)</f>
        <v>0</v>
      </c>
      <c r="D22" s="92" t="s">
        <v>38</v>
      </c>
      <c r="E22" s="92"/>
      <c r="F22" s="14">
        <f>SUM(F14:F21)</f>
        <v>0</v>
      </c>
      <c r="G22" s="92" t="s">
        <v>39</v>
      </c>
      <c r="H22" s="92"/>
      <c r="I22" s="14">
        <f>SUM(I14:I21)</f>
        <v>0</v>
      </c>
    </row>
    <row r="23" spans="4:9" ht="15" customHeight="1">
      <c r="D23" s="88" t="s">
        <v>40</v>
      </c>
      <c r="E23" s="88"/>
      <c r="F23" s="15">
        <v>0</v>
      </c>
      <c r="G23" s="93" t="s">
        <v>41</v>
      </c>
      <c r="H23" s="93"/>
      <c r="I23" s="9">
        <v>0</v>
      </c>
    </row>
    <row r="24" spans="7:9" ht="15" customHeight="1">
      <c r="G24" s="88" t="s">
        <v>42</v>
      </c>
      <c r="H24" s="88"/>
      <c r="I24" s="9">
        <v>0</v>
      </c>
    </row>
    <row r="25" spans="7:9" ht="15" customHeight="1">
      <c r="G25" s="88" t="s">
        <v>43</v>
      </c>
      <c r="H25" s="88"/>
      <c r="I25" s="9">
        <v>0</v>
      </c>
    </row>
    <row r="27" spans="1:3" ht="15" customHeight="1">
      <c r="A27" s="94" t="s">
        <v>44</v>
      </c>
      <c r="B27" s="94"/>
      <c r="C27" s="16">
        <f>SUM('Stavební rozpočet'!AJ14:AJ170)</f>
        <v>0</v>
      </c>
    </row>
    <row r="28" spans="1:9" ht="15" customHeight="1">
      <c r="A28" s="95" t="s">
        <v>45</v>
      </c>
      <c r="B28" s="95"/>
      <c r="C28" s="17">
        <f>SUM('Stavební rozpočet'!AK14:AK170)</f>
        <v>0</v>
      </c>
      <c r="D28" s="96" t="s">
        <v>46</v>
      </c>
      <c r="E28" s="96"/>
      <c r="F28" s="16">
        <f>ROUND(C28*(15/100),2)</f>
        <v>0</v>
      </c>
      <c r="G28" s="96" t="s">
        <v>47</v>
      </c>
      <c r="H28" s="96"/>
      <c r="I28" s="16">
        <f>SUM(C27:C29)</f>
        <v>0</v>
      </c>
    </row>
    <row r="29" spans="1:9" ht="15" customHeight="1">
      <c r="A29" s="95" t="s">
        <v>48</v>
      </c>
      <c r="B29" s="95"/>
      <c r="C29" s="17">
        <f>'Stavební rozpočet'!K202</f>
        <v>0</v>
      </c>
      <c r="D29" s="97" t="s">
        <v>49</v>
      </c>
      <c r="E29" s="97"/>
      <c r="F29" s="17">
        <f>ROUND(C29*(21/100),2)</f>
        <v>0</v>
      </c>
      <c r="G29" s="97" t="s">
        <v>50</v>
      </c>
      <c r="H29" s="97"/>
      <c r="I29" s="17">
        <f>SUM(F28:F29)+I28</f>
        <v>0</v>
      </c>
    </row>
    <row r="31" spans="1:9" ht="15" customHeight="1">
      <c r="A31" s="98" t="s">
        <v>51</v>
      </c>
      <c r="B31" s="98"/>
      <c r="C31" s="98"/>
      <c r="D31" s="99" t="s">
        <v>52</v>
      </c>
      <c r="E31" s="99"/>
      <c r="F31" s="99"/>
      <c r="G31" s="99" t="s">
        <v>53</v>
      </c>
      <c r="H31" s="99"/>
      <c r="I31" s="99"/>
    </row>
    <row r="32" spans="1:9" ht="15" customHeight="1">
      <c r="A32" s="100"/>
      <c r="B32" s="100"/>
      <c r="C32" s="100"/>
      <c r="D32" s="101"/>
      <c r="E32" s="101"/>
      <c r="F32" s="101"/>
      <c r="G32" s="101"/>
      <c r="H32" s="101"/>
      <c r="I32" s="101"/>
    </row>
    <row r="33" spans="1:9" ht="15" customHeight="1">
      <c r="A33" s="100"/>
      <c r="B33" s="100"/>
      <c r="C33" s="100"/>
      <c r="D33" s="101"/>
      <c r="E33" s="101"/>
      <c r="F33" s="101"/>
      <c r="G33" s="101"/>
      <c r="H33" s="101"/>
      <c r="I33" s="101"/>
    </row>
    <row r="34" spans="1:9" ht="15" customHeight="1">
      <c r="A34" s="100"/>
      <c r="B34" s="100"/>
      <c r="C34" s="100"/>
      <c r="D34" s="101"/>
      <c r="E34" s="101"/>
      <c r="F34" s="101"/>
      <c r="G34" s="101"/>
      <c r="H34" s="101"/>
      <c r="I34" s="101"/>
    </row>
    <row r="35" spans="1:9" ht="15" customHeight="1">
      <c r="A35" s="102" t="s">
        <v>54</v>
      </c>
      <c r="B35" s="102"/>
      <c r="C35" s="102"/>
      <c r="D35" s="103" t="s">
        <v>54</v>
      </c>
      <c r="E35" s="103"/>
      <c r="F35" s="103"/>
      <c r="G35" s="103" t="s">
        <v>54</v>
      </c>
      <c r="H35" s="103"/>
      <c r="I35" s="103"/>
    </row>
    <row r="36" ht="15" customHeight="1">
      <c r="A36" s="18" t="s">
        <v>55</v>
      </c>
    </row>
    <row r="37" spans="1:9" ht="12.75" customHeight="1">
      <c r="A37" s="77"/>
      <c r="B37" s="77"/>
      <c r="C37" s="77"/>
      <c r="D37" s="77"/>
      <c r="E37" s="77"/>
      <c r="F37" s="77"/>
      <c r="G37" s="77"/>
      <c r="H37" s="77"/>
      <c r="I37" s="77"/>
    </row>
  </sheetData>
  <sheetProtection password="DFF9" sheet="1" selectLockedCells="1" selectUn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05"/>
  <sheetViews>
    <sheetView showOutlineSymbol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H200" sqref="H200"/>
    </sheetView>
  </sheetViews>
  <sheetFormatPr defaultColWidth="14.16015625" defaultRowHeight="15" customHeight="1"/>
  <cols>
    <col min="1" max="1" width="4.66015625" style="1" customWidth="1"/>
    <col min="2" max="2" width="8.83203125" style="1" customWidth="1"/>
    <col min="3" max="3" width="20.83203125" style="1" customWidth="1"/>
    <col min="4" max="4" width="1.66796875" style="1" customWidth="1"/>
    <col min="5" max="5" width="116.33203125" style="1" customWidth="1"/>
    <col min="6" max="6" width="5" style="1" customWidth="1"/>
    <col min="7" max="7" width="15" style="1" customWidth="1"/>
    <col min="8" max="8" width="14" style="1" customWidth="1"/>
    <col min="9" max="9" width="18.33203125" style="1" customWidth="1"/>
    <col min="10" max="10" width="20.83203125" style="1" customWidth="1"/>
    <col min="11" max="11" width="18.33203125" style="1" customWidth="1"/>
    <col min="12" max="14" width="13.66015625" style="1" customWidth="1"/>
    <col min="15" max="24" width="14.16015625" style="0" customWidth="1"/>
    <col min="25" max="74" width="14.16015625" style="1" hidden="1" customWidth="1"/>
  </cols>
  <sheetData>
    <row r="1" spans="1:14" ht="54.75" customHeight="1">
      <c r="A1" s="104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5" ht="15" customHeight="1">
      <c r="A2" s="72" t="s">
        <v>1</v>
      </c>
      <c r="B2" s="72"/>
      <c r="C2" s="72"/>
      <c r="D2" s="73" t="s">
        <v>57</v>
      </c>
      <c r="E2" s="73"/>
      <c r="F2" s="105" t="s">
        <v>58</v>
      </c>
      <c r="G2" s="105"/>
      <c r="H2" s="105" t="s">
        <v>59</v>
      </c>
      <c r="I2" s="74" t="s">
        <v>2</v>
      </c>
      <c r="J2" s="106" t="s">
        <v>60</v>
      </c>
      <c r="K2" s="106"/>
      <c r="L2" s="106"/>
      <c r="M2" s="106"/>
      <c r="N2" s="106"/>
      <c r="O2" s="19"/>
    </row>
    <row r="3" spans="1:15" ht="15" customHeight="1">
      <c r="A3" s="72"/>
      <c r="B3" s="72"/>
      <c r="C3" s="72"/>
      <c r="D3" s="73"/>
      <c r="E3" s="73"/>
      <c r="F3" s="105"/>
      <c r="G3" s="105"/>
      <c r="H3" s="105"/>
      <c r="I3" s="105"/>
      <c r="J3" s="105"/>
      <c r="K3" s="106"/>
      <c r="L3" s="106"/>
      <c r="M3" s="106"/>
      <c r="N3" s="106"/>
      <c r="O3" s="20"/>
    </row>
    <row r="4" spans="1:15" ht="15" customHeight="1">
      <c r="A4" s="76" t="s">
        <v>4</v>
      </c>
      <c r="B4" s="76"/>
      <c r="C4" s="76"/>
      <c r="D4" s="77" t="s">
        <v>61</v>
      </c>
      <c r="E4" s="77"/>
      <c r="F4" s="79" t="s">
        <v>8</v>
      </c>
      <c r="G4" s="79"/>
      <c r="H4" s="79" t="s">
        <v>59</v>
      </c>
      <c r="I4" s="77" t="s">
        <v>5</v>
      </c>
      <c r="J4" s="78" t="s">
        <v>62</v>
      </c>
      <c r="K4" s="78"/>
      <c r="L4" s="78"/>
      <c r="M4" s="78"/>
      <c r="N4" s="78"/>
      <c r="O4" s="20"/>
    </row>
    <row r="5" spans="1:15" ht="15" customHeight="1">
      <c r="A5" s="76"/>
      <c r="B5" s="76"/>
      <c r="C5" s="76"/>
      <c r="D5" s="77"/>
      <c r="E5" s="77"/>
      <c r="F5" s="79"/>
      <c r="G5" s="79"/>
      <c r="H5" s="79"/>
      <c r="I5" s="79"/>
      <c r="J5" s="79"/>
      <c r="K5" s="78"/>
      <c r="L5" s="78"/>
      <c r="M5" s="78"/>
      <c r="N5" s="78"/>
      <c r="O5" s="20"/>
    </row>
    <row r="6" spans="1:15" ht="15" customHeight="1">
      <c r="A6" s="76" t="s">
        <v>6</v>
      </c>
      <c r="B6" s="76"/>
      <c r="C6" s="76"/>
      <c r="D6" s="77" t="s">
        <v>63</v>
      </c>
      <c r="E6" s="77"/>
      <c r="F6" s="79" t="s">
        <v>9</v>
      </c>
      <c r="G6" s="79"/>
      <c r="H6" s="79" t="s">
        <v>59</v>
      </c>
      <c r="I6" s="77" t="s">
        <v>7</v>
      </c>
      <c r="J6" s="78" t="s">
        <v>62</v>
      </c>
      <c r="K6" s="78"/>
      <c r="L6" s="78"/>
      <c r="M6" s="78"/>
      <c r="N6" s="78"/>
      <c r="O6" s="20"/>
    </row>
    <row r="7" spans="1:15" ht="15" customHeight="1">
      <c r="A7" s="76"/>
      <c r="B7" s="76"/>
      <c r="C7" s="76"/>
      <c r="D7" s="77"/>
      <c r="E7" s="77"/>
      <c r="F7" s="79"/>
      <c r="G7" s="79"/>
      <c r="H7" s="79"/>
      <c r="I7" s="79"/>
      <c r="J7" s="79"/>
      <c r="K7" s="78"/>
      <c r="L7" s="78"/>
      <c r="M7" s="78"/>
      <c r="N7" s="78"/>
      <c r="O7" s="20"/>
    </row>
    <row r="8" spans="1:15" ht="15" customHeight="1">
      <c r="A8" s="76" t="s">
        <v>11</v>
      </c>
      <c r="B8" s="76"/>
      <c r="C8" s="76"/>
      <c r="D8" s="77" t="s">
        <v>59</v>
      </c>
      <c r="E8" s="77"/>
      <c r="F8" s="79" t="s">
        <v>64</v>
      </c>
      <c r="G8" s="79"/>
      <c r="H8" s="107">
        <v>44943</v>
      </c>
      <c r="I8" s="77" t="s">
        <v>12</v>
      </c>
      <c r="J8" s="108" t="s">
        <v>65</v>
      </c>
      <c r="K8" s="108"/>
      <c r="L8" s="108"/>
      <c r="M8" s="108"/>
      <c r="N8" s="108"/>
      <c r="O8" s="20"/>
    </row>
    <row r="9" spans="1:15" ht="15" customHeight="1">
      <c r="A9" s="76"/>
      <c r="B9" s="76"/>
      <c r="C9" s="76"/>
      <c r="D9" s="77"/>
      <c r="E9" s="77"/>
      <c r="F9" s="79"/>
      <c r="G9" s="79"/>
      <c r="H9" s="107"/>
      <c r="I9" s="107"/>
      <c r="J9" s="107"/>
      <c r="K9" s="108"/>
      <c r="L9" s="108"/>
      <c r="M9" s="108"/>
      <c r="N9" s="108"/>
      <c r="O9" s="20"/>
    </row>
    <row r="10" spans="1:15" ht="15" customHeight="1">
      <c r="A10" s="2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0"/>
    </row>
    <row r="11" spans="1:15" ht="15" customHeight="1">
      <c r="A11" s="21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2"/>
    </row>
    <row r="12" spans="1:64" ht="15" customHeight="1">
      <c r="A12" s="23" t="s">
        <v>67</v>
      </c>
      <c r="B12" s="24" t="s">
        <v>68</v>
      </c>
      <c r="C12" s="24" t="s">
        <v>69</v>
      </c>
      <c r="D12" s="109" t="s">
        <v>70</v>
      </c>
      <c r="E12" s="109"/>
      <c r="F12" s="24" t="s">
        <v>71</v>
      </c>
      <c r="G12" s="25" t="s">
        <v>72</v>
      </c>
      <c r="H12" s="26" t="s">
        <v>73</v>
      </c>
      <c r="I12" s="110" t="s">
        <v>74</v>
      </c>
      <c r="J12" s="110"/>
      <c r="K12" s="110"/>
      <c r="L12" s="111" t="s">
        <v>75</v>
      </c>
      <c r="M12" s="111"/>
      <c r="N12" s="27" t="s">
        <v>76</v>
      </c>
      <c r="O12" s="27" t="s">
        <v>77</v>
      </c>
      <c r="BK12" s="28" t="s">
        <v>78</v>
      </c>
      <c r="BL12" s="29" t="s">
        <v>79</v>
      </c>
    </row>
    <row r="13" spans="1:62" ht="15" customHeight="1">
      <c r="A13" s="30" t="s">
        <v>59</v>
      </c>
      <c r="B13" s="31" t="s">
        <v>59</v>
      </c>
      <c r="C13" s="31" t="s">
        <v>59</v>
      </c>
      <c r="D13" s="112" t="s">
        <v>80</v>
      </c>
      <c r="E13" s="112"/>
      <c r="F13" s="31" t="s">
        <v>59</v>
      </c>
      <c r="G13" s="31" t="s">
        <v>59</v>
      </c>
      <c r="H13" s="32" t="s">
        <v>81</v>
      </c>
      <c r="I13" s="33" t="s">
        <v>82</v>
      </c>
      <c r="J13" s="34" t="s">
        <v>25</v>
      </c>
      <c r="K13" s="35" t="s">
        <v>83</v>
      </c>
      <c r="L13" s="34" t="s">
        <v>84</v>
      </c>
      <c r="M13" s="32" t="s">
        <v>83</v>
      </c>
      <c r="N13" s="36" t="s">
        <v>85</v>
      </c>
      <c r="O13" s="36" t="s">
        <v>86</v>
      </c>
      <c r="Z13" s="28" t="s">
        <v>87</v>
      </c>
      <c r="AA13" s="28" t="s">
        <v>88</v>
      </c>
      <c r="AB13" s="28" t="s">
        <v>89</v>
      </c>
      <c r="AC13" s="28" t="s">
        <v>90</v>
      </c>
      <c r="AD13" s="28" t="s">
        <v>91</v>
      </c>
      <c r="AE13" s="28" t="s">
        <v>92</v>
      </c>
      <c r="AF13" s="28" t="s">
        <v>93</v>
      </c>
      <c r="AG13" s="28" t="s">
        <v>94</v>
      </c>
      <c r="AH13" s="28" t="s">
        <v>95</v>
      </c>
      <c r="BH13" s="28" t="s">
        <v>96</v>
      </c>
      <c r="BI13" s="28" t="s">
        <v>97</v>
      </c>
      <c r="BJ13" s="28" t="s">
        <v>98</v>
      </c>
    </row>
    <row r="14" spans="1:15" ht="15" customHeight="1">
      <c r="A14" s="37"/>
      <c r="B14" s="38" t="s">
        <v>99</v>
      </c>
      <c r="C14" s="38"/>
      <c r="D14" s="113" t="s">
        <v>100</v>
      </c>
      <c r="E14" s="113"/>
      <c r="F14" s="39" t="s">
        <v>59</v>
      </c>
      <c r="G14" s="39" t="s">
        <v>59</v>
      </c>
      <c r="H14" s="39" t="s">
        <v>59</v>
      </c>
      <c r="I14" s="40">
        <f>I15</f>
        <v>0</v>
      </c>
      <c r="J14" s="40">
        <f>J15</f>
        <v>0</v>
      </c>
      <c r="K14" s="40">
        <f>K15</f>
        <v>0</v>
      </c>
      <c r="L14" s="28"/>
      <c r="M14" s="40">
        <f>M15</f>
        <v>0.06849000000000001</v>
      </c>
      <c r="N14" s="41"/>
      <c r="O14" s="42"/>
    </row>
    <row r="15" spans="1:47" ht="15" customHeight="1">
      <c r="A15" s="37"/>
      <c r="B15" s="38" t="s">
        <v>99</v>
      </c>
      <c r="C15" s="38" t="s">
        <v>101</v>
      </c>
      <c r="D15" s="113" t="s">
        <v>102</v>
      </c>
      <c r="E15" s="113"/>
      <c r="F15" s="39" t="s">
        <v>59</v>
      </c>
      <c r="G15" s="39" t="s">
        <v>59</v>
      </c>
      <c r="H15" s="39" t="s">
        <v>59</v>
      </c>
      <c r="I15" s="40">
        <f>SUM(I16:I35)</f>
        <v>0</v>
      </c>
      <c r="J15" s="40">
        <f>SUM(J16:J35)</f>
        <v>0</v>
      </c>
      <c r="K15" s="40">
        <f>SUM(K16:K35)</f>
        <v>0</v>
      </c>
      <c r="L15" s="28"/>
      <c r="M15" s="40">
        <f>SUM(M16:M35)</f>
        <v>0.06849000000000001</v>
      </c>
      <c r="N15" s="41"/>
      <c r="O15" s="43"/>
      <c r="AI15" s="28" t="s">
        <v>99</v>
      </c>
      <c r="AS15" s="40">
        <f>SUM(AJ16:AJ35)</f>
        <v>0</v>
      </c>
      <c r="AT15" s="40">
        <f>SUM(AK16:AK35)</f>
        <v>0</v>
      </c>
      <c r="AU15" s="40">
        <f>SUM(AL16:AL35)</f>
        <v>0</v>
      </c>
    </row>
    <row r="16" spans="1:64" ht="15" customHeight="1">
      <c r="A16" s="21" t="s">
        <v>103</v>
      </c>
      <c r="B16" s="3" t="s">
        <v>99</v>
      </c>
      <c r="C16" s="3" t="s">
        <v>104</v>
      </c>
      <c r="D16" s="79" t="s">
        <v>105</v>
      </c>
      <c r="E16" s="79"/>
      <c r="F16" s="3" t="s">
        <v>106</v>
      </c>
      <c r="G16" s="44">
        <v>85</v>
      </c>
      <c r="H16" s="63">
        <v>0</v>
      </c>
      <c r="I16" s="44">
        <f>G16*AO16</f>
        <v>0</v>
      </c>
      <c r="J16" s="44">
        <f aca="true" t="shared" si="0" ref="J16:J35">G16*AP16</f>
        <v>0</v>
      </c>
      <c r="K16" s="44">
        <f aca="true" t="shared" si="1" ref="K16:K35">G16*H16</f>
        <v>0</v>
      </c>
      <c r="L16" s="44">
        <v>0</v>
      </c>
      <c r="M16" s="44">
        <f aca="true" t="shared" si="2" ref="M16:M35">G16*L16</f>
        <v>0</v>
      </c>
      <c r="N16" s="45" t="s">
        <v>107</v>
      </c>
      <c r="O16" s="46" t="s">
        <v>15</v>
      </c>
      <c r="Z16" s="44">
        <f aca="true" t="shared" si="3" ref="Z16:Z35">IF(AQ16="5",BJ16,0)</f>
        <v>0</v>
      </c>
      <c r="AB16" s="44">
        <f aca="true" t="shared" si="4" ref="AB16:AB35">IF(AQ16="1",BH16,0)</f>
        <v>0</v>
      </c>
      <c r="AC16" s="44">
        <f aca="true" t="shared" si="5" ref="AC16:AC35">IF(AQ16="1",BI16,0)</f>
        <v>0</v>
      </c>
      <c r="AD16" s="44">
        <f aca="true" t="shared" si="6" ref="AD16:AD35">IF(AQ16="7",BH16,0)</f>
        <v>0</v>
      </c>
      <c r="AE16" s="44">
        <f aca="true" t="shared" si="7" ref="AE16:AE35">IF(AQ16="7",BI16,0)</f>
        <v>0</v>
      </c>
      <c r="AF16" s="44">
        <f aca="true" t="shared" si="8" ref="AF16:AF35">IF(AQ16="2",BH16,0)</f>
        <v>0</v>
      </c>
      <c r="AG16" s="44">
        <f aca="true" t="shared" si="9" ref="AG16:AG35">IF(AQ16="2",BI16,0)</f>
        <v>0</v>
      </c>
      <c r="AH16" s="44">
        <f aca="true" t="shared" si="10" ref="AH16:AH35">IF(AQ16="0",BJ16,0)</f>
        <v>0</v>
      </c>
      <c r="AI16" s="28" t="s">
        <v>99</v>
      </c>
      <c r="AJ16" s="44">
        <f aca="true" t="shared" si="11" ref="AJ16:AJ35">IF(AN16=0,K16,0)</f>
        <v>0</v>
      </c>
      <c r="AK16" s="44">
        <f aca="true" t="shared" si="12" ref="AK16:AK35">IF(AN16=15,K16,0)</f>
        <v>0</v>
      </c>
      <c r="AL16" s="44">
        <f aca="true" t="shared" si="13" ref="AL16:AL35">IF(AN16=21,K16,0)</f>
        <v>0</v>
      </c>
      <c r="AN16" s="44">
        <v>21</v>
      </c>
      <c r="AO16" s="44">
        <f>H16*0</f>
        <v>0</v>
      </c>
      <c r="AP16" s="44">
        <f>H16*(1-0)</f>
        <v>0</v>
      </c>
      <c r="AQ16" s="47" t="s">
        <v>103</v>
      </c>
      <c r="AV16" s="44">
        <f aca="true" t="shared" si="14" ref="AV16:AV35">AW16+AX16</f>
        <v>0</v>
      </c>
      <c r="AW16" s="44">
        <f aca="true" t="shared" si="15" ref="AW16:AW35">G16*AO16</f>
        <v>0</v>
      </c>
      <c r="AX16" s="44">
        <f aca="true" t="shared" si="16" ref="AX16:AX35">G16*AP16</f>
        <v>0</v>
      </c>
      <c r="AY16" s="47" t="s">
        <v>108</v>
      </c>
      <c r="AZ16" s="47" t="s">
        <v>109</v>
      </c>
      <c r="BA16" s="28" t="s">
        <v>110</v>
      </c>
      <c r="BC16" s="44">
        <f aca="true" t="shared" si="17" ref="BC16:BC35">AW16+AX16</f>
        <v>0</v>
      </c>
      <c r="BD16" s="44">
        <f aca="true" t="shared" si="18" ref="BD16:BD35">H16/(100-BE16)*100</f>
        <v>0</v>
      </c>
      <c r="BE16" s="44">
        <v>0</v>
      </c>
      <c r="BF16" s="44">
        <f aca="true" t="shared" si="19" ref="BF16:BF35">M16</f>
        <v>0</v>
      </c>
      <c r="BH16" s="44">
        <f aca="true" t="shared" si="20" ref="BH16:BH35">G16*AO16</f>
        <v>0</v>
      </c>
      <c r="BI16" s="44">
        <f aca="true" t="shared" si="21" ref="BI16:BI35">G16*AP16</f>
        <v>0</v>
      </c>
      <c r="BJ16" s="44">
        <f aca="true" t="shared" si="22" ref="BJ16:BJ35">G16*H16</f>
        <v>0</v>
      </c>
      <c r="BK16" s="44"/>
      <c r="BL16" s="44">
        <v>1</v>
      </c>
    </row>
    <row r="17" spans="1:64" ht="15" customHeight="1">
      <c r="A17" s="21" t="s">
        <v>111</v>
      </c>
      <c r="B17" s="3" t="s">
        <v>99</v>
      </c>
      <c r="C17" s="3" t="s">
        <v>112</v>
      </c>
      <c r="D17" s="79" t="s">
        <v>113</v>
      </c>
      <c r="E17" s="79"/>
      <c r="F17" s="3" t="s">
        <v>106</v>
      </c>
      <c r="G17" s="44">
        <v>85</v>
      </c>
      <c r="H17" s="63">
        <v>0</v>
      </c>
      <c r="I17" s="44">
        <f aca="true" t="shared" si="23" ref="I17:I35">G17*AO17</f>
        <v>0</v>
      </c>
      <c r="J17" s="44">
        <f t="shared" si="0"/>
        <v>0</v>
      </c>
      <c r="K17" s="44">
        <f t="shared" si="1"/>
        <v>0</v>
      </c>
      <c r="L17" s="44">
        <v>0</v>
      </c>
      <c r="M17" s="44">
        <f t="shared" si="2"/>
        <v>0</v>
      </c>
      <c r="N17" s="45"/>
      <c r="O17" s="46" t="s">
        <v>15</v>
      </c>
      <c r="Z17" s="44">
        <f t="shared" si="3"/>
        <v>0</v>
      </c>
      <c r="AB17" s="44">
        <f t="shared" si="4"/>
        <v>0</v>
      </c>
      <c r="AC17" s="44">
        <f t="shared" si="5"/>
        <v>0</v>
      </c>
      <c r="AD17" s="44">
        <f t="shared" si="6"/>
        <v>0</v>
      </c>
      <c r="AE17" s="44">
        <f t="shared" si="7"/>
        <v>0</v>
      </c>
      <c r="AF17" s="44">
        <f t="shared" si="8"/>
        <v>0</v>
      </c>
      <c r="AG17" s="44">
        <f t="shared" si="9"/>
        <v>0</v>
      </c>
      <c r="AH17" s="44">
        <f t="shared" si="10"/>
        <v>0</v>
      </c>
      <c r="AI17" s="28" t="s">
        <v>99</v>
      </c>
      <c r="AJ17" s="44">
        <f t="shared" si="11"/>
        <v>0</v>
      </c>
      <c r="AK17" s="44">
        <f t="shared" si="12"/>
        <v>0</v>
      </c>
      <c r="AL17" s="44">
        <f t="shared" si="13"/>
        <v>0</v>
      </c>
      <c r="AN17" s="44">
        <v>21</v>
      </c>
      <c r="AO17" s="44">
        <f>H17*0</f>
        <v>0</v>
      </c>
      <c r="AP17" s="44">
        <f>H17*(1-0)</f>
        <v>0</v>
      </c>
      <c r="AQ17" s="47" t="s">
        <v>103</v>
      </c>
      <c r="AV17" s="44">
        <f t="shared" si="14"/>
        <v>0</v>
      </c>
      <c r="AW17" s="44">
        <f t="shared" si="15"/>
        <v>0</v>
      </c>
      <c r="AX17" s="44">
        <f t="shared" si="16"/>
        <v>0</v>
      </c>
      <c r="AY17" s="47" t="s">
        <v>108</v>
      </c>
      <c r="AZ17" s="47" t="s">
        <v>109</v>
      </c>
      <c r="BA17" s="28" t="s">
        <v>110</v>
      </c>
      <c r="BC17" s="44">
        <f t="shared" si="17"/>
        <v>0</v>
      </c>
      <c r="BD17" s="44">
        <f t="shared" si="18"/>
        <v>0</v>
      </c>
      <c r="BE17" s="44">
        <v>0</v>
      </c>
      <c r="BF17" s="44">
        <f t="shared" si="19"/>
        <v>0</v>
      </c>
      <c r="BH17" s="44">
        <f t="shared" si="20"/>
        <v>0</v>
      </c>
      <c r="BI17" s="44">
        <f t="shared" si="21"/>
        <v>0</v>
      </c>
      <c r="BJ17" s="44">
        <f t="shared" si="22"/>
        <v>0</v>
      </c>
      <c r="BK17" s="44"/>
      <c r="BL17" s="44">
        <v>1</v>
      </c>
    </row>
    <row r="18" spans="1:64" ht="15" customHeight="1">
      <c r="A18" s="21" t="s">
        <v>114</v>
      </c>
      <c r="B18" s="3" t="s">
        <v>99</v>
      </c>
      <c r="C18" s="3" t="s">
        <v>115</v>
      </c>
      <c r="D18" s="79" t="s">
        <v>116</v>
      </c>
      <c r="E18" s="79"/>
      <c r="F18" s="3" t="s">
        <v>106</v>
      </c>
      <c r="G18" s="44">
        <v>85</v>
      </c>
      <c r="H18" s="63">
        <v>0</v>
      </c>
      <c r="I18" s="44">
        <f t="shared" si="23"/>
        <v>0</v>
      </c>
      <c r="J18" s="44">
        <f t="shared" si="0"/>
        <v>0</v>
      </c>
      <c r="K18" s="44">
        <f t="shared" si="1"/>
        <v>0</v>
      </c>
      <c r="L18" s="44">
        <v>0</v>
      </c>
      <c r="M18" s="44">
        <f t="shared" si="2"/>
        <v>0</v>
      </c>
      <c r="N18" s="45" t="s">
        <v>107</v>
      </c>
      <c r="O18" s="46" t="s">
        <v>15</v>
      </c>
      <c r="Z18" s="44">
        <f t="shared" si="3"/>
        <v>0</v>
      </c>
      <c r="AB18" s="44">
        <f t="shared" si="4"/>
        <v>0</v>
      </c>
      <c r="AC18" s="44">
        <f t="shared" si="5"/>
        <v>0</v>
      </c>
      <c r="AD18" s="44">
        <f t="shared" si="6"/>
        <v>0</v>
      </c>
      <c r="AE18" s="44">
        <f t="shared" si="7"/>
        <v>0</v>
      </c>
      <c r="AF18" s="44">
        <f t="shared" si="8"/>
        <v>0</v>
      </c>
      <c r="AG18" s="44">
        <f t="shared" si="9"/>
        <v>0</v>
      </c>
      <c r="AH18" s="44">
        <f t="shared" si="10"/>
        <v>0</v>
      </c>
      <c r="AI18" s="28" t="s">
        <v>99</v>
      </c>
      <c r="AJ18" s="44">
        <f t="shared" si="11"/>
        <v>0</v>
      </c>
      <c r="AK18" s="44">
        <f t="shared" si="12"/>
        <v>0</v>
      </c>
      <c r="AL18" s="44">
        <f t="shared" si="13"/>
        <v>0</v>
      </c>
      <c r="AN18" s="44">
        <v>21</v>
      </c>
      <c r="AO18" s="44">
        <f>H18*0.00640804597701149</f>
        <v>0</v>
      </c>
      <c r="AP18" s="44">
        <f>H18*(1-0.00640804597701149)</f>
        <v>0</v>
      </c>
      <c r="AQ18" s="47" t="s">
        <v>103</v>
      </c>
      <c r="AV18" s="44">
        <f t="shared" si="14"/>
        <v>0</v>
      </c>
      <c r="AW18" s="44">
        <f t="shared" si="15"/>
        <v>0</v>
      </c>
      <c r="AX18" s="44">
        <f t="shared" si="16"/>
        <v>0</v>
      </c>
      <c r="AY18" s="47" t="s">
        <v>108</v>
      </c>
      <c r="AZ18" s="47" t="s">
        <v>109</v>
      </c>
      <c r="BA18" s="28" t="s">
        <v>110</v>
      </c>
      <c r="BC18" s="44">
        <f t="shared" si="17"/>
        <v>0</v>
      </c>
      <c r="BD18" s="44">
        <f t="shared" si="18"/>
        <v>0</v>
      </c>
      <c r="BE18" s="44">
        <v>0</v>
      </c>
      <c r="BF18" s="44">
        <f t="shared" si="19"/>
        <v>0</v>
      </c>
      <c r="BH18" s="44">
        <f t="shared" si="20"/>
        <v>0</v>
      </c>
      <c r="BI18" s="44">
        <f t="shared" si="21"/>
        <v>0</v>
      </c>
      <c r="BJ18" s="44">
        <f t="shared" si="22"/>
        <v>0</v>
      </c>
      <c r="BK18" s="44"/>
      <c r="BL18" s="44">
        <v>1</v>
      </c>
    </row>
    <row r="19" spans="1:64" ht="15" customHeight="1">
      <c r="A19" s="21" t="s">
        <v>117</v>
      </c>
      <c r="B19" s="3" t="s">
        <v>99</v>
      </c>
      <c r="C19" s="3" t="s">
        <v>118</v>
      </c>
      <c r="D19" s="79" t="s">
        <v>119</v>
      </c>
      <c r="E19" s="79"/>
      <c r="F19" s="3" t="s">
        <v>106</v>
      </c>
      <c r="G19" s="44">
        <v>85</v>
      </c>
      <c r="H19" s="63">
        <v>0</v>
      </c>
      <c r="I19" s="44">
        <f t="shared" si="23"/>
        <v>0</v>
      </c>
      <c r="J19" s="44">
        <f t="shared" si="0"/>
        <v>0</v>
      </c>
      <c r="K19" s="44">
        <f t="shared" si="1"/>
        <v>0</v>
      </c>
      <c r="L19" s="44">
        <v>0</v>
      </c>
      <c r="M19" s="44">
        <f t="shared" si="2"/>
        <v>0</v>
      </c>
      <c r="N19" s="45" t="s">
        <v>107</v>
      </c>
      <c r="O19" s="46" t="s">
        <v>15</v>
      </c>
      <c r="Z19" s="44">
        <f t="shared" si="3"/>
        <v>0</v>
      </c>
      <c r="AB19" s="44">
        <f t="shared" si="4"/>
        <v>0</v>
      </c>
      <c r="AC19" s="44">
        <f t="shared" si="5"/>
        <v>0</v>
      </c>
      <c r="AD19" s="44">
        <f t="shared" si="6"/>
        <v>0</v>
      </c>
      <c r="AE19" s="44">
        <f t="shared" si="7"/>
        <v>0</v>
      </c>
      <c r="AF19" s="44">
        <f t="shared" si="8"/>
        <v>0</v>
      </c>
      <c r="AG19" s="44">
        <f t="shared" si="9"/>
        <v>0</v>
      </c>
      <c r="AH19" s="44">
        <f t="shared" si="10"/>
        <v>0</v>
      </c>
      <c r="AI19" s="28" t="s">
        <v>99</v>
      </c>
      <c r="AJ19" s="44">
        <f t="shared" si="11"/>
        <v>0</v>
      </c>
      <c r="AK19" s="44">
        <f t="shared" si="12"/>
        <v>0</v>
      </c>
      <c r="AL19" s="44">
        <f t="shared" si="13"/>
        <v>0</v>
      </c>
      <c r="AN19" s="44">
        <v>21</v>
      </c>
      <c r="AO19" s="44">
        <f>H19*0</f>
        <v>0</v>
      </c>
      <c r="AP19" s="44">
        <f>H19*(1-0)</f>
        <v>0</v>
      </c>
      <c r="AQ19" s="47" t="s">
        <v>103</v>
      </c>
      <c r="AV19" s="44">
        <f t="shared" si="14"/>
        <v>0</v>
      </c>
      <c r="AW19" s="44">
        <f t="shared" si="15"/>
        <v>0</v>
      </c>
      <c r="AX19" s="44">
        <f t="shared" si="16"/>
        <v>0</v>
      </c>
      <c r="AY19" s="47" t="s">
        <v>108</v>
      </c>
      <c r="AZ19" s="47" t="s">
        <v>109</v>
      </c>
      <c r="BA19" s="28" t="s">
        <v>110</v>
      </c>
      <c r="BC19" s="44">
        <f t="shared" si="17"/>
        <v>0</v>
      </c>
      <c r="BD19" s="44">
        <f t="shared" si="18"/>
        <v>0</v>
      </c>
      <c r="BE19" s="44">
        <v>0</v>
      </c>
      <c r="BF19" s="44">
        <f t="shared" si="19"/>
        <v>0</v>
      </c>
      <c r="BH19" s="44">
        <f t="shared" si="20"/>
        <v>0</v>
      </c>
      <c r="BI19" s="44">
        <f t="shared" si="21"/>
        <v>0</v>
      </c>
      <c r="BJ19" s="44">
        <f t="shared" si="22"/>
        <v>0</v>
      </c>
      <c r="BK19" s="44"/>
      <c r="BL19" s="44">
        <v>1</v>
      </c>
    </row>
    <row r="20" spans="1:64" ht="15" customHeight="1">
      <c r="A20" s="21" t="s">
        <v>120</v>
      </c>
      <c r="B20" s="3" t="s">
        <v>99</v>
      </c>
      <c r="C20" s="3" t="s">
        <v>121</v>
      </c>
      <c r="D20" s="79" t="s">
        <v>122</v>
      </c>
      <c r="E20" s="79"/>
      <c r="F20" s="3" t="s">
        <v>123</v>
      </c>
      <c r="G20" s="44">
        <v>85</v>
      </c>
      <c r="H20" s="63">
        <v>0</v>
      </c>
      <c r="I20" s="44">
        <f t="shared" si="23"/>
        <v>0</v>
      </c>
      <c r="J20" s="44">
        <f t="shared" si="0"/>
        <v>0</v>
      </c>
      <c r="K20" s="44">
        <f t="shared" si="1"/>
        <v>0</v>
      </c>
      <c r="L20" s="44">
        <v>0.00024</v>
      </c>
      <c r="M20" s="44">
        <f t="shared" si="2"/>
        <v>0.0204</v>
      </c>
      <c r="N20" s="45" t="s">
        <v>107</v>
      </c>
      <c r="O20" s="46" t="s">
        <v>15</v>
      </c>
      <c r="Z20" s="44">
        <f t="shared" si="3"/>
        <v>0</v>
      </c>
      <c r="AB20" s="44">
        <f t="shared" si="4"/>
        <v>0</v>
      </c>
      <c r="AC20" s="44">
        <f t="shared" si="5"/>
        <v>0</v>
      </c>
      <c r="AD20" s="44">
        <f t="shared" si="6"/>
        <v>0</v>
      </c>
      <c r="AE20" s="44">
        <f t="shared" si="7"/>
        <v>0</v>
      </c>
      <c r="AF20" s="44">
        <f t="shared" si="8"/>
        <v>0</v>
      </c>
      <c r="AG20" s="44">
        <f t="shared" si="9"/>
        <v>0</v>
      </c>
      <c r="AH20" s="44">
        <f t="shared" si="10"/>
        <v>0</v>
      </c>
      <c r="AI20" s="28" t="s">
        <v>99</v>
      </c>
      <c r="AJ20" s="44">
        <f t="shared" si="11"/>
        <v>0</v>
      </c>
      <c r="AK20" s="44">
        <f t="shared" si="12"/>
        <v>0</v>
      </c>
      <c r="AL20" s="44">
        <f t="shared" si="13"/>
        <v>0</v>
      </c>
      <c r="AN20" s="44">
        <v>21</v>
      </c>
      <c r="AO20" s="44">
        <f>H20*0.537903930131004</f>
        <v>0</v>
      </c>
      <c r="AP20" s="44">
        <f>H20*(1-0.537903930131004)</f>
        <v>0</v>
      </c>
      <c r="AQ20" s="47" t="s">
        <v>103</v>
      </c>
      <c r="AV20" s="44">
        <f t="shared" si="14"/>
        <v>0</v>
      </c>
      <c r="AW20" s="44">
        <f t="shared" si="15"/>
        <v>0</v>
      </c>
      <c r="AX20" s="44">
        <f t="shared" si="16"/>
        <v>0</v>
      </c>
      <c r="AY20" s="47" t="s">
        <v>108</v>
      </c>
      <c r="AZ20" s="47" t="s">
        <v>109</v>
      </c>
      <c r="BA20" s="28" t="s">
        <v>110</v>
      </c>
      <c r="BC20" s="44">
        <f t="shared" si="17"/>
        <v>0</v>
      </c>
      <c r="BD20" s="44">
        <f t="shared" si="18"/>
        <v>0</v>
      </c>
      <c r="BE20" s="44">
        <v>0</v>
      </c>
      <c r="BF20" s="44">
        <f t="shared" si="19"/>
        <v>0.0204</v>
      </c>
      <c r="BH20" s="44">
        <f t="shared" si="20"/>
        <v>0</v>
      </c>
      <c r="BI20" s="44">
        <f t="shared" si="21"/>
        <v>0</v>
      </c>
      <c r="BJ20" s="44">
        <f t="shared" si="22"/>
        <v>0</v>
      </c>
      <c r="BK20" s="44"/>
      <c r="BL20" s="44">
        <v>1</v>
      </c>
    </row>
    <row r="21" spans="1:64" ht="15" customHeight="1">
      <c r="A21" s="21" t="s">
        <v>124</v>
      </c>
      <c r="B21" s="3" t="s">
        <v>99</v>
      </c>
      <c r="C21" s="3" t="s">
        <v>112</v>
      </c>
      <c r="D21" s="79" t="s">
        <v>125</v>
      </c>
      <c r="E21" s="79"/>
      <c r="F21" s="3" t="s">
        <v>106</v>
      </c>
      <c r="G21" s="44">
        <v>134</v>
      </c>
      <c r="H21" s="63">
        <v>0</v>
      </c>
      <c r="I21" s="44">
        <f t="shared" si="23"/>
        <v>0</v>
      </c>
      <c r="J21" s="44">
        <f t="shared" si="0"/>
        <v>0</v>
      </c>
      <c r="K21" s="44">
        <f t="shared" si="1"/>
        <v>0</v>
      </c>
      <c r="L21" s="44">
        <v>0</v>
      </c>
      <c r="M21" s="44">
        <f t="shared" si="2"/>
        <v>0</v>
      </c>
      <c r="N21" s="45"/>
      <c r="O21" s="46" t="s">
        <v>15</v>
      </c>
      <c r="Z21" s="44">
        <f t="shared" si="3"/>
        <v>0</v>
      </c>
      <c r="AB21" s="44">
        <f t="shared" si="4"/>
        <v>0</v>
      </c>
      <c r="AC21" s="44">
        <f t="shared" si="5"/>
        <v>0</v>
      </c>
      <c r="AD21" s="44">
        <f t="shared" si="6"/>
        <v>0</v>
      </c>
      <c r="AE21" s="44">
        <f t="shared" si="7"/>
        <v>0</v>
      </c>
      <c r="AF21" s="44">
        <f t="shared" si="8"/>
        <v>0</v>
      </c>
      <c r="AG21" s="44">
        <f t="shared" si="9"/>
        <v>0</v>
      </c>
      <c r="AH21" s="44">
        <f t="shared" si="10"/>
        <v>0</v>
      </c>
      <c r="AI21" s="28" t="s">
        <v>99</v>
      </c>
      <c r="AJ21" s="44">
        <f t="shared" si="11"/>
        <v>0</v>
      </c>
      <c r="AK21" s="44">
        <f t="shared" si="12"/>
        <v>0</v>
      </c>
      <c r="AL21" s="44">
        <f t="shared" si="13"/>
        <v>0</v>
      </c>
      <c r="AN21" s="44">
        <v>21</v>
      </c>
      <c r="AO21" s="44">
        <f>H21*0</f>
        <v>0</v>
      </c>
      <c r="AP21" s="44">
        <f>H21*(1-0)</f>
        <v>0</v>
      </c>
      <c r="AQ21" s="47" t="s">
        <v>103</v>
      </c>
      <c r="AV21" s="44">
        <f t="shared" si="14"/>
        <v>0</v>
      </c>
      <c r="AW21" s="44">
        <f t="shared" si="15"/>
        <v>0</v>
      </c>
      <c r="AX21" s="44">
        <f t="shared" si="16"/>
        <v>0</v>
      </c>
      <c r="AY21" s="47" t="s">
        <v>108</v>
      </c>
      <c r="AZ21" s="47" t="s">
        <v>109</v>
      </c>
      <c r="BA21" s="28" t="s">
        <v>110</v>
      </c>
      <c r="BC21" s="44">
        <f t="shared" si="17"/>
        <v>0</v>
      </c>
      <c r="BD21" s="44">
        <f t="shared" si="18"/>
        <v>0</v>
      </c>
      <c r="BE21" s="44">
        <v>0</v>
      </c>
      <c r="BF21" s="44">
        <f t="shared" si="19"/>
        <v>0</v>
      </c>
      <c r="BH21" s="44">
        <f t="shared" si="20"/>
        <v>0</v>
      </c>
      <c r="BI21" s="44">
        <f t="shared" si="21"/>
        <v>0</v>
      </c>
      <c r="BJ21" s="44">
        <f t="shared" si="22"/>
        <v>0</v>
      </c>
      <c r="BK21" s="44"/>
      <c r="BL21" s="44">
        <v>1</v>
      </c>
    </row>
    <row r="22" spans="1:64" ht="15" customHeight="1">
      <c r="A22" s="21" t="s">
        <v>126</v>
      </c>
      <c r="B22" s="3" t="s">
        <v>99</v>
      </c>
      <c r="C22" s="3" t="s">
        <v>127</v>
      </c>
      <c r="D22" s="79" t="s">
        <v>128</v>
      </c>
      <c r="E22" s="79"/>
      <c r="F22" s="3" t="s">
        <v>106</v>
      </c>
      <c r="G22" s="44">
        <v>85</v>
      </c>
      <c r="H22" s="63">
        <v>0</v>
      </c>
      <c r="I22" s="44">
        <f t="shared" si="23"/>
        <v>0</v>
      </c>
      <c r="J22" s="44">
        <f t="shared" si="0"/>
        <v>0</v>
      </c>
      <c r="K22" s="44">
        <f t="shared" si="1"/>
        <v>0</v>
      </c>
      <c r="L22" s="44">
        <v>0.00056</v>
      </c>
      <c r="M22" s="44">
        <f t="shared" si="2"/>
        <v>0.047599999999999996</v>
      </c>
      <c r="N22" s="45" t="s">
        <v>107</v>
      </c>
      <c r="O22" s="46" t="s">
        <v>15</v>
      </c>
      <c r="Z22" s="44">
        <f t="shared" si="3"/>
        <v>0</v>
      </c>
      <c r="AB22" s="44">
        <f t="shared" si="4"/>
        <v>0</v>
      </c>
      <c r="AC22" s="44">
        <f t="shared" si="5"/>
        <v>0</v>
      </c>
      <c r="AD22" s="44">
        <f t="shared" si="6"/>
        <v>0</v>
      </c>
      <c r="AE22" s="44">
        <f t="shared" si="7"/>
        <v>0</v>
      </c>
      <c r="AF22" s="44">
        <f t="shared" si="8"/>
        <v>0</v>
      </c>
      <c r="AG22" s="44">
        <f t="shared" si="9"/>
        <v>0</v>
      </c>
      <c r="AH22" s="44">
        <f t="shared" si="10"/>
        <v>0</v>
      </c>
      <c r="AI22" s="28" t="s">
        <v>99</v>
      </c>
      <c r="AJ22" s="44">
        <f t="shared" si="11"/>
        <v>0</v>
      </c>
      <c r="AK22" s="44">
        <f t="shared" si="12"/>
        <v>0</v>
      </c>
      <c r="AL22" s="44">
        <f t="shared" si="13"/>
        <v>0</v>
      </c>
      <c r="AN22" s="44">
        <v>21</v>
      </c>
      <c r="AO22" s="44">
        <f>H22*0.17665295536058</f>
        <v>0</v>
      </c>
      <c r="AP22" s="44">
        <f>H22*(1-0.17665295536058)</f>
        <v>0</v>
      </c>
      <c r="AQ22" s="47" t="s">
        <v>103</v>
      </c>
      <c r="AV22" s="44">
        <f t="shared" si="14"/>
        <v>0</v>
      </c>
      <c r="AW22" s="44">
        <f t="shared" si="15"/>
        <v>0</v>
      </c>
      <c r="AX22" s="44">
        <f t="shared" si="16"/>
        <v>0</v>
      </c>
      <c r="AY22" s="47" t="s">
        <v>108</v>
      </c>
      <c r="AZ22" s="47" t="s">
        <v>109</v>
      </c>
      <c r="BA22" s="28" t="s">
        <v>110</v>
      </c>
      <c r="BC22" s="44">
        <f t="shared" si="17"/>
        <v>0</v>
      </c>
      <c r="BD22" s="44">
        <f t="shared" si="18"/>
        <v>0</v>
      </c>
      <c r="BE22" s="44">
        <v>0</v>
      </c>
      <c r="BF22" s="44">
        <f t="shared" si="19"/>
        <v>0.047599999999999996</v>
      </c>
      <c r="BH22" s="44">
        <f t="shared" si="20"/>
        <v>0</v>
      </c>
      <c r="BI22" s="44">
        <f t="shared" si="21"/>
        <v>0</v>
      </c>
      <c r="BJ22" s="44">
        <f t="shared" si="22"/>
        <v>0</v>
      </c>
      <c r="BK22" s="44"/>
      <c r="BL22" s="44">
        <v>1</v>
      </c>
    </row>
    <row r="23" spans="1:64" ht="15" customHeight="1">
      <c r="A23" s="21" t="s">
        <v>129</v>
      </c>
      <c r="B23" s="3" t="s">
        <v>99</v>
      </c>
      <c r="C23" s="3" t="s">
        <v>112</v>
      </c>
      <c r="D23" s="79" t="s">
        <v>130</v>
      </c>
      <c r="E23" s="79"/>
      <c r="F23" s="3" t="s">
        <v>106</v>
      </c>
      <c r="G23" s="44">
        <v>85</v>
      </c>
      <c r="H23" s="63">
        <v>0</v>
      </c>
      <c r="I23" s="44">
        <f t="shared" si="23"/>
        <v>0</v>
      </c>
      <c r="J23" s="44">
        <f t="shared" si="0"/>
        <v>0</v>
      </c>
      <c r="K23" s="44">
        <f t="shared" si="1"/>
        <v>0</v>
      </c>
      <c r="L23" s="44">
        <v>0</v>
      </c>
      <c r="M23" s="44">
        <f t="shared" si="2"/>
        <v>0</v>
      </c>
      <c r="N23" s="45"/>
      <c r="O23" s="46" t="s">
        <v>15</v>
      </c>
      <c r="Z23" s="44">
        <f t="shared" si="3"/>
        <v>0</v>
      </c>
      <c r="AB23" s="44">
        <f t="shared" si="4"/>
        <v>0</v>
      </c>
      <c r="AC23" s="44">
        <f t="shared" si="5"/>
        <v>0</v>
      </c>
      <c r="AD23" s="44">
        <f t="shared" si="6"/>
        <v>0</v>
      </c>
      <c r="AE23" s="44">
        <f t="shared" si="7"/>
        <v>0</v>
      </c>
      <c r="AF23" s="44">
        <f t="shared" si="8"/>
        <v>0</v>
      </c>
      <c r="AG23" s="44">
        <f t="shared" si="9"/>
        <v>0</v>
      </c>
      <c r="AH23" s="44">
        <f t="shared" si="10"/>
        <v>0</v>
      </c>
      <c r="AI23" s="28" t="s">
        <v>99</v>
      </c>
      <c r="AJ23" s="44">
        <f t="shared" si="11"/>
        <v>0</v>
      </c>
      <c r="AK23" s="44">
        <f t="shared" si="12"/>
        <v>0</v>
      </c>
      <c r="AL23" s="44">
        <f t="shared" si="13"/>
        <v>0</v>
      </c>
      <c r="AN23" s="44">
        <v>21</v>
      </c>
      <c r="AO23" s="44">
        <f>H23*0</f>
        <v>0</v>
      </c>
      <c r="AP23" s="44">
        <f>H23*(1-0)</f>
        <v>0</v>
      </c>
      <c r="AQ23" s="47" t="s">
        <v>103</v>
      </c>
      <c r="AV23" s="44">
        <f t="shared" si="14"/>
        <v>0</v>
      </c>
      <c r="AW23" s="44">
        <f t="shared" si="15"/>
        <v>0</v>
      </c>
      <c r="AX23" s="44">
        <f t="shared" si="16"/>
        <v>0</v>
      </c>
      <c r="AY23" s="47" t="s">
        <v>108</v>
      </c>
      <c r="AZ23" s="47" t="s">
        <v>109</v>
      </c>
      <c r="BA23" s="28" t="s">
        <v>110</v>
      </c>
      <c r="BC23" s="44">
        <f t="shared" si="17"/>
        <v>0</v>
      </c>
      <c r="BD23" s="44">
        <f t="shared" si="18"/>
        <v>0</v>
      </c>
      <c r="BE23" s="44">
        <v>0</v>
      </c>
      <c r="BF23" s="44">
        <f t="shared" si="19"/>
        <v>0</v>
      </c>
      <c r="BH23" s="44">
        <f t="shared" si="20"/>
        <v>0</v>
      </c>
      <c r="BI23" s="44">
        <f t="shared" si="21"/>
        <v>0</v>
      </c>
      <c r="BJ23" s="44">
        <f t="shared" si="22"/>
        <v>0</v>
      </c>
      <c r="BK23" s="44"/>
      <c r="BL23" s="44">
        <v>1</v>
      </c>
    </row>
    <row r="24" spans="1:64" ht="15" customHeight="1">
      <c r="A24" s="21" t="s">
        <v>131</v>
      </c>
      <c r="B24" s="3" t="s">
        <v>99</v>
      </c>
      <c r="C24" s="3" t="s">
        <v>132</v>
      </c>
      <c r="D24" s="79" t="s">
        <v>133</v>
      </c>
      <c r="E24" s="79"/>
      <c r="F24" s="3" t="s">
        <v>106</v>
      </c>
      <c r="G24" s="44">
        <v>216</v>
      </c>
      <c r="H24" s="63">
        <v>0</v>
      </c>
      <c r="I24" s="44">
        <f t="shared" si="23"/>
        <v>0</v>
      </c>
      <c r="J24" s="44">
        <f t="shared" si="0"/>
        <v>0</v>
      </c>
      <c r="K24" s="44">
        <f t="shared" si="1"/>
        <v>0</v>
      </c>
      <c r="L24" s="44">
        <v>0</v>
      </c>
      <c r="M24" s="44">
        <f t="shared" si="2"/>
        <v>0</v>
      </c>
      <c r="N24" s="45" t="s">
        <v>107</v>
      </c>
      <c r="O24" s="46" t="s">
        <v>15</v>
      </c>
      <c r="Z24" s="44">
        <f t="shared" si="3"/>
        <v>0</v>
      </c>
      <c r="AB24" s="44">
        <f t="shared" si="4"/>
        <v>0</v>
      </c>
      <c r="AC24" s="44">
        <f t="shared" si="5"/>
        <v>0</v>
      </c>
      <c r="AD24" s="44">
        <f t="shared" si="6"/>
        <v>0</v>
      </c>
      <c r="AE24" s="44">
        <f t="shared" si="7"/>
        <v>0</v>
      </c>
      <c r="AF24" s="44">
        <f t="shared" si="8"/>
        <v>0</v>
      </c>
      <c r="AG24" s="44">
        <f t="shared" si="9"/>
        <v>0</v>
      </c>
      <c r="AH24" s="44">
        <f t="shared" si="10"/>
        <v>0</v>
      </c>
      <c r="AI24" s="28" t="s">
        <v>99</v>
      </c>
      <c r="AJ24" s="44">
        <f t="shared" si="11"/>
        <v>0</v>
      </c>
      <c r="AK24" s="44">
        <f t="shared" si="12"/>
        <v>0</v>
      </c>
      <c r="AL24" s="44">
        <f t="shared" si="13"/>
        <v>0</v>
      </c>
      <c r="AN24" s="44">
        <v>21</v>
      </c>
      <c r="AO24" s="44">
        <f>H24*0</f>
        <v>0</v>
      </c>
      <c r="AP24" s="44">
        <f>H24*(1-0)</f>
        <v>0</v>
      </c>
      <c r="AQ24" s="47" t="s">
        <v>103</v>
      </c>
      <c r="AV24" s="44">
        <f t="shared" si="14"/>
        <v>0</v>
      </c>
      <c r="AW24" s="44">
        <f t="shared" si="15"/>
        <v>0</v>
      </c>
      <c r="AX24" s="44">
        <f t="shared" si="16"/>
        <v>0</v>
      </c>
      <c r="AY24" s="47" t="s">
        <v>108</v>
      </c>
      <c r="AZ24" s="47" t="s">
        <v>109</v>
      </c>
      <c r="BA24" s="28" t="s">
        <v>110</v>
      </c>
      <c r="BC24" s="44">
        <f t="shared" si="17"/>
        <v>0</v>
      </c>
      <c r="BD24" s="44">
        <f t="shared" si="18"/>
        <v>0</v>
      </c>
      <c r="BE24" s="44">
        <v>0</v>
      </c>
      <c r="BF24" s="44">
        <f t="shared" si="19"/>
        <v>0</v>
      </c>
      <c r="BH24" s="44">
        <f t="shared" si="20"/>
        <v>0</v>
      </c>
      <c r="BI24" s="44">
        <f t="shared" si="21"/>
        <v>0</v>
      </c>
      <c r="BJ24" s="44">
        <f t="shared" si="22"/>
        <v>0</v>
      </c>
      <c r="BK24" s="44"/>
      <c r="BL24" s="44">
        <v>1</v>
      </c>
    </row>
    <row r="25" spans="1:64" ht="15" customHeight="1">
      <c r="A25" s="21" t="s">
        <v>134</v>
      </c>
      <c r="B25" s="3" t="s">
        <v>99</v>
      </c>
      <c r="C25" s="3" t="s">
        <v>135</v>
      </c>
      <c r="D25" s="79" t="s">
        <v>136</v>
      </c>
      <c r="E25" s="79"/>
      <c r="F25" s="3" t="s">
        <v>106</v>
      </c>
      <c r="G25" s="44">
        <v>216</v>
      </c>
      <c r="H25" s="63">
        <v>0</v>
      </c>
      <c r="I25" s="44">
        <f t="shared" si="23"/>
        <v>0</v>
      </c>
      <c r="J25" s="44">
        <f t="shared" si="0"/>
        <v>0</v>
      </c>
      <c r="K25" s="44">
        <f t="shared" si="1"/>
        <v>0</v>
      </c>
      <c r="L25" s="44">
        <v>0</v>
      </c>
      <c r="M25" s="44">
        <f t="shared" si="2"/>
        <v>0</v>
      </c>
      <c r="N25" s="45" t="s">
        <v>107</v>
      </c>
      <c r="O25" s="46" t="s">
        <v>15</v>
      </c>
      <c r="Z25" s="44">
        <f t="shared" si="3"/>
        <v>0</v>
      </c>
      <c r="AB25" s="44">
        <f t="shared" si="4"/>
        <v>0</v>
      </c>
      <c r="AC25" s="44">
        <f t="shared" si="5"/>
        <v>0</v>
      </c>
      <c r="AD25" s="44">
        <f t="shared" si="6"/>
        <v>0</v>
      </c>
      <c r="AE25" s="44">
        <f t="shared" si="7"/>
        <v>0</v>
      </c>
      <c r="AF25" s="44">
        <f t="shared" si="8"/>
        <v>0</v>
      </c>
      <c r="AG25" s="44">
        <f t="shared" si="9"/>
        <v>0</v>
      </c>
      <c r="AH25" s="44">
        <f t="shared" si="10"/>
        <v>0</v>
      </c>
      <c r="AI25" s="28" t="s">
        <v>99</v>
      </c>
      <c r="AJ25" s="44">
        <f t="shared" si="11"/>
        <v>0</v>
      </c>
      <c r="AK25" s="44">
        <f t="shared" si="12"/>
        <v>0</v>
      </c>
      <c r="AL25" s="44">
        <f t="shared" si="13"/>
        <v>0</v>
      </c>
      <c r="AN25" s="44">
        <v>21</v>
      </c>
      <c r="AO25" s="44">
        <f>H25*0.00977542932628798</f>
        <v>0</v>
      </c>
      <c r="AP25" s="44">
        <f>H25*(1-0.00977542932628798)</f>
        <v>0</v>
      </c>
      <c r="AQ25" s="47" t="s">
        <v>103</v>
      </c>
      <c r="AV25" s="44">
        <f t="shared" si="14"/>
        <v>0</v>
      </c>
      <c r="AW25" s="44">
        <f t="shared" si="15"/>
        <v>0</v>
      </c>
      <c r="AX25" s="44">
        <f t="shared" si="16"/>
        <v>0</v>
      </c>
      <c r="AY25" s="47" t="s">
        <v>108</v>
      </c>
      <c r="AZ25" s="47" t="s">
        <v>109</v>
      </c>
      <c r="BA25" s="28" t="s">
        <v>110</v>
      </c>
      <c r="BC25" s="44">
        <f t="shared" si="17"/>
        <v>0</v>
      </c>
      <c r="BD25" s="44">
        <f t="shared" si="18"/>
        <v>0</v>
      </c>
      <c r="BE25" s="44">
        <v>0</v>
      </c>
      <c r="BF25" s="44">
        <f t="shared" si="19"/>
        <v>0</v>
      </c>
      <c r="BH25" s="44">
        <f t="shared" si="20"/>
        <v>0</v>
      </c>
      <c r="BI25" s="44">
        <f t="shared" si="21"/>
        <v>0</v>
      </c>
      <c r="BJ25" s="44">
        <f t="shared" si="22"/>
        <v>0</v>
      </c>
      <c r="BK25" s="44"/>
      <c r="BL25" s="44">
        <v>1</v>
      </c>
    </row>
    <row r="26" spans="1:64" ht="15" customHeight="1">
      <c r="A26" s="21" t="s">
        <v>137</v>
      </c>
      <c r="B26" s="3" t="s">
        <v>99</v>
      </c>
      <c r="C26" s="3" t="s">
        <v>112</v>
      </c>
      <c r="D26" s="79" t="s">
        <v>138</v>
      </c>
      <c r="E26" s="79"/>
      <c r="F26" s="3" t="s">
        <v>106</v>
      </c>
      <c r="G26" s="44">
        <v>216</v>
      </c>
      <c r="H26" s="63">
        <v>0</v>
      </c>
      <c r="I26" s="44">
        <f t="shared" si="23"/>
        <v>0</v>
      </c>
      <c r="J26" s="44">
        <f t="shared" si="0"/>
        <v>0</v>
      </c>
      <c r="K26" s="44">
        <f t="shared" si="1"/>
        <v>0</v>
      </c>
      <c r="L26" s="44">
        <v>0</v>
      </c>
      <c r="M26" s="44">
        <f t="shared" si="2"/>
        <v>0</v>
      </c>
      <c r="N26" s="45"/>
      <c r="O26" s="46" t="s">
        <v>15</v>
      </c>
      <c r="Z26" s="44">
        <f t="shared" si="3"/>
        <v>0</v>
      </c>
      <c r="AB26" s="44">
        <f t="shared" si="4"/>
        <v>0</v>
      </c>
      <c r="AC26" s="44">
        <f t="shared" si="5"/>
        <v>0</v>
      </c>
      <c r="AD26" s="44">
        <f t="shared" si="6"/>
        <v>0</v>
      </c>
      <c r="AE26" s="44">
        <f t="shared" si="7"/>
        <v>0</v>
      </c>
      <c r="AF26" s="44">
        <f t="shared" si="8"/>
        <v>0</v>
      </c>
      <c r="AG26" s="44">
        <f t="shared" si="9"/>
        <v>0</v>
      </c>
      <c r="AH26" s="44">
        <f t="shared" si="10"/>
        <v>0</v>
      </c>
      <c r="AI26" s="28" t="s">
        <v>99</v>
      </c>
      <c r="AJ26" s="44">
        <f t="shared" si="11"/>
        <v>0</v>
      </c>
      <c r="AK26" s="44">
        <f t="shared" si="12"/>
        <v>0</v>
      </c>
      <c r="AL26" s="44">
        <f t="shared" si="13"/>
        <v>0</v>
      </c>
      <c r="AN26" s="44">
        <v>21</v>
      </c>
      <c r="AO26" s="44">
        <f>H26*0</f>
        <v>0</v>
      </c>
      <c r="AP26" s="44">
        <f>H26*(1-0)</f>
        <v>0</v>
      </c>
      <c r="AQ26" s="47" t="s">
        <v>103</v>
      </c>
      <c r="AV26" s="44">
        <f t="shared" si="14"/>
        <v>0</v>
      </c>
      <c r="AW26" s="44">
        <f t="shared" si="15"/>
        <v>0</v>
      </c>
      <c r="AX26" s="44">
        <f t="shared" si="16"/>
        <v>0</v>
      </c>
      <c r="AY26" s="47" t="s">
        <v>108</v>
      </c>
      <c r="AZ26" s="47" t="s">
        <v>109</v>
      </c>
      <c r="BA26" s="28" t="s">
        <v>110</v>
      </c>
      <c r="BC26" s="44">
        <f t="shared" si="17"/>
        <v>0</v>
      </c>
      <c r="BD26" s="44">
        <f t="shared" si="18"/>
        <v>0</v>
      </c>
      <c r="BE26" s="44">
        <v>0</v>
      </c>
      <c r="BF26" s="44">
        <f t="shared" si="19"/>
        <v>0</v>
      </c>
      <c r="BH26" s="44">
        <f t="shared" si="20"/>
        <v>0</v>
      </c>
      <c r="BI26" s="44">
        <f t="shared" si="21"/>
        <v>0</v>
      </c>
      <c r="BJ26" s="44">
        <f t="shared" si="22"/>
        <v>0</v>
      </c>
      <c r="BK26" s="44"/>
      <c r="BL26" s="44">
        <v>1</v>
      </c>
    </row>
    <row r="27" spans="1:64" ht="15" customHeight="1">
      <c r="A27" s="21" t="s">
        <v>139</v>
      </c>
      <c r="B27" s="3" t="s">
        <v>99</v>
      </c>
      <c r="C27" s="3" t="s">
        <v>140</v>
      </c>
      <c r="D27" s="79" t="s">
        <v>141</v>
      </c>
      <c r="E27" s="79"/>
      <c r="F27" s="3" t="s">
        <v>106</v>
      </c>
      <c r="G27" s="44">
        <v>49</v>
      </c>
      <c r="H27" s="63">
        <v>0</v>
      </c>
      <c r="I27" s="44">
        <f t="shared" si="23"/>
        <v>0</v>
      </c>
      <c r="J27" s="44">
        <f t="shared" si="0"/>
        <v>0</v>
      </c>
      <c r="K27" s="44">
        <f t="shared" si="1"/>
        <v>0</v>
      </c>
      <c r="L27" s="44">
        <v>0</v>
      </c>
      <c r="M27" s="44">
        <f t="shared" si="2"/>
        <v>0</v>
      </c>
      <c r="N27" s="45" t="s">
        <v>107</v>
      </c>
      <c r="O27" s="46" t="s">
        <v>15</v>
      </c>
      <c r="Z27" s="44">
        <f t="shared" si="3"/>
        <v>0</v>
      </c>
      <c r="AB27" s="44">
        <f t="shared" si="4"/>
        <v>0</v>
      </c>
      <c r="AC27" s="44">
        <f t="shared" si="5"/>
        <v>0</v>
      </c>
      <c r="AD27" s="44">
        <f t="shared" si="6"/>
        <v>0</v>
      </c>
      <c r="AE27" s="44">
        <f t="shared" si="7"/>
        <v>0</v>
      </c>
      <c r="AF27" s="44">
        <f t="shared" si="8"/>
        <v>0</v>
      </c>
      <c r="AG27" s="44">
        <f t="shared" si="9"/>
        <v>0</v>
      </c>
      <c r="AH27" s="44">
        <f t="shared" si="10"/>
        <v>0</v>
      </c>
      <c r="AI27" s="28" t="s">
        <v>99</v>
      </c>
      <c r="AJ27" s="44">
        <f t="shared" si="11"/>
        <v>0</v>
      </c>
      <c r="AK27" s="44">
        <f t="shared" si="12"/>
        <v>0</v>
      </c>
      <c r="AL27" s="44">
        <f t="shared" si="13"/>
        <v>0</v>
      </c>
      <c r="AN27" s="44">
        <v>21</v>
      </c>
      <c r="AO27" s="44">
        <f>H27*0</f>
        <v>0</v>
      </c>
      <c r="AP27" s="44">
        <f>H27*(1-0)</f>
        <v>0</v>
      </c>
      <c r="AQ27" s="47" t="s">
        <v>103</v>
      </c>
      <c r="AV27" s="44">
        <f t="shared" si="14"/>
        <v>0</v>
      </c>
      <c r="AW27" s="44">
        <f t="shared" si="15"/>
        <v>0</v>
      </c>
      <c r="AX27" s="44">
        <f t="shared" si="16"/>
        <v>0</v>
      </c>
      <c r="AY27" s="47" t="s">
        <v>108</v>
      </c>
      <c r="AZ27" s="47" t="s">
        <v>109</v>
      </c>
      <c r="BA27" s="28" t="s">
        <v>110</v>
      </c>
      <c r="BC27" s="44">
        <f t="shared" si="17"/>
        <v>0</v>
      </c>
      <c r="BD27" s="44">
        <f t="shared" si="18"/>
        <v>0</v>
      </c>
      <c r="BE27" s="44">
        <v>0</v>
      </c>
      <c r="BF27" s="44">
        <f t="shared" si="19"/>
        <v>0</v>
      </c>
      <c r="BH27" s="44">
        <f t="shared" si="20"/>
        <v>0</v>
      </c>
      <c r="BI27" s="44">
        <f t="shared" si="21"/>
        <v>0</v>
      </c>
      <c r="BJ27" s="44">
        <f t="shared" si="22"/>
        <v>0</v>
      </c>
      <c r="BK27" s="44"/>
      <c r="BL27" s="44">
        <v>1</v>
      </c>
    </row>
    <row r="28" spans="1:64" ht="15" customHeight="1">
      <c r="A28" s="21" t="s">
        <v>142</v>
      </c>
      <c r="B28" s="3" t="s">
        <v>99</v>
      </c>
      <c r="C28" s="3" t="s">
        <v>143</v>
      </c>
      <c r="D28" s="79" t="s">
        <v>144</v>
      </c>
      <c r="E28" s="79"/>
      <c r="F28" s="3" t="s">
        <v>106</v>
      </c>
      <c r="G28" s="44">
        <v>49</v>
      </c>
      <c r="H28" s="63">
        <v>0</v>
      </c>
      <c r="I28" s="44">
        <f t="shared" si="23"/>
        <v>0</v>
      </c>
      <c r="J28" s="44">
        <f t="shared" si="0"/>
        <v>0</v>
      </c>
      <c r="K28" s="44">
        <f t="shared" si="1"/>
        <v>0</v>
      </c>
      <c r="L28" s="44">
        <v>0</v>
      </c>
      <c r="M28" s="44">
        <f t="shared" si="2"/>
        <v>0</v>
      </c>
      <c r="N28" s="45" t="s">
        <v>107</v>
      </c>
      <c r="O28" s="46" t="s">
        <v>15</v>
      </c>
      <c r="Z28" s="44">
        <f t="shared" si="3"/>
        <v>0</v>
      </c>
      <c r="AB28" s="44">
        <f t="shared" si="4"/>
        <v>0</v>
      </c>
      <c r="AC28" s="44">
        <f t="shared" si="5"/>
        <v>0</v>
      </c>
      <c r="AD28" s="44">
        <f t="shared" si="6"/>
        <v>0</v>
      </c>
      <c r="AE28" s="44">
        <f t="shared" si="7"/>
        <v>0</v>
      </c>
      <c r="AF28" s="44">
        <f t="shared" si="8"/>
        <v>0</v>
      </c>
      <c r="AG28" s="44">
        <f t="shared" si="9"/>
        <v>0</v>
      </c>
      <c r="AH28" s="44">
        <f t="shared" si="10"/>
        <v>0</v>
      </c>
      <c r="AI28" s="28" t="s">
        <v>99</v>
      </c>
      <c r="AJ28" s="44">
        <f t="shared" si="11"/>
        <v>0</v>
      </c>
      <c r="AK28" s="44">
        <f t="shared" si="12"/>
        <v>0</v>
      </c>
      <c r="AL28" s="44">
        <f t="shared" si="13"/>
        <v>0</v>
      </c>
      <c r="AN28" s="44">
        <v>21</v>
      </c>
      <c r="AO28" s="44">
        <f>H28*0.0115962331698965</f>
        <v>0</v>
      </c>
      <c r="AP28" s="44">
        <f>H28*(1-0.0115962331698965)</f>
        <v>0</v>
      </c>
      <c r="AQ28" s="47" t="s">
        <v>103</v>
      </c>
      <c r="AV28" s="44">
        <f t="shared" si="14"/>
        <v>0</v>
      </c>
      <c r="AW28" s="44">
        <f t="shared" si="15"/>
        <v>0</v>
      </c>
      <c r="AX28" s="44">
        <f t="shared" si="16"/>
        <v>0</v>
      </c>
      <c r="AY28" s="47" t="s">
        <v>108</v>
      </c>
      <c r="AZ28" s="47" t="s">
        <v>109</v>
      </c>
      <c r="BA28" s="28" t="s">
        <v>110</v>
      </c>
      <c r="BC28" s="44">
        <f t="shared" si="17"/>
        <v>0</v>
      </c>
      <c r="BD28" s="44">
        <f t="shared" si="18"/>
        <v>0</v>
      </c>
      <c r="BE28" s="44">
        <v>0</v>
      </c>
      <c r="BF28" s="44">
        <f t="shared" si="19"/>
        <v>0</v>
      </c>
      <c r="BH28" s="44">
        <f t="shared" si="20"/>
        <v>0</v>
      </c>
      <c r="BI28" s="44">
        <f t="shared" si="21"/>
        <v>0</v>
      </c>
      <c r="BJ28" s="44">
        <f t="shared" si="22"/>
        <v>0</v>
      </c>
      <c r="BK28" s="44"/>
      <c r="BL28" s="44">
        <v>1</v>
      </c>
    </row>
    <row r="29" spans="1:64" ht="15" customHeight="1">
      <c r="A29" s="21" t="s">
        <v>145</v>
      </c>
      <c r="B29" s="3" t="s">
        <v>99</v>
      </c>
      <c r="C29" s="3" t="s">
        <v>146</v>
      </c>
      <c r="D29" s="79" t="s">
        <v>147</v>
      </c>
      <c r="E29" s="79"/>
      <c r="F29" s="3" t="s">
        <v>106</v>
      </c>
      <c r="G29" s="44">
        <v>49</v>
      </c>
      <c r="H29" s="63">
        <v>0</v>
      </c>
      <c r="I29" s="44">
        <f t="shared" si="23"/>
        <v>0</v>
      </c>
      <c r="J29" s="44">
        <f t="shared" si="0"/>
        <v>0</v>
      </c>
      <c r="K29" s="44">
        <f t="shared" si="1"/>
        <v>0</v>
      </c>
      <c r="L29" s="44">
        <v>0</v>
      </c>
      <c r="M29" s="44">
        <f t="shared" si="2"/>
        <v>0</v>
      </c>
      <c r="N29" s="45" t="s">
        <v>107</v>
      </c>
      <c r="O29" s="46" t="s">
        <v>15</v>
      </c>
      <c r="Z29" s="44">
        <f t="shared" si="3"/>
        <v>0</v>
      </c>
      <c r="AB29" s="44">
        <f t="shared" si="4"/>
        <v>0</v>
      </c>
      <c r="AC29" s="44">
        <f t="shared" si="5"/>
        <v>0</v>
      </c>
      <c r="AD29" s="44">
        <f t="shared" si="6"/>
        <v>0</v>
      </c>
      <c r="AE29" s="44">
        <f t="shared" si="7"/>
        <v>0</v>
      </c>
      <c r="AF29" s="44">
        <f t="shared" si="8"/>
        <v>0</v>
      </c>
      <c r="AG29" s="44">
        <f t="shared" si="9"/>
        <v>0</v>
      </c>
      <c r="AH29" s="44">
        <f t="shared" si="10"/>
        <v>0</v>
      </c>
      <c r="AI29" s="28" t="s">
        <v>99</v>
      </c>
      <c r="AJ29" s="44">
        <f t="shared" si="11"/>
        <v>0</v>
      </c>
      <c r="AK29" s="44">
        <f t="shared" si="12"/>
        <v>0</v>
      </c>
      <c r="AL29" s="44">
        <f t="shared" si="13"/>
        <v>0</v>
      </c>
      <c r="AN29" s="44">
        <v>21</v>
      </c>
      <c r="AO29" s="44">
        <f>H29*0</f>
        <v>0</v>
      </c>
      <c r="AP29" s="44">
        <f>H29*(1-0)</f>
        <v>0</v>
      </c>
      <c r="AQ29" s="47" t="s">
        <v>103</v>
      </c>
      <c r="AV29" s="44">
        <f t="shared" si="14"/>
        <v>0</v>
      </c>
      <c r="AW29" s="44">
        <f t="shared" si="15"/>
        <v>0</v>
      </c>
      <c r="AX29" s="44">
        <f t="shared" si="16"/>
        <v>0</v>
      </c>
      <c r="AY29" s="47" t="s">
        <v>108</v>
      </c>
      <c r="AZ29" s="47" t="s">
        <v>109</v>
      </c>
      <c r="BA29" s="28" t="s">
        <v>110</v>
      </c>
      <c r="BC29" s="44">
        <f t="shared" si="17"/>
        <v>0</v>
      </c>
      <c r="BD29" s="44">
        <f t="shared" si="18"/>
        <v>0</v>
      </c>
      <c r="BE29" s="44">
        <v>0</v>
      </c>
      <c r="BF29" s="44">
        <f t="shared" si="19"/>
        <v>0</v>
      </c>
      <c r="BH29" s="44">
        <f t="shared" si="20"/>
        <v>0</v>
      </c>
      <c r="BI29" s="44">
        <f t="shared" si="21"/>
        <v>0</v>
      </c>
      <c r="BJ29" s="44">
        <f t="shared" si="22"/>
        <v>0</v>
      </c>
      <c r="BK29" s="44"/>
      <c r="BL29" s="44">
        <v>1</v>
      </c>
    </row>
    <row r="30" spans="1:64" ht="15" customHeight="1">
      <c r="A30" s="21" t="s">
        <v>148</v>
      </c>
      <c r="B30" s="3" t="s">
        <v>99</v>
      </c>
      <c r="C30" s="3" t="s">
        <v>149</v>
      </c>
      <c r="D30" s="79" t="s">
        <v>150</v>
      </c>
      <c r="E30" s="79"/>
      <c r="F30" s="3" t="s">
        <v>106</v>
      </c>
      <c r="G30" s="44">
        <v>49</v>
      </c>
      <c r="H30" s="63">
        <v>0</v>
      </c>
      <c r="I30" s="44">
        <f t="shared" si="23"/>
        <v>0</v>
      </c>
      <c r="J30" s="44">
        <f t="shared" si="0"/>
        <v>0</v>
      </c>
      <c r="K30" s="44">
        <f t="shared" si="1"/>
        <v>0</v>
      </c>
      <c r="L30" s="44">
        <v>1E-05</v>
      </c>
      <c r="M30" s="44">
        <f t="shared" si="2"/>
        <v>0.0004900000000000001</v>
      </c>
      <c r="N30" s="45" t="s">
        <v>107</v>
      </c>
      <c r="O30" s="46" t="s">
        <v>15</v>
      </c>
      <c r="Z30" s="44">
        <f t="shared" si="3"/>
        <v>0</v>
      </c>
      <c r="AB30" s="44">
        <f t="shared" si="4"/>
        <v>0</v>
      </c>
      <c r="AC30" s="44">
        <f t="shared" si="5"/>
        <v>0</v>
      </c>
      <c r="AD30" s="44">
        <f t="shared" si="6"/>
        <v>0</v>
      </c>
      <c r="AE30" s="44">
        <f t="shared" si="7"/>
        <v>0</v>
      </c>
      <c r="AF30" s="44">
        <f t="shared" si="8"/>
        <v>0</v>
      </c>
      <c r="AG30" s="44">
        <f t="shared" si="9"/>
        <v>0</v>
      </c>
      <c r="AH30" s="44">
        <f t="shared" si="10"/>
        <v>0</v>
      </c>
      <c r="AI30" s="28" t="s">
        <v>99</v>
      </c>
      <c r="AJ30" s="44">
        <f t="shared" si="11"/>
        <v>0</v>
      </c>
      <c r="AK30" s="44">
        <f t="shared" si="12"/>
        <v>0</v>
      </c>
      <c r="AL30" s="44">
        <f t="shared" si="13"/>
        <v>0</v>
      </c>
      <c r="AN30" s="44">
        <v>21</v>
      </c>
      <c r="AO30" s="44">
        <f>H30*0.108396946564885</f>
        <v>0</v>
      </c>
      <c r="AP30" s="44">
        <f>H30*(1-0.108396946564885)</f>
        <v>0</v>
      </c>
      <c r="AQ30" s="47" t="s">
        <v>103</v>
      </c>
      <c r="AV30" s="44">
        <f t="shared" si="14"/>
        <v>0</v>
      </c>
      <c r="AW30" s="44">
        <f t="shared" si="15"/>
        <v>0</v>
      </c>
      <c r="AX30" s="44">
        <f t="shared" si="16"/>
        <v>0</v>
      </c>
      <c r="AY30" s="47" t="s">
        <v>108</v>
      </c>
      <c r="AZ30" s="47" t="s">
        <v>109</v>
      </c>
      <c r="BA30" s="28" t="s">
        <v>110</v>
      </c>
      <c r="BC30" s="44">
        <f t="shared" si="17"/>
        <v>0</v>
      </c>
      <c r="BD30" s="44">
        <f t="shared" si="18"/>
        <v>0</v>
      </c>
      <c r="BE30" s="44">
        <v>0</v>
      </c>
      <c r="BF30" s="44">
        <f t="shared" si="19"/>
        <v>0.0004900000000000001</v>
      </c>
      <c r="BH30" s="44">
        <f t="shared" si="20"/>
        <v>0</v>
      </c>
      <c r="BI30" s="44">
        <f t="shared" si="21"/>
        <v>0</v>
      </c>
      <c r="BJ30" s="44">
        <f t="shared" si="22"/>
        <v>0</v>
      </c>
      <c r="BK30" s="44"/>
      <c r="BL30" s="44">
        <v>1</v>
      </c>
    </row>
    <row r="31" spans="1:64" ht="15" customHeight="1">
      <c r="A31" s="21" t="s">
        <v>151</v>
      </c>
      <c r="B31" s="3" t="s">
        <v>99</v>
      </c>
      <c r="C31" s="3" t="s">
        <v>152</v>
      </c>
      <c r="D31" s="79" t="s">
        <v>153</v>
      </c>
      <c r="E31" s="79"/>
      <c r="F31" s="3" t="s">
        <v>154</v>
      </c>
      <c r="G31" s="44">
        <v>0.00079</v>
      </c>
      <c r="H31" s="63">
        <v>0</v>
      </c>
      <c r="I31" s="44">
        <f t="shared" si="23"/>
        <v>0</v>
      </c>
      <c r="J31" s="44">
        <f t="shared" si="0"/>
        <v>0</v>
      </c>
      <c r="K31" s="44">
        <f t="shared" si="1"/>
        <v>0</v>
      </c>
      <c r="L31" s="44">
        <v>0</v>
      </c>
      <c r="M31" s="44">
        <f t="shared" si="2"/>
        <v>0</v>
      </c>
      <c r="N31" s="45" t="s">
        <v>107</v>
      </c>
      <c r="O31" s="46" t="s">
        <v>15</v>
      </c>
      <c r="Z31" s="44">
        <f t="shared" si="3"/>
        <v>0</v>
      </c>
      <c r="AB31" s="44">
        <f t="shared" si="4"/>
        <v>0</v>
      </c>
      <c r="AC31" s="44">
        <f t="shared" si="5"/>
        <v>0</v>
      </c>
      <c r="AD31" s="44">
        <f t="shared" si="6"/>
        <v>0</v>
      </c>
      <c r="AE31" s="44">
        <f t="shared" si="7"/>
        <v>0</v>
      </c>
      <c r="AF31" s="44">
        <f t="shared" si="8"/>
        <v>0</v>
      </c>
      <c r="AG31" s="44">
        <f t="shared" si="9"/>
        <v>0</v>
      </c>
      <c r="AH31" s="44">
        <f t="shared" si="10"/>
        <v>0</v>
      </c>
      <c r="AI31" s="28" t="s">
        <v>99</v>
      </c>
      <c r="AJ31" s="44">
        <f t="shared" si="11"/>
        <v>0</v>
      </c>
      <c r="AK31" s="44">
        <f t="shared" si="12"/>
        <v>0</v>
      </c>
      <c r="AL31" s="44">
        <f t="shared" si="13"/>
        <v>0</v>
      </c>
      <c r="AN31" s="44">
        <v>21</v>
      </c>
      <c r="AO31" s="44">
        <f>H31*0</f>
        <v>0</v>
      </c>
      <c r="AP31" s="44">
        <f>H31*(1-0)</f>
        <v>0</v>
      </c>
      <c r="AQ31" s="47" t="s">
        <v>103</v>
      </c>
      <c r="AV31" s="44">
        <f t="shared" si="14"/>
        <v>0</v>
      </c>
      <c r="AW31" s="44">
        <f t="shared" si="15"/>
        <v>0</v>
      </c>
      <c r="AX31" s="44">
        <f t="shared" si="16"/>
        <v>0</v>
      </c>
      <c r="AY31" s="47" t="s">
        <v>108</v>
      </c>
      <c r="AZ31" s="47" t="s">
        <v>109</v>
      </c>
      <c r="BA31" s="28" t="s">
        <v>110</v>
      </c>
      <c r="BC31" s="44">
        <f t="shared" si="17"/>
        <v>0</v>
      </c>
      <c r="BD31" s="44">
        <f t="shared" si="18"/>
        <v>0</v>
      </c>
      <c r="BE31" s="44">
        <v>0</v>
      </c>
      <c r="BF31" s="44">
        <f t="shared" si="19"/>
        <v>0</v>
      </c>
      <c r="BH31" s="44">
        <f t="shared" si="20"/>
        <v>0</v>
      </c>
      <c r="BI31" s="44">
        <f t="shared" si="21"/>
        <v>0</v>
      </c>
      <c r="BJ31" s="44">
        <f t="shared" si="22"/>
        <v>0</v>
      </c>
      <c r="BK31" s="44"/>
      <c r="BL31" s="44">
        <v>1</v>
      </c>
    </row>
    <row r="32" spans="1:64" ht="15" customHeight="1">
      <c r="A32" s="21" t="s">
        <v>155</v>
      </c>
      <c r="B32" s="3" t="s">
        <v>99</v>
      </c>
      <c r="C32" s="3" t="s">
        <v>156</v>
      </c>
      <c r="D32" s="79" t="s">
        <v>157</v>
      </c>
      <c r="E32" s="79"/>
      <c r="F32" s="3" t="s">
        <v>158</v>
      </c>
      <c r="G32" s="44">
        <v>206</v>
      </c>
      <c r="H32" s="63">
        <v>0</v>
      </c>
      <c r="I32" s="44">
        <f t="shared" si="23"/>
        <v>0</v>
      </c>
      <c r="J32" s="44">
        <f t="shared" si="0"/>
        <v>0</v>
      </c>
      <c r="K32" s="44">
        <f t="shared" si="1"/>
        <v>0</v>
      </c>
      <c r="L32" s="44">
        <v>0</v>
      </c>
      <c r="M32" s="44">
        <f t="shared" si="2"/>
        <v>0</v>
      </c>
      <c r="N32" s="45" t="s">
        <v>107</v>
      </c>
      <c r="O32" s="46" t="s">
        <v>15</v>
      </c>
      <c r="Z32" s="44">
        <f t="shared" si="3"/>
        <v>0</v>
      </c>
      <c r="AB32" s="44">
        <f t="shared" si="4"/>
        <v>0</v>
      </c>
      <c r="AC32" s="44">
        <f t="shared" si="5"/>
        <v>0</v>
      </c>
      <c r="AD32" s="44">
        <f t="shared" si="6"/>
        <v>0</v>
      </c>
      <c r="AE32" s="44">
        <f t="shared" si="7"/>
        <v>0</v>
      </c>
      <c r="AF32" s="44">
        <f t="shared" si="8"/>
        <v>0</v>
      </c>
      <c r="AG32" s="44">
        <f t="shared" si="9"/>
        <v>0</v>
      </c>
      <c r="AH32" s="44">
        <f t="shared" si="10"/>
        <v>0</v>
      </c>
      <c r="AI32" s="28" t="s">
        <v>99</v>
      </c>
      <c r="AJ32" s="44">
        <f t="shared" si="11"/>
        <v>0</v>
      </c>
      <c r="AK32" s="44">
        <f t="shared" si="12"/>
        <v>0</v>
      </c>
      <c r="AL32" s="44">
        <f t="shared" si="13"/>
        <v>0</v>
      </c>
      <c r="AN32" s="44">
        <v>21</v>
      </c>
      <c r="AO32" s="44">
        <f>H32*0</f>
        <v>0</v>
      </c>
      <c r="AP32" s="44">
        <f>H32*(1-0)</f>
        <v>0</v>
      </c>
      <c r="AQ32" s="47" t="s">
        <v>103</v>
      </c>
      <c r="AV32" s="44">
        <f t="shared" si="14"/>
        <v>0</v>
      </c>
      <c r="AW32" s="44">
        <f t="shared" si="15"/>
        <v>0</v>
      </c>
      <c r="AX32" s="44">
        <f t="shared" si="16"/>
        <v>0</v>
      </c>
      <c r="AY32" s="47" t="s">
        <v>108</v>
      </c>
      <c r="AZ32" s="47" t="s">
        <v>109</v>
      </c>
      <c r="BA32" s="28" t="s">
        <v>110</v>
      </c>
      <c r="BC32" s="44">
        <f t="shared" si="17"/>
        <v>0</v>
      </c>
      <c r="BD32" s="44">
        <f t="shared" si="18"/>
        <v>0</v>
      </c>
      <c r="BE32" s="44">
        <v>0</v>
      </c>
      <c r="BF32" s="44">
        <f t="shared" si="19"/>
        <v>0</v>
      </c>
      <c r="BH32" s="44">
        <f t="shared" si="20"/>
        <v>0</v>
      </c>
      <c r="BI32" s="44">
        <f t="shared" si="21"/>
        <v>0</v>
      </c>
      <c r="BJ32" s="44">
        <f t="shared" si="22"/>
        <v>0</v>
      </c>
      <c r="BK32" s="44"/>
      <c r="BL32" s="44">
        <v>1</v>
      </c>
    </row>
    <row r="33" spans="1:64" ht="15" customHeight="1">
      <c r="A33" s="21" t="s">
        <v>159</v>
      </c>
      <c r="B33" s="3" t="s">
        <v>99</v>
      </c>
      <c r="C33" s="3" t="s">
        <v>160</v>
      </c>
      <c r="D33" s="79" t="s">
        <v>161</v>
      </c>
      <c r="E33" s="79"/>
      <c r="F33" s="3" t="s">
        <v>162</v>
      </c>
      <c r="G33" s="44">
        <v>10.07</v>
      </c>
      <c r="H33" s="63">
        <v>0</v>
      </c>
      <c r="I33" s="44">
        <f t="shared" si="23"/>
        <v>0</v>
      </c>
      <c r="J33" s="44">
        <f t="shared" si="0"/>
        <v>0</v>
      </c>
      <c r="K33" s="44">
        <f t="shared" si="1"/>
        <v>0</v>
      </c>
      <c r="L33" s="44">
        <v>0</v>
      </c>
      <c r="M33" s="44">
        <f t="shared" si="2"/>
        <v>0</v>
      </c>
      <c r="N33" s="45" t="s">
        <v>107</v>
      </c>
      <c r="O33" s="46" t="s">
        <v>15</v>
      </c>
      <c r="Z33" s="44">
        <f t="shared" si="3"/>
        <v>0</v>
      </c>
      <c r="AB33" s="44">
        <f t="shared" si="4"/>
        <v>0</v>
      </c>
      <c r="AC33" s="44">
        <f t="shared" si="5"/>
        <v>0</v>
      </c>
      <c r="AD33" s="44">
        <f t="shared" si="6"/>
        <v>0</v>
      </c>
      <c r="AE33" s="44">
        <f t="shared" si="7"/>
        <v>0</v>
      </c>
      <c r="AF33" s="44">
        <f t="shared" si="8"/>
        <v>0</v>
      </c>
      <c r="AG33" s="44">
        <f t="shared" si="9"/>
        <v>0</v>
      </c>
      <c r="AH33" s="44">
        <f t="shared" si="10"/>
        <v>0</v>
      </c>
      <c r="AI33" s="28" t="s">
        <v>99</v>
      </c>
      <c r="AJ33" s="44">
        <f t="shared" si="11"/>
        <v>0</v>
      </c>
      <c r="AK33" s="44">
        <f t="shared" si="12"/>
        <v>0</v>
      </c>
      <c r="AL33" s="44">
        <f t="shared" si="13"/>
        <v>0</v>
      </c>
      <c r="AN33" s="44">
        <v>21</v>
      </c>
      <c r="AO33" s="44">
        <f>H33*0</f>
        <v>0</v>
      </c>
      <c r="AP33" s="44">
        <f>H33*(1-0)</f>
        <v>0</v>
      </c>
      <c r="AQ33" s="47" t="s">
        <v>103</v>
      </c>
      <c r="AV33" s="44">
        <f t="shared" si="14"/>
        <v>0</v>
      </c>
      <c r="AW33" s="44">
        <f t="shared" si="15"/>
        <v>0</v>
      </c>
      <c r="AX33" s="44">
        <f t="shared" si="16"/>
        <v>0</v>
      </c>
      <c r="AY33" s="47" t="s">
        <v>108</v>
      </c>
      <c r="AZ33" s="47" t="s">
        <v>109</v>
      </c>
      <c r="BA33" s="28" t="s">
        <v>110</v>
      </c>
      <c r="BC33" s="44">
        <f t="shared" si="17"/>
        <v>0</v>
      </c>
      <c r="BD33" s="44">
        <f t="shared" si="18"/>
        <v>0</v>
      </c>
      <c r="BE33" s="44">
        <v>0</v>
      </c>
      <c r="BF33" s="44">
        <f t="shared" si="19"/>
        <v>0</v>
      </c>
      <c r="BH33" s="44">
        <f t="shared" si="20"/>
        <v>0</v>
      </c>
      <c r="BI33" s="44">
        <f t="shared" si="21"/>
        <v>0</v>
      </c>
      <c r="BJ33" s="44">
        <f t="shared" si="22"/>
        <v>0</v>
      </c>
      <c r="BK33" s="44"/>
      <c r="BL33" s="44">
        <v>1</v>
      </c>
    </row>
    <row r="34" spans="1:64" ht="15" customHeight="1">
      <c r="A34" s="21" t="s">
        <v>163</v>
      </c>
      <c r="B34" s="3" t="s">
        <v>99</v>
      </c>
      <c r="C34" s="3" t="s">
        <v>164</v>
      </c>
      <c r="D34" s="79" t="s">
        <v>165</v>
      </c>
      <c r="E34" s="79"/>
      <c r="F34" s="3" t="s">
        <v>162</v>
      </c>
      <c r="G34" s="44">
        <v>10.07</v>
      </c>
      <c r="H34" s="63">
        <v>0</v>
      </c>
      <c r="I34" s="44">
        <f t="shared" si="23"/>
        <v>0</v>
      </c>
      <c r="J34" s="44">
        <f t="shared" si="0"/>
        <v>0</v>
      </c>
      <c r="K34" s="44">
        <f t="shared" si="1"/>
        <v>0</v>
      </c>
      <c r="L34" s="44">
        <v>0</v>
      </c>
      <c r="M34" s="44">
        <f t="shared" si="2"/>
        <v>0</v>
      </c>
      <c r="N34" s="45" t="s">
        <v>107</v>
      </c>
      <c r="O34" s="46" t="s">
        <v>15</v>
      </c>
      <c r="Z34" s="44">
        <f t="shared" si="3"/>
        <v>0</v>
      </c>
      <c r="AB34" s="44">
        <f t="shared" si="4"/>
        <v>0</v>
      </c>
      <c r="AC34" s="44">
        <f t="shared" si="5"/>
        <v>0</v>
      </c>
      <c r="AD34" s="44">
        <f t="shared" si="6"/>
        <v>0</v>
      </c>
      <c r="AE34" s="44">
        <f t="shared" si="7"/>
        <v>0</v>
      </c>
      <c r="AF34" s="44">
        <f t="shared" si="8"/>
        <v>0</v>
      </c>
      <c r="AG34" s="44">
        <f t="shared" si="9"/>
        <v>0</v>
      </c>
      <c r="AH34" s="44">
        <f t="shared" si="10"/>
        <v>0</v>
      </c>
      <c r="AI34" s="28" t="s">
        <v>99</v>
      </c>
      <c r="AJ34" s="44">
        <f t="shared" si="11"/>
        <v>0</v>
      </c>
      <c r="AK34" s="44">
        <f t="shared" si="12"/>
        <v>0</v>
      </c>
      <c r="AL34" s="44">
        <f t="shared" si="13"/>
        <v>0</v>
      </c>
      <c r="AN34" s="44">
        <v>21</v>
      </c>
      <c r="AO34" s="44">
        <f>H34*0.313271449759924</f>
        <v>0</v>
      </c>
      <c r="AP34" s="44">
        <f>H34*(1-0.313271449759924)</f>
        <v>0</v>
      </c>
      <c r="AQ34" s="47" t="s">
        <v>103</v>
      </c>
      <c r="AV34" s="44">
        <f t="shared" si="14"/>
        <v>0</v>
      </c>
      <c r="AW34" s="44">
        <f t="shared" si="15"/>
        <v>0</v>
      </c>
      <c r="AX34" s="44">
        <f t="shared" si="16"/>
        <v>0</v>
      </c>
      <c r="AY34" s="47" t="s">
        <v>108</v>
      </c>
      <c r="AZ34" s="47" t="s">
        <v>109</v>
      </c>
      <c r="BA34" s="28" t="s">
        <v>110</v>
      </c>
      <c r="BC34" s="44">
        <f t="shared" si="17"/>
        <v>0</v>
      </c>
      <c r="BD34" s="44">
        <f t="shared" si="18"/>
        <v>0</v>
      </c>
      <c r="BE34" s="44">
        <v>0</v>
      </c>
      <c r="BF34" s="44">
        <f t="shared" si="19"/>
        <v>0</v>
      </c>
      <c r="BH34" s="44">
        <f t="shared" si="20"/>
        <v>0</v>
      </c>
      <c r="BI34" s="44">
        <f t="shared" si="21"/>
        <v>0</v>
      </c>
      <c r="BJ34" s="44">
        <f t="shared" si="22"/>
        <v>0</v>
      </c>
      <c r="BK34" s="44"/>
      <c r="BL34" s="44">
        <v>1</v>
      </c>
    </row>
    <row r="35" spans="1:64" ht="15" customHeight="1">
      <c r="A35" s="21" t="s">
        <v>166</v>
      </c>
      <c r="B35" s="3" t="s">
        <v>99</v>
      </c>
      <c r="C35" s="3" t="s">
        <v>167</v>
      </c>
      <c r="D35" s="79" t="s">
        <v>168</v>
      </c>
      <c r="E35" s="79"/>
      <c r="F35" s="3" t="s">
        <v>154</v>
      </c>
      <c r="G35" s="44">
        <v>7</v>
      </c>
      <c r="H35" s="63">
        <v>0</v>
      </c>
      <c r="I35" s="44">
        <f t="shared" si="23"/>
        <v>0</v>
      </c>
      <c r="J35" s="44">
        <f t="shared" si="0"/>
        <v>0</v>
      </c>
      <c r="K35" s="44">
        <f t="shared" si="1"/>
        <v>0</v>
      </c>
      <c r="L35" s="44">
        <v>0</v>
      </c>
      <c r="M35" s="44">
        <f t="shared" si="2"/>
        <v>0</v>
      </c>
      <c r="N35" s="45" t="s">
        <v>107</v>
      </c>
      <c r="O35" s="46" t="s">
        <v>15</v>
      </c>
      <c r="Z35" s="44">
        <f t="shared" si="3"/>
        <v>0</v>
      </c>
      <c r="AB35" s="44">
        <f t="shared" si="4"/>
        <v>0</v>
      </c>
      <c r="AC35" s="44">
        <f t="shared" si="5"/>
        <v>0</v>
      </c>
      <c r="AD35" s="44">
        <f t="shared" si="6"/>
        <v>0</v>
      </c>
      <c r="AE35" s="44">
        <f t="shared" si="7"/>
        <v>0</v>
      </c>
      <c r="AF35" s="44">
        <f t="shared" si="8"/>
        <v>0</v>
      </c>
      <c r="AG35" s="44">
        <f t="shared" si="9"/>
        <v>0</v>
      </c>
      <c r="AH35" s="44">
        <f t="shared" si="10"/>
        <v>0</v>
      </c>
      <c r="AI35" s="28" t="s">
        <v>99</v>
      </c>
      <c r="AJ35" s="44">
        <f t="shared" si="11"/>
        <v>0</v>
      </c>
      <c r="AK35" s="44">
        <f t="shared" si="12"/>
        <v>0</v>
      </c>
      <c r="AL35" s="44">
        <f t="shared" si="13"/>
        <v>0</v>
      </c>
      <c r="AN35" s="44">
        <v>21</v>
      </c>
      <c r="AO35" s="44">
        <f>H35*0</f>
        <v>0</v>
      </c>
      <c r="AP35" s="44">
        <f>H35*(1-0)</f>
        <v>0</v>
      </c>
      <c r="AQ35" s="47" t="s">
        <v>120</v>
      </c>
      <c r="AV35" s="44">
        <f t="shared" si="14"/>
        <v>0</v>
      </c>
      <c r="AW35" s="44">
        <f t="shared" si="15"/>
        <v>0</v>
      </c>
      <c r="AX35" s="44">
        <f t="shared" si="16"/>
        <v>0</v>
      </c>
      <c r="AY35" s="47" t="s">
        <v>108</v>
      </c>
      <c r="AZ35" s="47" t="s">
        <v>109</v>
      </c>
      <c r="BA35" s="28" t="s">
        <v>110</v>
      </c>
      <c r="BC35" s="44">
        <f t="shared" si="17"/>
        <v>0</v>
      </c>
      <c r="BD35" s="44">
        <f t="shared" si="18"/>
        <v>0</v>
      </c>
      <c r="BE35" s="44">
        <v>0</v>
      </c>
      <c r="BF35" s="44">
        <f t="shared" si="19"/>
        <v>0</v>
      </c>
      <c r="BH35" s="44">
        <f t="shared" si="20"/>
        <v>0</v>
      </c>
      <c r="BI35" s="44">
        <f t="shared" si="21"/>
        <v>0</v>
      </c>
      <c r="BJ35" s="44">
        <f t="shared" si="22"/>
        <v>0</v>
      </c>
      <c r="BK35" s="44"/>
      <c r="BL35" s="44">
        <v>1</v>
      </c>
    </row>
    <row r="36" spans="1:15" ht="15" customHeight="1">
      <c r="A36" s="37"/>
      <c r="B36" s="38" t="s">
        <v>169</v>
      </c>
      <c r="C36" s="38"/>
      <c r="D36" s="113" t="s">
        <v>170</v>
      </c>
      <c r="E36" s="113"/>
      <c r="F36" s="39" t="s">
        <v>59</v>
      </c>
      <c r="G36" s="39" t="s">
        <v>59</v>
      </c>
      <c r="H36" s="39" t="s">
        <v>59</v>
      </c>
      <c r="I36" s="40">
        <f>I37</f>
        <v>0</v>
      </c>
      <c r="J36" s="40">
        <f>J37</f>
        <v>0</v>
      </c>
      <c r="K36" s="40">
        <f>K37</f>
        <v>0</v>
      </c>
      <c r="L36" s="28"/>
      <c r="M36" s="40">
        <f>M37</f>
        <v>37.4487249</v>
      </c>
      <c r="N36" s="41"/>
      <c r="O36" s="41"/>
    </row>
    <row r="37" spans="1:47" ht="15" customHeight="1">
      <c r="A37" s="37"/>
      <c r="B37" s="38" t="s">
        <v>169</v>
      </c>
      <c r="C37" s="38"/>
      <c r="D37" s="113" t="s">
        <v>35</v>
      </c>
      <c r="E37" s="113"/>
      <c r="F37" s="39" t="s">
        <v>59</v>
      </c>
      <c r="G37" s="39" t="s">
        <v>59</v>
      </c>
      <c r="H37" s="39" t="s">
        <v>59</v>
      </c>
      <c r="I37" s="40">
        <f>SUM(I38:I52)</f>
        <v>0</v>
      </c>
      <c r="J37" s="40">
        <f>SUM(J38:J52)</f>
        <v>0</v>
      </c>
      <c r="K37" s="40">
        <f>SUM(K38:K52)</f>
        <v>0</v>
      </c>
      <c r="L37" s="28"/>
      <c r="M37" s="40">
        <f>SUM(M38:M52)</f>
        <v>37.4487249</v>
      </c>
      <c r="N37" s="41"/>
      <c r="O37" s="43"/>
      <c r="AI37" s="28" t="s">
        <v>169</v>
      </c>
      <c r="AS37" s="40">
        <f>SUM(AJ38:AJ52)</f>
        <v>0</v>
      </c>
      <c r="AT37" s="40">
        <f>SUM(AK38:AK52)</f>
        <v>0</v>
      </c>
      <c r="AU37" s="40">
        <f>SUM(AL38:AL52)</f>
        <v>0</v>
      </c>
    </row>
    <row r="38" spans="1:64" ht="15" customHeight="1">
      <c r="A38" s="21" t="s">
        <v>171</v>
      </c>
      <c r="B38" s="3" t="s">
        <v>169</v>
      </c>
      <c r="C38" s="3" t="s">
        <v>172</v>
      </c>
      <c r="D38" s="79" t="s">
        <v>173</v>
      </c>
      <c r="E38" s="79"/>
      <c r="F38" s="3" t="s">
        <v>106</v>
      </c>
      <c r="G38" s="44">
        <v>255</v>
      </c>
      <c r="H38" s="63">
        <v>0</v>
      </c>
      <c r="I38" s="44">
        <f aca="true" t="shared" si="24" ref="I38:I52">G38*AO38</f>
        <v>0</v>
      </c>
      <c r="J38" s="44">
        <f aca="true" t="shared" si="25" ref="J38:J52">G38*AP38</f>
        <v>0</v>
      </c>
      <c r="K38" s="44">
        <f aca="true" t="shared" si="26" ref="K38:K52">G38*H38</f>
        <v>0</v>
      </c>
      <c r="L38" s="44">
        <v>0.0003</v>
      </c>
      <c r="M38" s="44">
        <f aca="true" t="shared" si="27" ref="M38:M52">G38*L38</f>
        <v>0.0765</v>
      </c>
      <c r="N38" s="45"/>
      <c r="O38" s="46" t="s">
        <v>15</v>
      </c>
      <c r="Z38" s="44">
        <f aca="true" t="shared" si="28" ref="Z38:Z52">IF(AQ38="5",BJ38,0)</f>
        <v>0</v>
      </c>
      <c r="AB38" s="44">
        <f aca="true" t="shared" si="29" ref="AB38:AB52">IF(AQ38="1",BH38,0)</f>
        <v>0</v>
      </c>
      <c r="AC38" s="44">
        <f aca="true" t="shared" si="30" ref="AC38:AC52">IF(AQ38="1",BI38,0)</f>
        <v>0</v>
      </c>
      <c r="AD38" s="44">
        <f aca="true" t="shared" si="31" ref="AD38:AD52">IF(AQ38="7",BH38,0)</f>
        <v>0</v>
      </c>
      <c r="AE38" s="44">
        <f aca="true" t="shared" si="32" ref="AE38:AE52">IF(AQ38="7",BI38,0)</f>
        <v>0</v>
      </c>
      <c r="AF38" s="44">
        <f aca="true" t="shared" si="33" ref="AF38:AF52">IF(AQ38="2",BH38,0)</f>
        <v>0</v>
      </c>
      <c r="AG38" s="44">
        <f aca="true" t="shared" si="34" ref="AG38:AG52">IF(AQ38="2",BI38,0)</f>
        <v>0</v>
      </c>
      <c r="AH38" s="44">
        <f aca="true" t="shared" si="35" ref="AH38:AH52">IF(AQ38="0",BJ38,0)</f>
        <v>0</v>
      </c>
      <c r="AI38" s="28" t="s">
        <v>169</v>
      </c>
      <c r="AJ38" s="44">
        <f aca="true" t="shared" si="36" ref="AJ38:AJ52">IF(AN38=0,K38,0)</f>
        <v>0</v>
      </c>
      <c r="AK38" s="44">
        <f aca="true" t="shared" si="37" ref="AK38:AK52">IF(AN38=15,K38,0)</f>
        <v>0</v>
      </c>
      <c r="AL38" s="44">
        <f aca="true" t="shared" si="38" ref="AL38:AL52">IF(AN38=21,K38,0)</f>
        <v>0</v>
      </c>
      <c r="AN38" s="44">
        <v>21</v>
      </c>
      <c r="AO38" s="44">
        <f aca="true" t="shared" si="39" ref="AO38:AO52">H38*1</f>
        <v>0</v>
      </c>
      <c r="AP38" s="44">
        <f aca="true" t="shared" si="40" ref="AP38:AP52">H38*(1-1)</f>
        <v>0</v>
      </c>
      <c r="AQ38" s="47" t="s">
        <v>174</v>
      </c>
      <c r="AV38" s="44">
        <f aca="true" t="shared" si="41" ref="AV38:AV52">AW38+AX38</f>
        <v>0</v>
      </c>
      <c r="AW38" s="44">
        <f aca="true" t="shared" si="42" ref="AW38:AW52">G38*AO38</f>
        <v>0</v>
      </c>
      <c r="AX38" s="44">
        <f aca="true" t="shared" si="43" ref="AX38:AX52">G38*AP38</f>
        <v>0</v>
      </c>
      <c r="AY38" s="47" t="s">
        <v>175</v>
      </c>
      <c r="AZ38" s="47" t="s">
        <v>176</v>
      </c>
      <c r="BA38" s="28" t="s">
        <v>177</v>
      </c>
      <c r="BC38" s="44">
        <f aca="true" t="shared" si="44" ref="BC38:BC52">AW38+AX38</f>
        <v>0</v>
      </c>
      <c r="BD38" s="44">
        <f aca="true" t="shared" si="45" ref="BD38:BD52">H38/(100-BE38)*100</f>
        <v>0</v>
      </c>
      <c r="BE38" s="44">
        <v>0</v>
      </c>
      <c r="BF38" s="44">
        <f aca="true" t="shared" si="46" ref="BF38:BF52">M38</f>
        <v>0.0765</v>
      </c>
      <c r="BH38" s="44">
        <f aca="true" t="shared" si="47" ref="BH38:BH52">G38*AO38</f>
        <v>0</v>
      </c>
      <c r="BI38" s="44">
        <f aca="true" t="shared" si="48" ref="BI38:BI52">G38*AP38</f>
        <v>0</v>
      </c>
      <c r="BJ38" s="44">
        <f aca="true" t="shared" si="49" ref="BJ38:BJ52">G38*H38</f>
        <v>0</v>
      </c>
      <c r="BK38" s="44"/>
      <c r="BL38" s="44"/>
    </row>
    <row r="39" spans="1:64" ht="15" customHeight="1">
      <c r="A39" s="21" t="s">
        <v>178</v>
      </c>
      <c r="B39" s="3" t="s">
        <v>169</v>
      </c>
      <c r="C39" s="3" t="s">
        <v>179</v>
      </c>
      <c r="D39" s="79" t="s">
        <v>180</v>
      </c>
      <c r="E39" s="79"/>
      <c r="F39" s="3" t="s">
        <v>106</v>
      </c>
      <c r="G39" s="44">
        <v>255</v>
      </c>
      <c r="H39" s="63">
        <v>0</v>
      </c>
      <c r="I39" s="44">
        <f t="shared" si="24"/>
        <v>0</v>
      </c>
      <c r="J39" s="44">
        <f t="shared" si="25"/>
        <v>0</v>
      </c>
      <c r="K39" s="44">
        <f t="shared" si="26"/>
        <v>0</v>
      </c>
      <c r="L39" s="44">
        <v>0.003</v>
      </c>
      <c r="M39" s="44">
        <f t="shared" si="27"/>
        <v>0.765</v>
      </c>
      <c r="N39" s="45"/>
      <c r="O39" s="46" t="s">
        <v>15</v>
      </c>
      <c r="Z39" s="44">
        <f t="shared" si="28"/>
        <v>0</v>
      </c>
      <c r="AB39" s="44">
        <f t="shared" si="29"/>
        <v>0</v>
      </c>
      <c r="AC39" s="44">
        <f t="shared" si="30"/>
        <v>0</v>
      </c>
      <c r="AD39" s="44">
        <f t="shared" si="31"/>
        <v>0</v>
      </c>
      <c r="AE39" s="44">
        <f t="shared" si="32"/>
        <v>0</v>
      </c>
      <c r="AF39" s="44">
        <f t="shared" si="33"/>
        <v>0</v>
      </c>
      <c r="AG39" s="44">
        <f t="shared" si="34"/>
        <v>0</v>
      </c>
      <c r="AH39" s="44">
        <f t="shared" si="35"/>
        <v>0</v>
      </c>
      <c r="AI39" s="28" t="s">
        <v>169</v>
      </c>
      <c r="AJ39" s="44">
        <f t="shared" si="36"/>
        <v>0</v>
      </c>
      <c r="AK39" s="44">
        <f t="shared" si="37"/>
        <v>0</v>
      </c>
      <c r="AL39" s="44">
        <f t="shared" si="38"/>
        <v>0</v>
      </c>
      <c r="AN39" s="44">
        <v>21</v>
      </c>
      <c r="AO39" s="44">
        <f t="shared" si="39"/>
        <v>0</v>
      </c>
      <c r="AP39" s="44">
        <f t="shared" si="40"/>
        <v>0</v>
      </c>
      <c r="AQ39" s="47" t="s">
        <v>174</v>
      </c>
      <c r="AV39" s="44">
        <f t="shared" si="41"/>
        <v>0</v>
      </c>
      <c r="AW39" s="44">
        <f t="shared" si="42"/>
        <v>0</v>
      </c>
      <c r="AX39" s="44">
        <f t="shared" si="43"/>
        <v>0</v>
      </c>
      <c r="AY39" s="47" t="s">
        <v>175</v>
      </c>
      <c r="AZ39" s="47" t="s">
        <v>176</v>
      </c>
      <c r="BA39" s="28" t="s">
        <v>177</v>
      </c>
      <c r="BC39" s="44">
        <f t="shared" si="44"/>
        <v>0</v>
      </c>
      <c r="BD39" s="44">
        <f t="shared" si="45"/>
        <v>0</v>
      </c>
      <c r="BE39" s="44">
        <v>0</v>
      </c>
      <c r="BF39" s="44">
        <f t="shared" si="46"/>
        <v>0.765</v>
      </c>
      <c r="BH39" s="44">
        <f t="shared" si="47"/>
        <v>0</v>
      </c>
      <c r="BI39" s="44">
        <f t="shared" si="48"/>
        <v>0</v>
      </c>
      <c r="BJ39" s="44">
        <f t="shared" si="49"/>
        <v>0</v>
      </c>
      <c r="BK39" s="44"/>
      <c r="BL39" s="44"/>
    </row>
    <row r="40" spans="1:64" ht="15" customHeight="1">
      <c r="A40" s="21" t="s">
        <v>181</v>
      </c>
      <c r="B40" s="3" t="s">
        <v>169</v>
      </c>
      <c r="C40" s="3" t="s">
        <v>182</v>
      </c>
      <c r="D40" s="79" t="s">
        <v>183</v>
      </c>
      <c r="E40" s="79"/>
      <c r="F40" s="3" t="s">
        <v>106</v>
      </c>
      <c r="G40" s="44">
        <v>255</v>
      </c>
      <c r="H40" s="63">
        <v>0</v>
      </c>
      <c r="I40" s="44">
        <f t="shared" si="24"/>
        <v>0</v>
      </c>
      <c r="J40" s="44">
        <f t="shared" si="25"/>
        <v>0</v>
      </c>
      <c r="K40" s="44">
        <f t="shared" si="26"/>
        <v>0</v>
      </c>
      <c r="L40" s="44">
        <v>0</v>
      </c>
      <c r="M40" s="44">
        <f t="shared" si="27"/>
        <v>0</v>
      </c>
      <c r="N40" s="45"/>
      <c r="O40" s="46" t="s">
        <v>15</v>
      </c>
      <c r="Z40" s="44">
        <f t="shared" si="28"/>
        <v>0</v>
      </c>
      <c r="AB40" s="44">
        <f t="shared" si="29"/>
        <v>0</v>
      </c>
      <c r="AC40" s="44">
        <f t="shared" si="30"/>
        <v>0</v>
      </c>
      <c r="AD40" s="44">
        <f t="shared" si="31"/>
        <v>0</v>
      </c>
      <c r="AE40" s="44">
        <f t="shared" si="32"/>
        <v>0</v>
      </c>
      <c r="AF40" s="44">
        <f t="shared" si="33"/>
        <v>0</v>
      </c>
      <c r="AG40" s="44">
        <f t="shared" si="34"/>
        <v>0</v>
      </c>
      <c r="AH40" s="44">
        <f t="shared" si="35"/>
        <v>0</v>
      </c>
      <c r="AI40" s="28" t="s">
        <v>169</v>
      </c>
      <c r="AJ40" s="44">
        <f t="shared" si="36"/>
        <v>0</v>
      </c>
      <c r="AK40" s="44">
        <f t="shared" si="37"/>
        <v>0</v>
      </c>
      <c r="AL40" s="44">
        <f t="shared" si="38"/>
        <v>0</v>
      </c>
      <c r="AN40" s="44">
        <v>21</v>
      </c>
      <c r="AO40" s="44">
        <f t="shared" si="39"/>
        <v>0</v>
      </c>
      <c r="AP40" s="44">
        <f t="shared" si="40"/>
        <v>0</v>
      </c>
      <c r="AQ40" s="47" t="s">
        <v>174</v>
      </c>
      <c r="AV40" s="44">
        <f t="shared" si="41"/>
        <v>0</v>
      </c>
      <c r="AW40" s="44">
        <f t="shared" si="42"/>
        <v>0</v>
      </c>
      <c r="AX40" s="44">
        <f t="shared" si="43"/>
        <v>0</v>
      </c>
      <c r="AY40" s="47" t="s">
        <v>175</v>
      </c>
      <c r="AZ40" s="47" t="s">
        <v>176</v>
      </c>
      <c r="BA40" s="28" t="s">
        <v>177</v>
      </c>
      <c r="BC40" s="44">
        <f t="shared" si="44"/>
        <v>0</v>
      </c>
      <c r="BD40" s="44">
        <f t="shared" si="45"/>
        <v>0</v>
      </c>
      <c r="BE40" s="44">
        <v>0</v>
      </c>
      <c r="BF40" s="44">
        <f t="shared" si="46"/>
        <v>0</v>
      </c>
      <c r="BH40" s="44">
        <f t="shared" si="47"/>
        <v>0</v>
      </c>
      <c r="BI40" s="44">
        <f t="shared" si="48"/>
        <v>0</v>
      </c>
      <c r="BJ40" s="44">
        <f t="shared" si="49"/>
        <v>0</v>
      </c>
      <c r="BK40" s="44"/>
      <c r="BL40" s="44"/>
    </row>
    <row r="41" spans="1:64" ht="15" customHeight="1">
      <c r="A41" s="21" t="s">
        <v>184</v>
      </c>
      <c r="B41" s="3" t="s">
        <v>169</v>
      </c>
      <c r="C41" s="3" t="s">
        <v>185</v>
      </c>
      <c r="D41" s="79" t="s">
        <v>186</v>
      </c>
      <c r="E41" s="79"/>
      <c r="F41" s="3" t="s">
        <v>187</v>
      </c>
      <c r="G41" s="44">
        <v>20</v>
      </c>
      <c r="H41" s="63">
        <v>0</v>
      </c>
      <c r="I41" s="44">
        <f t="shared" si="24"/>
        <v>0</v>
      </c>
      <c r="J41" s="44">
        <f t="shared" si="25"/>
        <v>0</v>
      </c>
      <c r="K41" s="44">
        <f t="shared" si="26"/>
        <v>0</v>
      </c>
      <c r="L41" s="44">
        <v>0</v>
      </c>
      <c r="M41" s="44">
        <f t="shared" si="27"/>
        <v>0</v>
      </c>
      <c r="N41" s="45"/>
      <c r="O41" s="46" t="s">
        <v>15</v>
      </c>
      <c r="Z41" s="44">
        <f t="shared" si="28"/>
        <v>0</v>
      </c>
      <c r="AB41" s="44">
        <f t="shared" si="29"/>
        <v>0</v>
      </c>
      <c r="AC41" s="44">
        <f t="shared" si="30"/>
        <v>0</v>
      </c>
      <c r="AD41" s="44">
        <f t="shared" si="31"/>
        <v>0</v>
      </c>
      <c r="AE41" s="44">
        <f t="shared" si="32"/>
        <v>0</v>
      </c>
      <c r="AF41" s="44">
        <f t="shared" si="33"/>
        <v>0</v>
      </c>
      <c r="AG41" s="44">
        <f t="shared" si="34"/>
        <v>0</v>
      </c>
      <c r="AH41" s="44">
        <f t="shared" si="35"/>
        <v>0</v>
      </c>
      <c r="AI41" s="28" t="s">
        <v>169</v>
      </c>
      <c r="AJ41" s="44">
        <f t="shared" si="36"/>
        <v>0</v>
      </c>
      <c r="AK41" s="44">
        <f t="shared" si="37"/>
        <v>0</v>
      </c>
      <c r="AL41" s="44">
        <f t="shared" si="38"/>
        <v>0</v>
      </c>
      <c r="AN41" s="44">
        <v>21</v>
      </c>
      <c r="AO41" s="44">
        <f t="shared" si="39"/>
        <v>0</v>
      </c>
      <c r="AP41" s="44">
        <f t="shared" si="40"/>
        <v>0</v>
      </c>
      <c r="AQ41" s="47" t="s">
        <v>174</v>
      </c>
      <c r="AV41" s="44">
        <f t="shared" si="41"/>
        <v>0</v>
      </c>
      <c r="AW41" s="44">
        <f t="shared" si="42"/>
        <v>0</v>
      </c>
      <c r="AX41" s="44">
        <f t="shared" si="43"/>
        <v>0</v>
      </c>
      <c r="AY41" s="47" t="s">
        <v>175</v>
      </c>
      <c r="AZ41" s="47" t="s">
        <v>176</v>
      </c>
      <c r="BA41" s="28" t="s">
        <v>177</v>
      </c>
      <c r="BC41" s="44">
        <f t="shared" si="44"/>
        <v>0</v>
      </c>
      <c r="BD41" s="44">
        <f t="shared" si="45"/>
        <v>0</v>
      </c>
      <c r="BE41" s="44">
        <v>0</v>
      </c>
      <c r="BF41" s="44">
        <f t="shared" si="46"/>
        <v>0</v>
      </c>
      <c r="BH41" s="44">
        <f t="shared" si="47"/>
        <v>0</v>
      </c>
      <c r="BI41" s="44">
        <f t="shared" si="48"/>
        <v>0</v>
      </c>
      <c r="BJ41" s="44">
        <f t="shared" si="49"/>
        <v>0</v>
      </c>
      <c r="BK41" s="44"/>
      <c r="BL41" s="44"/>
    </row>
    <row r="42" spans="1:64" ht="15" customHeight="1">
      <c r="A42" s="21" t="s">
        <v>188</v>
      </c>
      <c r="B42" s="3" t="s">
        <v>169</v>
      </c>
      <c r="C42" s="3" t="s">
        <v>185</v>
      </c>
      <c r="D42" s="79" t="s">
        <v>189</v>
      </c>
      <c r="E42" s="79"/>
      <c r="F42" s="3" t="s">
        <v>187</v>
      </c>
      <c r="G42" s="44">
        <v>14</v>
      </c>
      <c r="H42" s="63">
        <v>0</v>
      </c>
      <c r="I42" s="44">
        <f t="shared" si="24"/>
        <v>0</v>
      </c>
      <c r="J42" s="44">
        <f t="shared" si="25"/>
        <v>0</v>
      </c>
      <c r="K42" s="44">
        <f t="shared" si="26"/>
        <v>0</v>
      </c>
      <c r="L42" s="44">
        <v>0</v>
      </c>
      <c r="M42" s="44">
        <f t="shared" si="27"/>
        <v>0</v>
      </c>
      <c r="N42" s="45"/>
      <c r="O42" s="46" t="s">
        <v>15</v>
      </c>
      <c r="Z42" s="44">
        <f t="shared" si="28"/>
        <v>0</v>
      </c>
      <c r="AB42" s="44">
        <f t="shared" si="29"/>
        <v>0</v>
      </c>
      <c r="AC42" s="44">
        <f t="shared" si="30"/>
        <v>0</v>
      </c>
      <c r="AD42" s="44">
        <f t="shared" si="31"/>
        <v>0</v>
      </c>
      <c r="AE42" s="44">
        <f t="shared" si="32"/>
        <v>0</v>
      </c>
      <c r="AF42" s="44">
        <f t="shared" si="33"/>
        <v>0</v>
      </c>
      <c r="AG42" s="44">
        <f t="shared" si="34"/>
        <v>0</v>
      </c>
      <c r="AH42" s="44">
        <f t="shared" si="35"/>
        <v>0</v>
      </c>
      <c r="AI42" s="28" t="s">
        <v>169</v>
      </c>
      <c r="AJ42" s="44">
        <f t="shared" si="36"/>
        <v>0</v>
      </c>
      <c r="AK42" s="44">
        <f t="shared" si="37"/>
        <v>0</v>
      </c>
      <c r="AL42" s="44">
        <f t="shared" si="38"/>
        <v>0</v>
      </c>
      <c r="AN42" s="44">
        <v>21</v>
      </c>
      <c r="AO42" s="44">
        <f t="shared" si="39"/>
        <v>0</v>
      </c>
      <c r="AP42" s="44">
        <f t="shared" si="40"/>
        <v>0</v>
      </c>
      <c r="AQ42" s="47" t="s">
        <v>174</v>
      </c>
      <c r="AV42" s="44">
        <f t="shared" si="41"/>
        <v>0</v>
      </c>
      <c r="AW42" s="44">
        <f t="shared" si="42"/>
        <v>0</v>
      </c>
      <c r="AX42" s="44">
        <f t="shared" si="43"/>
        <v>0</v>
      </c>
      <c r="AY42" s="47" t="s">
        <v>175</v>
      </c>
      <c r="AZ42" s="47" t="s">
        <v>176</v>
      </c>
      <c r="BA42" s="28" t="s">
        <v>177</v>
      </c>
      <c r="BC42" s="44">
        <f t="shared" si="44"/>
        <v>0</v>
      </c>
      <c r="BD42" s="44">
        <f t="shared" si="45"/>
        <v>0</v>
      </c>
      <c r="BE42" s="44">
        <v>0</v>
      </c>
      <c r="BF42" s="44">
        <f t="shared" si="46"/>
        <v>0</v>
      </c>
      <c r="BH42" s="44">
        <f t="shared" si="47"/>
        <v>0</v>
      </c>
      <c r="BI42" s="44">
        <f t="shared" si="48"/>
        <v>0</v>
      </c>
      <c r="BJ42" s="44">
        <f t="shared" si="49"/>
        <v>0</v>
      </c>
      <c r="BK42" s="44"/>
      <c r="BL42" s="44"/>
    </row>
    <row r="43" spans="1:64" ht="15" customHeight="1">
      <c r="A43" s="21" t="s">
        <v>190</v>
      </c>
      <c r="B43" s="3" t="s">
        <v>169</v>
      </c>
      <c r="C43" s="3" t="s">
        <v>191</v>
      </c>
      <c r="D43" s="79" t="s">
        <v>192</v>
      </c>
      <c r="E43" s="79"/>
      <c r="F43" s="3" t="s">
        <v>106</v>
      </c>
      <c r="G43" s="44">
        <v>134</v>
      </c>
      <c r="H43" s="63">
        <v>0</v>
      </c>
      <c r="I43" s="44">
        <f t="shared" si="24"/>
        <v>0</v>
      </c>
      <c r="J43" s="44">
        <f t="shared" si="25"/>
        <v>0</v>
      </c>
      <c r="K43" s="44">
        <f t="shared" si="26"/>
        <v>0</v>
      </c>
      <c r="L43" s="44">
        <v>0</v>
      </c>
      <c r="M43" s="44">
        <f t="shared" si="27"/>
        <v>0</v>
      </c>
      <c r="N43" s="45"/>
      <c r="O43" s="46" t="s">
        <v>15</v>
      </c>
      <c r="Z43" s="44">
        <f t="shared" si="28"/>
        <v>0</v>
      </c>
      <c r="AB43" s="44">
        <f t="shared" si="29"/>
        <v>0</v>
      </c>
      <c r="AC43" s="44">
        <f t="shared" si="30"/>
        <v>0</v>
      </c>
      <c r="AD43" s="44">
        <f t="shared" si="31"/>
        <v>0</v>
      </c>
      <c r="AE43" s="44">
        <f t="shared" si="32"/>
        <v>0</v>
      </c>
      <c r="AF43" s="44">
        <f t="shared" si="33"/>
        <v>0</v>
      </c>
      <c r="AG43" s="44">
        <f t="shared" si="34"/>
        <v>0</v>
      </c>
      <c r="AH43" s="44">
        <f t="shared" si="35"/>
        <v>0</v>
      </c>
      <c r="AI43" s="28" t="s">
        <v>169</v>
      </c>
      <c r="AJ43" s="44">
        <f t="shared" si="36"/>
        <v>0</v>
      </c>
      <c r="AK43" s="44">
        <f t="shared" si="37"/>
        <v>0</v>
      </c>
      <c r="AL43" s="44">
        <f t="shared" si="38"/>
        <v>0</v>
      </c>
      <c r="AN43" s="44">
        <v>21</v>
      </c>
      <c r="AO43" s="44">
        <f t="shared" si="39"/>
        <v>0</v>
      </c>
      <c r="AP43" s="44">
        <f t="shared" si="40"/>
        <v>0</v>
      </c>
      <c r="AQ43" s="47" t="s">
        <v>174</v>
      </c>
      <c r="AV43" s="44">
        <f t="shared" si="41"/>
        <v>0</v>
      </c>
      <c r="AW43" s="44">
        <f t="shared" si="42"/>
        <v>0</v>
      </c>
      <c r="AX43" s="44">
        <f t="shared" si="43"/>
        <v>0</v>
      </c>
      <c r="AY43" s="47" t="s">
        <v>175</v>
      </c>
      <c r="AZ43" s="47" t="s">
        <v>176</v>
      </c>
      <c r="BA43" s="28" t="s">
        <v>177</v>
      </c>
      <c r="BC43" s="44">
        <f t="shared" si="44"/>
        <v>0</v>
      </c>
      <c r="BD43" s="44">
        <f t="shared" si="45"/>
        <v>0</v>
      </c>
      <c r="BE43" s="44">
        <v>0</v>
      </c>
      <c r="BF43" s="44">
        <f t="shared" si="46"/>
        <v>0</v>
      </c>
      <c r="BH43" s="44">
        <f t="shared" si="47"/>
        <v>0</v>
      </c>
      <c r="BI43" s="44">
        <f t="shared" si="48"/>
        <v>0</v>
      </c>
      <c r="BJ43" s="44">
        <f t="shared" si="49"/>
        <v>0</v>
      </c>
      <c r="BK43" s="44"/>
      <c r="BL43" s="44"/>
    </row>
    <row r="44" spans="1:64" ht="15" customHeight="1">
      <c r="A44" s="21" t="s">
        <v>193</v>
      </c>
      <c r="B44" s="3" t="s">
        <v>169</v>
      </c>
      <c r="C44" s="3" t="s">
        <v>191</v>
      </c>
      <c r="D44" s="79" t="s">
        <v>194</v>
      </c>
      <c r="E44" s="79"/>
      <c r="F44" s="3" t="s">
        <v>123</v>
      </c>
      <c r="G44" s="44">
        <v>788</v>
      </c>
      <c r="H44" s="63">
        <v>0</v>
      </c>
      <c r="I44" s="44">
        <f t="shared" si="24"/>
        <v>0</v>
      </c>
      <c r="J44" s="44">
        <f t="shared" si="25"/>
        <v>0</v>
      </c>
      <c r="K44" s="44">
        <f t="shared" si="26"/>
        <v>0</v>
      </c>
      <c r="L44" s="44">
        <v>0</v>
      </c>
      <c r="M44" s="44">
        <f t="shared" si="27"/>
        <v>0</v>
      </c>
      <c r="N44" s="45"/>
      <c r="O44" s="46" t="s">
        <v>15</v>
      </c>
      <c r="Z44" s="44">
        <f t="shared" si="28"/>
        <v>0</v>
      </c>
      <c r="AB44" s="44">
        <f t="shared" si="29"/>
        <v>0</v>
      </c>
      <c r="AC44" s="44">
        <f t="shared" si="30"/>
        <v>0</v>
      </c>
      <c r="AD44" s="44">
        <f t="shared" si="31"/>
        <v>0</v>
      </c>
      <c r="AE44" s="44">
        <f t="shared" si="32"/>
        <v>0</v>
      </c>
      <c r="AF44" s="44">
        <f t="shared" si="33"/>
        <v>0</v>
      </c>
      <c r="AG44" s="44">
        <f t="shared" si="34"/>
        <v>0</v>
      </c>
      <c r="AH44" s="44">
        <f t="shared" si="35"/>
        <v>0</v>
      </c>
      <c r="AI44" s="28" t="s">
        <v>169</v>
      </c>
      <c r="AJ44" s="44">
        <f t="shared" si="36"/>
        <v>0</v>
      </c>
      <c r="AK44" s="44">
        <f t="shared" si="37"/>
        <v>0</v>
      </c>
      <c r="AL44" s="44">
        <f t="shared" si="38"/>
        <v>0</v>
      </c>
      <c r="AN44" s="44">
        <v>21</v>
      </c>
      <c r="AO44" s="44">
        <f t="shared" si="39"/>
        <v>0</v>
      </c>
      <c r="AP44" s="44">
        <f t="shared" si="40"/>
        <v>0</v>
      </c>
      <c r="AQ44" s="47" t="s">
        <v>174</v>
      </c>
      <c r="AV44" s="44">
        <f t="shared" si="41"/>
        <v>0</v>
      </c>
      <c r="AW44" s="44">
        <f t="shared" si="42"/>
        <v>0</v>
      </c>
      <c r="AX44" s="44">
        <f t="shared" si="43"/>
        <v>0</v>
      </c>
      <c r="AY44" s="47" t="s">
        <v>175</v>
      </c>
      <c r="AZ44" s="47" t="s">
        <v>176</v>
      </c>
      <c r="BA44" s="28" t="s">
        <v>177</v>
      </c>
      <c r="BC44" s="44">
        <f t="shared" si="44"/>
        <v>0</v>
      </c>
      <c r="BD44" s="44">
        <f t="shared" si="45"/>
        <v>0</v>
      </c>
      <c r="BE44" s="44">
        <v>0</v>
      </c>
      <c r="BF44" s="44">
        <f t="shared" si="46"/>
        <v>0</v>
      </c>
      <c r="BH44" s="44">
        <f t="shared" si="47"/>
        <v>0</v>
      </c>
      <c r="BI44" s="44">
        <f t="shared" si="48"/>
        <v>0</v>
      </c>
      <c r="BJ44" s="44">
        <f t="shared" si="49"/>
        <v>0</v>
      </c>
      <c r="BK44" s="44"/>
      <c r="BL44" s="44"/>
    </row>
    <row r="45" spans="1:64" ht="15" customHeight="1">
      <c r="A45" s="21" t="s">
        <v>195</v>
      </c>
      <c r="B45" s="3" t="s">
        <v>169</v>
      </c>
      <c r="C45" s="3" t="s">
        <v>179</v>
      </c>
      <c r="D45" s="79" t="s">
        <v>196</v>
      </c>
      <c r="E45" s="79"/>
      <c r="F45" s="3" t="s">
        <v>106</v>
      </c>
      <c r="G45" s="44">
        <v>49</v>
      </c>
      <c r="H45" s="63">
        <v>0</v>
      </c>
      <c r="I45" s="44">
        <f t="shared" si="24"/>
        <v>0</v>
      </c>
      <c r="J45" s="44">
        <f t="shared" si="25"/>
        <v>0</v>
      </c>
      <c r="K45" s="44">
        <f t="shared" si="26"/>
        <v>0</v>
      </c>
      <c r="L45" s="44">
        <v>0.003</v>
      </c>
      <c r="M45" s="44">
        <f t="shared" si="27"/>
        <v>0.147</v>
      </c>
      <c r="N45" s="45"/>
      <c r="O45" s="46" t="s">
        <v>15</v>
      </c>
      <c r="Z45" s="44">
        <f t="shared" si="28"/>
        <v>0</v>
      </c>
      <c r="AB45" s="44">
        <f t="shared" si="29"/>
        <v>0</v>
      </c>
      <c r="AC45" s="44">
        <f t="shared" si="30"/>
        <v>0</v>
      </c>
      <c r="AD45" s="44">
        <f t="shared" si="31"/>
        <v>0</v>
      </c>
      <c r="AE45" s="44">
        <f t="shared" si="32"/>
        <v>0</v>
      </c>
      <c r="AF45" s="44">
        <f t="shared" si="33"/>
        <v>0</v>
      </c>
      <c r="AG45" s="44">
        <f t="shared" si="34"/>
        <v>0</v>
      </c>
      <c r="AH45" s="44">
        <f t="shared" si="35"/>
        <v>0</v>
      </c>
      <c r="AI45" s="28" t="s">
        <v>169</v>
      </c>
      <c r="AJ45" s="44">
        <f t="shared" si="36"/>
        <v>0</v>
      </c>
      <c r="AK45" s="44">
        <f t="shared" si="37"/>
        <v>0</v>
      </c>
      <c r="AL45" s="44">
        <f t="shared" si="38"/>
        <v>0</v>
      </c>
      <c r="AN45" s="44">
        <v>21</v>
      </c>
      <c r="AO45" s="44">
        <f t="shared" si="39"/>
        <v>0</v>
      </c>
      <c r="AP45" s="44">
        <f t="shared" si="40"/>
        <v>0</v>
      </c>
      <c r="AQ45" s="47" t="s">
        <v>174</v>
      </c>
      <c r="AV45" s="44">
        <f t="shared" si="41"/>
        <v>0</v>
      </c>
      <c r="AW45" s="44">
        <f t="shared" si="42"/>
        <v>0</v>
      </c>
      <c r="AX45" s="44">
        <f t="shared" si="43"/>
        <v>0</v>
      </c>
      <c r="AY45" s="47" t="s">
        <v>175</v>
      </c>
      <c r="AZ45" s="47" t="s">
        <v>176</v>
      </c>
      <c r="BA45" s="28" t="s">
        <v>177</v>
      </c>
      <c r="BC45" s="44">
        <f t="shared" si="44"/>
        <v>0</v>
      </c>
      <c r="BD45" s="44">
        <f t="shared" si="45"/>
        <v>0</v>
      </c>
      <c r="BE45" s="44">
        <v>0</v>
      </c>
      <c r="BF45" s="44">
        <f t="shared" si="46"/>
        <v>0.147</v>
      </c>
      <c r="BH45" s="44">
        <f t="shared" si="47"/>
        <v>0</v>
      </c>
      <c r="BI45" s="44">
        <f t="shared" si="48"/>
        <v>0</v>
      </c>
      <c r="BJ45" s="44">
        <f t="shared" si="49"/>
        <v>0</v>
      </c>
      <c r="BK45" s="44"/>
      <c r="BL45" s="44"/>
    </row>
    <row r="46" spans="1:64" ht="15" customHeight="1">
      <c r="A46" s="21" t="s">
        <v>197</v>
      </c>
      <c r="B46" s="3" t="s">
        <v>169</v>
      </c>
      <c r="C46" s="3" t="s">
        <v>198</v>
      </c>
      <c r="D46" s="79" t="s">
        <v>199</v>
      </c>
      <c r="E46" s="79"/>
      <c r="F46" s="3" t="s">
        <v>187</v>
      </c>
      <c r="G46" s="44">
        <v>10.8</v>
      </c>
      <c r="H46" s="63">
        <v>0</v>
      </c>
      <c r="I46" s="44">
        <f t="shared" si="24"/>
        <v>0</v>
      </c>
      <c r="J46" s="44">
        <f t="shared" si="25"/>
        <v>0</v>
      </c>
      <c r="K46" s="44">
        <f t="shared" si="26"/>
        <v>0</v>
      </c>
      <c r="L46" s="44">
        <v>0.001</v>
      </c>
      <c r="M46" s="44">
        <f t="shared" si="27"/>
        <v>0.0108</v>
      </c>
      <c r="N46" s="45"/>
      <c r="O46" s="46" t="s">
        <v>15</v>
      </c>
      <c r="Z46" s="44">
        <f t="shared" si="28"/>
        <v>0</v>
      </c>
      <c r="AB46" s="44">
        <f t="shared" si="29"/>
        <v>0</v>
      </c>
      <c r="AC46" s="44">
        <f t="shared" si="30"/>
        <v>0</v>
      </c>
      <c r="AD46" s="44">
        <f t="shared" si="31"/>
        <v>0</v>
      </c>
      <c r="AE46" s="44">
        <f t="shared" si="32"/>
        <v>0</v>
      </c>
      <c r="AF46" s="44">
        <f t="shared" si="33"/>
        <v>0</v>
      </c>
      <c r="AG46" s="44">
        <f t="shared" si="34"/>
        <v>0</v>
      </c>
      <c r="AH46" s="44">
        <f t="shared" si="35"/>
        <v>0</v>
      </c>
      <c r="AI46" s="28" t="s">
        <v>169</v>
      </c>
      <c r="AJ46" s="44">
        <f t="shared" si="36"/>
        <v>0</v>
      </c>
      <c r="AK46" s="44">
        <f t="shared" si="37"/>
        <v>0</v>
      </c>
      <c r="AL46" s="44">
        <f t="shared" si="38"/>
        <v>0</v>
      </c>
      <c r="AN46" s="44">
        <v>21</v>
      </c>
      <c r="AO46" s="44">
        <f t="shared" si="39"/>
        <v>0</v>
      </c>
      <c r="AP46" s="44">
        <f t="shared" si="40"/>
        <v>0</v>
      </c>
      <c r="AQ46" s="47" t="s">
        <v>174</v>
      </c>
      <c r="AV46" s="44">
        <f t="shared" si="41"/>
        <v>0</v>
      </c>
      <c r="AW46" s="44">
        <f t="shared" si="42"/>
        <v>0</v>
      </c>
      <c r="AX46" s="44">
        <f t="shared" si="43"/>
        <v>0</v>
      </c>
      <c r="AY46" s="47" t="s">
        <v>175</v>
      </c>
      <c r="AZ46" s="47" t="s">
        <v>176</v>
      </c>
      <c r="BA46" s="28" t="s">
        <v>177</v>
      </c>
      <c r="BC46" s="44">
        <f t="shared" si="44"/>
        <v>0</v>
      </c>
      <c r="BD46" s="44">
        <f t="shared" si="45"/>
        <v>0</v>
      </c>
      <c r="BE46" s="44">
        <v>0</v>
      </c>
      <c r="BF46" s="44">
        <f t="shared" si="46"/>
        <v>0.0108</v>
      </c>
      <c r="BH46" s="44">
        <f t="shared" si="47"/>
        <v>0</v>
      </c>
      <c r="BI46" s="44">
        <f t="shared" si="48"/>
        <v>0</v>
      </c>
      <c r="BJ46" s="44">
        <f t="shared" si="49"/>
        <v>0</v>
      </c>
      <c r="BK46" s="44"/>
      <c r="BL46" s="44"/>
    </row>
    <row r="47" spans="1:64" ht="15" customHeight="1">
      <c r="A47" s="21" t="s">
        <v>200</v>
      </c>
      <c r="B47" s="3" t="s">
        <v>169</v>
      </c>
      <c r="C47" s="3" t="s">
        <v>198</v>
      </c>
      <c r="D47" s="79" t="s">
        <v>201</v>
      </c>
      <c r="E47" s="79"/>
      <c r="F47" s="3" t="s">
        <v>162</v>
      </c>
      <c r="G47" s="44">
        <v>14.42</v>
      </c>
      <c r="H47" s="63">
        <v>0</v>
      </c>
      <c r="I47" s="44">
        <f t="shared" si="24"/>
        <v>0</v>
      </c>
      <c r="J47" s="44">
        <f t="shared" si="25"/>
        <v>0</v>
      </c>
      <c r="K47" s="44">
        <f t="shared" si="26"/>
        <v>0</v>
      </c>
      <c r="L47" s="44">
        <v>0.1</v>
      </c>
      <c r="M47" s="44">
        <f t="shared" si="27"/>
        <v>1.4420000000000002</v>
      </c>
      <c r="N47" s="45"/>
      <c r="O47" s="46" t="s">
        <v>15</v>
      </c>
      <c r="Z47" s="44">
        <f t="shared" si="28"/>
        <v>0</v>
      </c>
      <c r="AB47" s="44">
        <f t="shared" si="29"/>
        <v>0</v>
      </c>
      <c r="AC47" s="44">
        <f t="shared" si="30"/>
        <v>0</v>
      </c>
      <c r="AD47" s="44">
        <f t="shared" si="31"/>
        <v>0</v>
      </c>
      <c r="AE47" s="44">
        <f t="shared" si="32"/>
        <v>0</v>
      </c>
      <c r="AF47" s="44">
        <f t="shared" si="33"/>
        <v>0</v>
      </c>
      <c r="AG47" s="44">
        <f t="shared" si="34"/>
        <v>0</v>
      </c>
      <c r="AH47" s="44">
        <f t="shared" si="35"/>
        <v>0</v>
      </c>
      <c r="AI47" s="28" t="s">
        <v>169</v>
      </c>
      <c r="AJ47" s="44">
        <f t="shared" si="36"/>
        <v>0</v>
      </c>
      <c r="AK47" s="44">
        <f t="shared" si="37"/>
        <v>0</v>
      </c>
      <c r="AL47" s="44">
        <f t="shared" si="38"/>
        <v>0</v>
      </c>
      <c r="AN47" s="44">
        <v>21</v>
      </c>
      <c r="AO47" s="44">
        <f t="shared" si="39"/>
        <v>0</v>
      </c>
      <c r="AP47" s="44">
        <f t="shared" si="40"/>
        <v>0</v>
      </c>
      <c r="AQ47" s="47" t="s">
        <v>174</v>
      </c>
      <c r="AV47" s="44">
        <f t="shared" si="41"/>
        <v>0</v>
      </c>
      <c r="AW47" s="44">
        <f t="shared" si="42"/>
        <v>0</v>
      </c>
      <c r="AX47" s="44">
        <f t="shared" si="43"/>
        <v>0</v>
      </c>
      <c r="AY47" s="47" t="s">
        <v>175</v>
      </c>
      <c r="AZ47" s="47" t="s">
        <v>176</v>
      </c>
      <c r="BA47" s="28" t="s">
        <v>177</v>
      </c>
      <c r="BC47" s="44">
        <f t="shared" si="44"/>
        <v>0</v>
      </c>
      <c r="BD47" s="44">
        <f t="shared" si="45"/>
        <v>0</v>
      </c>
      <c r="BE47" s="44">
        <v>0</v>
      </c>
      <c r="BF47" s="44">
        <f t="shared" si="46"/>
        <v>1.4420000000000002</v>
      </c>
      <c r="BH47" s="44">
        <f t="shared" si="47"/>
        <v>0</v>
      </c>
      <c r="BI47" s="44">
        <f t="shared" si="48"/>
        <v>0</v>
      </c>
      <c r="BJ47" s="44">
        <f t="shared" si="49"/>
        <v>0</v>
      </c>
      <c r="BK47" s="44"/>
      <c r="BL47" s="44"/>
    </row>
    <row r="48" spans="1:64" ht="15" customHeight="1">
      <c r="A48" s="21" t="s">
        <v>202</v>
      </c>
      <c r="B48" s="3" t="s">
        <v>169</v>
      </c>
      <c r="C48" s="3" t="s">
        <v>203</v>
      </c>
      <c r="D48" s="79" t="s">
        <v>204</v>
      </c>
      <c r="E48" s="79"/>
      <c r="F48" s="3" t="s">
        <v>205</v>
      </c>
      <c r="G48" s="44">
        <v>7.4249</v>
      </c>
      <c r="H48" s="63">
        <v>0</v>
      </c>
      <c r="I48" s="44">
        <f t="shared" si="24"/>
        <v>0</v>
      </c>
      <c r="J48" s="44">
        <f t="shared" si="25"/>
        <v>0</v>
      </c>
      <c r="K48" s="44">
        <f t="shared" si="26"/>
        <v>0</v>
      </c>
      <c r="L48" s="44">
        <v>0.001</v>
      </c>
      <c r="M48" s="44">
        <f t="shared" si="27"/>
        <v>0.0074249</v>
      </c>
      <c r="N48" s="45" t="s">
        <v>107</v>
      </c>
      <c r="O48" s="46" t="s">
        <v>15</v>
      </c>
      <c r="Z48" s="44">
        <f t="shared" si="28"/>
        <v>0</v>
      </c>
      <c r="AB48" s="44">
        <f t="shared" si="29"/>
        <v>0</v>
      </c>
      <c r="AC48" s="44">
        <f t="shared" si="30"/>
        <v>0</v>
      </c>
      <c r="AD48" s="44">
        <f t="shared" si="31"/>
        <v>0</v>
      </c>
      <c r="AE48" s="44">
        <f t="shared" si="32"/>
        <v>0</v>
      </c>
      <c r="AF48" s="44">
        <f t="shared" si="33"/>
        <v>0</v>
      </c>
      <c r="AG48" s="44">
        <f t="shared" si="34"/>
        <v>0</v>
      </c>
      <c r="AH48" s="44">
        <f t="shared" si="35"/>
        <v>0</v>
      </c>
      <c r="AI48" s="28" t="s">
        <v>169</v>
      </c>
      <c r="AJ48" s="44">
        <f t="shared" si="36"/>
        <v>0</v>
      </c>
      <c r="AK48" s="44">
        <f t="shared" si="37"/>
        <v>0</v>
      </c>
      <c r="AL48" s="44">
        <f t="shared" si="38"/>
        <v>0</v>
      </c>
      <c r="AN48" s="44">
        <v>21</v>
      </c>
      <c r="AO48" s="44">
        <f t="shared" si="39"/>
        <v>0</v>
      </c>
      <c r="AP48" s="44">
        <f t="shared" si="40"/>
        <v>0</v>
      </c>
      <c r="AQ48" s="47" t="s">
        <v>174</v>
      </c>
      <c r="AV48" s="44">
        <f t="shared" si="41"/>
        <v>0</v>
      </c>
      <c r="AW48" s="44">
        <f t="shared" si="42"/>
        <v>0</v>
      </c>
      <c r="AX48" s="44">
        <f t="shared" si="43"/>
        <v>0</v>
      </c>
      <c r="AY48" s="47" t="s">
        <v>175</v>
      </c>
      <c r="AZ48" s="47" t="s">
        <v>176</v>
      </c>
      <c r="BA48" s="28" t="s">
        <v>177</v>
      </c>
      <c r="BC48" s="44">
        <f t="shared" si="44"/>
        <v>0</v>
      </c>
      <c r="BD48" s="44">
        <f t="shared" si="45"/>
        <v>0</v>
      </c>
      <c r="BE48" s="44">
        <v>0</v>
      </c>
      <c r="BF48" s="44">
        <f t="shared" si="46"/>
        <v>0.0074249</v>
      </c>
      <c r="BH48" s="44">
        <f t="shared" si="47"/>
        <v>0</v>
      </c>
      <c r="BI48" s="44">
        <f t="shared" si="48"/>
        <v>0</v>
      </c>
      <c r="BJ48" s="44">
        <f t="shared" si="49"/>
        <v>0</v>
      </c>
      <c r="BK48" s="44"/>
      <c r="BL48" s="44"/>
    </row>
    <row r="49" spans="1:64" ht="15" customHeight="1">
      <c r="A49" s="21" t="s">
        <v>206</v>
      </c>
      <c r="B49" s="3" t="s">
        <v>169</v>
      </c>
      <c r="C49" s="3" t="s">
        <v>207</v>
      </c>
      <c r="D49" s="79" t="s">
        <v>208</v>
      </c>
      <c r="E49" s="79"/>
      <c r="F49" s="3" t="s">
        <v>162</v>
      </c>
      <c r="G49" s="44">
        <v>10.07</v>
      </c>
      <c r="H49" s="63">
        <v>0</v>
      </c>
      <c r="I49" s="44">
        <f t="shared" si="24"/>
        <v>0</v>
      </c>
      <c r="J49" s="44">
        <f t="shared" si="25"/>
        <v>0</v>
      </c>
      <c r="K49" s="44">
        <f t="shared" si="26"/>
        <v>0</v>
      </c>
      <c r="L49" s="44">
        <v>0</v>
      </c>
      <c r="M49" s="44">
        <f t="shared" si="27"/>
        <v>0</v>
      </c>
      <c r="N49" s="45" t="s">
        <v>107</v>
      </c>
      <c r="O49" s="46" t="s">
        <v>15</v>
      </c>
      <c r="Z49" s="44">
        <f t="shared" si="28"/>
        <v>0</v>
      </c>
      <c r="AB49" s="44">
        <f t="shared" si="29"/>
        <v>0</v>
      </c>
      <c r="AC49" s="44">
        <f t="shared" si="30"/>
        <v>0</v>
      </c>
      <c r="AD49" s="44">
        <f t="shared" si="31"/>
        <v>0</v>
      </c>
      <c r="AE49" s="44">
        <f t="shared" si="32"/>
        <v>0</v>
      </c>
      <c r="AF49" s="44">
        <f t="shared" si="33"/>
        <v>0</v>
      </c>
      <c r="AG49" s="44">
        <f t="shared" si="34"/>
        <v>0</v>
      </c>
      <c r="AH49" s="44">
        <f t="shared" si="35"/>
        <v>0</v>
      </c>
      <c r="AI49" s="28" t="s">
        <v>169</v>
      </c>
      <c r="AJ49" s="44">
        <f t="shared" si="36"/>
        <v>0</v>
      </c>
      <c r="AK49" s="44">
        <f t="shared" si="37"/>
        <v>0</v>
      </c>
      <c r="AL49" s="44">
        <f t="shared" si="38"/>
        <v>0</v>
      </c>
      <c r="AN49" s="44">
        <v>21</v>
      </c>
      <c r="AO49" s="44">
        <f t="shared" si="39"/>
        <v>0</v>
      </c>
      <c r="AP49" s="44">
        <f t="shared" si="40"/>
        <v>0</v>
      </c>
      <c r="AQ49" s="47" t="s">
        <v>174</v>
      </c>
      <c r="AV49" s="44">
        <f t="shared" si="41"/>
        <v>0</v>
      </c>
      <c r="AW49" s="44">
        <f t="shared" si="42"/>
        <v>0</v>
      </c>
      <c r="AX49" s="44">
        <f t="shared" si="43"/>
        <v>0</v>
      </c>
      <c r="AY49" s="47" t="s">
        <v>175</v>
      </c>
      <c r="AZ49" s="47" t="s">
        <v>176</v>
      </c>
      <c r="BA49" s="28" t="s">
        <v>177</v>
      </c>
      <c r="BC49" s="44">
        <f t="shared" si="44"/>
        <v>0</v>
      </c>
      <c r="BD49" s="44">
        <f t="shared" si="45"/>
        <v>0</v>
      </c>
      <c r="BE49" s="44">
        <v>0</v>
      </c>
      <c r="BF49" s="44">
        <f t="shared" si="46"/>
        <v>0</v>
      </c>
      <c r="BH49" s="44">
        <f t="shared" si="47"/>
        <v>0</v>
      </c>
      <c r="BI49" s="44">
        <f t="shared" si="48"/>
        <v>0</v>
      </c>
      <c r="BJ49" s="44">
        <f t="shared" si="49"/>
        <v>0</v>
      </c>
      <c r="BK49" s="44"/>
      <c r="BL49" s="44"/>
    </row>
    <row r="50" spans="1:64" ht="15" customHeight="1">
      <c r="A50" s="21" t="s">
        <v>209</v>
      </c>
      <c r="B50" s="3" t="s">
        <v>169</v>
      </c>
      <c r="C50" s="3" t="s">
        <v>198</v>
      </c>
      <c r="D50" s="79" t="s">
        <v>210</v>
      </c>
      <c r="E50" s="79"/>
      <c r="F50" s="3" t="s">
        <v>106</v>
      </c>
      <c r="G50" s="44">
        <v>85</v>
      </c>
      <c r="H50" s="64">
        <f>Sortiment!B15</f>
        <v>0</v>
      </c>
      <c r="I50" s="44">
        <f t="shared" si="24"/>
        <v>0</v>
      </c>
      <c r="J50" s="44">
        <f t="shared" si="25"/>
        <v>0</v>
      </c>
      <c r="K50" s="44">
        <f t="shared" si="26"/>
        <v>0</v>
      </c>
      <c r="L50" s="44">
        <v>0.1</v>
      </c>
      <c r="M50" s="44">
        <f t="shared" si="27"/>
        <v>8.5</v>
      </c>
      <c r="N50" s="45"/>
      <c r="O50" s="46" t="s">
        <v>15</v>
      </c>
      <c r="Z50" s="44">
        <f t="shared" si="28"/>
        <v>0</v>
      </c>
      <c r="AB50" s="44">
        <f t="shared" si="29"/>
        <v>0</v>
      </c>
      <c r="AC50" s="44">
        <f t="shared" si="30"/>
        <v>0</v>
      </c>
      <c r="AD50" s="44">
        <f t="shared" si="31"/>
        <v>0</v>
      </c>
      <c r="AE50" s="44">
        <f t="shared" si="32"/>
        <v>0</v>
      </c>
      <c r="AF50" s="44">
        <f t="shared" si="33"/>
        <v>0</v>
      </c>
      <c r="AG50" s="44">
        <f t="shared" si="34"/>
        <v>0</v>
      </c>
      <c r="AH50" s="44">
        <f t="shared" si="35"/>
        <v>0</v>
      </c>
      <c r="AI50" s="28" t="s">
        <v>169</v>
      </c>
      <c r="AJ50" s="44">
        <f t="shared" si="36"/>
        <v>0</v>
      </c>
      <c r="AK50" s="44">
        <f t="shared" si="37"/>
        <v>0</v>
      </c>
      <c r="AL50" s="44">
        <f t="shared" si="38"/>
        <v>0</v>
      </c>
      <c r="AN50" s="44">
        <v>21</v>
      </c>
      <c r="AO50" s="44">
        <f t="shared" si="39"/>
        <v>0</v>
      </c>
      <c r="AP50" s="44">
        <f t="shared" si="40"/>
        <v>0</v>
      </c>
      <c r="AQ50" s="47" t="s">
        <v>174</v>
      </c>
      <c r="AV50" s="44">
        <f t="shared" si="41"/>
        <v>0</v>
      </c>
      <c r="AW50" s="44">
        <f t="shared" si="42"/>
        <v>0</v>
      </c>
      <c r="AX50" s="44">
        <f t="shared" si="43"/>
        <v>0</v>
      </c>
      <c r="AY50" s="47" t="s">
        <v>175</v>
      </c>
      <c r="AZ50" s="47" t="s">
        <v>176</v>
      </c>
      <c r="BA50" s="28" t="s">
        <v>177</v>
      </c>
      <c r="BC50" s="44">
        <f t="shared" si="44"/>
        <v>0</v>
      </c>
      <c r="BD50" s="44">
        <f t="shared" si="45"/>
        <v>0</v>
      </c>
      <c r="BE50" s="44">
        <v>0</v>
      </c>
      <c r="BF50" s="44">
        <f t="shared" si="46"/>
        <v>8.5</v>
      </c>
      <c r="BH50" s="44">
        <f t="shared" si="47"/>
        <v>0</v>
      </c>
      <c r="BI50" s="44">
        <f t="shared" si="48"/>
        <v>0</v>
      </c>
      <c r="BJ50" s="44">
        <f t="shared" si="49"/>
        <v>0</v>
      </c>
      <c r="BK50" s="44"/>
      <c r="BL50" s="44"/>
    </row>
    <row r="51" spans="1:64" ht="15" customHeight="1">
      <c r="A51" s="21" t="s">
        <v>211</v>
      </c>
      <c r="B51" s="3" t="s">
        <v>169</v>
      </c>
      <c r="C51" s="3" t="s">
        <v>198</v>
      </c>
      <c r="D51" s="79" t="s">
        <v>212</v>
      </c>
      <c r="E51" s="79"/>
      <c r="F51" s="3" t="s">
        <v>106</v>
      </c>
      <c r="G51" s="44">
        <v>49</v>
      </c>
      <c r="H51" s="64">
        <f>Sortiment!B47</f>
        <v>0</v>
      </c>
      <c r="I51" s="44">
        <f t="shared" si="24"/>
        <v>0</v>
      </c>
      <c r="J51" s="44">
        <f t="shared" si="25"/>
        <v>0</v>
      </c>
      <c r="K51" s="44">
        <f t="shared" si="26"/>
        <v>0</v>
      </c>
      <c r="L51" s="44">
        <v>0.1</v>
      </c>
      <c r="M51" s="44">
        <f t="shared" si="27"/>
        <v>4.9</v>
      </c>
      <c r="N51" s="45"/>
      <c r="O51" s="46" t="s">
        <v>15</v>
      </c>
      <c r="Z51" s="44">
        <f t="shared" si="28"/>
        <v>0</v>
      </c>
      <c r="AB51" s="44">
        <f t="shared" si="29"/>
        <v>0</v>
      </c>
      <c r="AC51" s="44">
        <f t="shared" si="30"/>
        <v>0</v>
      </c>
      <c r="AD51" s="44">
        <f t="shared" si="31"/>
        <v>0</v>
      </c>
      <c r="AE51" s="44">
        <f t="shared" si="32"/>
        <v>0</v>
      </c>
      <c r="AF51" s="44">
        <f t="shared" si="33"/>
        <v>0</v>
      </c>
      <c r="AG51" s="44">
        <f t="shared" si="34"/>
        <v>0</v>
      </c>
      <c r="AH51" s="44">
        <f t="shared" si="35"/>
        <v>0</v>
      </c>
      <c r="AI51" s="28" t="s">
        <v>169</v>
      </c>
      <c r="AJ51" s="44">
        <f t="shared" si="36"/>
        <v>0</v>
      </c>
      <c r="AK51" s="44">
        <f t="shared" si="37"/>
        <v>0</v>
      </c>
      <c r="AL51" s="44">
        <f t="shared" si="38"/>
        <v>0</v>
      </c>
      <c r="AN51" s="44">
        <v>21</v>
      </c>
      <c r="AO51" s="44">
        <f t="shared" si="39"/>
        <v>0</v>
      </c>
      <c r="AP51" s="44">
        <f t="shared" si="40"/>
        <v>0</v>
      </c>
      <c r="AQ51" s="47" t="s">
        <v>174</v>
      </c>
      <c r="AV51" s="44">
        <f t="shared" si="41"/>
        <v>0</v>
      </c>
      <c r="AW51" s="44">
        <f t="shared" si="42"/>
        <v>0</v>
      </c>
      <c r="AX51" s="44">
        <f t="shared" si="43"/>
        <v>0</v>
      </c>
      <c r="AY51" s="47" t="s">
        <v>175</v>
      </c>
      <c r="AZ51" s="47" t="s">
        <v>176</v>
      </c>
      <c r="BA51" s="28" t="s">
        <v>177</v>
      </c>
      <c r="BC51" s="44">
        <f t="shared" si="44"/>
        <v>0</v>
      </c>
      <c r="BD51" s="44">
        <f t="shared" si="45"/>
        <v>0</v>
      </c>
      <c r="BE51" s="44">
        <v>0</v>
      </c>
      <c r="BF51" s="44">
        <f t="shared" si="46"/>
        <v>4.9</v>
      </c>
      <c r="BH51" s="44">
        <f t="shared" si="47"/>
        <v>0</v>
      </c>
      <c r="BI51" s="44">
        <f t="shared" si="48"/>
        <v>0</v>
      </c>
      <c r="BJ51" s="44">
        <f t="shared" si="49"/>
        <v>0</v>
      </c>
      <c r="BK51" s="44"/>
      <c r="BL51" s="44"/>
    </row>
    <row r="52" spans="1:64" ht="15" customHeight="1">
      <c r="A52" s="21" t="s">
        <v>213</v>
      </c>
      <c r="B52" s="3" t="s">
        <v>169</v>
      </c>
      <c r="C52" s="3" t="s">
        <v>198</v>
      </c>
      <c r="D52" s="79" t="s">
        <v>214</v>
      </c>
      <c r="E52" s="79"/>
      <c r="F52" s="3" t="s">
        <v>106</v>
      </c>
      <c r="G52" s="44">
        <v>216</v>
      </c>
      <c r="H52" s="64">
        <f>Sortiment!B33</f>
        <v>0</v>
      </c>
      <c r="I52" s="44">
        <f t="shared" si="24"/>
        <v>0</v>
      </c>
      <c r="J52" s="44">
        <f t="shared" si="25"/>
        <v>0</v>
      </c>
      <c r="K52" s="44">
        <f t="shared" si="26"/>
        <v>0</v>
      </c>
      <c r="L52" s="44">
        <v>0.1</v>
      </c>
      <c r="M52" s="44">
        <f t="shared" si="27"/>
        <v>21.6</v>
      </c>
      <c r="N52" s="45"/>
      <c r="O52" s="46" t="s">
        <v>15</v>
      </c>
      <c r="Z52" s="44">
        <f t="shared" si="28"/>
        <v>0</v>
      </c>
      <c r="AB52" s="44">
        <f t="shared" si="29"/>
        <v>0</v>
      </c>
      <c r="AC52" s="44">
        <f t="shared" si="30"/>
        <v>0</v>
      </c>
      <c r="AD52" s="44">
        <f t="shared" si="31"/>
        <v>0</v>
      </c>
      <c r="AE52" s="44">
        <f t="shared" si="32"/>
        <v>0</v>
      </c>
      <c r="AF52" s="44">
        <f t="shared" si="33"/>
        <v>0</v>
      </c>
      <c r="AG52" s="44">
        <f t="shared" si="34"/>
        <v>0</v>
      </c>
      <c r="AH52" s="44">
        <f t="shared" si="35"/>
        <v>0</v>
      </c>
      <c r="AI52" s="28" t="s">
        <v>169</v>
      </c>
      <c r="AJ52" s="44">
        <f t="shared" si="36"/>
        <v>0</v>
      </c>
      <c r="AK52" s="44">
        <f t="shared" si="37"/>
        <v>0</v>
      </c>
      <c r="AL52" s="44">
        <f t="shared" si="38"/>
        <v>0</v>
      </c>
      <c r="AN52" s="44">
        <v>21</v>
      </c>
      <c r="AO52" s="44">
        <f t="shared" si="39"/>
        <v>0</v>
      </c>
      <c r="AP52" s="44">
        <f t="shared" si="40"/>
        <v>0</v>
      </c>
      <c r="AQ52" s="47" t="s">
        <v>174</v>
      </c>
      <c r="AV52" s="44">
        <f t="shared" si="41"/>
        <v>0</v>
      </c>
      <c r="AW52" s="44">
        <f t="shared" si="42"/>
        <v>0</v>
      </c>
      <c r="AX52" s="44">
        <f t="shared" si="43"/>
        <v>0</v>
      </c>
      <c r="AY52" s="47" t="s">
        <v>175</v>
      </c>
      <c r="AZ52" s="47" t="s">
        <v>176</v>
      </c>
      <c r="BA52" s="28" t="s">
        <v>177</v>
      </c>
      <c r="BC52" s="44">
        <f t="shared" si="44"/>
        <v>0</v>
      </c>
      <c r="BD52" s="44">
        <f t="shared" si="45"/>
        <v>0</v>
      </c>
      <c r="BE52" s="44">
        <v>0</v>
      </c>
      <c r="BF52" s="44">
        <f t="shared" si="46"/>
        <v>21.6</v>
      </c>
      <c r="BH52" s="44">
        <f t="shared" si="47"/>
        <v>0</v>
      </c>
      <c r="BI52" s="44">
        <f t="shared" si="48"/>
        <v>0</v>
      </c>
      <c r="BJ52" s="44">
        <f t="shared" si="49"/>
        <v>0</v>
      </c>
      <c r="BK52" s="44"/>
      <c r="BL52" s="44"/>
    </row>
    <row r="53" spans="1:15" ht="15" customHeight="1">
      <c r="A53" s="37"/>
      <c r="B53" s="38" t="s">
        <v>215</v>
      </c>
      <c r="C53" s="38"/>
      <c r="D53" s="113" t="s">
        <v>216</v>
      </c>
      <c r="E53" s="113"/>
      <c r="F53" s="39" t="s">
        <v>59</v>
      </c>
      <c r="G53" s="39" t="s">
        <v>59</v>
      </c>
      <c r="H53" s="39" t="s">
        <v>59</v>
      </c>
      <c r="I53" s="40">
        <f>I54</f>
        <v>0</v>
      </c>
      <c r="J53" s="40">
        <f>J54</f>
        <v>0</v>
      </c>
      <c r="K53" s="40">
        <f>K54</f>
        <v>0</v>
      </c>
      <c r="L53" s="28"/>
      <c r="M53" s="40">
        <f>M54</f>
        <v>0.11783</v>
      </c>
      <c r="N53" s="41"/>
      <c r="O53" s="43"/>
    </row>
    <row r="54" spans="1:47" ht="15" customHeight="1">
      <c r="A54" s="37"/>
      <c r="B54" s="38" t="s">
        <v>215</v>
      </c>
      <c r="C54" s="38" t="s">
        <v>101</v>
      </c>
      <c r="D54" s="113" t="s">
        <v>102</v>
      </c>
      <c r="E54" s="113"/>
      <c r="F54" s="39" t="s">
        <v>59</v>
      </c>
      <c r="G54" s="39" t="s">
        <v>59</v>
      </c>
      <c r="H54" s="39" t="s">
        <v>59</v>
      </c>
      <c r="I54" s="40">
        <f>SUM(I55:I70)</f>
        <v>0</v>
      </c>
      <c r="J54" s="40">
        <f>SUM(J55:J70)</f>
        <v>0</v>
      </c>
      <c r="K54" s="40">
        <f>SUM(K55:K70)</f>
        <v>0</v>
      </c>
      <c r="L54" s="28"/>
      <c r="M54" s="40">
        <f>SUM(M55:M70)</f>
        <v>0.11783</v>
      </c>
      <c r="N54" s="41"/>
      <c r="O54" s="43"/>
      <c r="AI54" s="28" t="s">
        <v>215</v>
      </c>
      <c r="AS54" s="40">
        <f>SUM(AJ55:AJ70)</f>
        <v>0</v>
      </c>
      <c r="AT54" s="40">
        <f>SUM(AK55:AK70)</f>
        <v>0</v>
      </c>
      <c r="AU54" s="40">
        <f>SUM(AL55:AL70)</f>
        <v>0</v>
      </c>
    </row>
    <row r="55" spans="1:64" ht="15" customHeight="1">
      <c r="A55" s="21" t="s">
        <v>217</v>
      </c>
      <c r="B55" s="3" t="s">
        <v>215</v>
      </c>
      <c r="C55" s="3" t="s">
        <v>218</v>
      </c>
      <c r="D55" s="79" t="s">
        <v>219</v>
      </c>
      <c r="E55" s="79"/>
      <c r="F55" s="3" t="s">
        <v>158</v>
      </c>
      <c r="G55" s="44">
        <v>618</v>
      </c>
      <c r="H55" s="63">
        <v>0</v>
      </c>
      <c r="I55" s="44">
        <f aca="true" t="shared" si="50" ref="I55:I70">G55*AO55</f>
        <v>0</v>
      </c>
      <c r="J55" s="44">
        <f aca="true" t="shared" si="51" ref="J55:J70">G55*AP55</f>
        <v>0</v>
      </c>
      <c r="K55" s="44">
        <f aca="true" t="shared" si="52" ref="K55:K70">G55*H55</f>
        <v>0</v>
      </c>
      <c r="L55" s="44">
        <v>0</v>
      </c>
      <c r="M55" s="44">
        <f aca="true" t="shared" si="53" ref="M55:M70">G55*L55</f>
        <v>0</v>
      </c>
      <c r="N55" s="45" t="s">
        <v>107</v>
      </c>
      <c r="O55" s="46" t="s">
        <v>15</v>
      </c>
      <c r="Z55" s="44">
        <f aca="true" t="shared" si="54" ref="Z55:Z70">IF(AQ55="5",BJ55,0)</f>
        <v>0</v>
      </c>
      <c r="AB55" s="44">
        <f aca="true" t="shared" si="55" ref="AB55:AB70">IF(AQ55="1",BH55,0)</f>
        <v>0</v>
      </c>
      <c r="AC55" s="44">
        <f aca="true" t="shared" si="56" ref="AC55:AC70">IF(AQ55="1",BI55,0)</f>
        <v>0</v>
      </c>
      <c r="AD55" s="44">
        <f aca="true" t="shared" si="57" ref="AD55:AD70">IF(AQ55="7",BH55,0)</f>
        <v>0</v>
      </c>
      <c r="AE55" s="44">
        <f aca="true" t="shared" si="58" ref="AE55:AE70">IF(AQ55="7",BI55,0)</f>
        <v>0</v>
      </c>
      <c r="AF55" s="44">
        <f aca="true" t="shared" si="59" ref="AF55:AF70">IF(AQ55="2",BH55,0)</f>
        <v>0</v>
      </c>
      <c r="AG55" s="44">
        <f aca="true" t="shared" si="60" ref="AG55:AG70">IF(AQ55="2",BI55,0)</f>
        <v>0</v>
      </c>
      <c r="AH55" s="44">
        <f aca="true" t="shared" si="61" ref="AH55:AH70">IF(AQ55="0",BJ55,0)</f>
        <v>0</v>
      </c>
      <c r="AI55" s="28" t="s">
        <v>215</v>
      </c>
      <c r="AJ55" s="44">
        <f aca="true" t="shared" si="62" ref="AJ55:AJ70">IF(AN55=0,K55,0)</f>
        <v>0</v>
      </c>
      <c r="AK55" s="44">
        <f aca="true" t="shared" si="63" ref="AK55:AK70">IF(AN55=15,K55,0)</f>
        <v>0</v>
      </c>
      <c r="AL55" s="44">
        <f aca="true" t="shared" si="64" ref="AL55:AL70">IF(AN55=21,K55,0)</f>
        <v>0</v>
      </c>
      <c r="AN55" s="44">
        <v>21</v>
      </c>
      <c r="AO55" s="44">
        <f>H55*0</f>
        <v>0</v>
      </c>
      <c r="AP55" s="44">
        <f>H55*(1-0)</f>
        <v>0</v>
      </c>
      <c r="AQ55" s="47" t="s">
        <v>103</v>
      </c>
      <c r="AV55" s="44">
        <f aca="true" t="shared" si="65" ref="AV55:AV70">AW55+AX55</f>
        <v>0</v>
      </c>
      <c r="AW55" s="44">
        <f aca="true" t="shared" si="66" ref="AW55:AW70">G55*AO55</f>
        <v>0</v>
      </c>
      <c r="AX55" s="44">
        <f aca="true" t="shared" si="67" ref="AX55:AX70">G55*AP55</f>
        <v>0</v>
      </c>
      <c r="AY55" s="47" t="s">
        <v>108</v>
      </c>
      <c r="AZ55" s="47" t="s">
        <v>220</v>
      </c>
      <c r="BA55" s="28" t="s">
        <v>221</v>
      </c>
      <c r="BC55" s="44">
        <f aca="true" t="shared" si="68" ref="BC55:BC70">AW55+AX55</f>
        <v>0</v>
      </c>
      <c r="BD55" s="44">
        <f aca="true" t="shared" si="69" ref="BD55:BD70">H55/(100-BE55)*100</f>
        <v>0</v>
      </c>
      <c r="BE55" s="44">
        <v>0</v>
      </c>
      <c r="BF55" s="44">
        <f aca="true" t="shared" si="70" ref="BF55:BF70">M55</f>
        <v>0</v>
      </c>
      <c r="BH55" s="44">
        <f aca="true" t="shared" si="71" ref="BH55:BH70">G55*AO55</f>
        <v>0</v>
      </c>
      <c r="BI55" s="44">
        <f aca="true" t="shared" si="72" ref="BI55:BI70">G55*AP55</f>
        <v>0</v>
      </c>
      <c r="BJ55" s="44">
        <f aca="true" t="shared" si="73" ref="BJ55:BJ70">G55*H55</f>
        <v>0</v>
      </c>
      <c r="BK55" s="44"/>
      <c r="BL55" s="44">
        <v>1</v>
      </c>
    </row>
    <row r="56" spans="1:64" ht="15" customHeight="1">
      <c r="A56" s="21" t="s">
        <v>222</v>
      </c>
      <c r="B56" s="3" t="s">
        <v>215</v>
      </c>
      <c r="C56" s="3" t="s">
        <v>156</v>
      </c>
      <c r="D56" s="79" t="s">
        <v>223</v>
      </c>
      <c r="E56" s="79"/>
      <c r="F56" s="3" t="s">
        <v>158</v>
      </c>
      <c r="G56" s="44">
        <v>30.9</v>
      </c>
      <c r="H56" s="63">
        <v>0</v>
      </c>
      <c r="I56" s="44">
        <f t="shared" si="50"/>
        <v>0</v>
      </c>
      <c r="J56" s="44">
        <f t="shared" si="51"/>
        <v>0</v>
      </c>
      <c r="K56" s="44">
        <f t="shared" si="52"/>
        <v>0</v>
      </c>
      <c r="L56" s="44">
        <v>0</v>
      </c>
      <c r="M56" s="44">
        <f t="shared" si="53"/>
        <v>0</v>
      </c>
      <c r="N56" s="45" t="s">
        <v>107</v>
      </c>
      <c r="O56" s="46" t="s">
        <v>15</v>
      </c>
      <c r="Z56" s="44">
        <f t="shared" si="54"/>
        <v>0</v>
      </c>
      <c r="AB56" s="44">
        <f t="shared" si="55"/>
        <v>0</v>
      </c>
      <c r="AC56" s="44">
        <f t="shared" si="56"/>
        <v>0</v>
      </c>
      <c r="AD56" s="44">
        <f t="shared" si="57"/>
        <v>0</v>
      </c>
      <c r="AE56" s="44">
        <f t="shared" si="58"/>
        <v>0</v>
      </c>
      <c r="AF56" s="44">
        <f t="shared" si="59"/>
        <v>0</v>
      </c>
      <c r="AG56" s="44">
        <f t="shared" si="60"/>
        <v>0</v>
      </c>
      <c r="AH56" s="44">
        <f t="shared" si="61"/>
        <v>0</v>
      </c>
      <c r="AI56" s="28" t="s">
        <v>215</v>
      </c>
      <c r="AJ56" s="44">
        <f t="shared" si="62"/>
        <v>0</v>
      </c>
      <c r="AK56" s="44">
        <f t="shared" si="63"/>
        <v>0</v>
      </c>
      <c r="AL56" s="44">
        <f t="shared" si="64"/>
        <v>0</v>
      </c>
      <c r="AN56" s="44">
        <v>21</v>
      </c>
      <c r="AO56" s="44">
        <f>H56*0</f>
        <v>0</v>
      </c>
      <c r="AP56" s="44">
        <f>H56*(1-0)</f>
        <v>0</v>
      </c>
      <c r="AQ56" s="47" t="s">
        <v>103</v>
      </c>
      <c r="AV56" s="44">
        <f t="shared" si="65"/>
        <v>0</v>
      </c>
      <c r="AW56" s="44">
        <f t="shared" si="66"/>
        <v>0</v>
      </c>
      <c r="AX56" s="44">
        <f t="shared" si="67"/>
        <v>0</v>
      </c>
      <c r="AY56" s="47" t="s">
        <v>108</v>
      </c>
      <c r="AZ56" s="47" t="s">
        <v>220</v>
      </c>
      <c r="BA56" s="28" t="s">
        <v>221</v>
      </c>
      <c r="BC56" s="44">
        <f t="shared" si="68"/>
        <v>0</v>
      </c>
      <c r="BD56" s="44">
        <f t="shared" si="69"/>
        <v>0</v>
      </c>
      <c r="BE56" s="44">
        <v>0</v>
      </c>
      <c r="BF56" s="44">
        <f t="shared" si="70"/>
        <v>0</v>
      </c>
      <c r="BH56" s="44">
        <f t="shared" si="71"/>
        <v>0</v>
      </c>
      <c r="BI56" s="44">
        <f t="shared" si="72"/>
        <v>0</v>
      </c>
      <c r="BJ56" s="44">
        <f t="shared" si="73"/>
        <v>0</v>
      </c>
      <c r="BK56" s="44"/>
      <c r="BL56" s="44">
        <v>1</v>
      </c>
    </row>
    <row r="57" spans="1:64" ht="15" customHeight="1">
      <c r="A57" s="21" t="s">
        <v>224</v>
      </c>
      <c r="B57" s="3" t="s">
        <v>215</v>
      </c>
      <c r="C57" s="3" t="s">
        <v>118</v>
      </c>
      <c r="D57" s="79" t="s">
        <v>225</v>
      </c>
      <c r="E57" s="79"/>
      <c r="F57" s="3" t="s">
        <v>106</v>
      </c>
      <c r="G57" s="44">
        <v>5</v>
      </c>
      <c r="H57" s="63">
        <v>0</v>
      </c>
      <c r="I57" s="44">
        <f t="shared" si="50"/>
        <v>0</v>
      </c>
      <c r="J57" s="44">
        <f t="shared" si="51"/>
        <v>0</v>
      </c>
      <c r="K57" s="44">
        <f t="shared" si="52"/>
        <v>0</v>
      </c>
      <c r="L57" s="44">
        <v>0</v>
      </c>
      <c r="M57" s="44">
        <f t="shared" si="53"/>
        <v>0</v>
      </c>
      <c r="N57" s="45" t="s">
        <v>107</v>
      </c>
      <c r="O57" s="46" t="s">
        <v>15</v>
      </c>
      <c r="Z57" s="44">
        <f t="shared" si="54"/>
        <v>0</v>
      </c>
      <c r="AB57" s="44">
        <f t="shared" si="55"/>
        <v>0</v>
      </c>
      <c r="AC57" s="44">
        <f t="shared" si="56"/>
        <v>0</v>
      </c>
      <c r="AD57" s="44">
        <f t="shared" si="57"/>
        <v>0</v>
      </c>
      <c r="AE57" s="44">
        <f t="shared" si="58"/>
        <v>0</v>
      </c>
      <c r="AF57" s="44">
        <f t="shared" si="59"/>
        <v>0</v>
      </c>
      <c r="AG57" s="44">
        <f t="shared" si="60"/>
        <v>0</v>
      </c>
      <c r="AH57" s="44">
        <f t="shared" si="61"/>
        <v>0</v>
      </c>
      <c r="AI57" s="28" t="s">
        <v>215</v>
      </c>
      <c r="AJ57" s="44">
        <f t="shared" si="62"/>
        <v>0</v>
      </c>
      <c r="AK57" s="44">
        <f t="shared" si="63"/>
        <v>0</v>
      </c>
      <c r="AL57" s="44">
        <f t="shared" si="64"/>
        <v>0</v>
      </c>
      <c r="AN57" s="44">
        <v>21</v>
      </c>
      <c r="AO57" s="44">
        <f>H57*0</f>
        <v>0</v>
      </c>
      <c r="AP57" s="44">
        <f>H57*(1-0)</f>
        <v>0</v>
      </c>
      <c r="AQ57" s="47" t="s">
        <v>103</v>
      </c>
      <c r="AV57" s="44">
        <f t="shared" si="65"/>
        <v>0</v>
      </c>
      <c r="AW57" s="44">
        <f t="shared" si="66"/>
        <v>0</v>
      </c>
      <c r="AX57" s="44">
        <f t="shared" si="67"/>
        <v>0</v>
      </c>
      <c r="AY57" s="47" t="s">
        <v>108</v>
      </c>
      <c r="AZ57" s="47" t="s">
        <v>220</v>
      </c>
      <c r="BA57" s="28" t="s">
        <v>221</v>
      </c>
      <c r="BC57" s="44">
        <f t="shared" si="68"/>
        <v>0</v>
      </c>
      <c r="BD57" s="44">
        <f t="shared" si="69"/>
        <v>0</v>
      </c>
      <c r="BE57" s="44">
        <v>0</v>
      </c>
      <c r="BF57" s="44">
        <f t="shared" si="70"/>
        <v>0</v>
      </c>
      <c r="BH57" s="44">
        <f t="shared" si="71"/>
        <v>0</v>
      </c>
      <c r="BI57" s="44">
        <f t="shared" si="72"/>
        <v>0</v>
      </c>
      <c r="BJ57" s="44">
        <f t="shared" si="73"/>
        <v>0</v>
      </c>
      <c r="BK57" s="44"/>
      <c r="BL57" s="44">
        <v>1</v>
      </c>
    </row>
    <row r="58" spans="1:64" ht="15" customHeight="1">
      <c r="A58" s="21" t="s">
        <v>226</v>
      </c>
      <c r="B58" s="3" t="s">
        <v>215</v>
      </c>
      <c r="C58" s="3" t="s">
        <v>146</v>
      </c>
      <c r="D58" s="79" t="s">
        <v>227</v>
      </c>
      <c r="E58" s="79"/>
      <c r="F58" s="3" t="s">
        <v>106</v>
      </c>
      <c r="G58" s="44">
        <v>3</v>
      </c>
      <c r="H58" s="63">
        <v>0</v>
      </c>
      <c r="I58" s="44">
        <f t="shared" si="50"/>
        <v>0</v>
      </c>
      <c r="J58" s="44">
        <f t="shared" si="51"/>
        <v>0</v>
      </c>
      <c r="K58" s="44">
        <f t="shared" si="52"/>
        <v>0</v>
      </c>
      <c r="L58" s="44">
        <v>0</v>
      </c>
      <c r="M58" s="44">
        <f t="shared" si="53"/>
        <v>0</v>
      </c>
      <c r="N58" s="45" t="s">
        <v>107</v>
      </c>
      <c r="O58" s="46" t="s">
        <v>15</v>
      </c>
      <c r="Z58" s="44">
        <f t="shared" si="54"/>
        <v>0</v>
      </c>
      <c r="AB58" s="44">
        <f t="shared" si="55"/>
        <v>0</v>
      </c>
      <c r="AC58" s="44">
        <f t="shared" si="56"/>
        <v>0</v>
      </c>
      <c r="AD58" s="44">
        <f t="shared" si="57"/>
        <v>0</v>
      </c>
      <c r="AE58" s="44">
        <f t="shared" si="58"/>
        <v>0</v>
      </c>
      <c r="AF58" s="44">
        <f t="shared" si="59"/>
        <v>0</v>
      </c>
      <c r="AG58" s="44">
        <f t="shared" si="60"/>
        <v>0</v>
      </c>
      <c r="AH58" s="44">
        <f t="shared" si="61"/>
        <v>0</v>
      </c>
      <c r="AI58" s="28" t="s">
        <v>215</v>
      </c>
      <c r="AJ58" s="44">
        <f t="shared" si="62"/>
        <v>0</v>
      </c>
      <c r="AK58" s="44">
        <f t="shared" si="63"/>
        <v>0</v>
      </c>
      <c r="AL58" s="44">
        <f t="shared" si="64"/>
        <v>0</v>
      </c>
      <c r="AN58" s="44">
        <v>21</v>
      </c>
      <c r="AO58" s="44">
        <f>H58*0</f>
        <v>0</v>
      </c>
      <c r="AP58" s="44">
        <f>H58*(1-0)</f>
        <v>0</v>
      </c>
      <c r="AQ58" s="47" t="s">
        <v>103</v>
      </c>
      <c r="AV58" s="44">
        <f t="shared" si="65"/>
        <v>0</v>
      </c>
      <c r="AW58" s="44">
        <f t="shared" si="66"/>
        <v>0</v>
      </c>
      <c r="AX58" s="44">
        <f t="shared" si="67"/>
        <v>0</v>
      </c>
      <c r="AY58" s="47" t="s">
        <v>108</v>
      </c>
      <c r="AZ58" s="47" t="s">
        <v>220</v>
      </c>
      <c r="BA58" s="28" t="s">
        <v>221</v>
      </c>
      <c r="BC58" s="44">
        <f t="shared" si="68"/>
        <v>0</v>
      </c>
      <c r="BD58" s="44">
        <f t="shared" si="69"/>
        <v>0</v>
      </c>
      <c r="BE58" s="44">
        <v>0</v>
      </c>
      <c r="BF58" s="44">
        <f t="shared" si="70"/>
        <v>0</v>
      </c>
      <c r="BH58" s="44">
        <f t="shared" si="71"/>
        <v>0</v>
      </c>
      <c r="BI58" s="44">
        <f t="shared" si="72"/>
        <v>0</v>
      </c>
      <c r="BJ58" s="44">
        <f t="shared" si="73"/>
        <v>0</v>
      </c>
      <c r="BK58" s="44"/>
      <c r="BL58" s="44">
        <v>1</v>
      </c>
    </row>
    <row r="59" spans="1:64" ht="15" customHeight="1">
      <c r="A59" s="21" t="s">
        <v>228</v>
      </c>
      <c r="B59" s="3" t="s">
        <v>215</v>
      </c>
      <c r="C59" s="3" t="s">
        <v>149</v>
      </c>
      <c r="D59" s="79" t="s">
        <v>229</v>
      </c>
      <c r="E59" s="79"/>
      <c r="F59" s="3" t="s">
        <v>106</v>
      </c>
      <c r="G59" s="44">
        <v>3</v>
      </c>
      <c r="H59" s="63">
        <v>0</v>
      </c>
      <c r="I59" s="44">
        <f t="shared" si="50"/>
        <v>0</v>
      </c>
      <c r="J59" s="44">
        <f t="shared" si="51"/>
        <v>0</v>
      </c>
      <c r="K59" s="44">
        <f t="shared" si="52"/>
        <v>0</v>
      </c>
      <c r="L59" s="44">
        <v>1E-05</v>
      </c>
      <c r="M59" s="44">
        <f t="shared" si="53"/>
        <v>3.0000000000000004E-05</v>
      </c>
      <c r="N59" s="45" t="s">
        <v>107</v>
      </c>
      <c r="O59" s="46" t="s">
        <v>15</v>
      </c>
      <c r="Z59" s="44">
        <f t="shared" si="54"/>
        <v>0</v>
      </c>
      <c r="AB59" s="44">
        <f t="shared" si="55"/>
        <v>0</v>
      </c>
      <c r="AC59" s="44">
        <f t="shared" si="56"/>
        <v>0</v>
      </c>
      <c r="AD59" s="44">
        <f t="shared" si="57"/>
        <v>0</v>
      </c>
      <c r="AE59" s="44">
        <f t="shared" si="58"/>
        <v>0</v>
      </c>
      <c r="AF59" s="44">
        <f t="shared" si="59"/>
        <v>0</v>
      </c>
      <c r="AG59" s="44">
        <f t="shared" si="60"/>
        <v>0</v>
      </c>
      <c r="AH59" s="44">
        <f t="shared" si="61"/>
        <v>0</v>
      </c>
      <c r="AI59" s="28" t="s">
        <v>215</v>
      </c>
      <c r="AJ59" s="44">
        <f t="shared" si="62"/>
        <v>0</v>
      </c>
      <c r="AK59" s="44">
        <f t="shared" si="63"/>
        <v>0</v>
      </c>
      <c r="AL59" s="44">
        <f t="shared" si="64"/>
        <v>0</v>
      </c>
      <c r="AN59" s="44">
        <v>21</v>
      </c>
      <c r="AO59" s="44">
        <f>H59*0.108396946564885</f>
        <v>0</v>
      </c>
      <c r="AP59" s="44">
        <f>H59*(1-0.108396946564885)</f>
        <v>0</v>
      </c>
      <c r="AQ59" s="47" t="s">
        <v>103</v>
      </c>
      <c r="AV59" s="44">
        <f t="shared" si="65"/>
        <v>0</v>
      </c>
      <c r="AW59" s="44">
        <f t="shared" si="66"/>
        <v>0</v>
      </c>
      <c r="AX59" s="44">
        <f t="shared" si="67"/>
        <v>0</v>
      </c>
      <c r="AY59" s="47" t="s">
        <v>108</v>
      </c>
      <c r="AZ59" s="47" t="s">
        <v>220</v>
      </c>
      <c r="BA59" s="28" t="s">
        <v>221</v>
      </c>
      <c r="BC59" s="44">
        <f t="shared" si="68"/>
        <v>0</v>
      </c>
      <c r="BD59" s="44">
        <f t="shared" si="69"/>
        <v>0</v>
      </c>
      <c r="BE59" s="44">
        <v>0</v>
      </c>
      <c r="BF59" s="44">
        <f t="shared" si="70"/>
        <v>3.0000000000000004E-05</v>
      </c>
      <c r="BH59" s="44">
        <f t="shared" si="71"/>
        <v>0</v>
      </c>
      <c r="BI59" s="44">
        <f t="shared" si="72"/>
        <v>0</v>
      </c>
      <c r="BJ59" s="44">
        <f t="shared" si="73"/>
        <v>0</v>
      </c>
      <c r="BK59" s="44"/>
      <c r="BL59" s="44">
        <v>1</v>
      </c>
    </row>
    <row r="60" spans="1:64" ht="15" customHeight="1">
      <c r="A60" s="21" t="s">
        <v>230</v>
      </c>
      <c r="B60" s="3" t="s">
        <v>215</v>
      </c>
      <c r="C60" s="3" t="s">
        <v>127</v>
      </c>
      <c r="D60" s="79" t="s">
        <v>231</v>
      </c>
      <c r="E60" s="79"/>
      <c r="F60" s="3" t="s">
        <v>106</v>
      </c>
      <c r="G60" s="44">
        <v>5</v>
      </c>
      <c r="H60" s="63">
        <v>0</v>
      </c>
      <c r="I60" s="44">
        <f t="shared" si="50"/>
        <v>0</v>
      </c>
      <c r="J60" s="44">
        <f t="shared" si="51"/>
        <v>0</v>
      </c>
      <c r="K60" s="44">
        <f t="shared" si="52"/>
        <v>0</v>
      </c>
      <c r="L60" s="44">
        <v>0.00056</v>
      </c>
      <c r="M60" s="44">
        <f t="shared" si="53"/>
        <v>0.0027999999999999995</v>
      </c>
      <c r="N60" s="45" t="s">
        <v>107</v>
      </c>
      <c r="O60" s="46" t="s">
        <v>15</v>
      </c>
      <c r="Z60" s="44">
        <f t="shared" si="54"/>
        <v>0</v>
      </c>
      <c r="AB60" s="44">
        <f t="shared" si="55"/>
        <v>0</v>
      </c>
      <c r="AC60" s="44">
        <f t="shared" si="56"/>
        <v>0</v>
      </c>
      <c r="AD60" s="44">
        <f t="shared" si="57"/>
        <v>0</v>
      </c>
      <c r="AE60" s="44">
        <f t="shared" si="58"/>
        <v>0</v>
      </c>
      <c r="AF60" s="44">
        <f t="shared" si="59"/>
        <v>0</v>
      </c>
      <c r="AG60" s="44">
        <f t="shared" si="60"/>
        <v>0</v>
      </c>
      <c r="AH60" s="44">
        <f t="shared" si="61"/>
        <v>0</v>
      </c>
      <c r="AI60" s="28" t="s">
        <v>215</v>
      </c>
      <c r="AJ60" s="44">
        <f t="shared" si="62"/>
        <v>0</v>
      </c>
      <c r="AK60" s="44">
        <f t="shared" si="63"/>
        <v>0</v>
      </c>
      <c r="AL60" s="44">
        <f t="shared" si="64"/>
        <v>0</v>
      </c>
      <c r="AN60" s="44">
        <v>21</v>
      </c>
      <c r="AO60" s="44">
        <f>H60*0.17665295536058</f>
        <v>0</v>
      </c>
      <c r="AP60" s="44">
        <f>H60*(1-0.17665295536058)</f>
        <v>0</v>
      </c>
      <c r="AQ60" s="47" t="s">
        <v>103</v>
      </c>
      <c r="AV60" s="44">
        <f t="shared" si="65"/>
        <v>0</v>
      </c>
      <c r="AW60" s="44">
        <f t="shared" si="66"/>
        <v>0</v>
      </c>
      <c r="AX60" s="44">
        <f t="shared" si="67"/>
        <v>0</v>
      </c>
      <c r="AY60" s="47" t="s">
        <v>108</v>
      </c>
      <c r="AZ60" s="47" t="s">
        <v>220</v>
      </c>
      <c r="BA60" s="28" t="s">
        <v>221</v>
      </c>
      <c r="BC60" s="44">
        <f t="shared" si="68"/>
        <v>0</v>
      </c>
      <c r="BD60" s="44">
        <f t="shared" si="69"/>
        <v>0</v>
      </c>
      <c r="BE60" s="44">
        <v>0</v>
      </c>
      <c r="BF60" s="44">
        <f t="shared" si="70"/>
        <v>0.0027999999999999995</v>
      </c>
      <c r="BH60" s="44">
        <f t="shared" si="71"/>
        <v>0</v>
      </c>
      <c r="BI60" s="44">
        <f t="shared" si="72"/>
        <v>0</v>
      </c>
      <c r="BJ60" s="44">
        <f t="shared" si="73"/>
        <v>0</v>
      </c>
      <c r="BK60" s="44"/>
      <c r="BL60" s="44">
        <v>1</v>
      </c>
    </row>
    <row r="61" spans="1:64" ht="15" customHeight="1">
      <c r="A61" s="21" t="s">
        <v>232</v>
      </c>
      <c r="B61" s="3" t="s">
        <v>215</v>
      </c>
      <c r="C61" s="3" t="s">
        <v>112</v>
      </c>
      <c r="D61" s="79" t="s">
        <v>233</v>
      </c>
      <c r="E61" s="79"/>
      <c r="F61" s="3" t="s">
        <v>106</v>
      </c>
      <c r="G61" s="44">
        <v>85</v>
      </c>
      <c r="H61" s="63">
        <v>0</v>
      </c>
      <c r="I61" s="44">
        <f t="shared" si="50"/>
        <v>0</v>
      </c>
      <c r="J61" s="44">
        <f t="shared" si="51"/>
        <v>0</v>
      </c>
      <c r="K61" s="44">
        <f t="shared" si="52"/>
        <v>0</v>
      </c>
      <c r="L61" s="44">
        <v>0</v>
      </c>
      <c r="M61" s="44">
        <f t="shared" si="53"/>
        <v>0</v>
      </c>
      <c r="N61" s="45"/>
      <c r="O61" s="46" t="s">
        <v>15</v>
      </c>
      <c r="Z61" s="44">
        <f t="shared" si="54"/>
        <v>0</v>
      </c>
      <c r="AB61" s="44">
        <f t="shared" si="55"/>
        <v>0</v>
      </c>
      <c r="AC61" s="44">
        <f t="shared" si="56"/>
        <v>0</v>
      </c>
      <c r="AD61" s="44">
        <f t="shared" si="57"/>
        <v>0</v>
      </c>
      <c r="AE61" s="44">
        <f t="shared" si="58"/>
        <v>0</v>
      </c>
      <c r="AF61" s="44">
        <f t="shared" si="59"/>
        <v>0</v>
      </c>
      <c r="AG61" s="44">
        <f t="shared" si="60"/>
        <v>0</v>
      </c>
      <c r="AH61" s="44">
        <f t="shared" si="61"/>
        <v>0</v>
      </c>
      <c r="AI61" s="28" t="s">
        <v>215</v>
      </c>
      <c r="AJ61" s="44">
        <f t="shared" si="62"/>
        <v>0</v>
      </c>
      <c r="AK61" s="44">
        <f t="shared" si="63"/>
        <v>0</v>
      </c>
      <c r="AL61" s="44">
        <f t="shared" si="64"/>
        <v>0</v>
      </c>
      <c r="AN61" s="44">
        <v>21</v>
      </c>
      <c r="AO61" s="44">
        <f>H61*0</f>
        <v>0</v>
      </c>
      <c r="AP61" s="44">
        <f>H61*(1-0)</f>
        <v>0</v>
      </c>
      <c r="AQ61" s="47" t="s">
        <v>103</v>
      </c>
      <c r="AV61" s="44">
        <f t="shared" si="65"/>
        <v>0</v>
      </c>
      <c r="AW61" s="44">
        <f t="shared" si="66"/>
        <v>0</v>
      </c>
      <c r="AX61" s="44">
        <f t="shared" si="67"/>
        <v>0</v>
      </c>
      <c r="AY61" s="47" t="s">
        <v>108</v>
      </c>
      <c r="AZ61" s="47" t="s">
        <v>220</v>
      </c>
      <c r="BA61" s="28" t="s">
        <v>221</v>
      </c>
      <c r="BC61" s="44">
        <f t="shared" si="68"/>
        <v>0</v>
      </c>
      <c r="BD61" s="44">
        <f t="shared" si="69"/>
        <v>0</v>
      </c>
      <c r="BE61" s="44">
        <v>0</v>
      </c>
      <c r="BF61" s="44">
        <f t="shared" si="70"/>
        <v>0</v>
      </c>
      <c r="BH61" s="44">
        <f t="shared" si="71"/>
        <v>0</v>
      </c>
      <c r="BI61" s="44">
        <f t="shared" si="72"/>
        <v>0</v>
      </c>
      <c r="BJ61" s="44">
        <f t="shared" si="73"/>
        <v>0</v>
      </c>
      <c r="BK61" s="44"/>
      <c r="BL61" s="44">
        <v>1</v>
      </c>
    </row>
    <row r="62" spans="1:64" ht="15" customHeight="1">
      <c r="A62" s="21" t="s">
        <v>234</v>
      </c>
      <c r="B62" s="3" t="s">
        <v>215</v>
      </c>
      <c r="C62" s="3" t="s">
        <v>112</v>
      </c>
      <c r="D62" s="79" t="s">
        <v>138</v>
      </c>
      <c r="E62" s="79"/>
      <c r="F62" s="3" t="s">
        <v>106</v>
      </c>
      <c r="G62" s="44">
        <v>216</v>
      </c>
      <c r="H62" s="63">
        <v>0</v>
      </c>
      <c r="I62" s="44">
        <f t="shared" si="50"/>
        <v>0</v>
      </c>
      <c r="J62" s="44">
        <f t="shared" si="51"/>
        <v>0</v>
      </c>
      <c r="K62" s="44">
        <f t="shared" si="52"/>
        <v>0</v>
      </c>
      <c r="L62" s="44">
        <v>0</v>
      </c>
      <c r="M62" s="44">
        <f t="shared" si="53"/>
        <v>0</v>
      </c>
      <c r="N62" s="45"/>
      <c r="O62" s="46" t="s">
        <v>15</v>
      </c>
      <c r="Z62" s="44">
        <f t="shared" si="54"/>
        <v>0</v>
      </c>
      <c r="AB62" s="44">
        <f t="shared" si="55"/>
        <v>0</v>
      </c>
      <c r="AC62" s="44">
        <f t="shared" si="56"/>
        <v>0</v>
      </c>
      <c r="AD62" s="44">
        <f t="shared" si="57"/>
        <v>0</v>
      </c>
      <c r="AE62" s="44">
        <f t="shared" si="58"/>
        <v>0</v>
      </c>
      <c r="AF62" s="44">
        <f t="shared" si="59"/>
        <v>0</v>
      </c>
      <c r="AG62" s="44">
        <f t="shared" si="60"/>
        <v>0</v>
      </c>
      <c r="AH62" s="44">
        <f t="shared" si="61"/>
        <v>0</v>
      </c>
      <c r="AI62" s="28" t="s">
        <v>215</v>
      </c>
      <c r="AJ62" s="44">
        <f t="shared" si="62"/>
        <v>0</v>
      </c>
      <c r="AK62" s="44">
        <f t="shared" si="63"/>
        <v>0</v>
      </c>
      <c r="AL62" s="44">
        <f t="shared" si="64"/>
        <v>0</v>
      </c>
      <c r="AN62" s="44">
        <v>21</v>
      </c>
      <c r="AO62" s="44">
        <f>H62*0</f>
        <v>0</v>
      </c>
      <c r="AP62" s="44">
        <f>H62*(1-0)</f>
        <v>0</v>
      </c>
      <c r="AQ62" s="47" t="s">
        <v>103</v>
      </c>
      <c r="AV62" s="44">
        <f t="shared" si="65"/>
        <v>0</v>
      </c>
      <c r="AW62" s="44">
        <f t="shared" si="66"/>
        <v>0</v>
      </c>
      <c r="AX62" s="44">
        <f t="shared" si="67"/>
        <v>0</v>
      </c>
      <c r="AY62" s="47" t="s">
        <v>108</v>
      </c>
      <c r="AZ62" s="47" t="s">
        <v>220</v>
      </c>
      <c r="BA62" s="28" t="s">
        <v>221</v>
      </c>
      <c r="BC62" s="44">
        <f t="shared" si="68"/>
        <v>0</v>
      </c>
      <c r="BD62" s="44">
        <f t="shared" si="69"/>
        <v>0</v>
      </c>
      <c r="BE62" s="44">
        <v>0</v>
      </c>
      <c r="BF62" s="44">
        <f t="shared" si="70"/>
        <v>0</v>
      </c>
      <c r="BH62" s="44">
        <f t="shared" si="71"/>
        <v>0</v>
      </c>
      <c r="BI62" s="44">
        <f t="shared" si="72"/>
        <v>0</v>
      </c>
      <c r="BJ62" s="44">
        <f t="shared" si="73"/>
        <v>0</v>
      </c>
      <c r="BK62" s="44"/>
      <c r="BL62" s="44">
        <v>1</v>
      </c>
    </row>
    <row r="63" spans="1:64" ht="15" customHeight="1">
      <c r="A63" s="21" t="s">
        <v>235</v>
      </c>
      <c r="B63" s="3" t="s">
        <v>215</v>
      </c>
      <c r="C63" s="3" t="s">
        <v>160</v>
      </c>
      <c r="D63" s="79" t="s">
        <v>161</v>
      </c>
      <c r="E63" s="79"/>
      <c r="F63" s="3" t="s">
        <v>162</v>
      </c>
      <c r="G63" s="44">
        <v>32.7</v>
      </c>
      <c r="H63" s="63">
        <v>0</v>
      </c>
      <c r="I63" s="44">
        <f t="shared" si="50"/>
        <v>0</v>
      </c>
      <c r="J63" s="44">
        <f t="shared" si="51"/>
        <v>0</v>
      </c>
      <c r="K63" s="44">
        <f t="shared" si="52"/>
        <v>0</v>
      </c>
      <c r="L63" s="44">
        <v>0</v>
      </c>
      <c r="M63" s="44">
        <f t="shared" si="53"/>
        <v>0</v>
      </c>
      <c r="N63" s="45" t="s">
        <v>107</v>
      </c>
      <c r="O63" s="46" t="s">
        <v>15</v>
      </c>
      <c r="Z63" s="44">
        <f t="shared" si="54"/>
        <v>0</v>
      </c>
      <c r="AB63" s="44">
        <f t="shared" si="55"/>
        <v>0</v>
      </c>
      <c r="AC63" s="44">
        <f t="shared" si="56"/>
        <v>0</v>
      </c>
      <c r="AD63" s="44">
        <f t="shared" si="57"/>
        <v>0</v>
      </c>
      <c r="AE63" s="44">
        <f t="shared" si="58"/>
        <v>0</v>
      </c>
      <c r="AF63" s="44">
        <f t="shared" si="59"/>
        <v>0</v>
      </c>
      <c r="AG63" s="44">
        <f t="shared" si="60"/>
        <v>0</v>
      </c>
      <c r="AH63" s="44">
        <f t="shared" si="61"/>
        <v>0</v>
      </c>
      <c r="AI63" s="28" t="s">
        <v>215</v>
      </c>
      <c r="AJ63" s="44">
        <f t="shared" si="62"/>
        <v>0</v>
      </c>
      <c r="AK63" s="44">
        <f t="shared" si="63"/>
        <v>0</v>
      </c>
      <c r="AL63" s="44">
        <f t="shared" si="64"/>
        <v>0</v>
      </c>
      <c r="AN63" s="44">
        <v>21</v>
      </c>
      <c r="AO63" s="44">
        <f>H63*0</f>
        <v>0</v>
      </c>
      <c r="AP63" s="44">
        <f>H63*(1-0)</f>
        <v>0</v>
      </c>
      <c r="AQ63" s="47" t="s">
        <v>103</v>
      </c>
      <c r="AV63" s="44">
        <f t="shared" si="65"/>
        <v>0</v>
      </c>
      <c r="AW63" s="44">
        <f t="shared" si="66"/>
        <v>0</v>
      </c>
      <c r="AX63" s="44">
        <f t="shared" si="67"/>
        <v>0</v>
      </c>
      <c r="AY63" s="47" t="s">
        <v>108</v>
      </c>
      <c r="AZ63" s="47" t="s">
        <v>220</v>
      </c>
      <c r="BA63" s="28" t="s">
        <v>221</v>
      </c>
      <c r="BC63" s="44">
        <f t="shared" si="68"/>
        <v>0</v>
      </c>
      <c r="BD63" s="44">
        <f t="shared" si="69"/>
        <v>0</v>
      </c>
      <c r="BE63" s="44">
        <v>0</v>
      </c>
      <c r="BF63" s="44">
        <f t="shared" si="70"/>
        <v>0</v>
      </c>
      <c r="BH63" s="44">
        <f t="shared" si="71"/>
        <v>0</v>
      </c>
      <c r="BI63" s="44">
        <f t="shared" si="72"/>
        <v>0</v>
      </c>
      <c r="BJ63" s="44">
        <f t="shared" si="73"/>
        <v>0</v>
      </c>
      <c r="BK63" s="44"/>
      <c r="BL63" s="44">
        <v>1</v>
      </c>
    </row>
    <row r="64" spans="1:64" ht="15" customHeight="1">
      <c r="A64" s="21" t="s">
        <v>236</v>
      </c>
      <c r="B64" s="3" t="s">
        <v>215</v>
      </c>
      <c r="C64" s="3" t="s">
        <v>164</v>
      </c>
      <c r="D64" s="79" t="s">
        <v>237</v>
      </c>
      <c r="E64" s="79"/>
      <c r="F64" s="3" t="s">
        <v>162</v>
      </c>
      <c r="G64" s="44">
        <v>32.7</v>
      </c>
      <c r="H64" s="63">
        <v>0</v>
      </c>
      <c r="I64" s="44">
        <f t="shared" si="50"/>
        <v>0</v>
      </c>
      <c r="J64" s="44">
        <f t="shared" si="51"/>
        <v>0</v>
      </c>
      <c r="K64" s="44">
        <f t="shared" si="52"/>
        <v>0</v>
      </c>
      <c r="L64" s="44">
        <v>0</v>
      </c>
      <c r="M64" s="44">
        <f t="shared" si="53"/>
        <v>0</v>
      </c>
      <c r="N64" s="45" t="s">
        <v>107</v>
      </c>
      <c r="O64" s="46" t="s">
        <v>15</v>
      </c>
      <c r="Z64" s="44">
        <f t="shared" si="54"/>
        <v>0</v>
      </c>
      <c r="AB64" s="44">
        <f t="shared" si="55"/>
        <v>0</v>
      </c>
      <c r="AC64" s="44">
        <f t="shared" si="56"/>
        <v>0</v>
      </c>
      <c r="AD64" s="44">
        <f t="shared" si="57"/>
        <v>0</v>
      </c>
      <c r="AE64" s="44">
        <f t="shared" si="58"/>
        <v>0</v>
      </c>
      <c r="AF64" s="44">
        <f t="shared" si="59"/>
        <v>0</v>
      </c>
      <c r="AG64" s="44">
        <f t="shared" si="60"/>
        <v>0</v>
      </c>
      <c r="AH64" s="44">
        <f t="shared" si="61"/>
        <v>0</v>
      </c>
      <c r="AI64" s="28" t="s">
        <v>215</v>
      </c>
      <c r="AJ64" s="44">
        <f t="shared" si="62"/>
        <v>0</v>
      </c>
      <c r="AK64" s="44">
        <f t="shared" si="63"/>
        <v>0</v>
      </c>
      <c r="AL64" s="44">
        <f t="shared" si="64"/>
        <v>0</v>
      </c>
      <c r="AN64" s="44">
        <v>21</v>
      </c>
      <c r="AO64" s="44">
        <f>H64*0.313271130052081</f>
        <v>0</v>
      </c>
      <c r="AP64" s="44">
        <f>H64*(1-0.313271130052081)</f>
        <v>0</v>
      </c>
      <c r="AQ64" s="47" t="s">
        <v>103</v>
      </c>
      <c r="AV64" s="44">
        <f t="shared" si="65"/>
        <v>0</v>
      </c>
      <c r="AW64" s="44">
        <f t="shared" si="66"/>
        <v>0</v>
      </c>
      <c r="AX64" s="44">
        <f t="shared" si="67"/>
        <v>0</v>
      </c>
      <c r="AY64" s="47" t="s">
        <v>108</v>
      </c>
      <c r="AZ64" s="47" t="s">
        <v>220</v>
      </c>
      <c r="BA64" s="28" t="s">
        <v>221</v>
      </c>
      <c r="BC64" s="44">
        <f t="shared" si="68"/>
        <v>0</v>
      </c>
      <c r="BD64" s="44">
        <f t="shared" si="69"/>
        <v>0</v>
      </c>
      <c r="BE64" s="44">
        <v>0</v>
      </c>
      <c r="BF64" s="44">
        <f t="shared" si="70"/>
        <v>0</v>
      </c>
      <c r="BH64" s="44">
        <f t="shared" si="71"/>
        <v>0</v>
      </c>
      <c r="BI64" s="44">
        <f t="shared" si="72"/>
        <v>0</v>
      </c>
      <c r="BJ64" s="44">
        <f t="shared" si="73"/>
        <v>0</v>
      </c>
      <c r="BK64" s="44"/>
      <c r="BL64" s="44">
        <v>1</v>
      </c>
    </row>
    <row r="65" spans="1:64" ht="15" customHeight="1">
      <c r="A65" s="21" t="s">
        <v>238</v>
      </c>
      <c r="B65" s="3" t="s">
        <v>215</v>
      </c>
      <c r="C65" s="3" t="s">
        <v>207</v>
      </c>
      <c r="D65" s="79" t="s">
        <v>208</v>
      </c>
      <c r="E65" s="79"/>
      <c r="F65" s="3" t="s">
        <v>162</v>
      </c>
      <c r="G65" s="44">
        <v>32.7</v>
      </c>
      <c r="H65" s="63">
        <v>0</v>
      </c>
      <c r="I65" s="44">
        <f t="shared" si="50"/>
        <v>0</v>
      </c>
      <c r="J65" s="44">
        <f t="shared" si="51"/>
        <v>0</v>
      </c>
      <c r="K65" s="44">
        <f t="shared" si="52"/>
        <v>0</v>
      </c>
      <c r="L65" s="44">
        <v>0</v>
      </c>
      <c r="M65" s="44">
        <f t="shared" si="53"/>
        <v>0</v>
      </c>
      <c r="N65" s="45" t="s">
        <v>107</v>
      </c>
      <c r="O65" s="46" t="s">
        <v>15</v>
      </c>
      <c r="Z65" s="44">
        <f t="shared" si="54"/>
        <v>0</v>
      </c>
      <c r="AB65" s="44">
        <f t="shared" si="55"/>
        <v>0</v>
      </c>
      <c r="AC65" s="44">
        <f t="shared" si="56"/>
        <v>0</v>
      </c>
      <c r="AD65" s="44">
        <f t="shared" si="57"/>
        <v>0</v>
      </c>
      <c r="AE65" s="44">
        <f t="shared" si="58"/>
        <v>0</v>
      </c>
      <c r="AF65" s="44">
        <f t="shared" si="59"/>
        <v>0</v>
      </c>
      <c r="AG65" s="44">
        <f t="shared" si="60"/>
        <v>0</v>
      </c>
      <c r="AH65" s="44">
        <f t="shared" si="61"/>
        <v>0</v>
      </c>
      <c r="AI65" s="28" t="s">
        <v>215</v>
      </c>
      <c r="AJ65" s="44">
        <f t="shared" si="62"/>
        <v>0</v>
      </c>
      <c r="AK65" s="44">
        <f t="shared" si="63"/>
        <v>0</v>
      </c>
      <c r="AL65" s="44">
        <f t="shared" si="64"/>
        <v>0</v>
      </c>
      <c r="AN65" s="44">
        <v>21</v>
      </c>
      <c r="AO65" s="44">
        <f aca="true" t="shared" si="74" ref="AO65:AO70">H65*1</f>
        <v>0</v>
      </c>
      <c r="AP65" s="44">
        <f aca="true" t="shared" si="75" ref="AP65:AP70">H65*(1-1)</f>
        <v>0</v>
      </c>
      <c r="AQ65" s="47" t="s">
        <v>103</v>
      </c>
      <c r="AV65" s="44">
        <f t="shared" si="65"/>
        <v>0</v>
      </c>
      <c r="AW65" s="44">
        <f t="shared" si="66"/>
        <v>0</v>
      </c>
      <c r="AX65" s="44">
        <f t="shared" si="67"/>
        <v>0</v>
      </c>
      <c r="AY65" s="47" t="s">
        <v>108</v>
      </c>
      <c r="AZ65" s="47" t="s">
        <v>220</v>
      </c>
      <c r="BA65" s="28" t="s">
        <v>221</v>
      </c>
      <c r="BC65" s="44">
        <f t="shared" si="68"/>
        <v>0</v>
      </c>
      <c r="BD65" s="44">
        <f t="shared" si="69"/>
        <v>0</v>
      </c>
      <c r="BE65" s="44">
        <v>0</v>
      </c>
      <c r="BF65" s="44">
        <f t="shared" si="70"/>
        <v>0</v>
      </c>
      <c r="BH65" s="44">
        <f t="shared" si="71"/>
        <v>0</v>
      </c>
      <c r="BI65" s="44">
        <f t="shared" si="72"/>
        <v>0</v>
      </c>
      <c r="BJ65" s="44">
        <f t="shared" si="73"/>
        <v>0</v>
      </c>
      <c r="BK65" s="44"/>
      <c r="BL65" s="44">
        <v>1</v>
      </c>
    </row>
    <row r="66" spans="1:64" ht="15" customHeight="1">
      <c r="A66" s="21" t="s">
        <v>239</v>
      </c>
      <c r="B66" s="3" t="s">
        <v>215</v>
      </c>
      <c r="C66" s="3" t="s">
        <v>198</v>
      </c>
      <c r="D66" s="79" t="s">
        <v>240</v>
      </c>
      <c r="E66" s="79"/>
      <c r="F66" s="3" t="s">
        <v>162</v>
      </c>
      <c r="G66" s="44">
        <v>0.721</v>
      </c>
      <c r="H66" s="63">
        <v>0</v>
      </c>
      <c r="I66" s="44">
        <f t="shared" si="50"/>
        <v>0</v>
      </c>
      <c r="J66" s="44">
        <f t="shared" si="51"/>
        <v>0</v>
      </c>
      <c r="K66" s="44">
        <f t="shared" si="52"/>
        <v>0</v>
      </c>
      <c r="L66" s="44">
        <v>0.1</v>
      </c>
      <c r="M66" s="44">
        <f t="shared" si="53"/>
        <v>0.0721</v>
      </c>
      <c r="N66" s="45"/>
      <c r="O66" s="46" t="s">
        <v>15</v>
      </c>
      <c r="Z66" s="44">
        <f t="shared" si="54"/>
        <v>0</v>
      </c>
      <c r="AB66" s="44">
        <f t="shared" si="55"/>
        <v>0</v>
      </c>
      <c r="AC66" s="44">
        <f t="shared" si="56"/>
        <v>0</v>
      </c>
      <c r="AD66" s="44">
        <f t="shared" si="57"/>
        <v>0</v>
      </c>
      <c r="AE66" s="44">
        <f t="shared" si="58"/>
        <v>0</v>
      </c>
      <c r="AF66" s="44">
        <f t="shared" si="59"/>
        <v>0</v>
      </c>
      <c r="AG66" s="44">
        <f t="shared" si="60"/>
        <v>0</v>
      </c>
      <c r="AH66" s="44">
        <f t="shared" si="61"/>
        <v>0</v>
      </c>
      <c r="AI66" s="28" t="s">
        <v>215</v>
      </c>
      <c r="AJ66" s="44">
        <f t="shared" si="62"/>
        <v>0</v>
      </c>
      <c r="AK66" s="44">
        <f t="shared" si="63"/>
        <v>0</v>
      </c>
      <c r="AL66" s="44">
        <f t="shared" si="64"/>
        <v>0</v>
      </c>
      <c r="AN66" s="44">
        <v>21</v>
      </c>
      <c r="AO66" s="44">
        <f t="shared" si="74"/>
        <v>0</v>
      </c>
      <c r="AP66" s="44">
        <f t="shared" si="75"/>
        <v>0</v>
      </c>
      <c r="AQ66" s="47" t="s">
        <v>103</v>
      </c>
      <c r="AV66" s="44">
        <f t="shared" si="65"/>
        <v>0</v>
      </c>
      <c r="AW66" s="44">
        <f t="shared" si="66"/>
        <v>0</v>
      </c>
      <c r="AX66" s="44">
        <f t="shared" si="67"/>
        <v>0</v>
      </c>
      <c r="AY66" s="47" t="s">
        <v>108</v>
      </c>
      <c r="AZ66" s="47" t="s">
        <v>220</v>
      </c>
      <c r="BA66" s="28" t="s">
        <v>221</v>
      </c>
      <c r="BC66" s="44">
        <f t="shared" si="68"/>
        <v>0</v>
      </c>
      <c r="BD66" s="44">
        <f t="shared" si="69"/>
        <v>0</v>
      </c>
      <c r="BE66" s="44">
        <v>0</v>
      </c>
      <c r="BF66" s="44">
        <f t="shared" si="70"/>
        <v>0.0721</v>
      </c>
      <c r="BH66" s="44">
        <f t="shared" si="71"/>
        <v>0</v>
      </c>
      <c r="BI66" s="44">
        <f t="shared" si="72"/>
        <v>0</v>
      </c>
      <c r="BJ66" s="44">
        <f t="shared" si="73"/>
        <v>0</v>
      </c>
      <c r="BK66" s="44"/>
      <c r="BL66" s="44">
        <v>1</v>
      </c>
    </row>
    <row r="67" spans="1:64" ht="15" customHeight="1">
      <c r="A67" s="21" t="s">
        <v>241</v>
      </c>
      <c r="B67" s="3" t="s">
        <v>215</v>
      </c>
      <c r="C67" s="3" t="s">
        <v>182</v>
      </c>
      <c r="D67" s="79" t="s">
        <v>242</v>
      </c>
      <c r="E67" s="79"/>
      <c r="F67" s="3" t="s">
        <v>106</v>
      </c>
      <c r="G67" s="44">
        <v>13</v>
      </c>
      <c r="H67" s="63">
        <v>0</v>
      </c>
      <c r="I67" s="44">
        <f t="shared" si="50"/>
        <v>0</v>
      </c>
      <c r="J67" s="44">
        <f t="shared" si="51"/>
        <v>0</v>
      </c>
      <c r="K67" s="44">
        <f t="shared" si="52"/>
        <v>0</v>
      </c>
      <c r="L67" s="44">
        <v>0</v>
      </c>
      <c r="M67" s="44">
        <f t="shared" si="53"/>
        <v>0</v>
      </c>
      <c r="N67" s="45"/>
      <c r="O67" s="46" t="s">
        <v>15</v>
      </c>
      <c r="Z67" s="44">
        <f t="shared" si="54"/>
        <v>0</v>
      </c>
      <c r="AB67" s="44">
        <f t="shared" si="55"/>
        <v>0</v>
      </c>
      <c r="AC67" s="44">
        <f t="shared" si="56"/>
        <v>0</v>
      </c>
      <c r="AD67" s="44">
        <f t="shared" si="57"/>
        <v>0</v>
      </c>
      <c r="AE67" s="44">
        <f t="shared" si="58"/>
        <v>0</v>
      </c>
      <c r="AF67" s="44">
        <f t="shared" si="59"/>
        <v>0</v>
      </c>
      <c r="AG67" s="44">
        <f t="shared" si="60"/>
        <v>0</v>
      </c>
      <c r="AH67" s="44">
        <f t="shared" si="61"/>
        <v>0</v>
      </c>
      <c r="AI67" s="28" t="s">
        <v>215</v>
      </c>
      <c r="AJ67" s="44">
        <f t="shared" si="62"/>
        <v>0</v>
      </c>
      <c r="AK67" s="44">
        <f t="shared" si="63"/>
        <v>0</v>
      </c>
      <c r="AL67" s="44">
        <f t="shared" si="64"/>
        <v>0</v>
      </c>
      <c r="AN67" s="44">
        <v>21</v>
      </c>
      <c r="AO67" s="44">
        <f t="shared" si="74"/>
        <v>0</v>
      </c>
      <c r="AP67" s="44">
        <f t="shared" si="75"/>
        <v>0</v>
      </c>
      <c r="AQ67" s="47" t="s">
        <v>103</v>
      </c>
      <c r="AV67" s="44">
        <f t="shared" si="65"/>
        <v>0</v>
      </c>
      <c r="AW67" s="44">
        <f t="shared" si="66"/>
        <v>0</v>
      </c>
      <c r="AX67" s="44">
        <f t="shared" si="67"/>
        <v>0</v>
      </c>
      <c r="AY67" s="47" t="s">
        <v>108</v>
      </c>
      <c r="AZ67" s="47" t="s">
        <v>220</v>
      </c>
      <c r="BA67" s="28" t="s">
        <v>221</v>
      </c>
      <c r="BC67" s="44">
        <f t="shared" si="68"/>
        <v>0</v>
      </c>
      <c r="BD67" s="44">
        <f t="shared" si="69"/>
        <v>0</v>
      </c>
      <c r="BE67" s="44">
        <v>0</v>
      </c>
      <c r="BF67" s="44">
        <f t="shared" si="70"/>
        <v>0</v>
      </c>
      <c r="BH67" s="44">
        <f t="shared" si="71"/>
        <v>0</v>
      </c>
      <c r="BI67" s="44">
        <f t="shared" si="72"/>
        <v>0</v>
      </c>
      <c r="BJ67" s="44">
        <f t="shared" si="73"/>
        <v>0</v>
      </c>
      <c r="BK67" s="44"/>
      <c r="BL67" s="44">
        <v>1</v>
      </c>
    </row>
    <row r="68" spans="1:64" ht="15" customHeight="1">
      <c r="A68" s="21" t="s">
        <v>243</v>
      </c>
      <c r="B68" s="3" t="s">
        <v>215</v>
      </c>
      <c r="C68" s="3" t="s">
        <v>185</v>
      </c>
      <c r="D68" s="79" t="s">
        <v>189</v>
      </c>
      <c r="E68" s="79"/>
      <c r="F68" s="3" t="s">
        <v>187</v>
      </c>
      <c r="G68" s="44">
        <v>14</v>
      </c>
      <c r="H68" s="63">
        <v>0</v>
      </c>
      <c r="I68" s="44">
        <f t="shared" si="50"/>
        <v>0</v>
      </c>
      <c r="J68" s="44">
        <f t="shared" si="51"/>
        <v>0</v>
      </c>
      <c r="K68" s="44">
        <f t="shared" si="52"/>
        <v>0</v>
      </c>
      <c r="L68" s="44">
        <v>0</v>
      </c>
      <c r="M68" s="44">
        <f t="shared" si="53"/>
        <v>0</v>
      </c>
      <c r="N68" s="45"/>
      <c r="O68" s="46" t="s">
        <v>15</v>
      </c>
      <c r="Z68" s="44">
        <f t="shared" si="54"/>
        <v>0</v>
      </c>
      <c r="AB68" s="44">
        <f t="shared" si="55"/>
        <v>0</v>
      </c>
      <c r="AC68" s="44">
        <f t="shared" si="56"/>
        <v>0</v>
      </c>
      <c r="AD68" s="44">
        <f t="shared" si="57"/>
        <v>0</v>
      </c>
      <c r="AE68" s="44">
        <f t="shared" si="58"/>
        <v>0</v>
      </c>
      <c r="AF68" s="44">
        <f t="shared" si="59"/>
        <v>0</v>
      </c>
      <c r="AG68" s="44">
        <f t="shared" si="60"/>
        <v>0</v>
      </c>
      <c r="AH68" s="44">
        <f t="shared" si="61"/>
        <v>0</v>
      </c>
      <c r="AI68" s="28" t="s">
        <v>215</v>
      </c>
      <c r="AJ68" s="44">
        <f t="shared" si="62"/>
        <v>0</v>
      </c>
      <c r="AK68" s="44">
        <f t="shared" si="63"/>
        <v>0</v>
      </c>
      <c r="AL68" s="44">
        <f t="shared" si="64"/>
        <v>0</v>
      </c>
      <c r="AN68" s="44">
        <v>21</v>
      </c>
      <c r="AO68" s="44">
        <f t="shared" si="74"/>
        <v>0</v>
      </c>
      <c r="AP68" s="44">
        <f t="shared" si="75"/>
        <v>0</v>
      </c>
      <c r="AQ68" s="47" t="s">
        <v>103</v>
      </c>
      <c r="AV68" s="44">
        <f t="shared" si="65"/>
        <v>0</v>
      </c>
      <c r="AW68" s="44">
        <f t="shared" si="66"/>
        <v>0</v>
      </c>
      <c r="AX68" s="44">
        <f t="shared" si="67"/>
        <v>0</v>
      </c>
      <c r="AY68" s="47" t="s">
        <v>108</v>
      </c>
      <c r="AZ68" s="47" t="s">
        <v>220</v>
      </c>
      <c r="BA68" s="28" t="s">
        <v>221</v>
      </c>
      <c r="BC68" s="44">
        <f t="shared" si="68"/>
        <v>0</v>
      </c>
      <c r="BD68" s="44">
        <f t="shared" si="69"/>
        <v>0</v>
      </c>
      <c r="BE68" s="44">
        <v>0</v>
      </c>
      <c r="BF68" s="44">
        <f t="shared" si="70"/>
        <v>0</v>
      </c>
      <c r="BH68" s="44">
        <f t="shared" si="71"/>
        <v>0</v>
      </c>
      <c r="BI68" s="44">
        <f t="shared" si="72"/>
        <v>0</v>
      </c>
      <c r="BJ68" s="44">
        <f t="shared" si="73"/>
        <v>0</v>
      </c>
      <c r="BK68" s="44"/>
      <c r="BL68" s="44">
        <v>1</v>
      </c>
    </row>
    <row r="69" spans="1:64" ht="15" customHeight="1">
      <c r="A69" s="21" t="s">
        <v>244</v>
      </c>
      <c r="B69" s="3" t="s">
        <v>215</v>
      </c>
      <c r="C69" s="3" t="s">
        <v>179</v>
      </c>
      <c r="D69" s="79" t="s">
        <v>245</v>
      </c>
      <c r="E69" s="79"/>
      <c r="F69" s="3" t="s">
        <v>106</v>
      </c>
      <c r="G69" s="44">
        <v>13</v>
      </c>
      <c r="H69" s="63">
        <v>0</v>
      </c>
      <c r="I69" s="44">
        <f t="shared" si="50"/>
        <v>0</v>
      </c>
      <c r="J69" s="44">
        <f t="shared" si="51"/>
        <v>0</v>
      </c>
      <c r="K69" s="44">
        <f t="shared" si="52"/>
        <v>0</v>
      </c>
      <c r="L69" s="44">
        <v>0.003</v>
      </c>
      <c r="M69" s="44">
        <f t="shared" si="53"/>
        <v>0.039</v>
      </c>
      <c r="N69" s="45"/>
      <c r="O69" s="46" t="s">
        <v>15</v>
      </c>
      <c r="Z69" s="44">
        <f t="shared" si="54"/>
        <v>0</v>
      </c>
      <c r="AB69" s="44">
        <f t="shared" si="55"/>
        <v>0</v>
      </c>
      <c r="AC69" s="44">
        <f t="shared" si="56"/>
        <v>0</v>
      </c>
      <c r="AD69" s="44">
        <f t="shared" si="57"/>
        <v>0</v>
      </c>
      <c r="AE69" s="44">
        <f t="shared" si="58"/>
        <v>0</v>
      </c>
      <c r="AF69" s="44">
        <f t="shared" si="59"/>
        <v>0</v>
      </c>
      <c r="AG69" s="44">
        <f t="shared" si="60"/>
        <v>0</v>
      </c>
      <c r="AH69" s="44">
        <f t="shared" si="61"/>
        <v>0</v>
      </c>
      <c r="AI69" s="28" t="s">
        <v>215</v>
      </c>
      <c r="AJ69" s="44">
        <f t="shared" si="62"/>
        <v>0</v>
      </c>
      <c r="AK69" s="44">
        <f t="shared" si="63"/>
        <v>0</v>
      </c>
      <c r="AL69" s="44">
        <f t="shared" si="64"/>
        <v>0</v>
      </c>
      <c r="AN69" s="44">
        <v>21</v>
      </c>
      <c r="AO69" s="44">
        <f t="shared" si="74"/>
        <v>0</v>
      </c>
      <c r="AP69" s="44">
        <f t="shared" si="75"/>
        <v>0</v>
      </c>
      <c r="AQ69" s="47" t="s">
        <v>103</v>
      </c>
      <c r="AV69" s="44">
        <f t="shared" si="65"/>
        <v>0</v>
      </c>
      <c r="AW69" s="44">
        <f t="shared" si="66"/>
        <v>0</v>
      </c>
      <c r="AX69" s="44">
        <f t="shared" si="67"/>
        <v>0</v>
      </c>
      <c r="AY69" s="47" t="s">
        <v>108</v>
      </c>
      <c r="AZ69" s="47" t="s">
        <v>220</v>
      </c>
      <c r="BA69" s="28" t="s">
        <v>221</v>
      </c>
      <c r="BC69" s="44">
        <f t="shared" si="68"/>
        <v>0</v>
      </c>
      <c r="BD69" s="44">
        <f t="shared" si="69"/>
        <v>0</v>
      </c>
      <c r="BE69" s="44">
        <v>0</v>
      </c>
      <c r="BF69" s="44">
        <f t="shared" si="70"/>
        <v>0.039</v>
      </c>
      <c r="BH69" s="44">
        <f t="shared" si="71"/>
        <v>0</v>
      </c>
      <c r="BI69" s="44">
        <f t="shared" si="72"/>
        <v>0</v>
      </c>
      <c r="BJ69" s="44">
        <f t="shared" si="73"/>
        <v>0</v>
      </c>
      <c r="BK69" s="44"/>
      <c r="BL69" s="44">
        <v>1</v>
      </c>
    </row>
    <row r="70" spans="1:64" ht="15" customHeight="1">
      <c r="A70" s="21" t="s">
        <v>246</v>
      </c>
      <c r="B70" s="3" t="s">
        <v>215</v>
      </c>
      <c r="C70" s="3" t="s">
        <v>172</v>
      </c>
      <c r="D70" s="79" t="s">
        <v>247</v>
      </c>
      <c r="E70" s="79"/>
      <c r="F70" s="3" t="s">
        <v>106</v>
      </c>
      <c r="G70" s="44">
        <v>13</v>
      </c>
      <c r="H70" s="63">
        <v>0</v>
      </c>
      <c r="I70" s="44">
        <f t="shared" si="50"/>
        <v>0</v>
      </c>
      <c r="J70" s="44">
        <f t="shared" si="51"/>
        <v>0</v>
      </c>
      <c r="K70" s="44">
        <f t="shared" si="52"/>
        <v>0</v>
      </c>
      <c r="L70" s="44">
        <v>0.0003</v>
      </c>
      <c r="M70" s="44">
        <f t="shared" si="53"/>
        <v>0.0039</v>
      </c>
      <c r="N70" s="45"/>
      <c r="O70" s="46" t="s">
        <v>15</v>
      </c>
      <c r="Z70" s="44">
        <f t="shared" si="54"/>
        <v>0</v>
      </c>
      <c r="AB70" s="44">
        <f t="shared" si="55"/>
        <v>0</v>
      </c>
      <c r="AC70" s="44">
        <f t="shared" si="56"/>
        <v>0</v>
      </c>
      <c r="AD70" s="44">
        <f t="shared" si="57"/>
        <v>0</v>
      </c>
      <c r="AE70" s="44">
        <f t="shared" si="58"/>
        <v>0</v>
      </c>
      <c r="AF70" s="44">
        <f t="shared" si="59"/>
        <v>0</v>
      </c>
      <c r="AG70" s="44">
        <f t="shared" si="60"/>
        <v>0</v>
      </c>
      <c r="AH70" s="44">
        <f t="shared" si="61"/>
        <v>0</v>
      </c>
      <c r="AI70" s="28" t="s">
        <v>215</v>
      </c>
      <c r="AJ70" s="44">
        <f t="shared" si="62"/>
        <v>0</v>
      </c>
      <c r="AK70" s="44">
        <f t="shared" si="63"/>
        <v>0</v>
      </c>
      <c r="AL70" s="44">
        <f t="shared" si="64"/>
        <v>0</v>
      </c>
      <c r="AN70" s="44">
        <v>21</v>
      </c>
      <c r="AO70" s="44">
        <f t="shared" si="74"/>
        <v>0</v>
      </c>
      <c r="AP70" s="44">
        <f t="shared" si="75"/>
        <v>0</v>
      </c>
      <c r="AQ70" s="47" t="s">
        <v>103</v>
      </c>
      <c r="AV70" s="44">
        <f t="shared" si="65"/>
        <v>0</v>
      </c>
      <c r="AW70" s="44">
        <f t="shared" si="66"/>
        <v>0</v>
      </c>
      <c r="AX70" s="44">
        <f t="shared" si="67"/>
        <v>0</v>
      </c>
      <c r="AY70" s="47" t="s">
        <v>108</v>
      </c>
      <c r="AZ70" s="47" t="s">
        <v>220</v>
      </c>
      <c r="BA70" s="28" t="s">
        <v>221</v>
      </c>
      <c r="BC70" s="44">
        <f t="shared" si="68"/>
        <v>0</v>
      </c>
      <c r="BD70" s="44">
        <f t="shared" si="69"/>
        <v>0</v>
      </c>
      <c r="BE70" s="44">
        <v>0</v>
      </c>
      <c r="BF70" s="44">
        <f t="shared" si="70"/>
        <v>0.0039</v>
      </c>
      <c r="BH70" s="44">
        <f t="shared" si="71"/>
        <v>0</v>
      </c>
      <c r="BI70" s="44">
        <f t="shared" si="72"/>
        <v>0</v>
      </c>
      <c r="BJ70" s="44">
        <f t="shared" si="73"/>
        <v>0</v>
      </c>
      <c r="BK70" s="44"/>
      <c r="BL70" s="44">
        <v>1</v>
      </c>
    </row>
    <row r="71" spans="1:15" ht="15" customHeight="1">
      <c r="A71" s="37"/>
      <c r="B71" s="38" t="s">
        <v>248</v>
      </c>
      <c r="C71" s="38"/>
      <c r="D71" s="113" t="s">
        <v>249</v>
      </c>
      <c r="E71" s="113"/>
      <c r="F71" s="39" t="s">
        <v>59</v>
      </c>
      <c r="G71" s="39" t="s">
        <v>59</v>
      </c>
      <c r="H71" s="39" t="s">
        <v>59</v>
      </c>
      <c r="I71" s="40">
        <f>I72</f>
        <v>0</v>
      </c>
      <c r="J71" s="40">
        <f>J72</f>
        <v>0</v>
      </c>
      <c r="K71" s="40">
        <f>K72</f>
        <v>0</v>
      </c>
      <c r="L71" s="28"/>
      <c r="M71" s="40">
        <f>M72</f>
        <v>0.11783</v>
      </c>
      <c r="N71" s="41"/>
      <c r="O71" s="43"/>
    </row>
    <row r="72" spans="1:47" ht="15" customHeight="1">
      <c r="A72" s="37"/>
      <c r="B72" s="38" t="s">
        <v>248</v>
      </c>
      <c r="C72" s="38" t="s">
        <v>101</v>
      </c>
      <c r="D72" s="113" t="s">
        <v>102</v>
      </c>
      <c r="E72" s="113"/>
      <c r="F72" s="39" t="s">
        <v>59</v>
      </c>
      <c r="G72" s="39" t="s">
        <v>59</v>
      </c>
      <c r="H72" s="39" t="s">
        <v>59</v>
      </c>
      <c r="I72" s="40">
        <f>SUM(I73:I88)</f>
        <v>0</v>
      </c>
      <c r="J72" s="40">
        <f>SUM(J73:J88)</f>
        <v>0</v>
      </c>
      <c r="K72" s="40">
        <f>SUM(K73:K88)</f>
        <v>0</v>
      </c>
      <c r="L72" s="28"/>
      <c r="M72" s="40">
        <f>SUM(M73:M88)</f>
        <v>0.11783</v>
      </c>
      <c r="N72" s="41"/>
      <c r="O72" s="43"/>
      <c r="AI72" s="28" t="s">
        <v>248</v>
      </c>
      <c r="AS72" s="40">
        <f>SUM(AJ73:AJ88)</f>
        <v>0</v>
      </c>
      <c r="AT72" s="40">
        <f>SUM(AK73:AK88)</f>
        <v>0</v>
      </c>
      <c r="AU72" s="40">
        <f>SUM(AL73:AL88)</f>
        <v>0</v>
      </c>
    </row>
    <row r="73" spans="1:64" ht="15" customHeight="1">
      <c r="A73" s="21" t="s">
        <v>250</v>
      </c>
      <c r="B73" s="3" t="s">
        <v>248</v>
      </c>
      <c r="C73" s="3" t="s">
        <v>218</v>
      </c>
      <c r="D73" s="79" t="s">
        <v>219</v>
      </c>
      <c r="E73" s="79"/>
      <c r="F73" s="3" t="s">
        <v>158</v>
      </c>
      <c r="G73" s="44">
        <v>618</v>
      </c>
      <c r="H73" s="63">
        <v>0</v>
      </c>
      <c r="I73" s="44">
        <f aca="true" t="shared" si="76" ref="I73:I88">G73*AO73</f>
        <v>0</v>
      </c>
      <c r="J73" s="44">
        <f aca="true" t="shared" si="77" ref="J73:J88">G73*AP73</f>
        <v>0</v>
      </c>
      <c r="K73" s="44">
        <f aca="true" t="shared" si="78" ref="K73:K88">G73*H73</f>
        <v>0</v>
      </c>
      <c r="L73" s="44">
        <v>0</v>
      </c>
      <c r="M73" s="44">
        <f aca="true" t="shared" si="79" ref="M73:M88">G73*L73</f>
        <v>0</v>
      </c>
      <c r="N73" s="45" t="s">
        <v>107</v>
      </c>
      <c r="O73" s="46" t="s">
        <v>15</v>
      </c>
      <c r="Z73" s="44">
        <f aca="true" t="shared" si="80" ref="Z73:Z88">IF(AQ73="5",BJ73,0)</f>
        <v>0</v>
      </c>
      <c r="AB73" s="44">
        <f aca="true" t="shared" si="81" ref="AB73:AB88">IF(AQ73="1",BH73,0)</f>
        <v>0</v>
      </c>
      <c r="AC73" s="44">
        <f aca="true" t="shared" si="82" ref="AC73:AC88">IF(AQ73="1",BI73,0)</f>
        <v>0</v>
      </c>
      <c r="AD73" s="44">
        <f aca="true" t="shared" si="83" ref="AD73:AD88">IF(AQ73="7",BH73,0)</f>
        <v>0</v>
      </c>
      <c r="AE73" s="44">
        <f aca="true" t="shared" si="84" ref="AE73:AE88">IF(AQ73="7",BI73,0)</f>
        <v>0</v>
      </c>
      <c r="AF73" s="44">
        <f aca="true" t="shared" si="85" ref="AF73:AF88">IF(AQ73="2",BH73,0)</f>
        <v>0</v>
      </c>
      <c r="AG73" s="44">
        <f aca="true" t="shared" si="86" ref="AG73:AG88">IF(AQ73="2",BI73,0)</f>
        <v>0</v>
      </c>
      <c r="AH73" s="44">
        <f aca="true" t="shared" si="87" ref="AH73:AH88">IF(AQ73="0",BJ73,0)</f>
        <v>0</v>
      </c>
      <c r="AI73" s="28" t="s">
        <v>248</v>
      </c>
      <c r="AJ73" s="44">
        <f aca="true" t="shared" si="88" ref="AJ73:AJ88">IF(AN73=0,K73,0)</f>
        <v>0</v>
      </c>
      <c r="AK73" s="44">
        <f aca="true" t="shared" si="89" ref="AK73:AK88">IF(AN73=15,K73,0)</f>
        <v>0</v>
      </c>
      <c r="AL73" s="44">
        <f aca="true" t="shared" si="90" ref="AL73:AL88">IF(AN73=21,K73,0)</f>
        <v>0</v>
      </c>
      <c r="AN73" s="44">
        <v>21</v>
      </c>
      <c r="AO73" s="44">
        <f>H73*0</f>
        <v>0</v>
      </c>
      <c r="AP73" s="44">
        <f>H73*(1-0)</f>
        <v>0</v>
      </c>
      <c r="AQ73" s="47" t="s">
        <v>103</v>
      </c>
      <c r="AV73" s="44">
        <f aca="true" t="shared" si="91" ref="AV73:AV88">AW73+AX73</f>
        <v>0</v>
      </c>
      <c r="AW73" s="44">
        <f aca="true" t="shared" si="92" ref="AW73:AW88">G73*AO73</f>
        <v>0</v>
      </c>
      <c r="AX73" s="44">
        <f aca="true" t="shared" si="93" ref="AX73:AX88">G73*AP73</f>
        <v>0</v>
      </c>
      <c r="AY73" s="47" t="s">
        <v>108</v>
      </c>
      <c r="AZ73" s="47" t="s">
        <v>251</v>
      </c>
      <c r="BA73" s="28" t="s">
        <v>252</v>
      </c>
      <c r="BC73" s="44">
        <f aca="true" t="shared" si="94" ref="BC73:BC88">AW73+AX73</f>
        <v>0</v>
      </c>
      <c r="BD73" s="44">
        <f aca="true" t="shared" si="95" ref="BD73:BD88">H73/(100-BE73)*100</f>
        <v>0</v>
      </c>
      <c r="BE73" s="44">
        <v>0</v>
      </c>
      <c r="BF73" s="44">
        <f aca="true" t="shared" si="96" ref="BF73:BF88">M73</f>
        <v>0</v>
      </c>
      <c r="BH73" s="44">
        <f aca="true" t="shared" si="97" ref="BH73:BH88">G73*AO73</f>
        <v>0</v>
      </c>
      <c r="BI73" s="44">
        <f aca="true" t="shared" si="98" ref="BI73:BI88">G73*AP73</f>
        <v>0</v>
      </c>
      <c r="BJ73" s="44">
        <f aca="true" t="shared" si="99" ref="BJ73:BJ88">G73*H73</f>
        <v>0</v>
      </c>
      <c r="BK73" s="44"/>
      <c r="BL73" s="44">
        <v>1</v>
      </c>
    </row>
    <row r="74" spans="1:64" ht="15" customHeight="1">
      <c r="A74" s="21" t="s">
        <v>253</v>
      </c>
      <c r="B74" s="3" t="s">
        <v>248</v>
      </c>
      <c r="C74" s="3" t="s">
        <v>156</v>
      </c>
      <c r="D74" s="79" t="s">
        <v>223</v>
      </c>
      <c r="E74" s="79"/>
      <c r="F74" s="3" t="s">
        <v>158</v>
      </c>
      <c r="G74" s="44">
        <v>30.9</v>
      </c>
      <c r="H74" s="63">
        <v>0</v>
      </c>
      <c r="I74" s="44">
        <f t="shared" si="76"/>
        <v>0</v>
      </c>
      <c r="J74" s="44">
        <f t="shared" si="77"/>
        <v>0</v>
      </c>
      <c r="K74" s="44">
        <f t="shared" si="78"/>
        <v>0</v>
      </c>
      <c r="L74" s="44">
        <v>0</v>
      </c>
      <c r="M74" s="44">
        <f t="shared" si="79"/>
        <v>0</v>
      </c>
      <c r="N74" s="45" t="s">
        <v>107</v>
      </c>
      <c r="O74" s="46" t="s">
        <v>15</v>
      </c>
      <c r="Z74" s="44">
        <f t="shared" si="80"/>
        <v>0</v>
      </c>
      <c r="AB74" s="44">
        <f t="shared" si="81"/>
        <v>0</v>
      </c>
      <c r="AC74" s="44">
        <f t="shared" si="82"/>
        <v>0</v>
      </c>
      <c r="AD74" s="44">
        <f t="shared" si="83"/>
        <v>0</v>
      </c>
      <c r="AE74" s="44">
        <f t="shared" si="84"/>
        <v>0</v>
      </c>
      <c r="AF74" s="44">
        <f t="shared" si="85"/>
        <v>0</v>
      </c>
      <c r="AG74" s="44">
        <f t="shared" si="86"/>
        <v>0</v>
      </c>
      <c r="AH74" s="44">
        <f t="shared" si="87"/>
        <v>0</v>
      </c>
      <c r="AI74" s="28" t="s">
        <v>248</v>
      </c>
      <c r="AJ74" s="44">
        <f t="shared" si="88"/>
        <v>0</v>
      </c>
      <c r="AK74" s="44">
        <f t="shared" si="89"/>
        <v>0</v>
      </c>
      <c r="AL74" s="44">
        <f t="shared" si="90"/>
        <v>0</v>
      </c>
      <c r="AN74" s="44">
        <v>21</v>
      </c>
      <c r="AO74" s="44">
        <f>H74*0</f>
        <v>0</v>
      </c>
      <c r="AP74" s="44">
        <f>H74*(1-0)</f>
        <v>0</v>
      </c>
      <c r="AQ74" s="47" t="s">
        <v>103</v>
      </c>
      <c r="AV74" s="44">
        <f t="shared" si="91"/>
        <v>0</v>
      </c>
      <c r="AW74" s="44">
        <f t="shared" si="92"/>
        <v>0</v>
      </c>
      <c r="AX74" s="44">
        <f t="shared" si="93"/>
        <v>0</v>
      </c>
      <c r="AY74" s="47" t="s">
        <v>108</v>
      </c>
      <c r="AZ74" s="47" t="s">
        <v>251</v>
      </c>
      <c r="BA74" s="28" t="s">
        <v>252</v>
      </c>
      <c r="BC74" s="44">
        <f t="shared" si="94"/>
        <v>0</v>
      </c>
      <c r="BD74" s="44">
        <f t="shared" si="95"/>
        <v>0</v>
      </c>
      <c r="BE74" s="44">
        <v>0</v>
      </c>
      <c r="BF74" s="44">
        <f t="shared" si="96"/>
        <v>0</v>
      </c>
      <c r="BH74" s="44">
        <f t="shared" si="97"/>
        <v>0</v>
      </c>
      <c r="BI74" s="44">
        <f t="shared" si="98"/>
        <v>0</v>
      </c>
      <c r="BJ74" s="44">
        <f t="shared" si="99"/>
        <v>0</v>
      </c>
      <c r="BK74" s="44"/>
      <c r="BL74" s="44">
        <v>1</v>
      </c>
    </row>
    <row r="75" spans="1:64" ht="15" customHeight="1">
      <c r="A75" s="21" t="s">
        <v>254</v>
      </c>
      <c r="B75" s="3" t="s">
        <v>248</v>
      </c>
      <c r="C75" s="3" t="s">
        <v>118</v>
      </c>
      <c r="D75" s="79" t="s">
        <v>225</v>
      </c>
      <c r="E75" s="79"/>
      <c r="F75" s="3" t="s">
        <v>106</v>
      </c>
      <c r="G75" s="44">
        <v>5</v>
      </c>
      <c r="H75" s="63">
        <v>0</v>
      </c>
      <c r="I75" s="44">
        <f t="shared" si="76"/>
        <v>0</v>
      </c>
      <c r="J75" s="44">
        <f t="shared" si="77"/>
        <v>0</v>
      </c>
      <c r="K75" s="44">
        <f t="shared" si="78"/>
        <v>0</v>
      </c>
      <c r="L75" s="44">
        <v>0</v>
      </c>
      <c r="M75" s="44">
        <f t="shared" si="79"/>
        <v>0</v>
      </c>
      <c r="N75" s="45" t="s">
        <v>107</v>
      </c>
      <c r="O75" s="46" t="s">
        <v>15</v>
      </c>
      <c r="Z75" s="44">
        <f t="shared" si="80"/>
        <v>0</v>
      </c>
      <c r="AB75" s="44">
        <f t="shared" si="81"/>
        <v>0</v>
      </c>
      <c r="AC75" s="44">
        <f t="shared" si="82"/>
        <v>0</v>
      </c>
      <c r="AD75" s="44">
        <f t="shared" si="83"/>
        <v>0</v>
      </c>
      <c r="AE75" s="44">
        <f t="shared" si="84"/>
        <v>0</v>
      </c>
      <c r="AF75" s="44">
        <f t="shared" si="85"/>
        <v>0</v>
      </c>
      <c r="AG75" s="44">
        <f t="shared" si="86"/>
        <v>0</v>
      </c>
      <c r="AH75" s="44">
        <f t="shared" si="87"/>
        <v>0</v>
      </c>
      <c r="AI75" s="28" t="s">
        <v>248</v>
      </c>
      <c r="AJ75" s="44">
        <f t="shared" si="88"/>
        <v>0</v>
      </c>
      <c r="AK75" s="44">
        <f t="shared" si="89"/>
        <v>0</v>
      </c>
      <c r="AL75" s="44">
        <f t="shared" si="90"/>
        <v>0</v>
      </c>
      <c r="AN75" s="44">
        <v>21</v>
      </c>
      <c r="AO75" s="44">
        <f>H75*0</f>
        <v>0</v>
      </c>
      <c r="AP75" s="44">
        <f>H75*(1-0)</f>
        <v>0</v>
      </c>
      <c r="AQ75" s="47" t="s">
        <v>103</v>
      </c>
      <c r="AV75" s="44">
        <f t="shared" si="91"/>
        <v>0</v>
      </c>
      <c r="AW75" s="44">
        <f t="shared" si="92"/>
        <v>0</v>
      </c>
      <c r="AX75" s="44">
        <f t="shared" si="93"/>
        <v>0</v>
      </c>
      <c r="AY75" s="47" t="s">
        <v>108</v>
      </c>
      <c r="AZ75" s="47" t="s">
        <v>251</v>
      </c>
      <c r="BA75" s="28" t="s">
        <v>252</v>
      </c>
      <c r="BC75" s="44">
        <f t="shared" si="94"/>
        <v>0</v>
      </c>
      <c r="BD75" s="44">
        <f t="shared" si="95"/>
        <v>0</v>
      </c>
      <c r="BE75" s="44">
        <v>0</v>
      </c>
      <c r="BF75" s="44">
        <f t="shared" si="96"/>
        <v>0</v>
      </c>
      <c r="BH75" s="44">
        <f t="shared" si="97"/>
        <v>0</v>
      </c>
      <c r="BI75" s="44">
        <f t="shared" si="98"/>
        <v>0</v>
      </c>
      <c r="BJ75" s="44">
        <f t="shared" si="99"/>
        <v>0</v>
      </c>
      <c r="BK75" s="44"/>
      <c r="BL75" s="44">
        <v>1</v>
      </c>
    </row>
    <row r="76" spans="1:64" ht="15" customHeight="1">
      <c r="A76" s="21" t="s">
        <v>255</v>
      </c>
      <c r="B76" s="3" t="s">
        <v>248</v>
      </c>
      <c r="C76" s="3" t="s">
        <v>146</v>
      </c>
      <c r="D76" s="79" t="s">
        <v>227</v>
      </c>
      <c r="E76" s="79"/>
      <c r="F76" s="3" t="s">
        <v>106</v>
      </c>
      <c r="G76" s="44">
        <v>3</v>
      </c>
      <c r="H76" s="63">
        <v>0</v>
      </c>
      <c r="I76" s="44">
        <f t="shared" si="76"/>
        <v>0</v>
      </c>
      <c r="J76" s="44">
        <f t="shared" si="77"/>
        <v>0</v>
      </c>
      <c r="K76" s="44">
        <f t="shared" si="78"/>
        <v>0</v>
      </c>
      <c r="L76" s="44">
        <v>0</v>
      </c>
      <c r="M76" s="44">
        <f t="shared" si="79"/>
        <v>0</v>
      </c>
      <c r="N76" s="45" t="s">
        <v>107</v>
      </c>
      <c r="O76" s="46" t="s">
        <v>15</v>
      </c>
      <c r="Z76" s="44">
        <f t="shared" si="80"/>
        <v>0</v>
      </c>
      <c r="AB76" s="44">
        <f t="shared" si="81"/>
        <v>0</v>
      </c>
      <c r="AC76" s="44">
        <f t="shared" si="82"/>
        <v>0</v>
      </c>
      <c r="AD76" s="44">
        <f t="shared" si="83"/>
        <v>0</v>
      </c>
      <c r="AE76" s="44">
        <f t="shared" si="84"/>
        <v>0</v>
      </c>
      <c r="AF76" s="44">
        <f t="shared" si="85"/>
        <v>0</v>
      </c>
      <c r="AG76" s="44">
        <f t="shared" si="86"/>
        <v>0</v>
      </c>
      <c r="AH76" s="44">
        <f t="shared" si="87"/>
        <v>0</v>
      </c>
      <c r="AI76" s="28" t="s">
        <v>248</v>
      </c>
      <c r="AJ76" s="44">
        <f t="shared" si="88"/>
        <v>0</v>
      </c>
      <c r="AK76" s="44">
        <f t="shared" si="89"/>
        <v>0</v>
      </c>
      <c r="AL76" s="44">
        <f t="shared" si="90"/>
        <v>0</v>
      </c>
      <c r="AN76" s="44">
        <v>21</v>
      </c>
      <c r="AO76" s="44">
        <f>H76*0</f>
        <v>0</v>
      </c>
      <c r="AP76" s="44">
        <f>H76*(1-0)</f>
        <v>0</v>
      </c>
      <c r="AQ76" s="47" t="s">
        <v>103</v>
      </c>
      <c r="AV76" s="44">
        <f t="shared" si="91"/>
        <v>0</v>
      </c>
      <c r="AW76" s="44">
        <f t="shared" si="92"/>
        <v>0</v>
      </c>
      <c r="AX76" s="44">
        <f t="shared" si="93"/>
        <v>0</v>
      </c>
      <c r="AY76" s="47" t="s">
        <v>108</v>
      </c>
      <c r="AZ76" s="47" t="s">
        <v>251</v>
      </c>
      <c r="BA76" s="28" t="s">
        <v>252</v>
      </c>
      <c r="BC76" s="44">
        <f t="shared" si="94"/>
        <v>0</v>
      </c>
      <c r="BD76" s="44">
        <f t="shared" si="95"/>
        <v>0</v>
      </c>
      <c r="BE76" s="44">
        <v>0</v>
      </c>
      <c r="BF76" s="44">
        <f t="shared" si="96"/>
        <v>0</v>
      </c>
      <c r="BH76" s="44">
        <f t="shared" si="97"/>
        <v>0</v>
      </c>
      <c r="BI76" s="44">
        <f t="shared" si="98"/>
        <v>0</v>
      </c>
      <c r="BJ76" s="44">
        <f t="shared" si="99"/>
        <v>0</v>
      </c>
      <c r="BK76" s="44"/>
      <c r="BL76" s="44">
        <v>1</v>
      </c>
    </row>
    <row r="77" spans="1:64" ht="15" customHeight="1">
      <c r="A77" s="21" t="s">
        <v>256</v>
      </c>
      <c r="B77" s="3" t="s">
        <v>248</v>
      </c>
      <c r="C77" s="3" t="s">
        <v>149</v>
      </c>
      <c r="D77" s="79" t="s">
        <v>229</v>
      </c>
      <c r="E77" s="79"/>
      <c r="F77" s="3" t="s">
        <v>106</v>
      </c>
      <c r="G77" s="44">
        <v>3</v>
      </c>
      <c r="H77" s="63">
        <v>0</v>
      </c>
      <c r="I77" s="44">
        <f t="shared" si="76"/>
        <v>0</v>
      </c>
      <c r="J77" s="44">
        <f t="shared" si="77"/>
        <v>0</v>
      </c>
      <c r="K77" s="44">
        <f t="shared" si="78"/>
        <v>0</v>
      </c>
      <c r="L77" s="44">
        <v>1E-05</v>
      </c>
      <c r="M77" s="44">
        <f t="shared" si="79"/>
        <v>3.0000000000000004E-05</v>
      </c>
      <c r="N77" s="45" t="s">
        <v>107</v>
      </c>
      <c r="O77" s="46" t="s">
        <v>15</v>
      </c>
      <c r="Z77" s="44">
        <f t="shared" si="80"/>
        <v>0</v>
      </c>
      <c r="AB77" s="44">
        <f t="shared" si="81"/>
        <v>0</v>
      </c>
      <c r="AC77" s="44">
        <f t="shared" si="82"/>
        <v>0</v>
      </c>
      <c r="AD77" s="44">
        <f t="shared" si="83"/>
        <v>0</v>
      </c>
      <c r="AE77" s="44">
        <f t="shared" si="84"/>
        <v>0</v>
      </c>
      <c r="AF77" s="44">
        <f t="shared" si="85"/>
        <v>0</v>
      </c>
      <c r="AG77" s="44">
        <f t="shared" si="86"/>
        <v>0</v>
      </c>
      <c r="AH77" s="44">
        <f t="shared" si="87"/>
        <v>0</v>
      </c>
      <c r="AI77" s="28" t="s">
        <v>248</v>
      </c>
      <c r="AJ77" s="44">
        <f t="shared" si="88"/>
        <v>0</v>
      </c>
      <c r="AK77" s="44">
        <f t="shared" si="89"/>
        <v>0</v>
      </c>
      <c r="AL77" s="44">
        <f t="shared" si="90"/>
        <v>0</v>
      </c>
      <c r="AN77" s="44">
        <v>21</v>
      </c>
      <c r="AO77" s="44">
        <f>H77*0.108396946564885</f>
        <v>0</v>
      </c>
      <c r="AP77" s="44">
        <f>H77*(1-0.108396946564885)</f>
        <v>0</v>
      </c>
      <c r="AQ77" s="47" t="s">
        <v>103</v>
      </c>
      <c r="AV77" s="44">
        <f t="shared" si="91"/>
        <v>0</v>
      </c>
      <c r="AW77" s="44">
        <f t="shared" si="92"/>
        <v>0</v>
      </c>
      <c r="AX77" s="44">
        <f t="shared" si="93"/>
        <v>0</v>
      </c>
      <c r="AY77" s="47" t="s">
        <v>108</v>
      </c>
      <c r="AZ77" s="47" t="s">
        <v>251</v>
      </c>
      <c r="BA77" s="28" t="s">
        <v>252</v>
      </c>
      <c r="BC77" s="44">
        <f t="shared" si="94"/>
        <v>0</v>
      </c>
      <c r="BD77" s="44">
        <f t="shared" si="95"/>
        <v>0</v>
      </c>
      <c r="BE77" s="44">
        <v>0</v>
      </c>
      <c r="BF77" s="44">
        <f t="shared" si="96"/>
        <v>3.0000000000000004E-05</v>
      </c>
      <c r="BH77" s="44">
        <f t="shared" si="97"/>
        <v>0</v>
      </c>
      <c r="BI77" s="44">
        <f t="shared" si="98"/>
        <v>0</v>
      </c>
      <c r="BJ77" s="44">
        <f t="shared" si="99"/>
        <v>0</v>
      </c>
      <c r="BK77" s="44"/>
      <c r="BL77" s="44">
        <v>1</v>
      </c>
    </row>
    <row r="78" spans="1:64" ht="15" customHeight="1">
      <c r="A78" s="21" t="s">
        <v>257</v>
      </c>
      <c r="B78" s="3" t="s">
        <v>248</v>
      </c>
      <c r="C78" s="3" t="s">
        <v>127</v>
      </c>
      <c r="D78" s="79" t="s">
        <v>231</v>
      </c>
      <c r="E78" s="79"/>
      <c r="F78" s="3" t="s">
        <v>106</v>
      </c>
      <c r="G78" s="44">
        <v>5</v>
      </c>
      <c r="H78" s="63">
        <v>0</v>
      </c>
      <c r="I78" s="44">
        <f t="shared" si="76"/>
        <v>0</v>
      </c>
      <c r="J78" s="44">
        <f t="shared" si="77"/>
        <v>0</v>
      </c>
      <c r="K78" s="44">
        <f t="shared" si="78"/>
        <v>0</v>
      </c>
      <c r="L78" s="44">
        <v>0.00056</v>
      </c>
      <c r="M78" s="44">
        <f t="shared" si="79"/>
        <v>0.0027999999999999995</v>
      </c>
      <c r="N78" s="45" t="s">
        <v>107</v>
      </c>
      <c r="O78" s="46" t="s">
        <v>15</v>
      </c>
      <c r="Z78" s="44">
        <f t="shared" si="80"/>
        <v>0</v>
      </c>
      <c r="AB78" s="44">
        <f t="shared" si="81"/>
        <v>0</v>
      </c>
      <c r="AC78" s="44">
        <f t="shared" si="82"/>
        <v>0</v>
      </c>
      <c r="AD78" s="44">
        <f t="shared" si="83"/>
        <v>0</v>
      </c>
      <c r="AE78" s="44">
        <f t="shared" si="84"/>
        <v>0</v>
      </c>
      <c r="AF78" s="44">
        <f t="shared" si="85"/>
        <v>0</v>
      </c>
      <c r="AG78" s="44">
        <f t="shared" si="86"/>
        <v>0</v>
      </c>
      <c r="AH78" s="44">
        <f t="shared" si="87"/>
        <v>0</v>
      </c>
      <c r="AI78" s="28" t="s">
        <v>248</v>
      </c>
      <c r="AJ78" s="44">
        <f t="shared" si="88"/>
        <v>0</v>
      </c>
      <c r="AK78" s="44">
        <f t="shared" si="89"/>
        <v>0</v>
      </c>
      <c r="AL78" s="44">
        <f t="shared" si="90"/>
        <v>0</v>
      </c>
      <c r="AN78" s="44">
        <v>21</v>
      </c>
      <c r="AO78" s="44">
        <f>H78*0.17665295536058</f>
        <v>0</v>
      </c>
      <c r="AP78" s="44">
        <f>H78*(1-0.17665295536058)</f>
        <v>0</v>
      </c>
      <c r="AQ78" s="47" t="s">
        <v>103</v>
      </c>
      <c r="AV78" s="44">
        <f t="shared" si="91"/>
        <v>0</v>
      </c>
      <c r="AW78" s="44">
        <f t="shared" si="92"/>
        <v>0</v>
      </c>
      <c r="AX78" s="44">
        <f t="shared" si="93"/>
        <v>0</v>
      </c>
      <c r="AY78" s="47" t="s">
        <v>108</v>
      </c>
      <c r="AZ78" s="47" t="s">
        <v>251</v>
      </c>
      <c r="BA78" s="28" t="s">
        <v>252</v>
      </c>
      <c r="BC78" s="44">
        <f t="shared" si="94"/>
        <v>0</v>
      </c>
      <c r="BD78" s="44">
        <f t="shared" si="95"/>
        <v>0</v>
      </c>
      <c r="BE78" s="44">
        <v>0</v>
      </c>
      <c r="BF78" s="44">
        <f t="shared" si="96"/>
        <v>0.0027999999999999995</v>
      </c>
      <c r="BH78" s="44">
        <f t="shared" si="97"/>
        <v>0</v>
      </c>
      <c r="BI78" s="44">
        <f t="shared" si="98"/>
        <v>0</v>
      </c>
      <c r="BJ78" s="44">
        <f t="shared" si="99"/>
        <v>0</v>
      </c>
      <c r="BK78" s="44"/>
      <c r="BL78" s="44">
        <v>1</v>
      </c>
    </row>
    <row r="79" spans="1:64" ht="15" customHeight="1">
      <c r="A79" s="21" t="s">
        <v>258</v>
      </c>
      <c r="B79" s="3" t="s">
        <v>248</v>
      </c>
      <c r="C79" s="3" t="s">
        <v>112</v>
      </c>
      <c r="D79" s="79" t="s">
        <v>233</v>
      </c>
      <c r="E79" s="79"/>
      <c r="F79" s="3" t="s">
        <v>106</v>
      </c>
      <c r="G79" s="44">
        <v>85</v>
      </c>
      <c r="H79" s="63">
        <v>0</v>
      </c>
      <c r="I79" s="44">
        <f t="shared" si="76"/>
        <v>0</v>
      </c>
      <c r="J79" s="44">
        <f t="shared" si="77"/>
        <v>0</v>
      </c>
      <c r="K79" s="44">
        <f t="shared" si="78"/>
        <v>0</v>
      </c>
      <c r="L79" s="44">
        <v>0</v>
      </c>
      <c r="M79" s="44">
        <f t="shared" si="79"/>
        <v>0</v>
      </c>
      <c r="N79" s="45"/>
      <c r="O79" s="46" t="s">
        <v>15</v>
      </c>
      <c r="Z79" s="44">
        <f t="shared" si="80"/>
        <v>0</v>
      </c>
      <c r="AB79" s="44">
        <f t="shared" si="81"/>
        <v>0</v>
      </c>
      <c r="AC79" s="44">
        <f t="shared" si="82"/>
        <v>0</v>
      </c>
      <c r="AD79" s="44">
        <f t="shared" si="83"/>
        <v>0</v>
      </c>
      <c r="AE79" s="44">
        <f t="shared" si="84"/>
        <v>0</v>
      </c>
      <c r="AF79" s="44">
        <f t="shared" si="85"/>
        <v>0</v>
      </c>
      <c r="AG79" s="44">
        <f t="shared" si="86"/>
        <v>0</v>
      </c>
      <c r="AH79" s="44">
        <f t="shared" si="87"/>
        <v>0</v>
      </c>
      <c r="AI79" s="28" t="s">
        <v>248</v>
      </c>
      <c r="AJ79" s="44">
        <f t="shared" si="88"/>
        <v>0</v>
      </c>
      <c r="AK79" s="44">
        <f t="shared" si="89"/>
        <v>0</v>
      </c>
      <c r="AL79" s="44">
        <f t="shared" si="90"/>
        <v>0</v>
      </c>
      <c r="AN79" s="44">
        <v>21</v>
      </c>
      <c r="AO79" s="44">
        <f>H79*0</f>
        <v>0</v>
      </c>
      <c r="AP79" s="44">
        <f>H79*(1-0)</f>
        <v>0</v>
      </c>
      <c r="AQ79" s="47" t="s">
        <v>103</v>
      </c>
      <c r="AV79" s="44">
        <f t="shared" si="91"/>
        <v>0</v>
      </c>
      <c r="AW79" s="44">
        <f t="shared" si="92"/>
        <v>0</v>
      </c>
      <c r="AX79" s="44">
        <f t="shared" si="93"/>
        <v>0</v>
      </c>
      <c r="AY79" s="47" t="s">
        <v>108</v>
      </c>
      <c r="AZ79" s="47" t="s">
        <v>251</v>
      </c>
      <c r="BA79" s="28" t="s">
        <v>252</v>
      </c>
      <c r="BC79" s="44">
        <f t="shared" si="94"/>
        <v>0</v>
      </c>
      <c r="BD79" s="44">
        <f t="shared" si="95"/>
        <v>0</v>
      </c>
      <c r="BE79" s="44">
        <v>0</v>
      </c>
      <c r="BF79" s="44">
        <f t="shared" si="96"/>
        <v>0</v>
      </c>
      <c r="BH79" s="44">
        <f t="shared" si="97"/>
        <v>0</v>
      </c>
      <c r="BI79" s="44">
        <f t="shared" si="98"/>
        <v>0</v>
      </c>
      <c r="BJ79" s="44">
        <f t="shared" si="99"/>
        <v>0</v>
      </c>
      <c r="BK79" s="44"/>
      <c r="BL79" s="44">
        <v>1</v>
      </c>
    </row>
    <row r="80" spans="1:64" ht="15" customHeight="1">
      <c r="A80" s="21" t="s">
        <v>259</v>
      </c>
      <c r="B80" s="3" t="s">
        <v>248</v>
      </c>
      <c r="C80" s="3" t="s">
        <v>112</v>
      </c>
      <c r="D80" s="79" t="s">
        <v>138</v>
      </c>
      <c r="E80" s="79"/>
      <c r="F80" s="3" t="s">
        <v>106</v>
      </c>
      <c r="G80" s="44">
        <v>216</v>
      </c>
      <c r="H80" s="63">
        <v>0</v>
      </c>
      <c r="I80" s="44">
        <f t="shared" si="76"/>
        <v>0</v>
      </c>
      <c r="J80" s="44">
        <f t="shared" si="77"/>
        <v>0</v>
      </c>
      <c r="K80" s="44">
        <f t="shared" si="78"/>
        <v>0</v>
      </c>
      <c r="L80" s="44">
        <v>0</v>
      </c>
      <c r="M80" s="44">
        <f t="shared" si="79"/>
        <v>0</v>
      </c>
      <c r="N80" s="45"/>
      <c r="O80" s="46" t="s">
        <v>15</v>
      </c>
      <c r="Z80" s="44">
        <f t="shared" si="80"/>
        <v>0</v>
      </c>
      <c r="AB80" s="44">
        <f t="shared" si="81"/>
        <v>0</v>
      </c>
      <c r="AC80" s="44">
        <f t="shared" si="82"/>
        <v>0</v>
      </c>
      <c r="AD80" s="44">
        <f t="shared" si="83"/>
        <v>0</v>
      </c>
      <c r="AE80" s="44">
        <f t="shared" si="84"/>
        <v>0</v>
      </c>
      <c r="AF80" s="44">
        <f t="shared" si="85"/>
        <v>0</v>
      </c>
      <c r="AG80" s="44">
        <f t="shared" si="86"/>
        <v>0</v>
      </c>
      <c r="AH80" s="44">
        <f t="shared" si="87"/>
        <v>0</v>
      </c>
      <c r="AI80" s="28" t="s">
        <v>248</v>
      </c>
      <c r="AJ80" s="44">
        <f t="shared" si="88"/>
        <v>0</v>
      </c>
      <c r="AK80" s="44">
        <f t="shared" si="89"/>
        <v>0</v>
      </c>
      <c r="AL80" s="44">
        <f t="shared" si="90"/>
        <v>0</v>
      </c>
      <c r="AN80" s="44">
        <v>21</v>
      </c>
      <c r="AO80" s="44">
        <f>H80*0</f>
        <v>0</v>
      </c>
      <c r="AP80" s="44">
        <f>H80*(1-0)</f>
        <v>0</v>
      </c>
      <c r="AQ80" s="47" t="s">
        <v>103</v>
      </c>
      <c r="AV80" s="44">
        <f t="shared" si="91"/>
        <v>0</v>
      </c>
      <c r="AW80" s="44">
        <f t="shared" si="92"/>
        <v>0</v>
      </c>
      <c r="AX80" s="44">
        <f t="shared" si="93"/>
        <v>0</v>
      </c>
      <c r="AY80" s="47" t="s">
        <v>108</v>
      </c>
      <c r="AZ80" s="47" t="s">
        <v>251</v>
      </c>
      <c r="BA80" s="28" t="s">
        <v>252</v>
      </c>
      <c r="BC80" s="44">
        <f t="shared" si="94"/>
        <v>0</v>
      </c>
      <c r="BD80" s="44">
        <f t="shared" si="95"/>
        <v>0</v>
      </c>
      <c r="BE80" s="44">
        <v>0</v>
      </c>
      <c r="BF80" s="44">
        <f t="shared" si="96"/>
        <v>0</v>
      </c>
      <c r="BH80" s="44">
        <f t="shared" si="97"/>
        <v>0</v>
      </c>
      <c r="BI80" s="44">
        <f t="shared" si="98"/>
        <v>0</v>
      </c>
      <c r="BJ80" s="44">
        <f t="shared" si="99"/>
        <v>0</v>
      </c>
      <c r="BK80" s="44"/>
      <c r="BL80" s="44">
        <v>1</v>
      </c>
    </row>
    <row r="81" spans="1:64" ht="15" customHeight="1">
      <c r="A81" s="21" t="s">
        <v>260</v>
      </c>
      <c r="B81" s="3" t="s">
        <v>248</v>
      </c>
      <c r="C81" s="3" t="s">
        <v>160</v>
      </c>
      <c r="D81" s="79" t="s">
        <v>161</v>
      </c>
      <c r="E81" s="79"/>
      <c r="F81" s="3" t="s">
        <v>162</v>
      </c>
      <c r="G81" s="44">
        <v>32.7</v>
      </c>
      <c r="H81" s="63">
        <v>0</v>
      </c>
      <c r="I81" s="44">
        <f t="shared" si="76"/>
        <v>0</v>
      </c>
      <c r="J81" s="44">
        <f t="shared" si="77"/>
        <v>0</v>
      </c>
      <c r="K81" s="44">
        <f t="shared" si="78"/>
        <v>0</v>
      </c>
      <c r="L81" s="44">
        <v>0</v>
      </c>
      <c r="M81" s="44">
        <f t="shared" si="79"/>
        <v>0</v>
      </c>
      <c r="N81" s="45" t="s">
        <v>107</v>
      </c>
      <c r="O81" s="46" t="s">
        <v>15</v>
      </c>
      <c r="Z81" s="44">
        <f t="shared" si="80"/>
        <v>0</v>
      </c>
      <c r="AB81" s="44">
        <f t="shared" si="81"/>
        <v>0</v>
      </c>
      <c r="AC81" s="44">
        <f t="shared" si="82"/>
        <v>0</v>
      </c>
      <c r="AD81" s="44">
        <f t="shared" si="83"/>
        <v>0</v>
      </c>
      <c r="AE81" s="44">
        <f t="shared" si="84"/>
        <v>0</v>
      </c>
      <c r="AF81" s="44">
        <f t="shared" si="85"/>
        <v>0</v>
      </c>
      <c r="AG81" s="44">
        <f t="shared" si="86"/>
        <v>0</v>
      </c>
      <c r="AH81" s="44">
        <f t="shared" si="87"/>
        <v>0</v>
      </c>
      <c r="AI81" s="28" t="s">
        <v>248</v>
      </c>
      <c r="AJ81" s="44">
        <f t="shared" si="88"/>
        <v>0</v>
      </c>
      <c r="AK81" s="44">
        <f t="shared" si="89"/>
        <v>0</v>
      </c>
      <c r="AL81" s="44">
        <f t="shared" si="90"/>
        <v>0</v>
      </c>
      <c r="AN81" s="44">
        <v>21</v>
      </c>
      <c r="AO81" s="44">
        <f>H81*0</f>
        <v>0</v>
      </c>
      <c r="AP81" s="44">
        <f>H81*(1-0)</f>
        <v>0</v>
      </c>
      <c r="AQ81" s="47" t="s">
        <v>103</v>
      </c>
      <c r="AV81" s="44">
        <f t="shared" si="91"/>
        <v>0</v>
      </c>
      <c r="AW81" s="44">
        <f t="shared" si="92"/>
        <v>0</v>
      </c>
      <c r="AX81" s="44">
        <f t="shared" si="93"/>
        <v>0</v>
      </c>
      <c r="AY81" s="47" t="s">
        <v>108</v>
      </c>
      <c r="AZ81" s="47" t="s">
        <v>251</v>
      </c>
      <c r="BA81" s="28" t="s">
        <v>252</v>
      </c>
      <c r="BC81" s="44">
        <f t="shared" si="94"/>
        <v>0</v>
      </c>
      <c r="BD81" s="44">
        <f t="shared" si="95"/>
        <v>0</v>
      </c>
      <c r="BE81" s="44">
        <v>0</v>
      </c>
      <c r="BF81" s="44">
        <f t="shared" si="96"/>
        <v>0</v>
      </c>
      <c r="BH81" s="44">
        <f t="shared" si="97"/>
        <v>0</v>
      </c>
      <c r="BI81" s="44">
        <f t="shared" si="98"/>
        <v>0</v>
      </c>
      <c r="BJ81" s="44">
        <f t="shared" si="99"/>
        <v>0</v>
      </c>
      <c r="BK81" s="44"/>
      <c r="BL81" s="44">
        <v>1</v>
      </c>
    </row>
    <row r="82" spans="1:64" ht="15" customHeight="1">
      <c r="A82" s="21" t="s">
        <v>261</v>
      </c>
      <c r="B82" s="3" t="s">
        <v>248</v>
      </c>
      <c r="C82" s="3" t="s">
        <v>164</v>
      </c>
      <c r="D82" s="79" t="s">
        <v>237</v>
      </c>
      <c r="E82" s="79"/>
      <c r="F82" s="3" t="s">
        <v>162</v>
      </c>
      <c r="G82" s="44">
        <v>32.7</v>
      </c>
      <c r="H82" s="63">
        <v>0</v>
      </c>
      <c r="I82" s="44">
        <f t="shared" si="76"/>
        <v>0</v>
      </c>
      <c r="J82" s="44">
        <f t="shared" si="77"/>
        <v>0</v>
      </c>
      <c r="K82" s="44">
        <f t="shared" si="78"/>
        <v>0</v>
      </c>
      <c r="L82" s="44">
        <v>0</v>
      </c>
      <c r="M82" s="44">
        <f t="shared" si="79"/>
        <v>0</v>
      </c>
      <c r="N82" s="45" t="s">
        <v>107</v>
      </c>
      <c r="O82" s="46" t="s">
        <v>15</v>
      </c>
      <c r="Z82" s="44">
        <f t="shared" si="80"/>
        <v>0</v>
      </c>
      <c r="AB82" s="44">
        <f t="shared" si="81"/>
        <v>0</v>
      </c>
      <c r="AC82" s="44">
        <f t="shared" si="82"/>
        <v>0</v>
      </c>
      <c r="AD82" s="44">
        <f t="shared" si="83"/>
        <v>0</v>
      </c>
      <c r="AE82" s="44">
        <f t="shared" si="84"/>
        <v>0</v>
      </c>
      <c r="AF82" s="44">
        <f t="shared" si="85"/>
        <v>0</v>
      </c>
      <c r="AG82" s="44">
        <f t="shared" si="86"/>
        <v>0</v>
      </c>
      <c r="AH82" s="44">
        <f t="shared" si="87"/>
        <v>0</v>
      </c>
      <c r="AI82" s="28" t="s">
        <v>248</v>
      </c>
      <c r="AJ82" s="44">
        <f t="shared" si="88"/>
        <v>0</v>
      </c>
      <c r="AK82" s="44">
        <f t="shared" si="89"/>
        <v>0</v>
      </c>
      <c r="AL82" s="44">
        <f t="shared" si="90"/>
        <v>0</v>
      </c>
      <c r="AN82" s="44">
        <v>21</v>
      </c>
      <c r="AO82" s="44">
        <f>H82*0.313271130052081</f>
        <v>0</v>
      </c>
      <c r="AP82" s="44">
        <f>H82*(1-0.313271130052081)</f>
        <v>0</v>
      </c>
      <c r="AQ82" s="47" t="s">
        <v>103</v>
      </c>
      <c r="AV82" s="44">
        <f t="shared" si="91"/>
        <v>0</v>
      </c>
      <c r="AW82" s="44">
        <f t="shared" si="92"/>
        <v>0</v>
      </c>
      <c r="AX82" s="44">
        <f t="shared" si="93"/>
        <v>0</v>
      </c>
      <c r="AY82" s="47" t="s">
        <v>108</v>
      </c>
      <c r="AZ82" s="47" t="s">
        <v>251</v>
      </c>
      <c r="BA82" s="28" t="s">
        <v>252</v>
      </c>
      <c r="BC82" s="44">
        <f t="shared" si="94"/>
        <v>0</v>
      </c>
      <c r="BD82" s="44">
        <f t="shared" si="95"/>
        <v>0</v>
      </c>
      <c r="BE82" s="44">
        <v>0</v>
      </c>
      <c r="BF82" s="44">
        <f t="shared" si="96"/>
        <v>0</v>
      </c>
      <c r="BH82" s="44">
        <f t="shared" si="97"/>
        <v>0</v>
      </c>
      <c r="BI82" s="44">
        <f t="shared" si="98"/>
        <v>0</v>
      </c>
      <c r="BJ82" s="44">
        <f t="shared" si="99"/>
        <v>0</v>
      </c>
      <c r="BK82" s="44"/>
      <c r="BL82" s="44">
        <v>1</v>
      </c>
    </row>
    <row r="83" spans="1:64" ht="15" customHeight="1">
      <c r="A83" s="21" t="s">
        <v>262</v>
      </c>
      <c r="B83" s="3" t="s">
        <v>248</v>
      </c>
      <c r="C83" s="3" t="s">
        <v>207</v>
      </c>
      <c r="D83" s="79" t="s">
        <v>208</v>
      </c>
      <c r="E83" s="79"/>
      <c r="F83" s="3" t="s">
        <v>162</v>
      </c>
      <c r="G83" s="44">
        <v>32.7</v>
      </c>
      <c r="H83" s="63">
        <v>0</v>
      </c>
      <c r="I83" s="44">
        <f t="shared" si="76"/>
        <v>0</v>
      </c>
      <c r="J83" s="44">
        <f t="shared" si="77"/>
        <v>0</v>
      </c>
      <c r="K83" s="44">
        <f t="shared" si="78"/>
        <v>0</v>
      </c>
      <c r="L83" s="44">
        <v>0</v>
      </c>
      <c r="M83" s="44">
        <f t="shared" si="79"/>
        <v>0</v>
      </c>
      <c r="N83" s="45" t="s">
        <v>107</v>
      </c>
      <c r="O83" s="46" t="s">
        <v>15</v>
      </c>
      <c r="Z83" s="44">
        <f t="shared" si="80"/>
        <v>0</v>
      </c>
      <c r="AB83" s="44">
        <f t="shared" si="81"/>
        <v>0</v>
      </c>
      <c r="AC83" s="44">
        <f t="shared" si="82"/>
        <v>0</v>
      </c>
      <c r="AD83" s="44">
        <f t="shared" si="83"/>
        <v>0</v>
      </c>
      <c r="AE83" s="44">
        <f t="shared" si="84"/>
        <v>0</v>
      </c>
      <c r="AF83" s="44">
        <f t="shared" si="85"/>
        <v>0</v>
      </c>
      <c r="AG83" s="44">
        <f t="shared" si="86"/>
        <v>0</v>
      </c>
      <c r="AH83" s="44">
        <f t="shared" si="87"/>
        <v>0</v>
      </c>
      <c r="AI83" s="28" t="s">
        <v>248</v>
      </c>
      <c r="AJ83" s="44">
        <f t="shared" si="88"/>
        <v>0</v>
      </c>
      <c r="AK83" s="44">
        <f t="shared" si="89"/>
        <v>0</v>
      </c>
      <c r="AL83" s="44">
        <f t="shared" si="90"/>
        <v>0</v>
      </c>
      <c r="AN83" s="44">
        <v>21</v>
      </c>
      <c r="AO83" s="44">
        <f aca="true" t="shared" si="100" ref="AO83:AO88">H83*1</f>
        <v>0</v>
      </c>
      <c r="AP83" s="44">
        <f aca="true" t="shared" si="101" ref="AP83:AP88">H83*(1-1)</f>
        <v>0</v>
      </c>
      <c r="AQ83" s="47" t="s">
        <v>103</v>
      </c>
      <c r="AV83" s="44">
        <f t="shared" si="91"/>
        <v>0</v>
      </c>
      <c r="AW83" s="44">
        <f t="shared" si="92"/>
        <v>0</v>
      </c>
      <c r="AX83" s="44">
        <f t="shared" si="93"/>
        <v>0</v>
      </c>
      <c r="AY83" s="47" t="s">
        <v>108</v>
      </c>
      <c r="AZ83" s="47" t="s">
        <v>251</v>
      </c>
      <c r="BA83" s="28" t="s">
        <v>252</v>
      </c>
      <c r="BC83" s="44">
        <f t="shared" si="94"/>
        <v>0</v>
      </c>
      <c r="BD83" s="44">
        <f t="shared" si="95"/>
        <v>0</v>
      </c>
      <c r="BE83" s="44">
        <v>0</v>
      </c>
      <c r="BF83" s="44">
        <f t="shared" si="96"/>
        <v>0</v>
      </c>
      <c r="BH83" s="44">
        <f t="shared" si="97"/>
        <v>0</v>
      </c>
      <c r="BI83" s="44">
        <f t="shared" si="98"/>
        <v>0</v>
      </c>
      <c r="BJ83" s="44">
        <f t="shared" si="99"/>
        <v>0</v>
      </c>
      <c r="BK83" s="44"/>
      <c r="BL83" s="44">
        <v>1</v>
      </c>
    </row>
    <row r="84" spans="1:64" ht="15" customHeight="1">
      <c r="A84" s="21" t="s">
        <v>263</v>
      </c>
      <c r="B84" s="3" t="s">
        <v>248</v>
      </c>
      <c r="C84" s="3" t="s">
        <v>198</v>
      </c>
      <c r="D84" s="79" t="s">
        <v>240</v>
      </c>
      <c r="E84" s="79"/>
      <c r="F84" s="3" t="s">
        <v>162</v>
      </c>
      <c r="G84" s="44">
        <v>0.721</v>
      </c>
      <c r="H84" s="63">
        <v>0</v>
      </c>
      <c r="I84" s="44">
        <f t="shared" si="76"/>
        <v>0</v>
      </c>
      <c r="J84" s="44">
        <f t="shared" si="77"/>
        <v>0</v>
      </c>
      <c r="K84" s="44">
        <f t="shared" si="78"/>
        <v>0</v>
      </c>
      <c r="L84" s="44">
        <v>0.1</v>
      </c>
      <c r="M84" s="44">
        <f t="shared" si="79"/>
        <v>0.0721</v>
      </c>
      <c r="N84" s="45"/>
      <c r="O84" s="46" t="s">
        <v>15</v>
      </c>
      <c r="Z84" s="44">
        <f t="shared" si="80"/>
        <v>0</v>
      </c>
      <c r="AB84" s="44">
        <f t="shared" si="81"/>
        <v>0</v>
      </c>
      <c r="AC84" s="44">
        <f t="shared" si="82"/>
        <v>0</v>
      </c>
      <c r="AD84" s="44">
        <f t="shared" si="83"/>
        <v>0</v>
      </c>
      <c r="AE84" s="44">
        <f t="shared" si="84"/>
        <v>0</v>
      </c>
      <c r="AF84" s="44">
        <f t="shared" si="85"/>
        <v>0</v>
      </c>
      <c r="AG84" s="44">
        <f t="shared" si="86"/>
        <v>0</v>
      </c>
      <c r="AH84" s="44">
        <f t="shared" si="87"/>
        <v>0</v>
      </c>
      <c r="AI84" s="28" t="s">
        <v>248</v>
      </c>
      <c r="AJ84" s="44">
        <f t="shared" si="88"/>
        <v>0</v>
      </c>
      <c r="AK84" s="44">
        <f t="shared" si="89"/>
        <v>0</v>
      </c>
      <c r="AL84" s="44">
        <f t="shared" si="90"/>
        <v>0</v>
      </c>
      <c r="AN84" s="44">
        <v>21</v>
      </c>
      <c r="AO84" s="44">
        <f t="shared" si="100"/>
        <v>0</v>
      </c>
      <c r="AP84" s="44">
        <f t="shared" si="101"/>
        <v>0</v>
      </c>
      <c r="AQ84" s="47" t="s">
        <v>103</v>
      </c>
      <c r="AV84" s="44">
        <f t="shared" si="91"/>
        <v>0</v>
      </c>
      <c r="AW84" s="44">
        <f t="shared" si="92"/>
        <v>0</v>
      </c>
      <c r="AX84" s="44">
        <f t="shared" si="93"/>
        <v>0</v>
      </c>
      <c r="AY84" s="47" t="s">
        <v>108</v>
      </c>
      <c r="AZ84" s="47" t="s">
        <v>251</v>
      </c>
      <c r="BA84" s="28" t="s">
        <v>252</v>
      </c>
      <c r="BC84" s="44">
        <f t="shared" si="94"/>
        <v>0</v>
      </c>
      <c r="BD84" s="44">
        <f t="shared" si="95"/>
        <v>0</v>
      </c>
      <c r="BE84" s="44">
        <v>0</v>
      </c>
      <c r="BF84" s="44">
        <f t="shared" si="96"/>
        <v>0.0721</v>
      </c>
      <c r="BH84" s="44">
        <f t="shared" si="97"/>
        <v>0</v>
      </c>
      <c r="BI84" s="44">
        <f t="shared" si="98"/>
        <v>0</v>
      </c>
      <c r="BJ84" s="44">
        <f t="shared" si="99"/>
        <v>0</v>
      </c>
      <c r="BK84" s="44"/>
      <c r="BL84" s="44">
        <v>1</v>
      </c>
    </row>
    <row r="85" spans="1:64" ht="15" customHeight="1">
      <c r="A85" s="21" t="s">
        <v>264</v>
      </c>
      <c r="B85" s="3" t="s">
        <v>248</v>
      </c>
      <c r="C85" s="3" t="s">
        <v>182</v>
      </c>
      <c r="D85" s="79" t="s">
        <v>242</v>
      </c>
      <c r="E85" s="79"/>
      <c r="F85" s="3" t="s">
        <v>106</v>
      </c>
      <c r="G85" s="44">
        <v>13</v>
      </c>
      <c r="H85" s="63">
        <v>0</v>
      </c>
      <c r="I85" s="44">
        <f t="shared" si="76"/>
        <v>0</v>
      </c>
      <c r="J85" s="44">
        <f t="shared" si="77"/>
        <v>0</v>
      </c>
      <c r="K85" s="44">
        <f t="shared" si="78"/>
        <v>0</v>
      </c>
      <c r="L85" s="44">
        <v>0</v>
      </c>
      <c r="M85" s="44">
        <f t="shared" si="79"/>
        <v>0</v>
      </c>
      <c r="N85" s="45"/>
      <c r="O85" s="46" t="s">
        <v>15</v>
      </c>
      <c r="Z85" s="44">
        <f t="shared" si="80"/>
        <v>0</v>
      </c>
      <c r="AB85" s="44">
        <f t="shared" si="81"/>
        <v>0</v>
      </c>
      <c r="AC85" s="44">
        <f t="shared" si="82"/>
        <v>0</v>
      </c>
      <c r="AD85" s="44">
        <f t="shared" si="83"/>
        <v>0</v>
      </c>
      <c r="AE85" s="44">
        <f t="shared" si="84"/>
        <v>0</v>
      </c>
      <c r="AF85" s="44">
        <f t="shared" si="85"/>
        <v>0</v>
      </c>
      <c r="AG85" s="44">
        <f t="shared" si="86"/>
        <v>0</v>
      </c>
      <c r="AH85" s="44">
        <f t="shared" si="87"/>
        <v>0</v>
      </c>
      <c r="AI85" s="28" t="s">
        <v>248</v>
      </c>
      <c r="AJ85" s="44">
        <f t="shared" si="88"/>
        <v>0</v>
      </c>
      <c r="AK85" s="44">
        <f t="shared" si="89"/>
        <v>0</v>
      </c>
      <c r="AL85" s="44">
        <f t="shared" si="90"/>
        <v>0</v>
      </c>
      <c r="AN85" s="44">
        <v>21</v>
      </c>
      <c r="AO85" s="44">
        <f t="shared" si="100"/>
        <v>0</v>
      </c>
      <c r="AP85" s="44">
        <f t="shared" si="101"/>
        <v>0</v>
      </c>
      <c r="AQ85" s="47" t="s">
        <v>103</v>
      </c>
      <c r="AV85" s="44">
        <f t="shared" si="91"/>
        <v>0</v>
      </c>
      <c r="AW85" s="44">
        <f t="shared" si="92"/>
        <v>0</v>
      </c>
      <c r="AX85" s="44">
        <f t="shared" si="93"/>
        <v>0</v>
      </c>
      <c r="AY85" s="47" t="s">
        <v>108</v>
      </c>
      <c r="AZ85" s="47" t="s">
        <v>251</v>
      </c>
      <c r="BA85" s="28" t="s">
        <v>252</v>
      </c>
      <c r="BC85" s="44">
        <f t="shared" si="94"/>
        <v>0</v>
      </c>
      <c r="BD85" s="44">
        <f t="shared" si="95"/>
        <v>0</v>
      </c>
      <c r="BE85" s="44">
        <v>0</v>
      </c>
      <c r="BF85" s="44">
        <f t="shared" si="96"/>
        <v>0</v>
      </c>
      <c r="BH85" s="44">
        <f t="shared" si="97"/>
        <v>0</v>
      </c>
      <c r="BI85" s="44">
        <f t="shared" si="98"/>
        <v>0</v>
      </c>
      <c r="BJ85" s="44">
        <f t="shared" si="99"/>
        <v>0</v>
      </c>
      <c r="BK85" s="44"/>
      <c r="BL85" s="44">
        <v>1</v>
      </c>
    </row>
    <row r="86" spans="1:64" ht="15" customHeight="1">
      <c r="A86" s="21" t="s">
        <v>265</v>
      </c>
      <c r="B86" s="3" t="s">
        <v>248</v>
      </c>
      <c r="C86" s="3" t="s">
        <v>185</v>
      </c>
      <c r="D86" s="79" t="s">
        <v>189</v>
      </c>
      <c r="E86" s="79"/>
      <c r="F86" s="3" t="s">
        <v>187</v>
      </c>
      <c r="G86" s="44">
        <v>14</v>
      </c>
      <c r="H86" s="63">
        <v>0</v>
      </c>
      <c r="I86" s="44">
        <f t="shared" si="76"/>
        <v>0</v>
      </c>
      <c r="J86" s="44">
        <f t="shared" si="77"/>
        <v>0</v>
      </c>
      <c r="K86" s="44">
        <f t="shared" si="78"/>
        <v>0</v>
      </c>
      <c r="L86" s="44">
        <v>0</v>
      </c>
      <c r="M86" s="44">
        <f t="shared" si="79"/>
        <v>0</v>
      </c>
      <c r="N86" s="45"/>
      <c r="O86" s="46" t="s">
        <v>15</v>
      </c>
      <c r="Z86" s="44">
        <f t="shared" si="80"/>
        <v>0</v>
      </c>
      <c r="AB86" s="44">
        <f t="shared" si="81"/>
        <v>0</v>
      </c>
      <c r="AC86" s="44">
        <f t="shared" si="82"/>
        <v>0</v>
      </c>
      <c r="AD86" s="44">
        <f t="shared" si="83"/>
        <v>0</v>
      </c>
      <c r="AE86" s="44">
        <f t="shared" si="84"/>
        <v>0</v>
      </c>
      <c r="AF86" s="44">
        <f t="shared" si="85"/>
        <v>0</v>
      </c>
      <c r="AG86" s="44">
        <f t="shared" si="86"/>
        <v>0</v>
      </c>
      <c r="AH86" s="44">
        <f t="shared" si="87"/>
        <v>0</v>
      </c>
      <c r="AI86" s="28" t="s">
        <v>248</v>
      </c>
      <c r="AJ86" s="44">
        <f t="shared" si="88"/>
        <v>0</v>
      </c>
      <c r="AK86" s="44">
        <f t="shared" si="89"/>
        <v>0</v>
      </c>
      <c r="AL86" s="44">
        <f t="shared" si="90"/>
        <v>0</v>
      </c>
      <c r="AN86" s="44">
        <v>21</v>
      </c>
      <c r="AO86" s="44">
        <f t="shared" si="100"/>
        <v>0</v>
      </c>
      <c r="AP86" s="44">
        <f t="shared" si="101"/>
        <v>0</v>
      </c>
      <c r="AQ86" s="47" t="s">
        <v>103</v>
      </c>
      <c r="AV86" s="44">
        <f t="shared" si="91"/>
        <v>0</v>
      </c>
      <c r="AW86" s="44">
        <f t="shared" si="92"/>
        <v>0</v>
      </c>
      <c r="AX86" s="44">
        <f t="shared" si="93"/>
        <v>0</v>
      </c>
      <c r="AY86" s="47" t="s">
        <v>108</v>
      </c>
      <c r="AZ86" s="47" t="s">
        <v>251</v>
      </c>
      <c r="BA86" s="28" t="s">
        <v>252</v>
      </c>
      <c r="BC86" s="44">
        <f t="shared" si="94"/>
        <v>0</v>
      </c>
      <c r="BD86" s="44">
        <f t="shared" si="95"/>
        <v>0</v>
      </c>
      <c r="BE86" s="44">
        <v>0</v>
      </c>
      <c r="BF86" s="44">
        <f t="shared" si="96"/>
        <v>0</v>
      </c>
      <c r="BH86" s="44">
        <f t="shared" si="97"/>
        <v>0</v>
      </c>
      <c r="BI86" s="44">
        <f t="shared" si="98"/>
        <v>0</v>
      </c>
      <c r="BJ86" s="44">
        <f t="shared" si="99"/>
        <v>0</v>
      </c>
      <c r="BK86" s="44"/>
      <c r="BL86" s="44">
        <v>1</v>
      </c>
    </row>
    <row r="87" spans="1:64" ht="15" customHeight="1">
      <c r="A87" s="21" t="s">
        <v>266</v>
      </c>
      <c r="B87" s="3" t="s">
        <v>248</v>
      </c>
      <c r="C87" s="3" t="s">
        <v>179</v>
      </c>
      <c r="D87" s="79" t="s">
        <v>245</v>
      </c>
      <c r="E87" s="79"/>
      <c r="F87" s="3" t="s">
        <v>106</v>
      </c>
      <c r="G87" s="44">
        <v>13</v>
      </c>
      <c r="H87" s="63">
        <v>0</v>
      </c>
      <c r="I87" s="44">
        <f t="shared" si="76"/>
        <v>0</v>
      </c>
      <c r="J87" s="44">
        <f t="shared" si="77"/>
        <v>0</v>
      </c>
      <c r="K87" s="44">
        <f t="shared" si="78"/>
        <v>0</v>
      </c>
      <c r="L87" s="44">
        <v>0.003</v>
      </c>
      <c r="M87" s="44">
        <f t="shared" si="79"/>
        <v>0.039</v>
      </c>
      <c r="N87" s="45"/>
      <c r="O87" s="46" t="s">
        <v>15</v>
      </c>
      <c r="Z87" s="44">
        <f t="shared" si="80"/>
        <v>0</v>
      </c>
      <c r="AB87" s="44">
        <f t="shared" si="81"/>
        <v>0</v>
      </c>
      <c r="AC87" s="44">
        <f t="shared" si="82"/>
        <v>0</v>
      </c>
      <c r="AD87" s="44">
        <f t="shared" si="83"/>
        <v>0</v>
      </c>
      <c r="AE87" s="44">
        <f t="shared" si="84"/>
        <v>0</v>
      </c>
      <c r="AF87" s="44">
        <f t="shared" si="85"/>
        <v>0</v>
      </c>
      <c r="AG87" s="44">
        <f t="shared" si="86"/>
        <v>0</v>
      </c>
      <c r="AH87" s="44">
        <f t="shared" si="87"/>
        <v>0</v>
      </c>
      <c r="AI87" s="28" t="s">
        <v>248</v>
      </c>
      <c r="AJ87" s="44">
        <f t="shared" si="88"/>
        <v>0</v>
      </c>
      <c r="AK87" s="44">
        <f t="shared" si="89"/>
        <v>0</v>
      </c>
      <c r="AL87" s="44">
        <f t="shared" si="90"/>
        <v>0</v>
      </c>
      <c r="AN87" s="44">
        <v>21</v>
      </c>
      <c r="AO87" s="44">
        <f t="shared" si="100"/>
        <v>0</v>
      </c>
      <c r="AP87" s="44">
        <f t="shared" si="101"/>
        <v>0</v>
      </c>
      <c r="AQ87" s="47" t="s">
        <v>103</v>
      </c>
      <c r="AV87" s="44">
        <f t="shared" si="91"/>
        <v>0</v>
      </c>
      <c r="AW87" s="44">
        <f t="shared" si="92"/>
        <v>0</v>
      </c>
      <c r="AX87" s="44">
        <f t="shared" si="93"/>
        <v>0</v>
      </c>
      <c r="AY87" s="47" t="s">
        <v>108</v>
      </c>
      <c r="AZ87" s="47" t="s">
        <v>251</v>
      </c>
      <c r="BA87" s="28" t="s">
        <v>252</v>
      </c>
      <c r="BC87" s="44">
        <f t="shared" si="94"/>
        <v>0</v>
      </c>
      <c r="BD87" s="44">
        <f t="shared" si="95"/>
        <v>0</v>
      </c>
      <c r="BE87" s="44">
        <v>0</v>
      </c>
      <c r="BF87" s="44">
        <f t="shared" si="96"/>
        <v>0.039</v>
      </c>
      <c r="BH87" s="44">
        <f t="shared" si="97"/>
        <v>0</v>
      </c>
      <c r="BI87" s="44">
        <f t="shared" si="98"/>
        <v>0</v>
      </c>
      <c r="BJ87" s="44">
        <f t="shared" si="99"/>
        <v>0</v>
      </c>
      <c r="BK87" s="44"/>
      <c r="BL87" s="44">
        <v>1</v>
      </c>
    </row>
    <row r="88" spans="1:64" ht="15" customHeight="1">
      <c r="A88" s="21" t="s">
        <v>267</v>
      </c>
      <c r="B88" s="3" t="s">
        <v>248</v>
      </c>
      <c r="C88" s="3" t="s">
        <v>172</v>
      </c>
      <c r="D88" s="79" t="s">
        <v>247</v>
      </c>
      <c r="E88" s="79"/>
      <c r="F88" s="3" t="s">
        <v>106</v>
      </c>
      <c r="G88" s="44">
        <v>13</v>
      </c>
      <c r="H88" s="63">
        <v>0</v>
      </c>
      <c r="I88" s="44">
        <f t="shared" si="76"/>
        <v>0</v>
      </c>
      <c r="J88" s="44">
        <f t="shared" si="77"/>
        <v>0</v>
      </c>
      <c r="K88" s="44">
        <f t="shared" si="78"/>
        <v>0</v>
      </c>
      <c r="L88" s="44">
        <v>0.0003</v>
      </c>
      <c r="M88" s="44">
        <f t="shared" si="79"/>
        <v>0.0039</v>
      </c>
      <c r="N88" s="45"/>
      <c r="O88" s="46" t="s">
        <v>15</v>
      </c>
      <c r="Z88" s="44">
        <f t="shared" si="80"/>
        <v>0</v>
      </c>
      <c r="AB88" s="44">
        <f t="shared" si="81"/>
        <v>0</v>
      </c>
      <c r="AC88" s="44">
        <f t="shared" si="82"/>
        <v>0</v>
      </c>
      <c r="AD88" s="44">
        <f t="shared" si="83"/>
        <v>0</v>
      </c>
      <c r="AE88" s="44">
        <f t="shared" si="84"/>
        <v>0</v>
      </c>
      <c r="AF88" s="44">
        <f t="shared" si="85"/>
        <v>0</v>
      </c>
      <c r="AG88" s="44">
        <f t="shared" si="86"/>
        <v>0</v>
      </c>
      <c r="AH88" s="44">
        <f t="shared" si="87"/>
        <v>0</v>
      </c>
      <c r="AI88" s="28" t="s">
        <v>248</v>
      </c>
      <c r="AJ88" s="44">
        <f t="shared" si="88"/>
        <v>0</v>
      </c>
      <c r="AK88" s="44">
        <f t="shared" si="89"/>
        <v>0</v>
      </c>
      <c r="AL88" s="44">
        <f t="shared" si="90"/>
        <v>0</v>
      </c>
      <c r="AN88" s="44">
        <v>21</v>
      </c>
      <c r="AO88" s="44">
        <f t="shared" si="100"/>
        <v>0</v>
      </c>
      <c r="AP88" s="44">
        <f t="shared" si="101"/>
        <v>0</v>
      </c>
      <c r="AQ88" s="47" t="s">
        <v>103</v>
      </c>
      <c r="AV88" s="44">
        <f t="shared" si="91"/>
        <v>0</v>
      </c>
      <c r="AW88" s="44">
        <f t="shared" si="92"/>
        <v>0</v>
      </c>
      <c r="AX88" s="44">
        <f t="shared" si="93"/>
        <v>0</v>
      </c>
      <c r="AY88" s="47" t="s">
        <v>108</v>
      </c>
      <c r="AZ88" s="47" t="s">
        <v>251</v>
      </c>
      <c r="BA88" s="28" t="s">
        <v>252</v>
      </c>
      <c r="BC88" s="44">
        <f t="shared" si="94"/>
        <v>0</v>
      </c>
      <c r="BD88" s="44">
        <f t="shared" si="95"/>
        <v>0</v>
      </c>
      <c r="BE88" s="44">
        <v>0</v>
      </c>
      <c r="BF88" s="44">
        <f t="shared" si="96"/>
        <v>0.0039</v>
      </c>
      <c r="BH88" s="44">
        <f t="shared" si="97"/>
        <v>0</v>
      </c>
      <c r="BI88" s="44">
        <f t="shared" si="98"/>
        <v>0</v>
      </c>
      <c r="BJ88" s="44">
        <f t="shared" si="99"/>
        <v>0</v>
      </c>
      <c r="BK88" s="44"/>
      <c r="BL88" s="44">
        <v>1</v>
      </c>
    </row>
    <row r="89" spans="1:15" ht="15" customHeight="1">
      <c r="A89" s="37"/>
      <c r="B89" s="38" t="s">
        <v>268</v>
      </c>
      <c r="C89" s="38"/>
      <c r="D89" s="113" t="s">
        <v>269</v>
      </c>
      <c r="E89" s="113"/>
      <c r="F89" s="39" t="s">
        <v>59</v>
      </c>
      <c r="G89" s="39" t="s">
        <v>59</v>
      </c>
      <c r="H89" s="39" t="s">
        <v>59</v>
      </c>
      <c r="I89" s="40">
        <f>I90</f>
        <v>0</v>
      </c>
      <c r="J89" s="40">
        <f>J90</f>
        <v>0</v>
      </c>
      <c r="K89" s="40">
        <f>K90</f>
        <v>0</v>
      </c>
      <c r="L89" s="28"/>
      <c r="M89" s="40">
        <f>M90</f>
        <v>0.11783</v>
      </c>
      <c r="N89" s="41"/>
      <c r="O89" s="43"/>
    </row>
    <row r="90" spans="1:47" ht="15" customHeight="1">
      <c r="A90" s="37"/>
      <c r="B90" s="38" t="s">
        <v>268</v>
      </c>
      <c r="C90" s="38" t="s">
        <v>101</v>
      </c>
      <c r="D90" s="113" t="s">
        <v>102</v>
      </c>
      <c r="E90" s="113"/>
      <c r="F90" s="39" t="s">
        <v>59</v>
      </c>
      <c r="G90" s="39" t="s">
        <v>59</v>
      </c>
      <c r="H90" s="39" t="s">
        <v>59</v>
      </c>
      <c r="I90" s="40">
        <f>SUM(I91:I106)</f>
        <v>0</v>
      </c>
      <c r="J90" s="40">
        <f>SUM(J91:J106)</f>
        <v>0</v>
      </c>
      <c r="K90" s="40">
        <f>SUM(K91:K106)</f>
        <v>0</v>
      </c>
      <c r="L90" s="28"/>
      <c r="M90" s="40">
        <f>SUM(M91:M106)</f>
        <v>0.11783</v>
      </c>
      <c r="N90" s="41"/>
      <c r="O90" s="43"/>
      <c r="AI90" s="28" t="s">
        <v>268</v>
      </c>
      <c r="AS90" s="40">
        <f>SUM(AJ91:AJ106)</f>
        <v>0</v>
      </c>
      <c r="AT90" s="40">
        <f>SUM(AK91:AK106)</f>
        <v>0</v>
      </c>
      <c r="AU90" s="40">
        <f>SUM(AL91:AL106)</f>
        <v>0</v>
      </c>
    </row>
    <row r="91" spans="1:64" ht="15" customHeight="1">
      <c r="A91" s="21" t="s">
        <v>270</v>
      </c>
      <c r="B91" s="3" t="s">
        <v>268</v>
      </c>
      <c r="C91" s="3" t="s">
        <v>218</v>
      </c>
      <c r="D91" s="79" t="s">
        <v>219</v>
      </c>
      <c r="E91" s="79"/>
      <c r="F91" s="3" t="s">
        <v>158</v>
      </c>
      <c r="G91" s="44">
        <v>618</v>
      </c>
      <c r="H91" s="63">
        <v>0</v>
      </c>
      <c r="I91" s="44">
        <f aca="true" t="shared" si="102" ref="I91:I106">G91*AO91</f>
        <v>0</v>
      </c>
      <c r="J91" s="44">
        <f aca="true" t="shared" si="103" ref="J91:J106">G91*AP91</f>
        <v>0</v>
      </c>
      <c r="K91" s="44">
        <f aca="true" t="shared" si="104" ref="K91:K106">G91*H91</f>
        <v>0</v>
      </c>
      <c r="L91" s="44">
        <v>0</v>
      </c>
      <c r="M91" s="44">
        <f aca="true" t="shared" si="105" ref="M91:M106">G91*L91</f>
        <v>0</v>
      </c>
      <c r="N91" s="45" t="s">
        <v>107</v>
      </c>
      <c r="O91" s="46" t="s">
        <v>15</v>
      </c>
      <c r="Z91" s="44">
        <f aca="true" t="shared" si="106" ref="Z91:Z106">IF(AQ91="5",BJ91,0)</f>
        <v>0</v>
      </c>
      <c r="AB91" s="44">
        <f aca="true" t="shared" si="107" ref="AB91:AB106">IF(AQ91="1",BH91,0)</f>
        <v>0</v>
      </c>
      <c r="AC91" s="44">
        <f aca="true" t="shared" si="108" ref="AC91:AC106">IF(AQ91="1",BI91,0)</f>
        <v>0</v>
      </c>
      <c r="AD91" s="44">
        <f aca="true" t="shared" si="109" ref="AD91:AD106">IF(AQ91="7",BH91,0)</f>
        <v>0</v>
      </c>
      <c r="AE91" s="44">
        <f aca="true" t="shared" si="110" ref="AE91:AE106">IF(AQ91="7",BI91,0)</f>
        <v>0</v>
      </c>
      <c r="AF91" s="44">
        <f aca="true" t="shared" si="111" ref="AF91:AF106">IF(AQ91="2",BH91,0)</f>
        <v>0</v>
      </c>
      <c r="AG91" s="44">
        <f aca="true" t="shared" si="112" ref="AG91:AG106">IF(AQ91="2",BI91,0)</f>
        <v>0</v>
      </c>
      <c r="AH91" s="44">
        <f aca="true" t="shared" si="113" ref="AH91:AH106">IF(AQ91="0",BJ91,0)</f>
        <v>0</v>
      </c>
      <c r="AI91" s="28" t="s">
        <v>268</v>
      </c>
      <c r="AJ91" s="44">
        <f aca="true" t="shared" si="114" ref="AJ91:AJ106">IF(AN91=0,K91,0)</f>
        <v>0</v>
      </c>
      <c r="AK91" s="44">
        <f aca="true" t="shared" si="115" ref="AK91:AK106">IF(AN91=15,K91,0)</f>
        <v>0</v>
      </c>
      <c r="AL91" s="44">
        <f aca="true" t="shared" si="116" ref="AL91:AL106">IF(AN91=21,K91,0)</f>
        <v>0</v>
      </c>
      <c r="AN91" s="44">
        <v>21</v>
      </c>
      <c r="AO91" s="44">
        <f>H91*0</f>
        <v>0</v>
      </c>
      <c r="AP91" s="44">
        <f>H91*(1-0)</f>
        <v>0</v>
      </c>
      <c r="AQ91" s="47" t="s">
        <v>103</v>
      </c>
      <c r="AV91" s="44">
        <f aca="true" t="shared" si="117" ref="AV91:AV106">AW91+AX91</f>
        <v>0</v>
      </c>
      <c r="AW91" s="44">
        <f aca="true" t="shared" si="118" ref="AW91:AW106">G91*AO91</f>
        <v>0</v>
      </c>
      <c r="AX91" s="44">
        <f aca="true" t="shared" si="119" ref="AX91:AX106">G91*AP91</f>
        <v>0</v>
      </c>
      <c r="AY91" s="47" t="s">
        <v>108</v>
      </c>
      <c r="AZ91" s="47" t="s">
        <v>271</v>
      </c>
      <c r="BA91" s="28" t="s">
        <v>272</v>
      </c>
      <c r="BC91" s="44">
        <f aca="true" t="shared" si="120" ref="BC91:BC106">AW91+AX91</f>
        <v>0</v>
      </c>
      <c r="BD91" s="44">
        <f aca="true" t="shared" si="121" ref="BD91:BD106">H91/(100-BE91)*100</f>
        <v>0</v>
      </c>
      <c r="BE91" s="44">
        <v>0</v>
      </c>
      <c r="BF91" s="44">
        <f aca="true" t="shared" si="122" ref="BF91:BF106">M91</f>
        <v>0</v>
      </c>
      <c r="BH91" s="44">
        <f aca="true" t="shared" si="123" ref="BH91:BH106">G91*AO91</f>
        <v>0</v>
      </c>
      <c r="BI91" s="44">
        <f aca="true" t="shared" si="124" ref="BI91:BI106">G91*AP91</f>
        <v>0</v>
      </c>
      <c r="BJ91" s="44">
        <f aca="true" t="shared" si="125" ref="BJ91:BJ106">G91*H91</f>
        <v>0</v>
      </c>
      <c r="BK91" s="44"/>
      <c r="BL91" s="44">
        <v>1</v>
      </c>
    </row>
    <row r="92" spans="1:64" ht="15" customHeight="1">
      <c r="A92" s="21" t="s">
        <v>273</v>
      </c>
      <c r="B92" s="3" t="s">
        <v>268</v>
      </c>
      <c r="C92" s="3" t="s">
        <v>156</v>
      </c>
      <c r="D92" s="79" t="s">
        <v>223</v>
      </c>
      <c r="E92" s="79"/>
      <c r="F92" s="3" t="s">
        <v>158</v>
      </c>
      <c r="G92" s="44">
        <v>30.9</v>
      </c>
      <c r="H92" s="63">
        <v>0</v>
      </c>
      <c r="I92" s="44">
        <f t="shared" si="102"/>
        <v>0</v>
      </c>
      <c r="J92" s="44">
        <f t="shared" si="103"/>
        <v>0</v>
      </c>
      <c r="K92" s="44">
        <f t="shared" si="104"/>
        <v>0</v>
      </c>
      <c r="L92" s="44">
        <v>0</v>
      </c>
      <c r="M92" s="44">
        <f t="shared" si="105"/>
        <v>0</v>
      </c>
      <c r="N92" s="45" t="s">
        <v>107</v>
      </c>
      <c r="O92" s="46" t="s">
        <v>15</v>
      </c>
      <c r="Z92" s="44">
        <f t="shared" si="106"/>
        <v>0</v>
      </c>
      <c r="AB92" s="44">
        <f t="shared" si="107"/>
        <v>0</v>
      </c>
      <c r="AC92" s="44">
        <f t="shared" si="108"/>
        <v>0</v>
      </c>
      <c r="AD92" s="44">
        <f t="shared" si="109"/>
        <v>0</v>
      </c>
      <c r="AE92" s="44">
        <f t="shared" si="110"/>
        <v>0</v>
      </c>
      <c r="AF92" s="44">
        <f t="shared" si="111"/>
        <v>0</v>
      </c>
      <c r="AG92" s="44">
        <f t="shared" si="112"/>
        <v>0</v>
      </c>
      <c r="AH92" s="44">
        <f t="shared" si="113"/>
        <v>0</v>
      </c>
      <c r="AI92" s="28" t="s">
        <v>268</v>
      </c>
      <c r="AJ92" s="44">
        <f t="shared" si="114"/>
        <v>0</v>
      </c>
      <c r="AK92" s="44">
        <f t="shared" si="115"/>
        <v>0</v>
      </c>
      <c r="AL92" s="44">
        <f t="shared" si="116"/>
        <v>0</v>
      </c>
      <c r="AN92" s="44">
        <v>21</v>
      </c>
      <c r="AO92" s="44">
        <f>H92*0</f>
        <v>0</v>
      </c>
      <c r="AP92" s="44">
        <f>H92*(1-0)</f>
        <v>0</v>
      </c>
      <c r="AQ92" s="47" t="s">
        <v>103</v>
      </c>
      <c r="AV92" s="44">
        <f t="shared" si="117"/>
        <v>0</v>
      </c>
      <c r="AW92" s="44">
        <f t="shared" si="118"/>
        <v>0</v>
      </c>
      <c r="AX92" s="44">
        <f t="shared" si="119"/>
        <v>0</v>
      </c>
      <c r="AY92" s="47" t="s">
        <v>108</v>
      </c>
      <c r="AZ92" s="47" t="s">
        <v>271</v>
      </c>
      <c r="BA92" s="28" t="s">
        <v>272</v>
      </c>
      <c r="BC92" s="44">
        <f t="shared" si="120"/>
        <v>0</v>
      </c>
      <c r="BD92" s="44">
        <f t="shared" si="121"/>
        <v>0</v>
      </c>
      <c r="BE92" s="44">
        <v>0</v>
      </c>
      <c r="BF92" s="44">
        <f t="shared" si="122"/>
        <v>0</v>
      </c>
      <c r="BH92" s="44">
        <f t="shared" si="123"/>
        <v>0</v>
      </c>
      <c r="BI92" s="44">
        <f t="shared" si="124"/>
        <v>0</v>
      </c>
      <c r="BJ92" s="44">
        <f t="shared" si="125"/>
        <v>0</v>
      </c>
      <c r="BK92" s="44"/>
      <c r="BL92" s="44">
        <v>1</v>
      </c>
    </row>
    <row r="93" spans="1:64" ht="15" customHeight="1">
      <c r="A93" s="21" t="s">
        <v>274</v>
      </c>
      <c r="B93" s="3" t="s">
        <v>268</v>
      </c>
      <c r="C93" s="3" t="s">
        <v>118</v>
      </c>
      <c r="D93" s="79" t="s">
        <v>225</v>
      </c>
      <c r="E93" s="79"/>
      <c r="F93" s="3" t="s">
        <v>106</v>
      </c>
      <c r="G93" s="44">
        <v>5</v>
      </c>
      <c r="H93" s="63">
        <v>0</v>
      </c>
      <c r="I93" s="44">
        <f t="shared" si="102"/>
        <v>0</v>
      </c>
      <c r="J93" s="44">
        <f t="shared" si="103"/>
        <v>0</v>
      </c>
      <c r="K93" s="44">
        <f t="shared" si="104"/>
        <v>0</v>
      </c>
      <c r="L93" s="44">
        <v>0</v>
      </c>
      <c r="M93" s="44">
        <f t="shared" si="105"/>
        <v>0</v>
      </c>
      <c r="N93" s="45" t="s">
        <v>107</v>
      </c>
      <c r="O93" s="46" t="s">
        <v>15</v>
      </c>
      <c r="Z93" s="44">
        <f t="shared" si="106"/>
        <v>0</v>
      </c>
      <c r="AB93" s="44">
        <f t="shared" si="107"/>
        <v>0</v>
      </c>
      <c r="AC93" s="44">
        <f t="shared" si="108"/>
        <v>0</v>
      </c>
      <c r="AD93" s="44">
        <f t="shared" si="109"/>
        <v>0</v>
      </c>
      <c r="AE93" s="44">
        <f t="shared" si="110"/>
        <v>0</v>
      </c>
      <c r="AF93" s="44">
        <f t="shared" si="111"/>
        <v>0</v>
      </c>
      <c r="AG93" s="44">
        <f t="shared" si="112"/>
        <v>0</v>
      </c>
      <c r="AH93" s="44">
        <f t="shared" si="113"/>
        <v>0</v>
      </c>
      <c r="AI93" s="28" t="s">
        <v>268</v>
      </c>
      <c r="AJ93" s="44">
        <f t="shared" si="114"/>
        <v>0</v>
      </c>
      <c r="AK93" s="44">
        <f t="shared" si="115"/>
        <v>0</v>
      </c>
      <c r="AL93" s="44">
        <f t="shared" si="116"/>
        <v>0</v>
      </c>
      <c r="AN93" s="44">
        <v>21</v>
      </c>
      <c r="AO93" s="44">
        <f>H93*0</f>
        <v>0</v>
      </c>
      <c r="AP93" s="44">
        <f>H93*(1-0)</f>
        <v>0</v>
      </c>
      <c r="AQ93" s="47" t="s">
        <v>103</v>
      </c>
      <c r="AV93" s="44">
        <f t="shared" si="117"/>
        <v>0</v>
      </c>
      <c r="AW93" s="44">
        <f t="shared" si="118"/>
        <v>0</v>
      </c>
      <c r="AX93" s="44">
        <f t="shared" si="119"/>
        <v>0</v>
      </c>
      <c r="AY93" s="47" t="s">
        <v>108</v>
      </c>
      <c r="AZ93" s="47" t="s">
        <v>271</v>
      </c>
      <c r="BA93" s="28" t="s">
        <v>272</v>
      </c>
      <c r="BC93" s="44">
        <f t="shared" si="120"/>
        <v>0</v>
      </c>
      <c r="BD93" s="44">
        <f t="shared" si="121"/>
        <v>0</v>
      </c>
      <c r="BE93" s="44">
        <v>0</v>
      </c>
      <c r="BF93" s="44">
        <f t="shared" si="122"/>
        <v>0</v>
      </c>
      <c r="BH93" s="44">
        <f t="shared" si="123"/>
        <v>0</v>
      </c>
      <c r="BI93" s="44">
        <f t="shared" si="124"/>
        <v>0</v>
      </c>
      <c r="BJ93" s="44">
        <f t="shared" si="125"/>
        <v>0</v>
      </c>
      <c r="BK93" s="44"/>
      <c r="BL93" s="44">
        <v>1</v>
      </c>
    </row>
    <row r="94" spans="1:64" ht="15" customHeight="1">
      <c r="A94" s="21" t="s">
        <v>275</v>
      </c>
      <c r="B94" s="3" t="s">
        <v>268</v>
      </c>
      <c r="C94" s="3" t="s">
        <v>146</v>
      </c>
      <c r="D94" s="79" t="s">
        <v>227</v>
      </c>
      <c r="E94" s="79"/>
      <c r="F94" s="3" t="s">
        <v>106</v>
      </c>
      <c r="G94" s="44">
        <v>3</v>
      </c>
      <c r="H94" s="63">
        <v>0</v>
      </c>
      <c r="I94" s="44">
        <f t="shared" si="102"/>
        <v>0</v>
      </c>
      <c r="J94" s="44">
        <f t="shared" si="103"/>
        <v>0</v>
      </c>
      <c r="K94" s="44">
        <f t="shared" si="104"/>
        <v>0</v>
      </c>
      <c r="L94" s="44">
        <v>0</v>
      </c>
      <c r="M94" s="44">
        <f t="shared" si="105"/>
        <v>0</v>
      </c>
      <c r="N94" s="45" t="s">
        <v>107</v>
      </c>
      <c r="O94" s="46" t="s">
        <v>15</v>
      </c>
      <c r="Z94" s="44">
        <f t="shared" si="106"/>
        <v>0</v>
      </c>
      <c r="AB94" s="44">
        <f t="shared" si="107"/>
        <v>0</v>
      </c>
      <c r="AC94" s="44">
        <f t="shared" si="108"/>
        <v>0</v>
      </c>
      <c r="AD94" s="44">
        <f t="shared" si="109"/>
        <v>0</v>
      </c>
      <c r="AE94" s="44">
        <f t="shared" si="110"/>
        <v>0</v>
      </c>
      <c r="AF94" s="44">
        <f t="shared" si="111"/>
        <v>0</v>
      </c>
      <c r="AG94" s="44">
        <f t="shared" si="112"/>
        <v>0</v>
      </c>
      <c r="AH94" s="44">
        <f t="shared" si="113"/>
        <v>0</v>
      </c>
      <c r="AI94" s="28" t="s">
        <v>268</v>
      </c>
      <c r="AJ94" s="44">
        <f t="shared" si="114"/>
        <v>0</v>
      </c>
      <c r="AK94" s="44">
        <f t="shared" si="115"/>
        <v>0</v>
      </c>
      <c r="AL94" s="44">
        <f t="shared" si="116"/>
        <v>0</v>
      </c>
      <c r="AN94" s="44">
        <v>21</v>
      </c>
      <c r="AO94" s="44">
        <f>H94*0</f>
        <v>0</v>
      </c>
      <c r="AP94" s="44">
        <f>H94*(1-0)</f>
        <v>0</v>
      </c>
      <c r="AQ94" s="47" t="s">
        <v>103</v>
      </c>
      <c r="AV94" s="44">
        <f t="shared" si="117"/>
        <v>0</v>
      </c>
      <c r="AW94" s="44">
        <f t="shared" si="118"/>
        <v>0</v>
      </c>
      <c r="AX94" s="44">
        <f t="shared" si="119"/>
        <v>0</v>
      </c>
      <c r="AY94" s="47" t="s">
        <v>108</v>
      </c>
      <c r="AZ94" s="47" t="s">
        <v>271</v>
      </c>
      <c r="BA94" s="28" t="s">
        <v>272</v>
      </c>
      <c r="BC94" s="44">
        <f t="shared" si="120"/>
        <v>0</v>
      </c>
      <c r="BD94" s="44">
        <f t="shared" si="121"/>
        <v>0</v>
      </c>
      <c r="BE94" s="44">
        <v>0</v>
      </c>
      <c r="BF94" s="44">
        <f t="shared" si="122"/>
        <v>0</v>
      </c>
      <c r="BH94" s="44">
        <f t="shared" si="123"/>
        <v>0</v>
      </c>
      <c r="BI94" s="44">
        <f t="shared" si="124"/>
        <v>0</v>
      </c>
      <c r="BJ94" s="44">
        <f t="shared" si="125"/>
        <v>0</v>
      </c>
      <c r="BK94" s="44"/>
      <c r="BL94" s="44">
        <v>1</v>
      </c>
    </row>
    <row r="95" spans="1:64" ht="15" customHeight="1">
      <c r="A95" s="21" t="s">
        <v>276</v>
      </c>
      <c r="B95" s="3" t="s">
        <v>268</v>
      </c>
      <c r="C95" s="3" t="s">
        <v>149</v>
      </c>
      <c r="D95" s="79" t="s">
        <v>229</v>
      </c>
      <c r="E95" s="79"/>
      <c r="F95" s="3" t="s">
        <v>106</v>
      </c>
      <c r="G95" s="44">
        <v>3</v>
      </c>
      <c r="H95" s="63">
        <v>0</v>
      </c>
      <c r="I95" s="44">
        <f t="shared" si="102"/>
        <v>0</v>
      </c>
      <c r="J95" s="44">
        <f t="shared" si="103"/>
        <v>0</v>
      </c>
      <c r="K95" s="44">
        <f t="shared" si="104"/>
        <v>0</v>
      </c>
      <c r="L95" s="44">
        <v>1E-05</v>
      </c>
      <c r="M95" s="44">
        <f t="shared" si="105"/>
        <v>3.0000000000000004E-05</v>
      </c>
      <c r="N95" s="45" t="s">
        <v>107</v>
      </c>
      <c r="O95" s="46" t="s">
        <v>15</v>
      </c>
      <c r="Z95" s="44">
        <f t="shared" si="106"/>
        <v>0</v>
      </c>
      <c r="AB95" s="44">
        <f t="shared" si="107"/>
        <v>0</v>
      </c>
      <c r="AC95" s="44">
        <f t="shared" si="108"/>
        <v>0</v>
      </c>
      <c r="AD95" s="44">
        <f t="shared" si="109"/>
        <v>0</v>
      </c>
      <c r="AE95" s="44">
        <f t="shared" si="110"/>
        <v>0</v>
      </c>
      <c r="AF95" s="44">
        <f t="shared" si="111"/>
        <v>0</v>
      </c>
      <c r="AG95" s="44">
        <f t="shared" si="112"/>
        <v>0</v>
      </c>
      <c r="AH95" s="44">
        <f t="shared" si="113"/>
        <v>0</v>
      </c>
      <c r="AI95" s="28" t="s">
        <v>268</v>
      </c>
      <c r="AJ95" s="44">
        <f t="shared" si="114"/>
        <v>0</v>
      </c>
      <c r="AK95" s="44">
        <f t="shared" si="115"/>
        <v>0</v>
      </c>
      <c r="AL95" s="44">
        <f t="shared" si="116"/>
        <v>0</v>
      </c>
      <c r="AN95" s="44">
        <v>21</v>
      </c>
      <c r="AO95" s="44">
        <f>H95*0.108396946564885</f>
        <v>0</v>
      </c>
      <c r="AP95" s="44">
        <f>H95*(1-0.108396946564885)</f>
        <v>0</v>
      </c>
      <c r="AQ95" s="47" t="s">
        <v>103</v>
      </c>
      <c r="AV95" s="44">
        <f t="shared" si="117"/>
        <v>0</v>
      </c>
      <c r="AW95" s="44">
        <f t="shared" si="118"/>
        <v>0</v>
      </c>
      <c r="AX95" s="44">
        <f t="shared" si="119"/>
        <v>0</v>
      </c>
      <c r="AY95" s="47" t="s">
        <v>108</v>
      </c>
      <c r="AZ95" s="47" t="s">
        <v>271</v>
      </c>
      <c r="BA95" s="28" t="s">
        <v>272</v>
      </c>
      <c r="BC95" s="44">
        <f t="shared" si="120"/>
        <v>0</v>
      </c>
      <c r="BD95" s="44">
        <f t="shared" si="121"/>
        <v>0</v>
      </c>
      <c r="BE95" s="44">
        <v>0</v>
      </c>
      <c r="BF95" s="44">
        <f t="shared" si="122"/>
        <v>3.0000000000000004E-05</v>
      </c>
      <c r="BH95" s="44">
        <f t="shared" si="123"/>
        <v>0</v>
      </c>
      <c r="BI95" s="44">
        <f t="shared" si="124"/>
        <v>0</v>
      </c>
      <c r="BJ95" s="44">
        <f t="shared" si="125"/>
        <v>0</v>
      </c>
      <c r="BK95" s="44"/>
      <c r="BL95" s="44">
        <v>1</v>
      </c>
    </row>
    <row r="96" spans="1:64" ht="15" customHeight="1">
      <c r="A96" s="21" t="s">
        <v>277</v>
      </c>
      <c r="B96" s="3" t="s">
        <v>268</v>
      </c>
      <c r="C96" s="3" t="s">
        <v>127</v>
      </c>
      <c r="D96" s="79" t="s">
        <v>231</v>
      </c>
      <c r="E96" s="79"/>
      <c r="F96" s="3" t="s">
        <v>106</v>
      </c>
      <c r="G96" s="44">
        <v>5</v>
      </c>
      <c r="H96" s="63">
        <v>0</v>
      </c>
      <c r="I96" s="44">
        <f t="shared" si="102"/>
        <v>0</v>
      </c>
      <c r="J96" s="44">
        <f t="shared" si="103"/>
        <v>0</v>
      </c>
      <c r="K96" s="44">
        <f t="shared" si="104"/>
        <v>0</v>
      </c>
      <c r="L96" s="44">
        <v>0.00056</v>
      </c>
      <c r="M96" s="44">
        <f t="shared" si="105"/>
        <v>0.0027999999999999995</v>
      </c>
      <c r="N96" s="45" t="s">
        <v>107</v>
      </c>
      <c r="O96" s="46" t="s">
        <v>15</v>
      </c>
      <c r="Z96" s="44">
        <f t="shared" si="106"/>
        <v>0</v>
      </c>
      <c r="AB96" s="44">
        <f t="shared" si="107"/>
        <v>0</v>
      </c>
      <c r="AC96" s="44">
        <f t="shared" si="108"/>
        <v>0</v>
      </c>
      <c r="AD96" s="44">
        <f t="shared" si="109"/>
        <v>0</v>
      </c>
      <c r="AE96" s="44">
        <f t="shared" si="110"/>
        <v>0</v>
      </c>
      <c r="AF96" s="44">
        <f t="shared" si="111"/>
        <v>0</v>
      </c>
      <c r="AG96" s="44">
        <f t="shared" si="112"/>
        <v>0</v>
      </c>
      <c r="AH96" s="44">
        <f t="shared" si="113"/>
        <v>0</v>
      </c>
      <c r="AI96" s="28" t="s">
        <v>268</v>
      </c>
      <c r="AJ96" s="44">
        <f t="shared" si="114"/>
        <v>0</v>
      </c>
      <c r="AK96" s="44">
        <f t="shared" si="115"/>
        <v>0</v>
      </c>
      <c r="AL96" s="44">
        <f t="shared" si="116"/>
        <v>0</v>
      </c>
      <c r="AN96" s="44">
        <v>21</v>
      </c>
      <c r="AO96" s="44">
        <f>H96*0.17665295536058</f>
        <v>0</v>
      </c>
      <c r="AP96" s="44">
        <f>H96*(1-0.17665295536058)</f>
        <v>0</v>
      </c>
      <c r="AQ96" s="47" t="s">
        <v>103</v>
      </c>
      <c r="AV96" s="44">
        <f t="shared" si="117"/>
        <v>0</v>
      </c>
      <c r="AW96" s="44">
        <f t="shared" si="118"/>
        <v>0</v>
      </c>
      <c r="AX96" s="44">
        <f t="shared" si="119"/>
        <v>0</v>
      </c>
      <c r="AY96" s="47" t="s">
        <v>108</v>
      </c>
      <c r="AZ96" s="47" t="s">
        <v>271</v>
      </c>
      <c r="BA96" s="28" t="s">
        <v>272</v>
      </c>
      <c r="BC96" s="44">
        <f t="shared" si="120"/>
        <v>0</v>
      </c>
      <c r="BD96" s="44">
        <f t="shared" si="121"/>
        <v>0</v>
      </c>
      <c r="BE96" s="44">
        <v>0</v>
      </c>
      <c r="BF96" s="44">
        <f t="shared" si="122"/>
        <v>0.0027999999999999995</v>
      </c>
      <c r="BH96" s="44">
        <f t="shared" si="123"/>
        <v>0</v>
      </c>
      <c r="BI96" s="44">
        <f t="shared" si="124"/>
        <v>0</v>
      </c>
      <c r="BJ96" s="44">
        <f t="shared" si="125"/>
        <v>0</v>
      </c>
      <c r="BK96" s="44"/>
      <c r="BL96" s="44">
        <v>1</v>
      </c>
    </row>
    <row r="97" spans="1:64" ht="15" customHeight="1">
      <c r="A97" s="21" t="s">
        <v>278</v>
      </c>
      <c r="B97" s="3" t="s">
        <v>268</v>
      </c>
      <c r="C97" s="3" t="s">
        <v>112</v>
      </c>
      <c r="D97" s="79" t="s">
        <v>233</v>
      </c>
      <c r="E97" s="79"/>
      <c r="F97" s="3" t="s">
        <v>106</v>
      </c>
      <c r="G97" s="44">
        <v>85</v>
      </c>
      <c r="H97" s="63">
        <v>0</v>
      </c>
      <c r="I97" s="44">
        <f t="shared" si="102"/>
        <v>0</v>
      </c>
      <c r="J97" s="44">
        <f t="shared" si="103"/>
        <v>0</v>
      </c>
      <c r="K97" s="44">
        <f t="shared" si="104"/>
        <v>0</v>
      </c>
      <c r="L97" s="44">
        <v>0</v>
      </c>
      <c r="M97" s="44">
        <f t="shared" si="105"/>
        <v>0</v>
      </c>
      <c r="N97" s="45"/>
      <c r="O97" s="46" t="s">
        <v>15</v>
      </c>
      <c r="Z97" s="44">
        <f t="shared" si="106"/>
        <v>0</v>
      </c>
      <c r="AB97" s="44">
        <f t="shared" si="107"/>
        <v>0</v>
      </c>
      <c r="AC97" s="44">
        <f t="shared" si="108"/>
        <v>0</v>
      </c>
      <c r="AD97" s="44">
        <f t="shared" si="109"/>
        <v>0</v>
      </c>
      <c r="AE97" s="44">
        <f t="shared" si="110"/>
        <v>0</v>
      </c>
      <c r="AF97" s="44">
        <f t="shared" si="111"/>
        <v>0</v>
      </c>
      <c r="AG97" s="44">
        <f t="shared" si="112"/>
        <v>0</v>
      </c>
      <c r="AH97" s="44">
        <f t="shared" si="113"/>
        <v>0</v>
      </c>
      <c r="AI97" s="28" t="s">
        <v>268</v>
      </c>
      <c r="AJ97" s="44">
        <f t="shared" si="114"/>
        <v>0</v>
      </c>
      <c r="AK97" s="44">
        <f t="shared" si="115"/>
        <v>0</v>
      </c>
      <c r="AL97" s="44">
        <f t="shared" si="116"/>
        <v>0</v>
      </c>
      <c r="AN97" s="44">
        <v>21</v>
      </c>
      <c r="AO97" s="44">
        <f>H97*0</f>
        <v>0</v>
      </c>
      <c r="AP97" s="44">
        <f>H97*(1-0)</f>
        <v>0</v>
      </c>
      <c r="AQ97" s="47" t="s">
        <v>103</v>
      </c>
      <c r="AV97" s="44">
        <f t="shared" si="117"/>
        <v>0</v>
      </c>
      <c r="AW97" s="44">
        <f t="shared" si="118"/>
        <v>0</v>
      </c>
      <c r="AX97" s="44">
        <f t="shared" si="119"/>
        <v>0</v>
      </c>
      <c r="AY97" s="47" t="s">
        <v>108</v>
      </c>
      <c r="AZ97" s="47" t="s">
        <v>271</v>
      </c>
      <c r="BA97" s="28" t="s">
        <v>272</v>
      </c>
      <c r="BC97" s="44">
        <f t="shared" si="120"/>
        <v>0</v>
      </c>
      <c r="BD97" s="44">
        <f t="shared" si="121"/>
        <v>0</v>
      </c>
      <c r="BE97" s="44">
        <v>0</v>
      </c>
      <c r="BF97" s="44">
        <f t="shared" si="122"/>
        <v>0</v>
      </c>
      <c r="BH97" s="44">
        <f t="shared" si="123"/>
        <v>0</v>
      </c>
      <c r="BI97" s="44">
        <f t="shared" si="124"/>
        <v>0</v>
      </c>
      <c r="BJ97" s="44">
        <f t="shared" si="125"/>
        <v>0</v>
      </c>
      <c r="BK97" s="44"/>
      <c r="BL97" s="44">
        <v>1</v>
      </c>
    </row>
    <row r="98" spans="1:64" ht="15" customHeight="1">
      <c r="A98" s="21" t="s">
        <v>279</v>
      </c>
      <c r="B98" s="3" t="s">
        <v>268</v>
      </c>
      <c r="C98" s="3" t="s">
        <v>112</v>
      </c>
      <c r="D98" s="79" t="s">
        <v>138</v>
      </c>
      <c r="E98" s="79"/>
      <c r="F98" s="3" t="s">
        <v>106</v>
      </c>
      <c r="G98" s="44">
        <v>216</v>
      </c>
      <c r="H98" s="63">
        <v>0</v>
      </c>
      <c r="I98" s="44">
        <f t="shared" si="102"/>
        <v>0</v>
      </c>
      <c r="J98" s="44">
        <f t="shared" si="103"/>
        <v>0</v>
      </c>
      <c r="K98" s="44">
        <f t="shared" si="104"/>
        <v>0</v>
      </c>
      <c r="L98" s="44">
        <v>0</v>
      </c>
      <c r="M98" s="44">
        <f t="shared" si="105"/>
        <v>0</v>
      </c>
      <c r="N98" s="45"/>
      <c r="O98" s="46" t="s">
        <v>15</v>
      </c>
      <c r="Z98" s="44">
        <f t="shared" si="106"/>
        <v>0</v>
      </c>
      <c r="AB98" s="44">
        <f t="shared" si="107"/>
        <v>0</v>
      </c>
      <c r="AC98" s="44">
        <f t="shared" si="108"/>
        <v>0</v>
      </c>
      <c r="AD98" s="44">
        <f t="shared" si="109"/>
        <v>0</v>
      </c>
      <c r="AE98" s="44">
        <f t="shared" si="110"/>
        <v>0</v>
      </c>
      <c r="AF98" s="44">
        <f t="shared" si="111"/>
        <v>0</v>
      </c>
      <c r="AG98" s="44">
        <f t="shared" si="112"/>
        <v>0</v>
      </c>
      <c r="AH98" s="44">
        <f t="shared" si="113"/>
        <v>0</v>
      </c>
      <c r="AI98" s="28" t="s">
        <v>268</v>
      </c>
      <c r="AJ98" s="44">
        <f t="shared" si="114"/>
        <v>0</v>
      </c>
      <c r="AK98" s="44">
        <f t="shared" si="115"/>
        <v>0</v>
      </c>
      <c r="AL98" s="44">
        <f t="shared" si="116"/>
        <v>0</v>
      </c>
      <c r="AN98" s="44">
        <v>21</v>
      </c>
      <c r="AO98" s="44">
        <f>H98*0</f>
        <v>0</v>
      </c>
      <c r="AP98" s="44">
        <f>H98*(1-0)</f>
        <v>0</v>
      </c>
      <c r="AQ98" s="47" t="s">
        <v>103</v>
      </c>
      <c r="AV98" s="44">
        <f t="shared" si="117"/>
        <v>0</v>
      </c>
      <c r="AW98" s="44">
        <f t="shared" si="118"/>
        <v>0</v>
      </c>
      <c r="AX98" s="44">
        <f t="shared" si="119"/>
        <v>0</v>
      </c>
      <c r="AY98" s="47" t="s">
        <v>108</v>
      </c>
      <c r="AZ98" s="47" t="s">
        <v>271</v>
      </c>
      <c r="BA98" s="28" t="s">
        <v>272</v>
      </c>
      <c r="BC98" s="44">
        <f t="shared" si="120"/>
        <v>0</v>
      </c>
      <c r="BD98" s="44">
        <f t="shared" si="121"/>
        <v>0</v>
      </c>
      <c r="BE98" s="44">
        <v>0</v>
      </c>
      <c r="BF98" s="44">
        <f t="shared" si="122"/>
        <v>0</v>
      </c>
      <c r="BH98" s="44">
        <f t="shared" si="123"/>
        <v>0</v>
      </c>
      <c r="BI98" s="44">
        <f t="shared" si="124"/>
        <v>0</v>
      </c>
      <c r="BJ98" s="44">
        <f t="shared" si="125"/>
        <v>0</v>
      </c>
      <c r="BK98" s="44"/>
      <c r="BL98" s="44">
        <v>1</v>
      </c>
    </row>
    <row r="99" spans="1:64" ht="15" customHeight="1">
      <c r="A99" s="21" t="s">
        <v>280</v>
      </c>
      <c r="B99" s="3" t="s">
        <v>268</v>
      </c>
      <c r="C99" s="3" t="s">
        <v>160</v>
      </c>
      <c r="D99" s="79" t="s">
        <v>161</v>
      </c>
      <c r="E99" s="79"/>
      <c r="F99" s="3" t="s">
        <v>162</v>
      </c>
      <c r="G99" s="44">
        <v>32.7</v>
      </c>
      <c r="H99" s="63">
        <v>0</v>
      </c>
      <c r="I99" s="44">
        <f t="shared" si="102"/>
        <v>0</v>
      </c>
      <c r="J99" s="44">
        <f t="shared" si="103"/>
        <v>0</v>
      </c>
      <c r="K99" s="44">
        <f t="shared" si="104"/>
        <v>0</v>
      </c>
      <c r="L99" s="44">
        <v>0</v>
      </c>
      <c r="M99" s="44">
        <f t="shared" si="105"/>
        <v>0</v>
      </c>
      <c r="N99" s="45" t="s">
        <v>107</v>
      </c>
      <c r="O99" s="46" t="s">
        <v>15</v>
      </c>
      <c r="Z99" s="44">
        <f t="shared" si="106"/>
        <v>0</v>
      </c>
      <c r="AB99" s="44">
        <f t="shared" si="107"/>
        <v>0</v>
      </c>
      <c r="AC99" s="44">
        <f t="shared" si="108"/>
        <v>0</v>
      </c>
      <c r="AD99" s="44">
        <f t="shared" si="109"/>
        <v>0</v>
      </c>
      <c r="AE99" s="44">
        <f t="shared" si="110"/>
        <v>0</v>
      </c>
      <c r="AF99" s="44">
        <f t="shared" si="111"/>
        <v>0</v>
      </c>
      <c r="AG99" s="44">
        <f t="shared" si="112"/>
        <v>0</v>
      </c>
      <c r="AH99" s="44">
        <f t="shared" si="113"/>
        <v>0</v>
      </c>
      <c r="AI99" s="28" t="s">
        <v>268</v>
      </c>
      <c r="AJ99" s="44">
        <f t="shared" si="114"/>
        <v>0</v>
      </c>
      <c r="AK99" s="44">
        <f t="shared" si="115"/>
        <v>0</v>
      </c>
      <c r="AL99" s="44">
        <f t="shared" si="116"/>
        <v>0</v>
      </c>
      <c r="AN99" s="44">
        <v>21</v>
      </c>
      <c r="AO99" s="44">
        <f>H99*0</f>
        <v>0</v>
      </c>
      <c r="AP99" s="44">
        <f>H99*(1-0)</f>
        <v>0</v>
      </c>
      <c r="AQ99" s="47" t="s">
        <v>103</v>
      </c>
      <c r="AV99" s="44">
        <f t="shared" si="117"/>
        <v>0</v>
      </c>
      <c r="AW99" s="44">
        <f t="shared" si="118"/>
        <v>0</v>
      </c>
      <c r="AX99" s="44">
        <f t="shared" si="119"/>
        <v>0</v>
      </c>
      <c r="AY99" s="47" t="s">
        <v>108</v>
      </c>
      <c r="AZ99" s="47" t="s">
        <v>271</v>
      </c>
      <c r="BA99" s="28" t="s">
        <v>272</v>
      </c>
      <c r="BC99" s="44">
        <f t="shared" si="120"/>
        <v>0</v>
      </c>
      <c r="BD99" s="44">
        <f t="shared" si="121"/>
        <v>0</v>
      </c>
      <c r="BE99" s="44">
        <v>0</v>
      </c>
      <c r="BF99" s="44">
        <f t="shared" si="122"/>
        <v>0</v>
      </c>
      <c r="BH99" s="44">
        <f t="shared" si="123"/>
        <v>0</v>
      </c>
      <c r="BI99" s="44">
        <f t="shared" si="124"/>
        <v>0</v>
      </c>
      <c r="BJ99" s="44">
        <f t="shared" si="125"/>
        <v>0</v>
      </c>
      <c r="BK99" s="44"/>
      <c r="BL99" s="44">
        <v>1</v>
      </c>
    </row>
    <row r="100" spans="1:64" ht="15" customHeight="1">
      <c r="A100" s="21" t="s">
        <v>281</v>
      </c>
      <c r="B100" s="3" t="s">
        <v>268</v>
      </c>
      <c r="C100" s="3" t="s">
        <v>164</v>
      </c>
      <c r="D100" s="79" t="s">
        <v>237</v>
      </c>
      <c r="E100" s="79"/>
      <c r="F100" s="3" t="s">
        <v>162</v>
      </c>
      <c r="G100" s="44">
        <v>32.7</v>
      </c>
      <c r="H100" s="63">
        <v>0</v>
      </c>
      <c r="I100" s="44">
        <f t="shared" si="102"/>
        <v>0</v>
      </c>
      <c r="J100" s="44">
        <f t="shared" si="103"/>
        <v>0</v>
      </c>
      <c r="K100" s="44">
        <f t="shared" si="104"/>
        <v>0</v>
      </c>
      <c r="L100" s="44">
        <v>0</v>
      </c>
      <c r="M100" s="44">
        <f t="shared" si="105"/>
        <v>0</v>
      </c>
      <c r="N100" s="45" t="s">
        <v>107</v>
      </c>
      <c r="O100" s="46" t="s">
        <v>15</v>
      </c>
      <c r="Z100" s="44">
        <f t="shared" si="106"/>
        <v>0</v>
      </c>
      <c r="AB100" s="44">
        <f t="shared" si="107"/>
        <v>0</v>
      </c>
      <c r="AC100" s="44">
        <f t="shared" si="108"/>
        <v>0</v>
      </c>
      <c r="AD100" s="44">
        <f t="shared" si="109"/>
        <v>0</v>
      </c>
      <c r="AE100" s="44">
        <f t="shared" si="110"/>
        <v>0</v>
      </c>
      <c r="AF100" s="44">
        <f t="shared" si="111"/>
        <v>0</v>
      </c>
      <c r="AG100" s="44">
        <f t="shared" si="112"/>
        <v>0</v>
      </c>
      <c r="AH100" s="44">
        <f t="shared" si="113"/>
        <v>0</v>
      </c>
      <c r="AI100" s="28" t="s">
        <v>268</v>
      </c>
      <c r="AJ100" s="44">
        <f t="shared" si="114"/>
        <v>0</v>
      </c>
      <c r="AK100" s="44">
        <f t="shared" si="115"/>
        <v>0</v>
      </c>
      <c r="AL100" s="44">
        <f t="shared" si="116"/>
        <v>0</v>
      </c>
      <c r="AN100" s="44">
        <v>21</v>
      </c>
      <c r="AO100" s="44">
        <f>H100*0.313271130052081</f>
        <v>0</v>
      </c>
      <c r="AP100" s="44">
        <f>H100*(1-0.313271130052081)</f>
        <v>0</v>
      </c>
      <c r="AQ100" s="47" t="s">
        <v>103</v>
      </c>
      <c r="AV100" s="44">
        <f t="shared" si="117"/>
        <v>0</v>
      </c>
      <c r="AW100" s="44">
        <f t="shared" si="118"/>
        <v>0</v>
      </c>
      <c r="AX100" s="44">
        <f t="shared" si="119"/>
        <v>0</v>
      </c>
      <c r="AY100" s="47" t="s">
        <v>108</v>
      </c>
      <c r="AZ100" s="47" t="s">
        <v>271</v>
      </c>
      <c r="BA100" s="28" t="s">
        <v>272</v>
      </c>
      <c r="BC100" s="44">
        <f t="shared" si="120"/>
        <v>0</v>
      </c>
      <c r="BD100" s="44">
        <f t="shared" si="121"/>
        <v>0</v>
      </c>
      <c r="BE100" s="44">
        <v>0</v>
      </c>
      <c r="BF100" s="44">
        <f t="shared" si="122"/>
        <v>0</v>
      </c>
      <c r="BH100" s="44">
        <f t="shared" si="123"/>
        <v>0</v>
      </c>
      <c r="BI100" s="44">
        <f t="shared" si="124"/>
        <v>0</v>
      </c>
      <c r="BJ100" s="44">
        <f t="shared" si="125"/>
        <v>0</v>
      </c>
      <c r="BK100" s="44"/>
      <c r="BL100" s="44">
        <v>1</v>
      </c>
    </row>
    <row r="101" spans="1:64" ht="15" customHeight="1">
      <c r="A101" s="21" t="s">
        <v>282</v>
      </c>
      <c r="B101" s="3" t="s">
        <v>268</v>
      </c>
      <c r="C101" s="3" t="s">
        <v>207</v>
      </c>
      <c r="D101" s="79" t="s">
        <v>208</v>
      </c>
      <c r="E101" s="79"/>
      <c r="F101" s="3" t="s">
        <v>162</v>
      </c>
      <c r="G101" s="44">
        <v>32.7</v>
      </c>
      <c r="H101" s="63">
        <v>0</v>
      </c>
      <c r="I101" s="44">
        <f t="shared" si="102"/>
        <v>0</v>
      </c>
      <c r="J101" s="44">
        <f t="shared" si="103"/>
        <v>0</v>
      </c>
      <c r="K101" s="44">
        <f t="shared" si="104"/>
        <v>0</v>
      </c>
      <c r="L101" s="44">
        <v>0</v>
      </c>
      <c r="M101" s="44">
        <f t="shared" si="105"/>
        <v>0</v>
      </c>
      <c r="N101" s="45" t="s">
        <v>107</v>
      </c>
      <c r="O101" s="46" t="s">
        <v>15</v>
      </c>
      <c r="Z101" s="44">
        <f t="shared" si="106"/>
        <v>0</v>
      </c>
      <c r="AB101" s="44">
        <f t="shared" si="107"/>
        <v>0</v>
      </c>
      <c r="AC101" s="44">
        <f t="shared" si="108"/>
        <v>0</v>
      </c>
      <c r="AD101" s="44">
        <f t="shared" si="109"/>
        <v>0</v>
      </c>
      <c r="AE101" s="44">
        <f t="shared" si="110"/>
        <v>0</v>
      </c>
      <c r="AF101" s="44">
        <f t="shared" si="111"/>
        <v>0</v>
      </c>
      <c r="AG101" s="44">
        <f t="shared" si="112"/>
        <v>0</v>
      </c>
      <c r="AH101" s="44">
        <f t="shared" si="113"/>
        <v>0</v>
      </c>
      <c r="AI101" s="28" t="s">
        <v>268</v>
      </c>
      <c r="AJ101" s="44">
        <f t="shared" si="114"/>
        <v>0</v>
      </c>
      <c r="AK101" s="44">
        <f t="shared" si="115"/>
        <v>0</v>
      </c>
      <c r="AL101" s="44">
        <f t="shared" si="116"/>
        <v>0</v>
      </c>
      <c r="AN101" s="44">
        <v>21</v>
      </c>
      <c r="AO101" s="44">
        <f aca="true" t="shared" si="126" ref="AO101:AO106">H101*1</f>
        <v>0</v>
      </c>
      <c r="AP101" s="44">
        <f aca="true" t="shared" si="127" ref="AP101:AP106">H101*(1-1)</f>
        <v>0</v>
      </c>
      <c r="AQ101" s="47" t="s">
        <v>103</v>
      </c>
      <c r="AV101" s="44">
        <f t="shared" si="117"/>
        <v>0</v>
      </c>
      <c r="AW101" s="44">
        <f t="shared" si="118"/>
        <v>0</v>
      </c>
      <c r="AX101" s="44">
        <f t="shared" si="119"/>
        <v>0</v>
      </c>
      <c r="AY101" s="47" t="s">
        <v>108</v>
      </c>
      <c r="AZ101" s="47" t="s">
        <v>271</v>
      </c>
      <c r="BA101" s="28" t="s">
        <v>272</v>
      </c>
      <c r="BC101" s="44">
        <f t="shared" si="120"/>
        <v>0</v>
      </c>
      <c r="BD101" s="44">
        <f t="shared" si="121"/>
        <v>0</v>
      </c>
      <c r="BE101" s="44">
        <v>0</v>
      </c>
      <c r="BF101" s="44">
        <f t="shared" si="122"/>
        <v>0</v>
      </c>
      <c r="BH101" s="44">
        <f t="shared" si="123"/>
        <v>0</v>
      </c>
      <c r="BI101" s="44">
        <f t="shared" si="124"/>
        <v>0</v>
      </c>
      <c r="BJ101" s="44">
        <f t="shared" si="125"/>
        <v>0</v>
      </c>
      <c r="BK101" s="44"/>
      <c r="BL101" s="44">
        <v>1</v>
      </c>
    </row>
    <row r="102" spans="1:64" ht="15" customHeight="1">
      <c r="A102" s="21" t="s">
        <v>283</v>
      </c>
      <c r="B102" s="3" t="s">
        <v>268</v>
      </c>
      <c r="C102" s="3" t="s">
        <v>198</v>
      </c>
      <c r="D102" s="79" t="s">
        <v>240</v>
      </c>
      <c r="E102" s="79"/>
      <c r="F102" s="3" t="s">
        <v>162</v>
      </c>
      <c r="G102" s="44">
        <v>0.721</v>
      </c>
      <c r="H102" s="63">
        <v>0</v>
      </c>
      <c r="I102" s="44">
        <f t="shared" si="102"/>
        <v>0</v>
      </c>
      <c r="J102" s="44">
        <f t="shared" si="103"/>
        <v>0</v>
      </c>
      <c r="K102" s="44">
        <f t="shared" si="104"/>
        <v>0</v>
      </c>
      <c r="L102" s="44">
        <v>0.1</v>
      </c>
      <c r="M102" s="44">
        <f t="shared" si="105"/>
        <v>0.0721</v>
      </c>
      <c r="N102" s="45"/>
      <c r="O102" s="46" t="s">
        <v>15</v>
      </c>
      <c r="Z102" s="44">
        <f t="shared" si="106"/>
        <v>0</v>
      </c>
      <c r="AB102" s="44">
        <f t="shared" si="107"/>
        <v>0</v>
      </c>
      <c r="AC102" s="44">
        <f t="shared" si="108"/>
        <v>0</v>
      </c>
      <c r="AD102" s="44">
        <f t="shared" si="109"/>
        <v>0</v>
      </c>
      <c r="AE102" s="44">
        <f t="shared" si="110"/>
        <v>0</v>
      </c>
      <c r="AF102" s="44">
        <f t="shared" si="111"/>
        <v>0</v>
      </c>
      <c r="AG102" s="44">
        <f t="shared" si="112"/>
        <v>0</v>
      </c>
      <c r="AH102" s="44">
        <f t="shared" si="113"/>
        <v>0</v>
      </c>
      <c r="AI102" s="28" t="s">
        <v>268</v>
      </c>
      <c r="AJ102" s="44">
        <f t="shared" si="114"/>
        <v>0</v>
      </c>
      <c r="AK102" s="44">
        <f t="shared" si="115"/>
        <v>0</v>
      </c>
      <c r="AL102" s="44">
        <f t="shared" si="116"/>
        <v>0</v>
      </c>
      <c r="AN102" s="44">
        <v>21</v>
      </c>
      <c r="AO102" s="44">
        <f t="shared" si="126"/>
        <v>0</v>
      </c>
      <c r="AP102" s="44">
        <f t="shared" si="127"/>
        <v>0</v>
      </c>
      <c r="AQ102" s="47" t="s">
        <v>103</v>
      </c>
      <c r="AV102" s="44">
        <f t="shared" si="117"/>
        <v>0</v>
      </c>
      <c r="AW102" s="44">
        <f t="shared" si="118"/>
        <v>0</v>
      </c>
      <c r="AX102" s="44">
        <f t="shared" si="119"/>
        <v>0</v>
      </c>
      <c r="AY102" s="47" t="s">
        <v>108</v>
      </c>
      <c r="AZ102" s="47" t="s">
        <v>271</v>
      </c>
      <c r="BA102" s="28" t="s">
        <v>272</v>
      </c>
      <c r="BC102" s="44">
        <f t="shared" si="120"/>
        <v>0</v>
      </c>
      <c r="BD102" s="44">
        <f t="shared" si="121"/>
        <v>0</v>
      </c>
      <c r="BE102" s="44">
        <v>0</v>
      </c>
      <c r="BF102" s="44">
        <f t="shared" si="122"/>
        <v>0.0721</v>
      </c>
      <c r="BH102" s="44">
        <f t="shared" si="123"/>
        <v>0</v>
      </c>
      <c r="BI102" s="44">
        <f t="shared" si="124"/>
        <v>0</v>
      </c>
      <c r="BJ102" s="44">
        <f t="shared" si="125"/>
        <v>0</v>
      </c>
      <c r="BK102" s="44"/>
      <c r="BL102" s="44">
        <v>1</v>
      </c>
    </row>
    <row r="103" spans="1:64" ht="15" customHeight="1">
      <c r="A103" s="21" t="s">
        <v>284</v>
      </c>
      <c r="B103" s="3" t="s">
        <v>268</v>
      </c>
      <c r="C103" s="3" t="s">
        <v>182</v>
      </c>
      <c r="D103" s="79" t="s">
        <v>242</v>
      </c>
      <c r="E103" s="79"/>
      <c r="F103" s="3" t="s">
        <v>106</v>
      </c>
      <c r="G103" s="44">
        <v>13</v>
      </c>
      <c r="H103" s="63">
        <v>0</v>
      </c>
      <c r="I103" s="44">
        <f t="shared" si="102"/>
        <v>0</v>
      </c>
      <c r="J103" s="44">
        <f t="shared" si="103"/>
        <v>0</v>
      </c>
      <c r="K103" s="44">
        <f t="shared" si="104"/>
        <v>0</v>
      </c>
      <c r="L103" s="44">
        <v>0</v>
      </c>
      <c r="M103" s="44">
        <f t="shared" si="105"/>
        <v>0</v>
      </c>
      <c r="N103" s="45"/>
      <c r="O103" s="46" t="s">
        <v>15</v>
      </c>
      <c r="Z103" s="44">
        <f t="shared" si="106"/>
        <v>0</v>
      </c>
      <c r="AB103" s="44">
        <f t="shared" si="107"/>
        <v>0</v>
      </c>
      <c r="AC103" s="44">
        <f t="shared" si="108"/>
        <v>0</v>
      </c>
      <c r="AD103" s="44">
        <f t="shared" si="109"/>
        <v>0</v>
      </c>
      <c r="AE103" s="44">
        <f t="shared" si="110"/>
        <v>0</v>
      </c>
      <c r="AF103" s="44">
        <f t="shared" si="111"/>
        <v>0</v>
      </c>
      <c r="AG103" s="44">
        <f t="shared" si="112"/>
        <v>0</v>
      </c>
      <c r="AH103" s="44">
        <f t="shared" si="113"/>
        <v>0</v>
      </c>
      <c r="AI103" s="28" t="s">
        <v>268</v>
      </c>
      <c r="AJ103" s="44">
        <f t="shared" si="114"/>
        <v>0</v>
      </c>
      <c r="AK103" s="44">
        <f t="shared" si="115"/>
        <v>0</v>
      </c>
      <c r="AL103" s="44">
        <f t="shared" si="116"/>
        <v>0</v>
      </c>
      <c r="AN103" s="44">
        <v>21</v>
      </c>
      <c r="AO103" s="44">
        <f t="shared" si="126"/>
        <v>0</v>
      </c>
      <c r="AP103" s="44">
        <f t="shared" si="127"/>
        <v>0</v>
      </c>
      <c r="AQ103" s="47" t="s">
        <v>103</v>
      </c>
      <c r="AV103" s="44">
        <f t="shared" si="117"/>
        <v>0</v>
      </c>
      <c r="AW103" s="44">
        <f t="shared" si="118"/>
        <v>0</v>
      </c>
      <c r="AX103" s="44">
        <f t="shared" si="119"/>
        <v>0</v>
      </c>
      <c r="AY103" s="47" t="s">
        <v>108</v>
      </c>
      <c r="AZ103" s="47" t="s">
        <v>271</v>
      </c>
      <c r="BA103" s="28" t="s">
        <v>272</v>
      </c>
      <c r="BC103" s="44">
        <f t="shared" si="120"/>
        <v>0</v>
      </c>
      <c r="BD103" s="44">
        <f t="shared" si="121"/>
        <v>0</v>
      </c>
      <c r="BE103" s="44">
        <v>0</v>
      </c>
      <c r="BF103" s="44">
        <f t="shared" si="122"/>
        <v>0</v>
      </c>
      <c r="BH103" s="44">
        <f t="shared" si="123"/>
        <v>0</v>
      </c>
      <c r="BI103" s="44">
        <f t="shared" si="124"/>
        <v>0</v>
      </c>
      <c r="BJ103" s="44">
        <f t="shared" si="125"/>
        <v>0</v>
      </c>
      <c r="BK103" s="44"/>
      <c r="BL103" s="44">
        <v>1</v>
      </c>
    </row>
    <row r="104" spans="1:64" ht="15" customHeight="1">
      <c r="A104" s="21" t="s">
        <v>285</v>
      </c>
      <c r="B104" s="3" t="s">
        <v>268</v>
      </c>
      <c r="C104" s="3" t="s">
        <v>185</v>
      </c>
      <c r="D104" s="79" t="s">
        <v>189</v>
      </c>
      <c r="E104" s="79"/>
      <c r="F104" s="3" t="s">
        <v>187</v>
      </c>
      <c r="G104" s="44">
        <v>14</v>
      </c>
      <c r="H104" s="63">
        <v>0</v>
      </c>
      <c r="I104" s="44">
        <f t="shared" si="102"/>
        <v>0</v>
      </c>
      <c r="J104" s="44">
        <f t="shared" si="103"/>
        <v>0</v>
      </c>
      <c r="K104" s="44">
        <f t="shared" si="104"/>
        <v>0</v>
      </c>
      <c r="L104" s="44">
        <v>0</v>
      </c>
      <c r="M104" s="44">
        <f t="shared" si="105"/>
        <v>0</v>
      </c>
      <c r="N104" s="45"/>
      <c r="O104" s="46" t="s">
        <v>15</v>
      </c>
      <c r="Z104" s="44">
        <f t="shared" si="106"/>
        <v>0</v>
      </c>
      <c r="AB104" s="44">
        <f t="shared" si="107"/>
        <v>0</v>
      </c>
      <c r="AC104" s="44">
        <f t="shared" si="108"/>
        <v>0</v>
      </c>
      <c r="AD104" s="44">
        <f t="shared" si="109"/>
        <v>0</v>
      </c>
      <c r="AE104" s="44">
        <f t="shared" si="110"/>
        <v>0</v>
      </c>
      <c r="AF104" s="44">
        <f t="shared" si="111"/>
        <v>0</v>
      </c>
      <c r="AG104" s="44">
        <f t="shared" si="112"/>
        <v>0</v>
      </c>
      <c r="AH104" s="44">
        <f t="shared" si="113"/>
        <v>0</v>
      </c>
      <c r="AI104" s="28" t="s">
        <v>268</v>
      </c>
      <c r="AJ104" s="44">
        <f t="shared" si="114"/>
        <v>0</v>
      </c>
      <c r="AK104" s="44">
        <f t="shared" si="115"/>
        <v>0</v>
      </c>
      <c r="AL104" s="44">
        <f t="shared" si="116"/>
        <v>0</v>
      </c>
      <c r="AN104" s="44">
        <v>21</v>
      </c>
      <c r="AO104" s="44">
        <f t="shared" si="126"/>
        <v>0</v>
      </c>
      <c r="AP104" s="44">
        <f t="shared" si="127"/>
        <v>0</v>
      </c>
      <c r="AQ104" s="47" t="s">
        <v>103</v>
      </c>
      <c r="AV104" s="44">
        <f t="shared" si="117"/>
        <v>0</v>
      </c>
      <c r="AW104" s="44">
        <f t="shared" si="118"/>
        <v>0</v>
      </c>
      <c r="AX104" s="44">
        <f t="shared" si="119"/>
        <v>0</v>
      </c>
      <c r="AY104" s="47" t="s">
        <v>108</v>
      </c>
      <c r="AZ104" s="47" t="s">
        <v>271</v>
      </c>
      <c r="BA104" s="28" t="s">
        <v>272</v>
      </c>
      <c r="BC104" s="44">
        <f t="shared" si="120"/>
        <v>0</v>
      </c>
      <c r="BD104" s="44">
        <f t="shared" si="121"/>
        <v>0</v>
      </c>
      <c r="BE104" s="44">
        <v>0</v>
      </c>
      <c r="BF104" s="44">
        <f t="shared" si="122"/>
        <v>0</v>
      </c>
      <c r="BH104" s="44">
        <f t="shared" si="123"/>
        <v>0</v>
      </c>
      <c r="BI104" s="44">
        <f t="shared" si="124"/>
        <v>0</v>
      </c>
      <c r="BJ104" s="44">
        <f t="shared" si="125"/>
        <v>0</v>
      </c>
      <c r="BK104" s="44"/>
      <c r="BL104" s="44">
        <v>1</v>
      </c>
    </row>
    <row r="105" spans="1:64" ht="15" customHeight="1">
      <c r="A105" s="21" t="s">
        <v>286</v>
      </c>
      <c r="B105" s="3" t="s">
        <v>268</v>
      </c>
      <c r="C105" s="3" t="s">
        <v>179</v>
      </c>
      <c r="D105" s="79" t="s">
        <v>245</v>
      </c>
      <c r="E105" s="79"/>
      <c r="F105" s="3" t="s">
        <v>106</v>
      </c>
      <c r="G105" s="44">
        <v>13</v>
      </c>
      <c r="H105" s="63">
        <v>0</v>
      </c>
      <c r="I105" s="44">
        <f t="shared" si="102"/>
        <v>0</v>
      </c>
      <c r="J105" s="44">
        <f t="shared" si="103"/>
        <v>0</v>
      </c>
      <c r="K105" s="44">
        <f t="shared" si="104"/>
        <v>0</v>
      </c>
      <c r="L105" s="44">
        <v>0.003</v>
      </c>
      <c r="M105" s="44">
        <f t="shared" si="105"/>
        <v>0.039</v>
      </c>
      <c r="N105" s="45"/>
      <c r="O105" s="46" t="s">
        <v>15</v>
      </c>
      <c r="Z105" s="44">
        <f t="shared" si="106"/>
        <v>0</v>
      </c>
      <c r="AB105" s="44">
        <f t="shared" si="107"/>
        <v>0</v>
      </c>
      <c r="AC105" s="44">
        <f t="shared" si="108"/>
        <v>0</v>
      </c>
      <c r="AD105" s="44">
        <f t="shared" si="109"/>
        <v>0</v>
      </c>
      <c r="AE105" s="44">
        <f t="shared" si="110"/>
        <v>0</v>
      </c>
      <c r="AF105" s="44">
        <f t="shared" si="111"/>
        <v>0</v>
      </c>
      <c r="AG105" s="44">
        <f t="shared" si="112"/>
        <v>0</v>
      </c>
      <c r="AH105" s="44">
        <f t="shared" si="113"/>
        <v>0</v>
      </c>
      <c r="AI105" s="28" t="s">
        <v>268</v>
      </c>
      <c r="AJ105" s="44">
        <f t="shared" si="114"/>
        <v>0</v>
      </c>
      <c r="AK105" s="44">
        <f t="shared" si="115"/>
        <v>0</v>
      </c>
      <c r="AL105" s="44">
        <f t="shared" si="116"/>
        <v>0</v>
      </c>
      <c r="AN105" s="44">
        <v>21</v>
      </c>
      <c r="AO105" s="44">
        <f t="shared" si="126"/>
        <v>0</v>
      </c>
      <c r="AP105" s="44">
        <f t="shared" si="127"/>
        <v>0</v>
      </c>
      <c r="AQ105" s="47" t="s">
        <v>103</v>
      </c>
      <c r="AV105" s="44">
        <f t="shared" si="117"/>
        <v>0</v>
      </c>
      <c r="AW105" s="44">
        <f t="shared" si="118"/>
        <v>0</v>
      </c>
      <c r="AX105" s="44">
        <f t="shared" si="119"/>
        <v>0</v>
      </c>
      <c r="AY105" s="47" t="s">
        <v>108</v>
      </c>
      <c r="AZ105" s="47" t="s">
        <v>271</v>
      </c>
      <c r="BA105" s="28" t="s">
        <v>272</v>
      </c>
      <c r="BC105" s="44">
        <f t="shared" si="120"/>
        <v>0</v>
      </c>
      <c r="BD105" s="44">
        <f t="shared" si="121"/>
        <v>0</v>
      </c>
      <c r="BE105" s="44">
        <v>0</v>
      </c>
      <c r="BF105" s="44">
        <f t="shared" si="122"/>
        <v>0.039</v>
      </c>
      <c r="BH105" s="44">
        <f t="shared" si="123"/>
        <v>0</v>
      </c>
      <c r="BI105" s="44">
        <f t="shared" si="124"/>
        <v>0</v>
      </c>
      <c r="BJ105" s="44">
        <f t="shared" si="125"/>
        <v>0</v>
      </c>
      <c r="BK105" s="44"/>
      <c r="BL105" s="44">
        <v>1</v>
      </c>
    </row>
    <row r="106" spans="1:64" ht="15" customHeight="1">
      <c r="A106" s="21" t="s">
        <v>287</v>
      </c>
      <c r="B106" s="3" t="s">
        <v>268</v>
      </c>
      <c r="C106" s="3" t="s">
        <v>172</v>
      </c>
      <c r="D106" s="79" t="s">
        <v>247</v>
      </c>
      <c r="E106" s="79"/>
      <c r="F106" s="3" t="s">
        <v>106</v>
      </c>
      <c r="G106" s="44">
        <v>13</v>
      </c>
      <c r="H106" s="63">
        <v>0</v>
      </c>
      <c r="I106" s="44">
        <f t="shared" si="102"/>
        <v>0</v>
      </c>
      <c r="J106" s="44">
        <f t="shared" si="103"/>
        <v>0</v>
      </c>
      <c r="K106" s="44">
        <f t="shared" si="104"/>
        <v>0</v>
      </c>
      <c r="L106" s="44">
        <v>0.0003</v>
      </c>
      <c r="M106" s="44">
        <f t="shared" si="105"/>
        <v>0.0039</v>
      </c>
      <c r="N106" s="45"/>
      <c r="O106" s="46" t="s">
        <v>15</v>
      </c>
      <c r="Z106" s="44">
        <f t="shared" si="106"/>
        <v>0</v>
      </c>
      <c r="AB106" s="44">
        <f t="shared" si="107"/>
        <v>0</v>
      </c>
      <c r="AC106" s="44">
        <f t="shared" si="108"/>
        <v>0</v>
      </c>
      <c r="AD106" s="44">
        <f t="shared" si="109"/>
        <v>0</v>
      </c>
      <c r="AE106" s="44">
        <f t="shared" si="110"/>
        <v>0</v>
      </c>
      <c r="AF106" s="44">
        <f t="shared" si="111"/>
        <v>0</v>
      </c>
      <c r="AG106" s="44">
        <f t="shared" si="112"/>
        <v>0</v>
      </c>
      <c r="AH106" s="44">
        <f t="shared" si="113"/>
        <v>0</v>
      </c>
      <c r="AI106" s="28" t="s">
        <v>268</v>
      </c>
      <c r="AJ106" s="44">
        <f t="shared" si="114"/>
        <v>0</v>
      </c>
      <c r="AK106" s="44">
        <f t="shared" si="115"/>
        <v>0</v>
      </c>
      <c r="AL106" s="44">
        <f t="shared" si="116"/>
        <v>0</v>
      </c>
      <c r="AN106" s="44">
        <v>21</v>
      </c>
      <c r="AO106" s="44">
        <f t="shared" si="126"/>
        <v>0</v>
      </c>
      <c r="AP106" s="44">
        <f t="shared" si="127"/>
        <v>0</v>
      </c>
      <c r="AQ106" s="47" t="s">
        <v>103</v>
      </c>
      <c r="AV106" s="44">
        <f t="shared" si="117"/>
        <v>0</v>
      </c>
      <c r="AW106" s="44">
        <f t="shared" si="118"/>
        <v>0</v>
      </c>
      <c r="AX106" s="44">
        <f t="shared" si="119"/>
        <v>0</v>
      </c>
      <c r="AY106" s="47" t="s">
        <v>108</v>
      </c>
      <c r="AZ106" s="47" t="s">
        <v>271</v>
      </c>
      <c r="BA106" s="28" t="s">
        <v>272</v>
      </c>
      <c r="BC106" s="44">
        <f t="shared" si="120"/>
        <v>0</v>
      </c>
      <c r="BD106" s="44">
        <f t="shared" si="121"/>
        <v>0</v>
      </c>
      <c r="BE106" s="44">
        <v>0</v>
      </c>
      <c r="BF106" s="44">
        <f t="shared" si="122"/>
        <v>0.0039</v>
      </c>
      <c r="BH106" s="44">
        <f t="shared" si="123"/>
        <v>0</v>
      </c>
      <c r="BI106" s="44">
        <f t="shared" si="124"/>
        <v>0</v>
      </c>
      <c r="BJ106" s="44">
        <f t="shared" si="125"/>
        <v>0</v>
      </c>
      <c r="BK106" s="44"/>
      <c r="BL106" s="44">
        <v>1</v>
      </c>
    </row>
    <row r="107" spans="1:15" ht="15" customHeight="1">
      <c r="A107" s="37"/>
      <c r="B107" s="38" t="s">
        <v>288</v>
      </c>
      <c r="C107" s="38"/>
      <c r="D107" s="113" t="s">
        <v>289</v>
      </c>
      <c r="E107" s="113"/>
      <c r="F107" s="39" t="s">
        <v>59</v>
      </c>
      <c r="G107" s="39" t="s">
        <v>59</v>
      </c>
      <c r="H107" s="39" t="s">
        <v>59</v>
      </c>
      <c r="I107" s="40">
        <f>I108</f>
        <v>0</v>
      </c>
      <c r="J107" s="40">
        <f>J108</f>
        <v>0</v>
      </c>
      <c r="K107" s="40">
        <f>K108</f>
        <v>0</v>
      </c>
      <c r="L107" s="28"/>
      <c r="M107" s="40">
        <f>M108</f>
        <v>0.11783</v>
      </c>
      <c r="N107" s="41"/>
      <c r="O107" s="43"/>
    </row>
    <row r="108" spans="1:47" ht="15" customHeight="1">
      <c r="A108" s="37"/>
      <c r="B108" s="38" t="s">
        <v>288</v>
      </c>
      <c r="C108" s="38" t="s">
        <v>101</v>
      </c>
      <c r="D108" s="113" t="s">
        <v>102</v>
      </c>
      <c r="E108" s="113"/>
      <c r="F108" s="39" t="s">
        <v>59</v>
      </c>
      <c r="G108" s="39" t="s">
        <v>59</v>
      </c>
      <c r="H108" s="39" t="s">
        <v>59</v>
      </c>
      <c r="I108" s="40">
        <f>SUM(I109:I124)</f>
        <v>0</v>
      </c>
      <c r="J108" s="40">
        <f>SUM(J109:J124)</f>
        <v>0</v>
      </c>
      <c r="K108" s="40">
        <f>SUM(K109:K124)</f>
        <v>0</v>
      </c>
      <c r="L108" s="28"/>
      <c r="M108" s="40">
        <f>SUM(M109:M124)</f>
        <v>0.11783</v>
      </c>
      <c r="N108" s="41"/>
      <c r="O108" s="43"/>
      <c r="AI108" s="28" t="s">
        <v>288</v>
      </c>
      <c r="AS108" s="40">
        <f>SUM(AJ109:AJ124)</f>
        <v>0</v>
      </c>
      <c r="AT108" s="40">
        <f>SUM(AK109:AK124)</f>
        <v>0</v>
      </c>
      <c r="AU108" s="40">
        <f>SUM(AL109:AL124)</f>
        <v>0</v>
      </c>
    </row>
    <row r="109" spans="1:64" ht="15" customHeight="1">
      <c r="A109" s="21" t="s">
        <v>290</v>
      </c>
      <c r="B109" s="3" t="s">
        <v>288</v>
      </c>
      <c r="C109" s="3" t="s">
        <v>218</v>
      </c>
      <c r="D109" s="79" t="s">
        <v>219</v>
      </c>
      <c r="E109" s="79"/>
      <c r="F109" s="3" t="s">
        <v>158</v>
      </c>
      <c r="G109" s="44">
        <v>618</v>
      </c>
      <c r="H109" s="63">
        <v>0</v>
      </c>
      <c r="I109" s="44">
        <f aca="true" t="shared" si="128" ref="I109:I124">G109*AO109</f>
        <v>0</v>
      </c>
      <c r="J109" s="44">
        <f aca="true" t="shared" si="129" ref="J109:J124">G109*AP109</f>
        <v>0</v>
      </c>
      <c r="K109" s="44">
        <f aca="true" t="shared" si="130" ref="K109:K124">G109*H109</f>
        <v>0</v>
      </c>
      <c r="L109" s="44">
        <v>0</v>
      </c>
      <c r="M109" s="44">
        <f aca="true" t="shared" si="131" ref="M109:M124">G109*L109</f>
        <v>0</v>
      </c>
      <c r="N109" s="45" t="s">
        <v>107</v>
      </c>
      <c r="O109" s="46" t="s">
        <v>291</v>
      </c>
      <c r="Z109" s="44">
        <f aca="true" t="shared" si="132" ref="Z109:Z124">IF(AQ109="5",BJ109,0)</f>
        <v>0</v>
      </c>
      <c r="AB109" s="44">
        <f aca="true" t="shared" si="133" ref="AB109:AB124">IF(AQ109="1",BH109,0)</f>
        <v>0</v>
      </c>
      <c r="AC109" s="44">
        <f aca="true" t="shared" si="134" ref="AC109:AC124">IF(AQ109="1",BI109,0)</f>
        <v>0</v>
      </c>
      <c r="AD109" s="44">
        <f aca="true" t="shared" si="135" ref="AD109:AD124">IF(AQ109="7",BH109,0)</f>
        <v>0</v>
      </c>
      <c r="AE109" s="44">
        <f aca="true" t="shared" si="136" ref="AE109:AE124">IF(AQ109="7",BI109,0)</f>
        <v>0</v>
      </c>
      <c r="AF109" s="44">
        <f aca="true" t="shared" si="137" ref="AF109:AF124">IF(AQ109="2",BH109,0)</f>
        <v>0</v>
      </c>
      <c r="AG109" s="44">
        <f aca="true" t="shared" si="138" ref="AG109:AG124">IF(AQ109="2",BI109,0)</f>
        <v>0</v>
      </c>
      <c r="AH109" s="44">
        <f aca="true" t="shared" si="139" ref="AH109:AH124">IF(AQ109="0",BJ109,0)</f>
        <v>0</v>
      </c>
      <c r="AI109" s="28" t="s">
        <v>288</v>
      </c>
      <c r="AJ109" s="44">
        <f aca="true" t="shared" si="140" ref="AJ109:AJ124">IF(AN109=0,K109,0)</f>
        <v>0</v>
      </c>
      <c r="AK109" s="44">
        <f aca="true" t="shared" si="141" ref="AK109:AK124">IF(AN109=15,K109,0)</f>
        <v>0</v>
      </c>
      <c r="AL109" s="44">
        <f aca="true" t="shared" si="142" ref="AL109:AL124">IF(AN109=21,K109,0)</f>
        <v>0</v>
      </c>
      <c r="AN109" s="44">
        <v>21</v>
      </c>
      <c r="AO109" s="44">
        <f>H109*0</f>
        <v>0</v>
      </c>
      <c r="AP109" s="44">
        <f>H109*(1-0)</f>
        <v>0</v>
      </c>
      <c r="AQ109" s="47" t="s">
        <v>103</v>
      </c>
      <c r="AV109" s="44">
        <f aca="true" t="shared" si="143" ref="AV109:AV124">AW109+AX109</f>
        <v>0</v>
      </c>
      <c r="AW109" s="44">
        <f aca="true" t="shared" si="144" ref="AW109:AW124">G109*AO109</f>
        <v>0</v>
      </c>
      <c r="AX109" s="44">
        <f aca="true" t="shared" si="145" ref="AX109:AX124">G109*AP109</f>
        <v>0</v>
      </c>
      <c r="AY109" s="47" t="s">
        <v>108</v>
      </c>
      <c r="AZ109" s="47" t="s">
        <v>292</v>
      </c>
      <c r="BA109" s="28" t="s">
        <v>293</v>
      </c>
      <c r="BC109" s="44">
        <f aca="true" t="shared" si="146" ref="BC109:BC124">AW109+AX109</f>
        <v>0</v>
      </c>
      <c r="BD109" s="44">
        <f aca="true" t="shared" si="147" ref="BD109:BD124">H109/(100-BE109)*100</f>
        <v>0</v>
      </c>
      <c r="BE109" s="44">
        <v>0</v>
      </c>
      <c r="BF109" s="44">
        <f aca="true" t="shared" si="148" ref="BF109:BF124">M109</f>
        <v>0</v>
      </c>
      <c r="BH109" s="44">
        <f aca="true" t="shared" si="149" ref="BH109:BH124">G109*AO109</f>
        <v>0</v>
      </c>
      <c r="BI109" s="44">
        <f aca="true" t="shared" si="150" ref="BI109:BI124">G109*AP109</f>
        <v>0</v>
      </c>
      <c r="BJ109" s="44">
        <f aca="true" t="shared" si="151" ref="BJ109:BJ124">G109*H109</f>
        <v>0</v>
      </c>
      <c r="BK109" s="44"/>
      <c r="BL109" s="44">
        <v>1</v>
      </c>
    </row>
    <row r="110" spans="1:64" ht="15" customHeight="1">
      <c r="A110" s="21" t="s">
        <v>294</v>
      </c>
      <c r="B110" s="3" t="s">
        <v>288</v>
      </c>
      <c r="C110" s="3" t="s">
        <v>156</v>
      </c>
      <c r="D110" s="79" t="s">
        <v>223</v>
      </c>
      <c r="E110" s="79"/>
      <c r="F110" s="3" t="s">
        <v>158</v>
      </c>
      <c r="G110" s="44">
        <v>30.9</v>
      </c>
      <c r="H110" s="63">
        <v>0</v>
      </c>
      <c r="I110" s="44">
        <f t="shared" si="128"/>
        <v>0</v>
      </c>
      <c r="J110" s="44">
        <f t="shared" si="129"/>
        <v>0</v>
      </c>
      <c r="K110" s="44">
        <f t="shared" si="130"/>
        <v>0</v>
      </c>
      <c r="L110" s="44">
        <v>0</v>
      </c>
      <c r="M110" s="44">
        <f t="shared" si="131"/>
        <v>0</v>
      </c>
      <c r="N110" s="45" t="s">
        <v>107</v>
      </c>
      <c r="O110" s="46" t="s">
        <v>291</v>
      </c>
      <c r="Z110" s="44">
        <f t="shared" si="132"/>
        <v>0</v>
      </c>
      <c r="AB110" s="44">
        <f t="shared" si="133"/>
        <v>0</v>
      </c>
      <c r="AC110" s="44">
        <f t="shared" si="134"/>
        <v>0</v>
      </c>
      <c r="AD110" s="44">
        <f t="shared" si="135"/>
        <v>0</v>
      </c>
      <c r="AE110" s="44">
        <f t="shared" si="136"/>
        <v>0</v>
      </c>
      <c r="AF110" s="44">
        <f t="shared" si="137"/>
        <v>0</v>
      </c>
      <c r="AG110" s="44">
        <f t="shared" si="138"/>
        <v>0</v>
      </c>
      <c r="AH110" s="44">
        <f t="shared" si="139"/>
        <v>0</v>
      </c>
      <c r="AI110" s="28" t="s">
        <v>288</v>
      </c>
      <c r="AJ110" s="44">
        <f t="shared" si="140"/>
        <v>0</v>
      </c>
      <c r="AK110" s="44">
        <f t="shared" si="141"/>
        <v>0</v>
      </c>
      <c r="AL110" s="44">
        <f t="shared" si="142"/>
        <v>0</v>
      </c>
      <c r="AN110" s="44">
        <v>21</v>
      </c>
      <c r="AO110" s="44">
        <f>H110*0</f>
        <v>0</v>
      </c>
      <c r="AP110" s="44">
        <f>H110*(1-0)</f>
        <v>0</v>
      </c>
      <c r="AQ110" s="47" t="s">
        <v>103</v>
      </c>
      <c r="AV110" s="44">
        <f t="shared" si="143"/>
        <v>0</v>
      </c>
      <c r="AW110" s="44">
        <f t="shared" si="144"/>
        <v>0</v>
      </c>
      <c r="AX110" s="44">
        <f t="shared" si="145"/>
        <v>0</v>
      </c>
      <c r="AY110" s="47" t="s">
        <v>108</v>
      </c>
      <c r="AZ110" s="47" t="s">
        <v>292</v>
      </c>
      <c r="BA110" s="28" t="s">
        <v>293</v>
      </c>
      <c r="BC110" s="44">
        <f t="shared" si="146"/>
        <v>0</v>
      </c>
      <c r="BD110" s="44">
        <f t="shared" si="147"/>
        <v>0</v>
      </c>
      <c r="BE110" s="44">
        <v>0</v>
      </c>
      <c r="BF110" s="44">
        <f t="shared" si="148"/>
        <v>0</v>
      </c>
      <c r="BH110" s="44">
        <f t="shared" si="149"/>
        <v>0</v>
      </c>
      <c r="BI110" s="44">
        <f t="shared" si="150"/>
        <v>0</v>
      </c>
      <c r="BJ110" s="44">
        <f t="shared" si="151"/>
        <v>0</v>
      </c>
      <c r="BK110" s="44"/>
      <c r="BL110" s="44">
        <v>1</v>
      </c>
    </row>
    <row r="111" spans="1:64" ht="15" customHeight="1">
      <c r="A111" s="21" t="s">
        <v>295</v>
      </c>
      <c r="B111" s="3" t="s">
        <v>288</v>
      </c>
      <c r="C111" s="3" t="s">
        <v>118</v>
      </c>
      <c r="D111" s="79" t="s">
        <v>225</v>
      </c>
      <c r="E111" s="79"/>
      <c r="F111" s="3" t="s">
        <v>106</v>
      </c>
      <c r="G111" s="44">
        <v>5</v>
      </c>
      <c r="H111" s="63">
        <v>0</v>
      </c>
      <c r="I111" s="44">
        <f t="shared" si="128"/>
        <v>0</v>
      </c>
      <c r="J111" s="44">
        <f t="shared" si="129"/>
        <v>0</v>
      </c>
      <c r="K111" s="44">
        <f t="shared" si="130"/>
        <v>0</v>
      </c>
      <c r="L111" s="44">
        <v>0</v>
      </c>
      <c r="M111" s="44">
        <f t="shared" si="131"/>
        <v>0</v>
      </c>
      <c r="N111" s="45" t="s">
        <v>107</v>
      </c>
      <c r="O111" s="46" t="s">
        <v>291</v>
      </c>
      <c r="Z111" s="44">
        <f t="shared" si="132"/>
        <v>0</v>
      </c>
      <c r="AB111" s="44">
        <f t="shared" si="133"/>
        <v>0</v>
      </c>
      <c r="AC111" s="44">
        <f t="shared" si="134"/>
        <v>0</v>
      </c>
      <c r="AD111" s="44">
        <f t="shared" si="135"/>
        <v>0</v>
      </c>
      <c r="AE111" s="44">
        <f t="shared" si="136"/>
        <v>0</v>
      </c>
      <c r="AF111" s="44">
        <f t="shared" si="137"/>
        <v>0</v>
      </c>
      <c r="AG111" s="44">
        <f t="shared" si="138"/>
        <v>0</v>
      </c>
      <c r="AH111" s="44">
        <f t="shared" si="139"/>
        <v>0</v>
      </c>
      <c r="AI111" s="28" t="s">
        <v>288</v>
      </c>
      <c r="AJ111" s="44">
        <f t="shared" si="140"/>
        <v>0</v>
      </c>
      <c r="AK111" s="44">
        <f t="shared" si="141"/>
        <v>0</v>
      </c>
      <c r="AL111" s="44">
        <f t="shared" si="142"/>
        <v>0</v>
      </c>
      <c r="AN111" s="44">
        <v>21</v>
      </c>
      <c r="AO111" s="44">
        <f>H111*0</f>
        <v>0</v>
      </c>
      <c r="AP111" s="44">
        <f>H111*(1-0)</f>
        <v>0</v>
      </c>
      <c r="AQ111" s="47" t="s">
        <v>103</v>
      </c>
      <c r="AV111" s="44">
        <f t="shared" si="143"/>
        <v>0</v>
      </c>
      <c r="AW111" s="44">
        <f t="shared" si="144"/>
        <v>0</v>
      </c>
      <c r="AX111" s="44">
        <f t="shared" si="145"/>
        <v>0</v>
      </c>
      <c r="AY111" s="47" t="s">
        <v>108</v>
      </c>
      <c r="AZ111" s="47" t="s">
        <v>292</v>
      </c>
      <c r="BA111" s="28" t="s">
        <v>293</v>
      </c>
      <c r="BC111" s="44">
        <f t="shared" si="146"/>
        <v>0</v>
      </c>
      <c r="BD111" s="44">
        <f t="shared" si="147"/>
        <v>0</v>
      </c>
      <c r="BE111" s="44">
        <v>0</v>
      </c>
      <c r="BF111" s="44">
        <f t="shared" si="148"/>
        <v>0</v>
      </c>
      <c r="BH111" s="44">
        <f t="shared" si="149"/>
        <v>0</v>
      </c>
      <c r="BI111" s="44">
        <f t="shared" si="150"/>
        <v>0</v>
      </c>
      <c r="BJ111" s="44">
        <f t="shared" si="151"/>
        <v>0</v>
      </c>
      <c r="BK111" s="44"/>
      <c r="BL111" s="44">
        <v>1</v>
      </c>
    </row>
    <row r="112" spans="1:64" ht="15" customHeight="1">
      <c r="A112" s="21" t="s">
        <v>296</v>
      </c>
      <c r="B112" s="3" t="s">
        <v>288</v>
      </c>
      <c r="C112" s="3" t="s">
        <v>146</v>
      </c>
      <c r="D112" s="79" t="s">
        <v>227</v>
      </c>
      <c r="E112" s="79"/>
      <c r="F112" s="3" t="s">
        <v>106</v>
      </c>
      <c r="G112" s="44">
        <v>3</v>
      </c>
      <c r="H112" s="63">
        <v>0</v>
      </c>
      <c r="I112" s="44">
        <f t="shared" si="128"/>
        <v>0</v>
      </c>
      <c r="J112" s="44">
        <f t="shared" si="129"/>
        <v>0</v>
      </c>
      <c r="K112" s="44">
        <f t="shared" si="130"/>
        <v>0</v>
      </c>
      <c r="L112" s="44">
        <v>0</v>
      </c>
      <c r="M112" s="44">
        <f t="shared" si="131"/>
        <v>0</v>
      </c>
      <c r="N112" s="45" t="s">
        <v>107</v>
      </c>
      <c r="O112" s="46" t="s">
        <v>291</v>
      </c>
      <c r="Z112" s="44">
        <f t="shared" si="132"/>
        <v>0</v>
      </c>
      <c r="AB112" s="44">
        <f t="shared" si="133"/>
        <v>0</v>
      </c>
      <c r="AC112" s="44">
        <f t="shared" si="134"/>
        <v>0</v>
      </c>
      <c r="AD112" s="44">
        <f t="shared" si="135"/>
        <v>0</v>
      </c>
      <c r="AE112" s="44">
        <f t="shared" si="136"/>
        <v>0</v>
      </c>
      <c r="AF112" s="44">
        <f t="shared" si="137"/>
        <v>0</v>
      </c>
      <c r="AG112" s="44">
        <f t="shared" si="138"/>
        <v>0</v>
      </c>
      <c r="AH112" s="44">
        <f t="shared" si="139"/>
        <v>0</v>
      </c>
      <c r="AI112" s="28" t="s">
        <v>288</v>
      </c>
      <c r="AJ112" s="44">
        <f t="shared" si="140"/>
        <v>0</v>
      </c>
      <c r="AK112" s="44">
        <f t="shared" si="141"/>
        <v>0</v>
      </c>
      <c r="AL112" s="44">
        <f t="shared" si="142"/>
        <v>0</v>
      </c>
      <c r="AN112" s="44">
        <v>21</v>
      </c>
      <c r="AO112" s="44">
        <f>H112*0</f>
        <v>0</v>
      </c>
      <c r="AP112" s="44">
        <f>H112*(1-0)</f>
        <v>0</v>
      </c>
      <c r="AQ112" s="47" t="s">
        <v>103</v>
      </c>
      <c r="AV112" s="44">
        <f t="shared" si="143"/>
        <v>0</v>
      </c>
      <c r="AW112" s="44">
        <f t="shared" si="144"/>
        <v>0</v>
      </c>
      <c r="AX112" s="44">
        <f t="shared" si="145"/>
        <v>0</v>
      </c>
      <c r="AY112" s="47" t="s">
        <v>108</v>
      </c>
      <c r="AZ112" s="47" t="s">
        <v>292</v>
      </c>
      <c r="BA112" s="28" t="s">
        <v>293</v>
      </c>
      <c r="BC112" s="44">
        <f t="shared" si="146"/>
        <v>0</v>
      </c>
      <c r="BD112" s="44">
        <f t="shared" si="147"/>
        <v>0</v>
      </c>
      <c r="BE112" s="44">
        <v>0</v>
      </c>
      <c r="BF112" s="44">
        <f t="shared" si="148"/>
        <v>0</v>
      </c>
      <c r="BH112" s="44">
        <f t="shared" si="149"/>
        <v>0</v>
      </c>
      <c r="BI112" s="44">
        <f t="shared" si="150"/>
        <v>0</v>
      </c>
      <c r="BJ112" s="44">
        <f t="shared" si="151"/>
        <v>0</v>
      </c>
      <c r="BK112" s="44"/>
      <c r="BL112" s="44">
        <v>1</v>
      </c>
    </row>
    <row r="113" spans="1:64" ht="15" customHeight="1">
      <c r="A113" s="21" t="s">
        <v>297</v>
      </c>
      <c r="B113" s="3" t="s">
        <v>288</v>
      </c>
      <c r="C113" s="3" t="s">
        <v>149</v>
      </c>
      <c r="D113" s="79" t="s">
        <v>229</v>
      </c>
      <c r="E113" s="79"/>
      <c r="F113" s="3" t="s">
        <v>106</v>
      </c>
      <c r="G113" s="44">
        <v>3</v>
      </c>
      <c r="H113" s="63">
        <v>0</v>
      </c>
      <c r="I113" s="44">
        <f t="shared" si="128"/>
        <v>0</v>
      </c>
      <c r="J113" s="44">
        <f t="shared" si="129"/>
        <v>0</v>
      </c>
      <c r="K113" s="44">
        <f t="shared" si="130"/>
        <v>0</v>
      </c>
      <c r="L113" s="44">
        <v>1E-05</v>
      </c>
      <c r="M113" s="44">
        <f t="shared" si="131"/>
        <v>3.0000000000000004E-05</v>
      </c>
      <c r="N113" s="45" t="s">
        <v>107</v>
      </c>
      <c r="O113" s="46" t="s">
        <v>291</v>
      </c>
      <c r="Z113" s="44">
        <f t="shared" si="132"/>
        <v>0</v>
      </c>
      <c r="AB113" s="44">
        <f t="shared" si="133"/>
        <v>0</v>
      </c>
      <c r="AC113" s="44">
        <f t="shared" si="134"/>
        <v>0</v>
      </c>
      <c r="AD113" s="44">
        <f t="shared" si="135"/>
        <v>0</v>
      </c>
      <c r="AE113" s="44">
        <f t="shared" si="136"/>
        <v>0</v>
      </c>
      <c r="AF113" s="44">
        <f t="shared" si="137"/>
        <v>0</v>
      </c>
      <c r="AG113" s="44">
        <f t="shared" si="138"/>
        <v>0</v>
      </c>
      <c r="AH113" s="44">
        <f t="shared" si="139"/>
        <v>0</v>
      </c>
      <c r="AI113" s="28" t="s">
        <v>288</v>
      </c>
      <c r="AJ113" s="44">
        <f t="shared" si="140"/>
        <v>0</v>
      </c>
      <c r="AK113" s="44">
        <f t="shared" si="141"/>
        <v>0</v>
      </c>
      <c r="AL113" s="44">
        <f t="shared" si="142"/>
        <v>0</v>
      </c>
      <c r="AN113" s="44">
        <v>21</v>
      </c>
      <c r="AO113" s="44">
        <f>H113*0.108396946564885</f>
        <v>0</v>
      </c>
      <c r="AP113" s="44">
        <f>H113*(1-0.108396946564885)</f>
        <v>0</v>
      </c>
      <c r="AQ113" s="47" t="s">
        <v>103</v>
      </c>
      <c r="AV113" s="44">
        <f t="shared" si="143"/>
        <v>0</v>
      </c>
      <c r="AW113" s="44">
        <f t="shared" si="144"/>
        <v>0</v>
      </c>
      <c r="AX113" s="44">
        <f t="shared" si="145"/>
        <v>0</v>
      </c>
      <c r="AY113" s="47" t="s">
        <v>108</v>
      </c>
      <c r="AZ113" s="47" t="s">
        <v>292</v>
      </c>
      <c r="BA113" s="28" t="s">
        <v>293</v>
      </c>
      <c r="BC113" s="44">
        <f t="shared" si="146"/>
        <v>0</v>
      </c>
      <c r="BD113" s="44">
        <f t="shared" si="147"/>
        <v>0</v>
      </c>
      <c r="BE113" s="44">
        <v>0</v>
      </c>
      <c r="BF113" s="44">
        <f t="shared" si="148"/>
        <v>3.0000000000000004E-05</v>
      </c>
      <c r="BH113" s="44">
        <f t="shared" si="149"/>
        <v>0</v>
      </c>
      <c r="BI113" s="44">
        <f t="shared" si="150"/>
        <v>0</v>
      </c>
      <c r="BJ113" s="44">
        <f t="shared" si="151"/>
        <v>0</v>
      </c>
      <c r="BK113" s="44"/>
      <c r="BL113" s="44">
        <v>1</v>
      </c>
    </row>
    <row r="114" spans="1:64" ht="15" customHeight="1">
      <c r="A114" s="21" t="s">
        <v>298</v>
      </c>
      <c r="B114" s="3" t="s">
        <v>288</v>
      </c>
      <c r="C114" s="3" t="s">
        <v>127</v>
      </c>
      <c r="D114" s="79" t="s">
        <v>231</v>
      </c>
      <c r="E114" s="79"/>
      <c r="F114" s="3" t="s">
        <v>106</v>
      </c>
      <c r="G114" s="44">
        <v>5</v>
      </c>
      <c r="H114" s="63">
        <v>0</v>
      </c>
      <c r="I114" s="44">
        <f t="shared" si="128"/>
        <v>0</v>
      </c>
      <c r="J114" s="44">
        <f t="shared" si="129"/>
        <v>0</v>
      </c>
      <c r="K114" s="44">
        <f t="shared" si="130"/>
        <v>0</v>
      </c>
      <c r="L114" s="44">
        <v>0.00056</v>
      </c>
      <c r="M114" s="44">
        <f t="shared" si="131"/>
        <v>0.0027999999999999995</v>
      </c>
      <c r="N114" s="45" t="s">
        <v>107</v>
      </c>
      <c r="O114" s="46" t="s">
        <v>291</v>
      </c>
      <c r="Z114" s="44">
        <f t="shared" si="132"/>
        <v>0</v>
      </c>
      <c r="AB114" s="44">
        <f t="shared" si="133"/>
        <v>0</v>
      </c>
      <c r="AC114" s="44">
        <f t="shared" si="134"/>
        <v>0</v>
      </c>
      <c r="AD114" s="44">
        <f t="shared" si="135"/>
        <v>0</v>
      </c>
      <c r="AE114" s="44">
        <f t="shared" si="136"/>
        <v>0</v>
      </c>
      <c r="AF114" s="44">
        <f t="shared" si="137"/>
        <v>0</v>
      </c>
      <c r="AG114" s="44">
        <f t="shared" si="138"/>
        <v>0</v>
      </c>
      <c r="AH114" s="44">
        <f t="shared" si="139"/>
        <v>0</v>
      </c>
      <c r="AI114" s="28" t="s">
        <v>288</v>
      </c>
      <c r="AJ114" s="44">
        <f t="shared" si="140"/>
        <v>0</v>
      </c>
      <c r="AK114" s="44">
        <f t="shared" si="141"/>
        <v>0</v>
      </c>
      <c r="AL114" s="44">
        <f t="shared" si="142"/>
        <v>0</v>
      </c>
      <c r="AN114" s="44">
        <v>21</v>
      </c>
      <c r="AO114" s="44">
        <f>H114*0.17665295536058</f>
        <v>0</v>
      </c>
      <c r="AP114" s="44">
        <f>H114*(1-0.17665295536058)</f>
        <v>0</v>
      </c>
      <c r="AQ114" s="47" t="s">
        <v>103</v>
      </c>
      <c r="AV114" s="44">
        <f t="shared" si="143"/>
        <v>0</v>
      </c>
      <c r="AW114" s="44">
        <f t="shared" si="144"/>
        <v>0</v>
      </c>
      <c r="AX114" s="44">
        <f t="shared" si="145"/>
        <v>0</v>
      </c>
      <c r="AY114" s="47" t="s">
        <v>108</v>
      </c>
      <c r="AZ114" s="47" t="s">
        <v>292</v>
      </c>
      <c r="BA114" s="28" t="s">
        <v>293</v>
      </c>
      <c r="BC114" s="44">
        <f t="shared" si="146"/>
        <v>0</v>
      </c>
      <c r="BD114" s="44">
        <f t="shared" si="147"/>
        <v>0</v>
      </c>
      <c r="BE114" s="44">
        <v>0</v>
      </c>
      <c r="BF114" s="44">
        <f t="shared" si="148"/>
        <v>0.0027999999999999995</v>
      </c>
      <c r="BH114" s="44">
        <f t="shared" si="149"/>
        <v>0</v>
      </c>
      <c r="BI114" s="44">
        <f t="shared" si="150"/>
        <v>0</v>
      </c>
      <c r="BJ114" s="44">
        <f t="shared" si="151"/>
        <v>0</v>
      </c>
      <c r="BK114" s="44"/>
      <c r="BL114" s="44">
        <v>1</v>
      </c>
    </row>
    <row r="115" spans="1:64" ht="15" customHeight="1">
      <c r="A115" s="21" t="s">
        <v>299</v>
      </c>
      <c r="B115" s="3" t="s">
        <v>288</v>
      </c>
      <c r="C115" s="3" t="s">
        <v>112</v>
      </c>
      <c r="D115" s="79" t="s">
        <v>233</v>
      </c>
      <c r="E115" s="79"/>
      <c r="F115" s="3" t="s">
        <v>106</v>
      </c>
      <c r="G115" s="44">
        <v>85</v>
      </c>
      <c r="H115" s="63">
        <v>0</v>
      </c>
      <c r="I115" s="44">
        <f t="shared" si="128"/>
        <v>0</v>
      </c>
      <c r="J115" s="44">
        <f t="shared" si="129"/>
        <v>0</v>
      </c>
      <c r="K115" s="44">
        <f t="shared" si="130"/>
        <v>0</v>
      </c>
      <c r="L115" s="44">
        <v>0</v>
      </c>
      <c r="M115" s="44">
        <f t="shared" si="131"/>
        <v>0</v>
      </c>
      <c r="N115" s="45"/>
      <c r="O115" s="46" t="s">
        <v>291</v>
      </c>
      <c r="Z115" s="44">
        <f t="shared" si="132"/>
        <v>0</v>
      </c>
      <c r="AB115" s="44">
        <f t="shared" si="133"/>
        <v>0</v>
      </c>
      <c r="AC115" s="44">
        <f t="shared" si="134"/>
        <v>0</v>
      </c>
      <c r="AD115" s="44">
        <f t="shared" si="135"/>
        <v>0</v>
      </c>
      <c r="AE115" s="44">
        <f t="shared" si="136"/>
        <v>0</v>
      </c>
      <c r="AF115" s="44">
        <f t="shared" si="137"/>
        <v>0</v>
      </c>
      <c r="AG115" s="44">
        <f t="shared" si="138"/>
        <v>0</v>
      </c>
      <c r="AH115" s="44">
        <f t="shared" si="139"/>
        <v>0</v>
      </c>
      <c r="AI115" s="28" t="s">
        <v>288</v>
      </c>
      <c r="AJ115" s="44">
        <f t="shared" si="140"/>
        <v>0</v>
      </c>
      <c r="AK115" s="44">
        <f t="shared" si="141"/>
        <v>0</v>
      </c>
      <c r="AL115" s="44">
        <f t="shared" si="142"/>
        <v>0</v>
      </c>
      <c r="AN115" s="44">
        <v>21</v>
      </c>
      <c r="AO115" s="44">
        <f>H115*0</f>
        <v>0</v>
      </c>
      <c r="AP115" s="44">
        <f>H115*(1-0)</f>
        <v>0</v>
      </c>
      <c r="AQ115" s="47" t="s">
        <v>103</v>
      </c>
      <c r="AV115" s="44">
        <f t="shared" si="143"/>
        <v>0</v>
      </c>
      <c r="AW115" s="44">
        <f t="shared" si="144"/>
        <v>0</v>
      </c>
      <c r="AX115" s="44">
        <f t="shared" si="145"/>
        <v>0</v>
      </c>
      <c r="AY115" s="47" t="s">
        <v>108</v>
      </c>
      <c r="AZ115" s="47" t="s">
        <v>292</v>
      </c>
      <c r="BA115" s="28" t="s">
        <v>293</v>
      </c>
      <c r="BC115" s="44">
        <f t="shared" si="146"/>
        <v>0</v>
      </c>
      <c r="BD115" s="44">
        <f t="shared" si="147"/>
        <v>0</v>
      </c>
      <c r="BE115" s="44">
        <v>0</v>
      </c>
      <c r="BF115" s="44">
        <f t="shared" si="148"/>
        <v>0</v>
      </c>
      <c r="BH115" s="44">
        <f t="shared" si="149"/>
        <v>0</v>
      </c>
      <c r="BI115" s="44">
        <f t="shared" si="150"/>
        <v>0</v>
      </c>
      <c r="BJ115" s="44">
        <f t="shared" si="151"/>
        <v>0</v>
      </c>
      <c r="BK115" s="44"/>
      <c r="BL115" s="44">
        <v>1</v>
      </c>
    </row>
    <row r="116" spans="1:64" ht="15" customHeight="1">
      <c r="A116" s="21" t="s">
        <v>300</v>
      </c>
      <c r="B116" s="3" t="s">
        <v>288</v>
      </c>
      <c r="C116" s="3" t="s">
        <v>112</v>
      </c>
      <c r="D116" s="79" t="s">
        <v>138</v>
      </c>
      <c r="E116" s="79"/>
      <c r="F116" s="3" t="s">
        <v>106</v>
      </c>
      <c r="G116" s="44">
        <v>216</v>
      </c>
      <c r="H116" s="63">
        <v>0</v>
      </c>
      <c r="I116" s="44">
        <f t="shared" si="128"/>
        <v>0</v>
      </c>
      <c r="J116" s="44">
        <f t="shared" si="129"/>
        <v>0</v>
      </c>
      <c r="K116" s="44">
        <f t="shared" si="130"/>
        <v>0</v>
      </c>
      <c r="L116" s="44">
        <v>0</v>
      </c>
      <c r="M116" s="44">
        <f t="shared" si="131"/>
        <v>0</v>
      </c>
      <c r="N116" s="45"/>
      <c r="O116" s="46" t="s">
        <v>291</v>
      </c>
      <c r="Z116" s="44">
        <f t="shared" si="132"/>
        <v>0</v>
      </c>
      <c r="AB116" s="44">
        <f t="shared" si="133"/>
        <v>0</v>
      </c>
      <c r="AC116" s="44">
        <f t="shared" si="134"/>
        <v>0</v>
      </c>
      <c r="AD116" s="44">
        <f t="shared" si="135"/>
        <v>0</v>
      </c>
      <c r="AE116" s="44">
        <f t="shared" si="136"/>
        <v>0</v>
      </c>
      <c r="AF116" s="44">
        <f t="shared" si="137"/>
        <v>0</v>
      </c>
      <c r="AG116" s="44">
        <f t="shared" si="138"/>
        <v>0</v>
      </c>
      <c r="AH116" s="44">
        <f t="shared" si="139"/>
        <v>0</v>
      </c>
      <c r="AI116" s="28" t="s">
        <v>288</v>
      </c>
      <c r="AJ116" s="44">
        <f t="shared" si="140"/>
        <v>0</v>
      </c>
      <c r="AK116" s="44">
        <f t="shared" si="141"/>
        <v>0</v>
      </c>
      <c r="AL116" s="44">
        <f t="shared" si="142"/>
        <v>0</v>
      </c>
      <c r="AN116" s="44">
        <v>21</v>
      </c>
      <c r="AO116" s="44">
        <f>H116*0</f>
        <v>0</v>
      </c>
      <c r="AP116" s="44">
        <f>H116*(1-0)</f>
        <v>0</v>
      </c>
      <c r="AQ116" s="47" t="s">
        <v>103</v>
      </c>
      <c r="AV116" s="44">
        <f t="shared" si="143"/>
        <v>0</v>
      </c>
      <c r="AW116" s="44">
        <f t="shared" si="144"/>
        <v>0</v>
      </c>
      <c r="AX116" s="44">
        <f t="shared" si="145"/>
        <v>0</v>
      </c>
      <c r="AY116" s="47" t="s">
        <v>108</v>
      </c>
      <c r="AZ116" s="47" t="s">
        <v>292</v>
      </c>
      <c r="BA116" s="28" t="s">
        <v>293</v>
      </c>
      <c r="BC116" s="44">
        <f t="shared" si="146"/>
        <v>0</v>
      </c>
      <c r="BD116" s="44">
        <f t="shared" si="147"/>
        <v>0</v>
      </c>
      <c r="BE116" s="44">
        <v>0</v>
      </c>
      <c r="BF116" s="44">
        <f t="shared" si="148"/>
        <v>0</v>
      </c>
      <c r="BH116" s="44">
        <f t="shared" si="149"/>
        <v>0</v>
      </c>
      <c r="BI116" s="44">
        <f t="shared" si="150"/>
        <v>0</v>
      </c>
      <c r="BJ116" s="44">
        <f t="shared" si="151"/>
        <v>0</v>
      </c>
      <c r="BK116" s="44"/>
      <c r="BL116" s="44">
        <v>1</v>
      </c>
    </row>
    <row r="117" spans="1:64" ht="15" customHeight="1">
      <c r="A117" s="21" t="s">
        <v>301</v>
      </c>
      <c r="B117" s="3" t="s">
        <v>288</v>
      </c>
      <c r="C117" s="3" t="s">
        <v>160</v>
      </c>
      <c r="D117" s="79" t="s">
        <v>161</v>
      </c>
      <c r="E117" s="79"/>
      <c r="F117" s="3" t="s">
        <v>162</v>
      </c>
      <c r="G117" s="44">
        <v>32.7</v>
      </c>
      <c r="H117" s="63">
        <v>0</v>
      </c>
      <c r="I117" s="44">
        <f t="shared" si="128"/>
        <v>0</v>
      </c>
      <c r="J117" s="44">
        <f t="shared" si="129"/>
        <v>0</v>
      </c>
      <c r="K117" s="44">
        <f t="shared" si="130"/>
        <v>0</v>
      </c>
      <c r="L117" s="44">
        <v>0</v>
      </c>
      <c r="M117" s="44">
        <f t="shared" si="131"/>
        <v>0</v>
      </c>
      <c r="N117" s="45" t="s">
        <v>107</v>
      </c>
      <c r="O117" s="46" t="s">
        <v>291</v>
      </c>
      <c r="Z117" s="44">
        <f t="shared" si="132"/>
        <v>0</v>
      </c>
      <c r="AB117" s="44">
        <f t="shared" si="133"/>
        <v>0</v>
      </c>
      <c r="AC117" s="44">
        <f t="shared" si="134"/>
        <v>0</v>
      </c>
      <c r="AD117" s="44">
        <f t="shared" si="135"/>
        <v>0</v>
      </c>
      <c r="AE117" s="44">
        <f t="shared" si="136"/>
        <v>0</v>
      </c>
      <c r="AF117" s="44">
        <f t="shared" si="137"/>
        <v>0</v>
      </c>
      <c r="AG117" s="44">
        <f t="shared" si="138"/>
        <v>0</v>
      </c>
      <c r="AH117" s="44">
        <f t="shared" si="139"/>
        <v>0</v>
      </c>
      <c r="AI117" s="28" t="s">
        <v>288</v>
      </c>
      <c r="AJ117" s="44">
        <f t="shared" si="140"/>
        <v>0</v>
      </c>
      <c r="AK117" s="44">
        <f t="shared" si="141"/>
        <v>0</v>
      </c>
      <c r="AL117" s="44">
        <f t="shared" si="142"/>
        <v>0</v>
      </c>
      <c r="AN117" s="44">
        <v>21</v>
      </c>
      <c r="AO117" s="44">
        <f>H117*0</f>
        <v>0</v>
      </c>
      <c r="AP117" s="44">
        <f>H117*(1-0)</f>
        <v>0</v>
      </c>
      <c r="AQ117" s="47" t="s">
        <v>103</v>
      </c>
      <c r="AV117" s="44">
        <f t="shared" si="143"/>
        <v>0</v>
      </c>
      <c r="AW117" s="44">
        <f t="shared" si="144"/>
        <v>0</v>
      </c>
      <c r="AX117" s="44">
        <f t="shared" si="145"/>
        <v>0</v>
      </c>
      <c r="AY117" s="47" t="s">
        <v>108</v>
      </c>
      <c r="AZ117" s="47" t="s">
        <v>292</v>
      </c>
      <c r="BA117" s="28" t="s">
        <v>293</v>
      </c>
      <c r="BC117" s="44">
        <f t="shared" si="146"/>
        <v>0</v>
      </c>
      <c r="BD117" s="44">
        <f t="shared" si="147"/>
        <v>0</v>
      </c>
      <c r="BE117" s="44">
        <v>0</v>
      </c>
      <c r="BF117" s="44">
        <f t="shared" si="148"/>
        <v>0</v>
      </c>
      <c r="BH117" s="44">
        <f t="shared" si="149"/>
        <v>0</v>
      </c>
      <c r="BI117" s="44">
        <f t="shared" si="150"/>
        <v>0</v>
      </c>
      <c r="BJ117" s="44">
        <f t="shared" si="151"/>
        <v>0</v>
      </c>
      <c r="BK117" s="44"/>
      <c r="BL117" s="44">
        <v>1</v>
      </c>
    </row>
    <row r="118" spans="1:64" ht="15" customHeight="1">
      <c r="A118" s="21" t="s">
        <v>302</v>
      </c>
      <c r="B118" s="3" t="s">
        <v>288</v>
      </c>
      <c r="C118" s="3" t="s">
        <v>164</v>
      </c>
      <c r="D118" s="79" t="s">
        <v>237</v>
      </c>
      <c r="E118" s="79"/>
      <c r="F118" s="3" t="s">
        <v>162</v>
      </c>
      <c r="G118" s="44">
        <v>32.7</v>
      </c>
      <c r="H118" s="63">
        <v>0</v>
      </c>
      <c r="I118" s="44">
        <f t="shared" si="128"/>
        <v>0</v>
      </c>
      <c r="J118" s="44">
        <f t="shared" si="129"/>
        <v>0</v>
      </c>
      <c r="K118" s="44">
        <f t="shared" si="130"/>
        <v>0</v>
      </c>
      <c r="L118" s="44">
        <v>0</v>
      </c>
      <c r="M118" s="44">
        <f t="shared" si="131"/>
        <v>0</v>
      </c>
      <c r="N118" s="45" t="s">
        <v>107</v>
      </c>
      <c r="O118" s="46" t="s">
        <v>291</v>
      </c>
      <c r="Z118" s="44">
        <f t="shared" si="132"/>
        <v>0</v>
      </c>
      <c r="AB118" s="44">
        <f t="shared" si="133"/>
        <v>0</v>
      </c>
      <c r="AC118" s="44">
        <f t="shared" si="134"/>
        <v>0</v>
      </c>
      <c r="AD118" s="44">
        <f t="shared" si="135"/>
        <v>0</v>
      </c>
      <c r="AE118" s="44">
        <f t="shared" si="136"/>
        <v>0</v>
      </c>
      <c r="AF118" s="44">
        <f t="shared" si="137"/>
        <v>0</v>
      </c>
      <c r="AG118" s="44">
        <f t="shared" si="138"/>
        <v>0</v>
      </c>
      <c r="AH118" s="44">
        <f t="shared" si="139"/>
        <v>0</v>
      </c>
      <c r="AI118" s="28" t="s">
        <v>288</v>
      </c>
      <c r="AJ118" s="44">
        <f t="shared" si="140"/>
        <v>0</v>
      </c>
      <c r="AK118" s="44">
        <f t="shared" si="141"/>
        <v>0</v>
      </c>
      <c r="AL118" s="44">
        <f t="shared" si="142"/>
        <v>0</v>
      </c>
      <c r="AN118" s="44">
        <v>21</v>
      </c>
      <c r="AO118" s="44">
        <f>H118*0.313271130052081</f>
        <v>0</v>
      </c>
      <c r="AP118" s="44">
        <f>H118*(1-0.313271130052081)</f>
        <v>0</v>
      </c>
      <c r="AQ118" s="47" t="s">
        <v>103</v>
      </c>
      <c r="AV118" s="44">
        <f t="shared" si="143"/>
        <v>0</v>
      </c>
      <c r="AW118" s="44">
        <f t="shared" si="144"/>
        <v>0</v>
      </c>
      <c r="AX118" s="44">
        <f t="shared" si="145"/>
        <v>0</v>
      </c>
      <c r="AY118" s="47" t="s">
        <v>108</v>
      </c>
      <c r="AZ118" s="47" t="s">
        <v>292</v>
      </c>
      <c r="BA118" s="28" t="s">
        <v>293</v>
      </c>
      <c r="BC118" s="44">
        <f t="shared" si="146"/>
        <v>0</v>
      </c>
      <c r="BD118" s="44">
        <f t="shared" si="147"/>
        <v>0</v>
      </c>
      <c r="BE118" s="44">
        <v>0</v>
      </c>
      <c r="BF118" s="44">
        <f t="shared" si="148"/>
        <v>0</v>
      </c>
      <c r="BH118" s="44">
        <f t="shared" si="149"/>
        <v>0</v>
      </c>
      <c r="BI118" s="44">
        <f t="shared" si="150"/>
        <v>0</v>
      </c>
      <c r="BJ118" s="44">
        <f t="shared" si="151"/>
        <v>0</v>
      </c>
      <c r="BK118" s="44"/>
      <c r="BL118" s="44">
        <v>1</v>
      </c>
    </row>
    <row r="119" spans="1:64" ht="15" customHeight="1">
      <c r="A119" s="21" t="s">
        <v>303</v>
      </c>
      <c r="B119" s="3" t="s">
        <v>288</v>
      </c>
      <c r="C119" s="3" t="s">
        <v>207</v>
      </c>
      <c r="D119" s="79" t="s">
        <v>208</v>
      </c>
      <c r="E119" s="79"/>
      <c r="F119" s="3" t="s">
        <v>162</v>
      </c>
      <c r="G119" s="44">
        <v>32.7</v>
      </c>
      <c r="H119" s="63">
        <v>0</v>
      </c>
      <c r="I119" s="44">
        <f t="shared" si="128"/>
        <v>0</v>
      </c>
      <c r="J119" s="44">
        <f t="shared" si="129"/>
        <v>0</v>
      </c>
      <c r="K119" s="44">
        <f t="shared" si="130"/>
        <v>0</v>
      </c>
      <c r="L119" s="44">
        <v>0</v>
      </c>
      <c r="M119" s="44">
        <f t="shared" si="131"/>
        <v>0</v>
      </c>
      <c r="N119" s="45" t="s">
        <v>107</v>
      </c>
      <c r="O119" s="46" t="s">
        <v>291</v>
      </c>
      <c r="Z119" s="44">
        <f t="shared" si="132"/>
        <v>0</v>
      </c>
      <c r="AB119" s="44">
        <f t="shared" si="133"/>
        <v>0</v>
      </c>
      <c r="AC119" s="44">
        <f t="shared" si="134"/>
        <v>0</v>
      </c>
      <c r="AD119" s="44">
        <f t="shared" si="135"/>
        <v>0</v>
      </c>
      <c r="AE119" s="44">
        <f t="shared" si="136"/>
        <v>0</v>
      </c>
      <c r="AF119" s="44">
        <f t="shared" si="137"/>
        <v>0</v>
      </c>
      <c r="AG119" s="44">
        <f t="shared" si="138"/>
        <v>0</v>
      </c>
      <c r="AH119" s="44">
        <f t="shared" si="139"/>
        <v>0</v>
      </c>
      <c r="AI119" s="28" t="s">
        <v>288</v>
      </c>
      <c r="AJ119" s="44">
        <f t="shared" si="140"/>
        <v>0</v>
      </c>
      <c r="AK119" s="44">
        <f t="shared" si="141"/>
        <v>0</v>
      </c>
      <c r="AL119" s="44">
        <f t="shared" si="142"/>
        <v>0</v>
      </c>
      <c r="AN119" s="44">
        <v>21</v>
      </c>
      <c r="AO119" s="44">
        <f aca="true" t="shared" si="152" ref="AO119:AO124">H119*1</f>
        <v>0</v>
      </c>
      <c r="AP119" s="44">
        <f aca="true" t="shared" si="153" ref="AP119:AP124">H119*(1-1)</f>
        <v>0</v>
      </c>
      <c r="AQ119" s="47" t="s">
        <v>103</v>
      </c>
      <c r="AV119" s="44">
        <f t="shared" si="143"/>
        <v>0</v>
      </c>
      <c r="AW119" s="44">
        <f t="shared" si="144"/>
        <v>0</v>
      </c>
      <c r="AX119" s="44">
        <f t="shared" si="145"/>
        <v>0</v>
      </c>
      <c r="AY119" s="47" t="s">
        <v>108</v>
      </c>
      <c r="AZ119" s="47" t="s">
        <v>292</v>
      </c>
      <c r="BA119" s="28" t="s">
        <v>293</v>
      </c>
      <c r="BC119" s="44">
        <f t="shared" si="146"/>
        <v>0</v>
      </c>
      <c r="BD119" s="44">
        <f t="shared" si="147"/>
        <v>0</v>
      </c>
      <c r="BE119" s="44">
        <v>0</v>
      </c>
      <c r="BF119" s="44">
        <f t="shared" si="148"/>
        <v>0</v>
      </c>
      <c r="BH119" s="44">
        <f t="shared" si="149"/>
        <v>0</v>
      </c>
      <c r="BI119" s="44">
        <f t="shared" si="150"/>
        <v>0</v>
      </c>
      <c r="BJ119" s="44">
        <f t="shared" si="151"/>
        <v>0</v>
      </c>
      <c r="BK119" s="44"/>
      <c r="BL119" s="44">
        <v>1</v>
      </c>
    </row>
    <row r="120" spans="1:64" ht="15" customHeight="1">
      <c r="A120" s="21" t="s">
        <v>304</v>
      </c>
      <c r="B120" s="3" t="s">
        <v>288</v>
      </c>
      <c r="C120" s="3" t="s">
        <v>198</v>
      </c>
      <c r="D120" s="79" t="s">
        <v>240</v>
      </c>
      <c r="E120" s="79"/>
      <c r="F120" s="3" t="s">
        <v>162</v>
      </c>
      <c r="G120" s="44">
        <v>0.721</v>
      </c>
      <c r="H120" s="63">
        <v>0</v>
      </c>
      <c r="I120" s="44">
        <f t="shared" si="128"/>
        <v>0</v>
      </c>
      <c r="J120" s="44">
        <f t="shared" si="129"/>
        <v>0</v>
      </c>
      <c r="K120" s="44">
        <f t="shared" si="130"/>
        <v>0</v>
      </c>
      <c r="L120" s="44">
        <v>0.1</v>
      </c>
      <c r="M120" s="44">
        <f t="shared" si="131"/>
        <v>0.0721</v>
      </c>
      <c r="N120" s="45"/>
      <c r="O120" s="46" t="s">
        <v>291</v>
      </c>
      <c r="Z120" s="44">
        <f t="shared" si="132"/>
        <v>0</v>
      </c>
      <c r="AB120" s="44">
        <f t="shared" si="133"/>
        <v>0</v>
      </c>
      <c r="AC120" s="44">
        <f t="shared" si="134"/>
        <v>0</v>
      </c>
      <c r="AD120" s="44">
        <f t="shared" si="135"/>
        <v>0</v>
      </c>
      <c r="AE120" s="44">
        <f t="shared" si="136"/>
        <v>0</v>
      </c>
      <c r="AF120" s="44">
        <f t="shared" si="137"/>
        <v>0</v>
      </c>
      <c r="AG120" s="44">
        <f t="shared" si="138"/>
        <v>0</v>
      </c>
      <c r="AH120" s="44">
        <f t="shared" si="139"/>
        <v>0</v>
      </c>
      <c r="AI120" s="28" t="s">
        <v>288</v>
      </c>
      <c r="AJ120" s="44">
        <f t="shared" si="140"/>
        <v>0</v>
      </c>
      <c r="AK120" s="44">
        <f t="shared" si="141"/>
        <v>0</v>
      </c>
      <c r="AL120" s="44">
        <f t="shared" si="142"/>
        <v>0</v>
      </c>
      <c r="AN120" s="44">
        <v>21</v>
      </c>
      <c r="AO120" s="44">
        <f t="shared" si="152"/>
        <v>0</v>
      </c>
      <c r="AP120" s="44">
        <f t="shared" si="153"/>
        <v>0</v>
      </c>
      <c r="AQ120" s="47" t="s">
        <v>103</v>
      </c>
      <c r="AV120" s="44">
        <f t="shared" si="143"/>
        <v>0</v>
      </c>
      <c r="AW120" s="44">
        <f t="shared" si="144"/>
        <v>0</v>
      </c>
      <c r="AX120" s="44">
        <f t="shared" si="145"/>
        <v>0</v>
      </c>
      <c r="AY120" s="47" t="s">
        <v>108</v>
      </c>
      <c r="AZ120" s="47" t="s">
        <v>292</v>
      </c>
      <c r="BA120" s="28" t="s">
        <v>293</v>
      </c>
      <c r="BC120" s="44">
        <f t="shared" si="146"/>
        <v>0</v>
      </c>
      <c r="BD120" s="44">
        <f t="shared" si="147"/>
        <v>0</v>
      </c>
      <c r="BE120" s="44">
        <v>0</v>
      </c>
      <c r="BF120" s="44">
        <f t="shared" si="148"/>
        <v>0.0721</v>
      </c>
      <c r="BH120" s="44">
        <f t="shared" si="149"/>
        <v>0</v>
      </c>
      <c r="BI120" s="44">
        <f t="shared" si="150"/>
        <v>0</v>
      </c>
      <c r="BJ120" s="44">
        <f t="shared" si="151"/>
        <v>0</v>
      </c>
      <c r="BK120" s="44"/>
      <c r="BL120" s="44">
        <v>1</v>
      </c>
    </row>
    <row r="121" spans="1:64" ht="15" customHeight="1">
      <c r="A121" s="21" t="s">
        <v>305</v>
      </c>
      <c r="B121" s="3" t="s">
        <v>288</v>
      </c>
      <c r="C121" s="3" t="s">
        <v>182</v>
      </c>
      <c r="D121" s="79" t="s">
        <v>242</v>
      </c>
      <c r="E121" s="79"/>
      <c r="F121" s="3" t="s">
        <v>106</v>
      </c>
      <c r="G121" s="44">
        <v>13</v>
      </c>
      <c r="H121" s="63">
        <v>0</v>
      </c>
      <c r="I121" s="44">
        <f t="shared" si="128"/>
        <v>0</v>
      </c>
      <c r="J121" s="44">
        <f t="shared" si="129"/>
        <v>0</v>
      </c>
      <c r="K121" s="44">
        <f t="shared" si="130"/>
        <v>0</v>
      </c>
      <c r="L121" s="44">
        <v>0</v>
      </c>
      <c r="M121" s="44">
        <f t="shared" si="131"/>
        <v>0</v>
      </c>
      <c r="N121" s="45"/>
      <c r="O121" s="46" t="s">
        <v>291</v>
      </c>
      <c r="Z121" s="44">
        <f t="shared" si="132"/>
        <v>0</v>
      </c>
      <c r="AB121" s="44">
        <f t="shared" si="133"/>
        <v>0</v>
      </c>
      <c r="AC121" s="44">
        <f t="shared" si="134"/>
        <v>0</v>
      </c>
      <c r="AD121" s="44">
        <f t="shared" si="135"/>
        <v>0</v>
      </c>
      <c r="AE121" s="44">
        <f t="shared" si="136"/>
        <v>0</v>
      </c>
      <c r="AF121" s="44">
        <f t="shared" si="137"/>
        <v>0</v>
      </c>
      <c r="AG121" s="44">
        <f t="shared" si="138"/>
        <v>0</v>
      </c>
      <c r="AH121" s="44">
        <f t="shared" si="139"/>
        <v>0</v>
      </c>
      <c r="AI121" s="28" t="s">
        <v>288</v>
      </c>
      <c r="AJ121" s="44">
        <f t="shared" si="140"/>
        <v>0</v>
      </c>
      <c r="AK121" s="44">
        <f t="shared" si="141"/>
        <v>0</v>
      </c>
      <c r="AL121" s="44">
        <f t="shared" si="142"/>
        <v>0</v>
      </c>
      <c r="AN121" s="44">
        <v>21</v>
      </c>
      <c r="AO121" s="44">
        <f t="shared" si="152"/>
        <v>0</v>
      </c>
      <c r="AP121" s="44">
        <f t="shared" si="153"/>
        <v>0</v>
      </c>
      <c r="AQ121" s="47" t="s">
        <v>103</v>
      </c>
      <c r="AV121" s="44">
        <f t="shared" si="143"/>
        <v>0</v>
      </c>
      <c r="AW121" s="44">
        <f t="shared" si="144"/>
        <v>0</v>
      </c>
      <c r="AX121" s="44">
        <f t="shared" si="145"/>
        <v>0</v>
      </c>
      <c r="AY121" s="47" t="s">
        <v>108</v>
      </c>
      <c r="AZ121" s="47" t="s">
        <v>292</v>
      </c>
      <c r="BA121" s="28" t="s">
        <v>293</v>
      </c>
      <c r="BC121" s="44">
        <f t="shared" si="146"/>
        <v>0</v>
      </c>
      <c r="BD121" s="44">
        <f t="shared" si="147"/>
        <v>0</v>
      </c>
      <c r="BE121" s="44">
        <v>0</v>
      </c>
      <c r="BF121" s="44">
        <f t="shared" si="148"/>
        <v>0</v>
      </c>
      <c r="BH121" s="44">
        <f t="shared" si="149"/>
        <v>0</v>
      </c>
      <c r="BI121" s="44">
        <f t="shared" si="150"/>
        <v>0</v>
      </c>
      <c r="BJ121" s="44">
        <f t="shared" si="151"/>
        <v>0</v>
      </c>
      <c r="BK121" s="44"/>
      <c r="BL121" s="44">
        <v>1</v>
      </c>
    </row>
    <row r="122" spans="1:64" ht="15" customHeight="1">
      <c r="A122" s="21" t="s">
        <v>306</v>
      </c>
      <c r="B122" s="3" t="s">
        <v>288</v>
      </c>
      <c r="C122" s="3" t="s">
        <v>185</v>
      </c>
      <c r="D122" s="79" t="s">
        <v>189</v>
      </c>
      <c r="E122" s="79"/>
      <c r="F122" s="3" t="s">
        <v>187</v>
      </c>
      <c r="G122" s="44">
        <v>14</v>
      </c>
      <c r="H122" s="63">
        <v>0</v>
      </c>
      <c r="I122" s="44">
        <f t="shared" si="128"/>
        <v>0</v>
      </c>
      <c r="J122" s="44">
        <f t="shared" si="129"/>
        <v>0</v>
      </c>
      <c r="K122" s="44">
        <f t="shared" si="130"/>
        <v>0</v>
      </c>
      <c r="L122" s="44">
        <v>0</v>
      </c>
      <c r="M122" s="44">
        <f t="shared" si="131"/>
        <v>0</v>
      </c>
      <c r="N122" s="45"/>
      <c r="O122" s="46" t="s">
        <v>291</v>
      </c>
      <c r="Z122" s="44">
        <f t="shared" si="132"/>
        <v>0</v>
      </c>
      <c r="AB122" s="44">
        <f t="shared" si="133"/>
        <v>0</v>
      </c>
      <c r="AC122" s="44">
        <f t="shared" si="134"/>
        <v>0</v>
      </c>
      <c r="AD122" s="44">
        <f t="shared" si="135"/>
        <v>0</v>
      </c>
      <c r="AE122" s="44">
        <f t="shared" si="136"/>
        <v>0</v>
      </c>
      <c r="AF122" s="44">
        <f t="shared" si="137"/>
        <v>0</v>
      </c>
      <c r="AG122" s="44">
        <f t="shared" si="138"/>
        <v>0</v>
      </c>
      <c r="AH122" s="44">
        <f t="shared" si="139"/>
        <v>0</v>
      </c>
      <c r="AI122" s="28" t="s">
        <v>288</v>
      </c>
      <c r="AJ122" s="44">
        <f t="shared" si="140"/>
        <v>0</v>
      </c>
      <c r="AK122" s="44">
        <f t="shared" si="141"/>
        <v>0</v>
      </c>
      <c r="AL122" s="44">
        <f t="shared" si="142"/>
        <v>0</v>
      </c>
      <c r="AN122" s="44">
        <v>21</v>
      </c>
      <c r="AO122" s="44">
        <f t="shared" si="152"/>
        <v>0</v>
      </c>
      <c r="AP122" s="44">
        <f t="shared" si="153"/>
        <v>0</v>
      </c>
      <c r="AQ122" s="47" t="s">
        <v>103</v>
      </c>
      <c r="AV122" s="44">
        <f t="shared" si="143"/>
        <v>0</v>
      </c>
      <c r="AW122" s="44">
        <f t="shared" si="144"/>
        <v>0</v>
      </c>
      <c r="AX122" s="44">
        <f t="shared" si="145"/>
        <v>0</v>
      </c>
      <c r="AY122" s="47" t="s">
        <v>108</v>
      </c>
      <c r="AZ122" s="47" t="s">
        <v>292</v>
      </c>
      <c r="BA122" s="28" t="s">
        <v>293</v>
      </c>
      <c r="BC122" s="44">
        <f t="shared" si="146"/>
        <v>0</v>
      </c>
      <c r="BD122" s="44">
        <f t="shared" si="147"/>
        <v>0</v>
      </c>
      <c r="BE122" s="44">
        <v>0</v>
      </c>
      <c r="BF122" s="44">
        <f t="shared" si="148"/>
        <v>0</v>
      </c>
      <c r="BH122" s="44">
        <f t="shared" si="149"/>
        <v>0</v>
      </c>
      <c r="BI122" s="44">
        <f t="shared" si="150"/>
        <v>0</v>
      </c>
      <c r="BJ122" s="44">
        <f t="shared" si="151"/>
        <v>0</v>
      </c>
      <c r="BK122" s="44"/>
      <c r="BL122" s="44">
        <v>1</v>
      </c>
    </row>
    <row r="123" spans="1:64" ht="15" customHeight="1">
      <c r="A123" s="21" t="s">
        <v>307</v>
      </c>
      <c r="B123" s="3" t="s">
        <v>288</v>
      </c>
      <c r="C123" s="3" t="s">
        <v>179</v>
      </c>
      <c r="D123" s="79" t="s">
        <v>245</v>
      </c>
      <c r="E123" s="79"/>
      <c r="F123" s="3" t="s">
        <v>106</v>
      </c>
      <c r="G123" s="44">
        <v>13</v>
      </c>
      <c r="H123" s="63">
        <v>0</v>
      </c>
      <c r="I123" s="44">
        <f t="shared" si="128"/>
        <v>0</v>
      </c>
      <c r="J123" s="44">
        <f t="shared" si="129"/>
        <v>0</v>
      </c>
      <c r="K123" s="44">
        <f t="shared" si="130"/>
        <v>0</v>
      </c>
      <c r="L123" s="44">
        <v>0.003</v>
      </c>
      <c r="M123" s="44">
        <f t="shared" si="131"/>
        <v>0.039</v>
      </c>
      <c r="N123" s="45"/>
      <c r="O123" s="46" t="s">
        <v>291</v>
      </c>
      <c r="Z123" s="44">
        <f t="shared" si="132"/>
        <v>0</v>
      </c>
      <c r="AB123" s="44">
        <f t="shared" si="133"/>
        <v>0</v>
      </c>
      <c r="AC123" s="44">
        <f t="shared" si="134"/>
        <v>0</v>
      </c>
      <c r="AD123" s="44">
        <f t="shared" si="135"/>
        <v>0</v>
      </c>
      <c r="AE123" s="44">
        <f t="shared" si="136"/>
        <v>0</v>
      </c>
      <c r="AF123" s="44">
        <f t="shared" si="137"/>
        <v>0</v>
      </c>
      <c r="AG123" s="44">
        <f t="shared" si="138"/>
        <v>0</v>
      </c>
      <c r="AH123" s="44">
        <f t="shared" si="139"/>
        <v>0</v>
      </c>
      <c r="AI123" s="28" t="s">
        <v>288</v>
      </c>
      <c r="AJ123" s="44">
        <f t="shared" si="140"/>
        <v>0</v>
      </c>
      <c r="AK123" s="44">
        <f t="shared" si="141"/>
        <v>0</v>
      </c>
      <c r="AL123" s="44">
        <f t="shared" si="142"/>
        <v>0</v>
      </c>
      <c r="AN123" s="44">
        <v>21</v>
      </c>
      <c r="AO123" s="44">
        <f t="shared" si="152"/>
        <v>0</v>
      </c>
      <c r="AP123" s="44">
        <f t="shared" si="153"/>
        <v>0</v>
      </c>
      <c r="AQ123" s="47" t="s">
        <v>103</v>
      </c>
      <c r="AV123" s="44">
        <f t="shared" si="143"/>
        <v>0</v>
      </c>
      <c r="AW123" s="44">
        <f t="shared" si="144"/>
        <v>0</v>
      </c>
      <c r="AX123" s="44">
        <f t="shared" si="145"/>
        <v>0</v>
      </c>
      <c r="AY123" s="47" t="s">
        <v>108</v>
      </c>
      <c r="AZ123" s="47" t="s">
        <v>292</v>
      </c>
      <c r="BA123" s="28" t="s">
        <v>293</v>
      </c>
      <c r="BC123" s="44">
        <f t="shared" si="146"/>
        <v>0</v>
      </c>
      <c r="BD123" s="44">
        <f t="shared" si="147"/>
        <v>0</v>
      </c>
      <c r="BE123" s="44">
        <v>0</v>
      </c>
      <c r="BF123" s="44">
        <f t="shared" si="148"/>
        <v>0.039</v>
      </c>
      <c r="BH123" s="44">
        <f t="shared" si="149"/>
        <v>0</v>
      </c>
      <c r="BI123" s="44">
        <f t="shared" si="150"/>
        <v>0</v>
      </c>
      <c r="BJ123" s="44">
        <f t="shared" si="151"/>
        <v>0</v>
      </c>
      <c r="BK123" s="44"/>
      <c r="BL123" s="44">
        <v>1</v>
      </c>
    </row>
    <row r="124" spans="1:64" ht="15" customHeight="1">
      <c r="A124" s="21" t="s">
        <v>308</v>
      </c>
      <c r="B124" s="3" t="s">
        <v>288</v>
      </c>
      <c r="C124" s="3" t="s">
        <v>172</v>
      </c>
      <c r="D124" s="79" t="s">
        <v>247</v>
      </c>
      <c r="E124" s="79"/>
      <c r="F124" s="3" t="s">
        <v>106</v>
      </c>
      <c r="G124" s="44">
        <v>13</v>
      </c>
      <c r="H124" s="63">
        <v>0</v>
      </c>
      <c r="I124" s="44">
        <f t="shared" si="128"/>
        <v>0</v>
      </c>
      <c r="J124" s="44">
        <f t="shared" si="129"/>
        <v>0</v>
      </c>
      <c r="K124" s="44">
        <f t="shared" si="130"/>
        <v>0</v>
      </c>
      <c r="L124" s="44">
        <v>0.0003</v>
      </c>
      <c r="M124" s="44">
        <f t="shared" si="131"/>
        <v>0.0039</v>
      </c>
      <c r="N124" s="45"/>
      <c r="O124" s="46" t="s">
        <v>291</v>
      </c>
      <c r="Z124" s="44">
        <f t="shared" si="132"/>
        <v>0</v>
      </c>
      <c r="AB124" s="44">
        <f t="shared" si="133"/>
        <v>0</v>
      </c>
      <c r="AC124" s="44">
        <f t="shared" si="134"/>
        <v>0</v>
      </c>
      <c r="AD124" s="44">
        <f t="shared" si="135"/>
        <v>0</v>
      </c>
      <c r="AE124" s="44">
        <f t="shared" si="136"/>
        <v>0</v>
      </c>
      <c r="AF124" s="44">
        <f t="shared" si="137"/>
        <v>0</v>
      </c>
      <c r="AG124" s="44">
        <f t="shared" si="138"/>
        <v>0</v>
      </c>
      <c r="AH124" s="44">
        <f t="shared" si="139"/>
        <v>0</v>
      </c>
      <c r="AI124" s="28" t="s">
        <v>288</v>
      </c>
      <c r="AJ124" s="44">
        <f t="shared" si="140"/>
        <v>0</v>
      </c>
      <c r="AK124" s="44">
        <f t="shared" si="141"/>
        <v>0</v>
      </c>
      <c r="AL124" s="44">
        <f t="shared" si="142"/>
        <v>0</v>
      </c>
      <c r="AN124" s="44">
        <v>21</v>
      </c>
      <c r="AO124" s="44">
        <f t="shared" si="152"/>
        <v>0</v>
      </c>
      <c r="AP124" s="44">
        <f t="shared" si="153"/>
        <v>0</v>
      </c>
      <c r="AQ124" s="47" t="s">
        <v>103</v>
      </c>
      <c r="AV124" s="44">
        <f t="shared" si="143"/>
        <v>0</v>
      </c>
      <c r="AW124" s="44">
        <f t="shared" si="144"/>
        <v>0</v>
      </c>
      <c r="AX124" s="44">
        <f t="shared" si="145"/>
        <v>0</v>
      </c>
      <c r="AY124" s="47" t="s">
        <v>108</v>
      </c>
      <c r="AZ124" s="47" t="s">
        <v>292</v>
      </c>
      <c r="BA124" s="28" t="s">
        <v>293</v>
      </c>
      <c r="BC124" s="44">
        <f t="shared" si="146"/>
        <v>0</v>
      </c>
      <c r="BD124" s="44">
        <f t="shared" si="147"/>
        <v>0</v>
      </c>
      <c r="BE124" s="44">
        <v>0</v>
      </c>
      <c r="BF124" s="44">
        <f t="shared" si="148"/>
        <v>0.0039</v>
      </c>
      <c r="BH124" s="44">
        <f t="shared" si="149"/>
        <v>0</v>
      </c>
      <c r="BI124" s="44">
        <f t="shared" si="150"/>
        <v>0</v>
      </c>
      <c r="BJ124" s="44">
        <f t="shared" si="151"/>
        <v>0</v>
      </c>
      <c r="BK124" s="44"/>
      <c r="BL124" s="44">
        <v>1</v>
      </c>
    </row>
    <row r="125" spans="1:15" ht="15" customHeight="1">
      <c r="A125" s="37"/>
      <c r="B125" s="38" t="s">
        <v>309</v>
      </c>
      <c r="C125" s="38"/>
      <c r="D125" s="113" t="s">
        <v>310</v>
      </c>
      <c r="E125" s="113"/>
      <c r="F125" s="39" t="s">
        <v>59</v>
      </c>
      <c r="G125" s="39" t="s">
        <v>59</v>
      </c>
      <c r="H125" s="39" t="s">
        <v>59</v>
      </c>
      <c r="I125" s="40">
        <f>I126</f>
        <v>0</v>
      </c>
      <c r="J125" s="40">
        <f>J126</f>
        <v>0</v>
      </c>
      <c r="K125" s="40">
        <f>K126</f>
        <v>0</v>
      </c>
      <c r="L125" s="28"/>
      <c r="M125" s="40">
        <f>M126</f>
        <v>0.13823</v>
      </c>
      <c r="N125" s="41"/>
      <c r="O125" s="43"/>
    </row>
    <row r="126" spans="1:47" ht="15" customHeight="1">
      <c r="A126" s="37"/>
      <c r="B126" s="38" t="s">
        <v>309</v>
      </c>
      <c r="C126" s="38" t="s">
        <v>101</v>
      </c>
      <c r="D126" s="113" t="s">
        <v>102</v>
      </c>
      <c r="E126" s="113"/>
      <c r="F126" s="39" t="s">
        <v>59</v>
      </c>
      <c r="G126" s="39" t="s">
        <v>59</v>
      </c>
      <c r="H126" s="39" t="s">
        <v>59</v>
      </c>
      <c r="I126" s="40">
        <f>SUM(I127:I144)</f>
        <v>0</v>
      </c>
      <c r="J126" s="40">
        <f>SUM(J127:J144)</f>
        <v>0</v>
      </c>
      <c r="K126" s="40">
        <f>SUM(K127:K144)</f>
        <v>0</v>
      </c>
      <c r="L126" s="28"/>
      <c r="M126" s="40">
        <f>SUM(M127:M144)</f>
        <v>0.13823</v>
      </c>
      <c r="N126" s="41"/>
      <c r="O126" s="43"/>
      <c r="AI126" s="28" t="s">
        <v>309</v>
      </c>
      <c r="AS126" s="40">
        <f>SUM(AJ127:AJ144)</f>
        <v>0</v>
      </c>
      <c r="AT126" s="40">
        <f>SUM(AK127:AK144)</f>
        <v>0</v>
      </c>
      <c r="AU126" s="40">
        <f>SUM(AL127:AL144)</f>
        <v>0</v>
      </c>
    </row>
    <row r="127" spans="1:64" ht="15" customHeight="1">
      <c r="A127" s="21" t="s">
        <v>311</v>
      </c>
      <c r="B127" s="3" t="s">
        <v>309</v>
      </c>
      <c r="C127" s="3" t="s">
        <v>218</v>
      </c>
      <c r="D127" s="79" t="s">
        <v>219</v>
      </c>
      <c r="E127" s="79"/>
      <c r="F127" s="3" t="s">
        <v>158</v>
      </c>
      <c r="G127" s="44">
        <v>618</v>
      </c>
      <c r="H127" s="63">
        <v>0</v>
      </c>
      <c r="I127" s="44">
        <f aca="true" t="shared" si="154" ref="I127:I144">G127*AO127</f>
        <v>0</v>
      </c>
      <c r="J127" s="44">
        <f aca="true" t="shared" si="155" ref="J127:J144">G127*AP127</f>
        <v>0</v>
      </c>
      <c r="K127" s="44">
        <f aca="true" t="shared" si="156" ref="K127:K144">G127*H127</f>
        <v>0</v>
      </c>
      <c r="L127" s="44">
        <v>0</v>
      </c>
      <c r="M127" s="44">
        <f aca="true" t="shared" si="157" ref="M127:M144">G127*L127</f>
        <v>0</v>
      </c>
      <c r="N127" s="45" t="s">
        <v>107</v>
      </c>
      <c r="O127" s="46" t="s">
        <v>291</v>
      </c>
      <c r="Z127" s="44">
        <f aca="true" t="shared" si="158" ref="Z127:Z144">IF(AQ127="5",BJ127,0)</f>
        <v>0</v>
      </c>
      <c r="AB127" s="44">
        <f aca="true" t="shared" si="159" ref="AB127:AB144">IF(AQ127="1",BH127,0)</f>
        <v>0</v>
      </c>
      <c r="AC127" s="44">
        <f aca="true" t="shared" si="160" ref="AC127:AC144">IF(AQ127="1",BI127,0)</f>
        <v>0</v>
      </c>
      <c r="AD127" s="44">
        <f aca="true" t="shared" si="161" ref="AD127:AD144">IF(AQ127="7",BH127,0)</f>
        <v>0</v>
      </c>
      <c r="AE127" s="44">
        <f aca="true" t="shared" si="162" ref="AE127:AE144">IF(AQ127="7",BI127,0)</f>
        <v>0</v>
      </c>
      <c r="AF127" s="44">
        <f aca="true" t="shared" si="163" ref="AF127:AF144">IF(AQ127="2",BH127,0)</f>
        <v>0</v>
      </c>
      <c r="AG127" s="44">
        <f aca="true" t="shared" si="164" ref="AG127:AG144">IF(AQ127="2",BI127,0)</f>
        <v>0</v>
      </c>
      <c r="AH127" s="44">
        <f aca="true" t="shared" si="165" ref="AH127:AH144">IF(AQ127="0",BJ127,0)</f>
        <v>0</v>
      </c>
      <c r="AI127" s="28" t="s">
        <v>309</v>
      </c>
      <c r="AJ127" s="44">
        <f aca="true" t="shared" si="166" ref="AJ127:AJ144">IF(AN127=0,K127,0)</f>
        <v>0</v>
      </c>
      <c r="AK127" s="44">
        <f aca="true" t="shared" si="167" ref="AK127:AK144">IF(AN127=15,K127,0)</f>
        <v>0</v>
      </c>
      <c r="AL127" s="44">
        <f aca="true" t="shared" si="168" ref="AL127:AL144">IF(AN127=21,K127,0)</f>
        <v>0</v>
      </c>
      <c r="AN127" s="44">
        <v>21</v>
      </c>
      <c r="AO127" s="44">
        <f>H127*0</f>
        <v>0</v>
      </c>
      <c r="AP127" s="44">
        <f>H127*(1-0)</f>
        <v>0</v>
      </c>
      <c r="AQ127" s="47" t="s">
        <v>103</v>
      </c>
      <c r="AV127" s="44">
        <f aca="true" t="shared" si="169" ref="AV127:AV144">AW127+AX127</f>
        <v>0</v>
      </c>
      <c r="AW127" s="44">
        <f aca="true" t="shared" si="170" ref="AW127:AW144">G127*AO127</f>
        <v>0</v>
      </c>
      <c r="AX127" s="44">
        <f aca="true" t="shared" si="171" ref="AX127:AX144">G127*AP127</f>
        <v>0</v>
      </c>
      <c r="AY127" s="47" t="s">
        <v>108</v>
      </c>
      <c r="AZ127" s="47" t="s">
        <v>312</v>
      </c>
      <c r="BA127" s="28" t="s">
        <v>313</v>
      </c>
      <c r="BC127" s="44">
        <f aca="true" t="shared" si="172" ref="BC127:BC144">AW127+AX127</f>
        <v>0</v>
      </c>
      <c r="BD127" s="44">
        <f aca="true" t="shared" si="173" ref="BD127:BD144">H127/(100-BE127)*100</f>
        <v>0</v>
      </c>
      <c r="BE127" s="44">
        <v>0</v>
      </c>
      <c r="BF127" s="44">
        <f aca="true" t="shared" si="174" ref="BF127:BF144">M127</f>
        <v>0</v>
      </c>
      <c r="BH127" s="44">
        <f aca="true" t="shared" si="175" ref="BH127:BH144">G127*AO127</f>
        <v>0</v>
      </c>
      <c r="BI127" s="44">
        <f aca="true" t="shared" si="176" ref="BI127:BI144">G127*AP127</f>
        <v>0</v>
      </c>
      <c r="BJ127" s="44">
        <f aca="true" t="shared" si="177" ref="BJ127:BJ144">G127*H127</f>
        <v>0</v>
      </c>
      <c r="BK127" s="44"/>
      <c r="BL127" s="44">
        <v>1</v>
      </c>
    </row>
    <row r="128" spans="1:64" ht="15" customHeight="1">
      <c r="A128" s="21" t="s">
        <v>314</v>
      </c>
      <c r="B128" s="3" t="s">
        <v>309</v>
      </c>
      <c r="C128" s="3" t="s">
        <v>156</v>
      </c>
      <c r="D128" s="79" t="s">
        <v>223</v>
      </c>
      <c r="E128" s="79"/>
      <c r="F128" s="3" t="s">
        <v>158</v>
      </c>
      <c r="G128" s="44">
        <v>30.9</v>
      </c>
      <c r="H128" s="63">
        <v>0</v>
      </c>
      <c r="I128" s="44">
        <f t="shared" si="154"/>
        <v>0</v>
      </c>
      <c r="J128" s="44">
        <f t="shared" si="155"/>
        <v>0</v>
      </c>
      <c r="K128" s="44">
        <f t="shared" si="156"/>
        <v>0</v>
      </c>
      <c r="L128" s="44">
        <v>0</v>
      </c>
      <c r="M128" s="44">
        <f t="shared" si="157"/>
        <v>0</v>
      </c>
      <c r="N128" s="45" t="s">
        <v>107</v>
      </c>
      <c r="O128" s="46" t="s">
        <v>291</v>
      </c>
      <c r="Z128" s="44">
        <f t="shared" si="158"/>
        <v>0</v>
      </c>
      <c r="AB128" s="44">
        <f t="shared" si="159"/>
        <v>0</v>
      </c>
      <c r="AC128" s="44">
        <f t="shared" si="160"/>
        <v>0</v>
      </c>
      <c r="AD128" s="44">
        <f t="shared" si="161"/>
        <v>0</v>
      </c>
      <c r="AE128" s="44">
        <f t="shared" si="162"/>
        <v>0</v>
      </c>
      <c r="AF128" s="44">
        <f t="shared" si="163"/>
        <v>0</v>
      </c>
      <c r="AG128" s="44">
        <f t="shared" si="164"/>
        <v>0</v>
      </c>
      <c r="AH128" s="44">
        <f t="shared" si="165"/>
        <v>0</v>
      </c>
      <c r="AI128" s="28" t="s">
        <v>309</v>
      </c>
      <c r="AJ128" s="44">
        <f t="shared" si="166"/>
        <v>0</v>
      </c>
      <c r="AK128" s="44">
        <f t="shared" si="167"/>
        <v>0</v>
      </c>
      <c r="AL128" s="44">
        <f t="shared" si="168"/>
        <v>0</v>
      </c>
      <c r="AN128" s="44">
        <v>21</v>
      </c>
      <c r="AO128" s="44">
        <f>H128*0</f>
        <v>0</v>
      </c>
      <c r="AP128" s="44">
        <f>H128*(1-0)</f>
        <v>0</v>
      </c>
      <c r="AQ128" s="47" t="s">
        <v>103</v>
      </c>
      <c r="AV128" s="44">
        <f t="shared" si="169"/>
        <v>0</v>
      </c>
      <c r="AW128" s="44">
        <f t="shared" si="170"/>
        <v>0</v>
      </c>
      <c r="AX128" s="44">
        <f t="shared" si="171"/>
        <v>0</v>
      </c>
      <c r="AY128" s="47" t="s">
        <v>108</v>
      </c>
      <c r="AZ128" s="47" t="s">
        <v>312</v>
      </c>
      <c r="BA128" s="28" t="s">
        <v>313</v>
      </c>
      <c r="BC128" s="44">
        <f t="shared" si="172"/>
        <v>0</v>
      </c>
      <c r="BD128" s="44">
        <f t="shared" si="173"/>
        <v>0</v>
      </c>
      <c r="BE128" s="44">
        <v>0</v>
      </c>
      <c r="BF128" s="44">
        <f t="shared" si="174"/>
        <v>0</v>
      </c>
      <c r="BH128" s="44">
        <f t="shared" si="175"/>
        <v>0</v>
      </c>
      <c r="BI128" s="44">
        <f t="shared" si="176"/>
        <v>0</v>
      </c>
      <c r="BJ128" s="44">
        <f t="shared" si="177"/>
        <v>0</v>
      </c>
      <c r="BK128" s="44"/>
      <c r="BL128" s="44">
        <v>1</v>
      </c>
    </row>
    <row r="129" spans="1:64" ht="15" customHeight="1">
      <c r="A129" s="21" t="s">
        <v>315</v>
      </c>
      <c r="B129" s="3" t="s">
        <v>309</v>
      </c>
      <c r="C129" s="3" t="s">
        <v>118</v>
      </c>
      <c r="D129" s="79" t="s">
        <v>225</v>
      </c>
      <c r="E129" s="79"/>
      <c r="F129" s="3" t="s">
        <v>106</v>
      </c>
      <c r="G129" s="44">
        <v>5</v>
      </c>
      <c r="H129" s="63">
        <v>0</v>
      </c>
      <c r="I129" s="44">
        <f t="shared" si="154"/>
        <v>0</v>
      </c>
      <c r="J129" s="44">
        <f t="shared" si="155"/>
        <v>0</v>
      </c>
      <c r="K129" s="44">
        <f t="shared" si="156"/>
        <v>0</v>
      </c>
      <c r="L129" s="44">
        <v>0</v>
      </c>
      <c r="M129" s="44">
        <f t="shared" si="157"/>
        <v>0</v>
      </c>
      <c r="N129" s="45" t="s">
        <v>107</v>
      </c>
      <c r="O129" s="46" t="s">
        <v>291</v>
      </c>
      <c r="Z129" s="44">
        <f t="shared" si="158"/>
        <v>0</v>
      </c>
      <c r="AB129" s="44">
        <f t="shared" si="159"/>
        <v>0</v>
      </c>
      <c r="AC129" s="44">
        <f t="shared" si="160"/>
        <v>0</v>
      </c>
      <c r="AD129" s="44">
        <f t="shared" si="161"/>
        <v>0</v>
      </c>
      <c r="AE129" s="44">
        <f t="shared" si="162"/>
        <v>0</v>
      </c>
      <c r="AF129" s="44">
        <f t="shared" si="163"/>
        <v>0</v>
      </c>
      <c r="AG129" s="44">
        <f t="shared" si="164"/>
        <v>0</v>
      </c>
      <c r="AH129" s="44">
        <f t="shared" si="165"/>
        <v>0</v>
      </c>
      <c r="AI129" s="28" t="s">
        <v>309</v>
      </c>
      <c r="AJ129" s="44">
        <f t="shared" si="166"/>
        <v>0</v>
      </c>
      <c r="AK129" s="44">
        <f t="shared" si="167"/>
        <v>0</v>
      </c>
      <c r="AL129" s="44">
        <f t="shared" si="168"/>
        <v>0</v>
      </c>
      <c r="AN129" s="44">
        <v>21</v>
      </c>
      <c r="AO129" s="44">
        <f>H129*0</f>
        <v>0</v>
      </c>
      <c r="AP129" s="44">
        <f>H129*(1-0)</f>
        <v>0</v>
      </c>
      <c r="AQ129" s="47" t="s">
        <v>103</v>
      </c>
      <c r="AV129" s="44">
        <f t="shared" si="169"/>
        <v>0</v>
      </c>
      <c r="AW129" s="44">
        <f t="shared" si="170"/>
        <v>0</v>
      </c>
      <c r="AX129" s="44">
        <f t="shared" si="171"/>
        <v>0</v>
      </c>
      <c r="AY129" s="47" t="s">
        <v>108</v>
      </c>
      <c r="AZ129" s="47" t="s">
        <v>312</v>
      </c>
      <c r="BA129" s="28" t="s">
        <v>313</v>
      </c>
      <c r="BC129" s="44">
        <f t="shared" si="172"/>
        <v>0</v>
      </c>
      <c r="BD129" s="44">
        <f t="shared" si="173"/>
        <v>0</v>
      </c>
      <c r="BE129" s="44">
        <v>0</v>
      </c>
      <c r="BF129" s="44">
        <f t="shared" si="174"/>
        <v>0</v>
      </c>
      <c r="BH129" s="44">
        <f t="shared" si="175"/>
        <v>0</v>
      </c>
      <c r="BI129" s="44">
        <f t="shared" si="176"/>
        <v>0</v>
      </c>
      <c r="BJ129" s="44">
        <f t="shared" si="177"/>
        <v>0</v>
      </c>
      <c r="BK129" s="44"/>
      <c r="BL129" s="44">
        <v>1</v>
      </c>
    </row>
    <row r="130" spans="1:64" ht="15" customHeight="1">
      <c r="A130" s="21" t="s">
        <v>316</v>
      </c>
      <c r="B130" s="3" t="s">
        <v>309</v>
      </c>
      <c r="C130" s="3" t="s">
        <v>146</v>
      </c>
      <c r="D130" s="79" t="s">
        <v>227</v>
      </c>
      <c r="E130" s="79"/>
      <c r="F130" s="3" t="s">
        <v>106</v>
      </c>
      <c r="G130" s="44">
        <v>3</v>
      </c>
      <c r="H130" s="63">
        <v>0</v>
      </c>
      <c r="I130" s="44">
        <f t="shared" si="154"/>
        <v>0</v>
      </c>
      <c r="J130" s="44">
        <f t="shared" si="155"/>
        <v>0</v>
      </c>
      <c r="K130" s="44">
        <f t="shared" si="156"/>
        <v>0</v>
      </c>
      <c r="L130" s="44">
        <v>0</v>
      </c>
      <c r="M130" s="44">
        <f t="shared" si="157"/>
        <v>0</v>
      </c>
      <c r="N130" s="45" t="s">
        <v>107</v>
      </c>
      <c r="O130" s="46" t="s">
        <v>291</v>
      </c>
      <c r="Z130" s="44">
        <f t="shared" si="158"/>
        <v>0</v>
      </c>
      <c r="AB130" s="44">
        <f t="shared" si="159"/>
        <v>0</v>
      </c>
      <c r="AC130" s="44">
        <f t="shared" si="160"/>
        <v>0</v>
      </c>
      <c r="AD130" s="44">
        <f t="shared" si="161"/>
        <v>0</v>
      </c>
      <c r="AE130" s="44">
        <f t="shared" si="162"/>
        <v>0</v>
      </c>
      <c r="AF130" s="44">
        <f t="shared" si="163"/>
        <v>0</v>
      </c>
      <c r="AG130" s="44">
        <f t="shared" si="164"/>
        <v>0</v>
      </c>
      <c r="AH130" s="44">
        <f t="shared" si="165"/>
        <v>0</v>
      </c>
      <c r="AI130" s="28" t="s">
        <v>309</v>
      </c>
      <c r="AJ130" s="44">
        <f t="shared" si="166"/>
        <v>0</v>
      </c>
      <c r="AK130" s="44">
        <f t="shared" si="167"/>
        <v>0</v>
      </c>
      <c r="AL130" s="44">
        <f t="shared" si="168"/>
        <v>0</v>
      </c>
      <c r="AN130" s="44">
        <v>21</v>
      </c>
      <c r="AO130" s="44">
        <f>H130*0</f>
        <v>0</v>
      </c>
      <c r="AP130" s="44">
        <f>H130*(1-0)</f>
        <v>0</v>
      </c>
      <c r="AQ130" s="47" t="s">
        <v>103</v>
      </c>
      <c r="AV130" s="44">
        <f t="shared" si="169"/>
        <v>0</v>
      </c>
      <c r="AW130" s="44">
        <f t="shared" si="170"/>
        <v>0</v>
      </c>
      <c r="AX130" s="44">
        <f t="shared" si="171"/>
        <v>0</v>
      </c>
      <c r="AY130" s="47" t="s">
        <v>108</v>
      </c>
      <c r="AZ130" s="47" t="s">
        <v>312</v>
      </c>
      <c r="BA130" s="28" t="s">
        <v>313</v>
      </c>
      <c r="BC130" s="44">
        <f t="shared" si="172"/>
        <v>0</v>
      </c>
      <c r="BD130" s="44">
        <f t="shared" si="173"/>
        <v>0</v>
      </c>
      <c r="BE130" s="44">
        <v>0</v>
      </c>
      <c r="BF130" s="44">
        <f t="shared" si="174"/>
        <v>0</v>
      </c>
      <c r="BH130" s="44">
        <f t="shared" si="175"/>
        <v>0</v>
      </c>
      <c r="BI130" s="44">
        <f t="shared" si="176"/>
        <v>0</v>
      </c>
      <c r="BJ130" s="44">
        <f t="shared" si="177"/>
        <v>0</v>
      </c>
      <c r="BK130" s="44"/>
      <c r="BL130" s="44">
        <v>1</v>
      </c>
    </row>
    <row r="131" spans="1:64" ht="15" customHeight="1">
      <c r="A131" s="21" t="s">
        <v>317</v>
      </c>
      <c r="B131" s="3" t="s">
        <v>309</v>
      </c>
      <c r="C131" s="3" t="s">
        <v>149</v>
      </c>
      <c r="D131" s="79" t="s">
        <v>229</v>
      </c>
      <c r="E131" s="79"/>
      <c r="F131" s="3" t="s">
        <v>106</v>
      </c>
      <c r="G131" s="44">
        <v>3</v>
      </c>
      <c r="H131" s="63">
        <v>0</v>
      </c>
      <c r="I131" s="44">
        <f t="shared" si="154"/>
        <v>0</v>
      </c>
      <c r="J131" s="44">
        <f t="shared" si="155"/>
        <v>0</v>
      </c>
      <c r="K131" s="44">
        <f t="shared" si="156"/>
        <v>0</v>
      </c>
      <c r="L131" s="44">
        <v>1E-05</v>
      </c>
      <c r="M131" s="44">
        <f t="shared" si="157"/>
        <v>3.0000000000000004E-05</v>
      </c>
      <c r="N131" s="45" t="s">
        <v>107</v>
      </c>
      <c r="O131" s="46" t="s">
        <v>291</v>
      </c>
      <c r="Z131" s="44">
        <f t="shared" si="158"/>
        <v>0</v>
      </c>
      <c r="AB131" s="44">
        <f t="shared" si="159"/>
        <v>0</v>
      </c>
      <c r="AC131" s="44">
        <f t="shared" si="160"/>
        <v>0</v>
      </c>
      <c r="AD131" s="44">
        <f t="shared" si="161"/>
        <v>0</v>
      </c>
      <c r="AE131" s="44">
        <f t="shared" si="162"/>
        <v>0</v>
      </c>
      <c r="AF131" s="44">
        <f t="shared" si="163"/>
        <v>0</v>
      </c>
      <c r="AG131" s="44">
        <f t="shared" si="164"/>
        <v>0</v>
      </c>
      <c r="AH131" s="44">
        <f t="shared" si="165"/>
        <v>0</v>
      </c>
      <c r="AI131" s="28" t="s">
        <v>309</v>
      </c>
      <c r="AJ131" s="44">
        <f t="shared" si="166"/>
        <v>0</v>
      </c>
      <c r="AK131" s="44">
        <f t="shared" si="167"/>
        <v>0</v>
      </c>
      <c r="AL131" s="44">
        <f t="shared" si="168"/>
        <v>0</v>
      </c>
      <c r="AN131" s="44">
        <v>21</v>
      </c>
      <c r="AO131" s="44">
        <f>H131*0.108396946564885</f>
        <v>0</v>
      </c>
      <c r="AP131" s="44">
        <f>H131*(1-0.108396946564885)</f>
        <v>0</v>
      </c>
      <c r="AQ131" s="47" t="s">
        <v>103</v>
      </c>
      <c r="AV131" s="44">
        <f t="shared" si="169"/>
        <v>0</v>
      </c>
      <c r="AW131" s="44">
        <f t="shared" si="170"/>
        <v>0</v>
      </c>
      <c r="AX131" s="44">
        <f t="shared" si="171"/>
        <v>0</v>
      </c>
      <c r="AY131" s="47" t="s">
        <v>108</v>
      </c>
      <c r="AZ131" s="47" t="s">
        <v>312</v>
      </c>
      <c r="BA131" s="28" t="s">
        <v>313</v>
      </c>
      <c r="BC131" s="44">
        <f t="shared" si="172"/>
        <v>0</v>
      </c>
      <c r="BD131" s="44">
        <f t="shared" si="173"/>
        <v>0</v>
      </c>
      <c r="BE131" s="44">
        <v>0</v>
      </c>
      <c r="BF131" s="44">
        <f t="shared" si="174"/>
        <v>3.0000000000000004E-05</v>
      </c>
      <c r="BH131" s="44">
        <f t="shared" si="175"/>
        <v>0</v>
      </c>
      <c r="BI131" s="44">
        <f t="shared" si="176"/>
        <v>0</v>
      </c>
      <c r="BJ131" s="44">
        <f t="shared" si="177"/>
        <v>0</v>
      </c>
      <c r="BK131" s="44"/>
      <c r="BL131" s="44">
        <v>1</v>
      </c>
    </row>
    <row r="132" spans="1:64" ht="15" customHeight="1">
      <c r="A132" s="21" t="s">
        <v>318</v>
      </c>
      <c r="B132" s="3" t="s">
        <v>309</v>
      </c>
      <c r="C132" s="3" t="s">
        <v>127</v>
      </c>
      <c r="D132" s="79" t="s">
        <v>231</v>
      </c>
      <c r="E132" s="79"/>
      <c r="F132" s="3" t="s">
        <v>106</v>
      </c>
      <c r="G132" s="44">
        <v>5</v>
      </c>
      <c r="H132" s="63">
        <v>0</v>
      </c>
      <c r="I132" s="44">
        <f t="shared" si="154"/>
        <v>0</v>
      </c>
      <c r="J132" s="44">
        <f t="shared" si="155"/>
        <v>0</v>
      </c>
      <c r="K132" s="44">
        <f t="shared" si="156"/>
        <v>0</v>
      </c>
      <c r="L132" s="44">
        <v>0.00056</v>
      </c>
      <c r="M132" s="44">
        <f t="shared" si="157"/>
        <v>0.0027999999999999995</v>
      </c>
      <c r="N132" s="45" t="s">
        <v>107</v>
      </c>
      <c r="O132" s="46" t="s">
        <v>291</v>
      </c>
      <c r="Z132" s="44">
        <f t="shared" si="158"/>
        <v>0</v>
      </c>
      <c r="AB132" s="44">
        <f t="shared" si="159"/>
        <v>0</v>
      </c>
      <c r="AC132" s="44">
        <f t="shared" si="160"/>
        <v>0</v>
      </c>
      <c r="AD132" s="44">
        <f t="shared" si="161"/>
        <v>0</v>
      </c>
      <c r="AE132" s="44">
        <f t="shared" si="162"/>
        <v>0</v>
      </c>
      <c r="AF132" s="44">
        <f t="shared" si="163"/>
        <v>0</v>
      </c>
      <c r="AG132" s="44">
        <f t="shared" si="164"/>
        <v>0</v>
      </c>
      <c r="AH132" s="44">
        <f t="shared" si="165"/>
        <v>0</v>
      </c>
      <c r="AI132" s="28" t="s">
        <v>309</v>
      </c>
      <c r="AJ132" s="44">
        <f t="shared" si="166"/>
        <v>0</v>
      </c>
      <c r="AK132" s="44">
        <f t="shared" si="167"/>
        <v>0</v>
      </c>
      <c r="AL132" s="44">
        <f t="shared" si="168"/>
        <v>0</v>
      </c>
      <c r="AN132" s="44">
        <v>21</v>
      </c>
      <c r="AO132" s="44">
        <f>H132*0.17665295536058</f>
        <v>0</v>
      </c>
      <c r="AP132" s="44">
        <f>H132*(1-0.17665295536058)</f>
        <v>0</v>
      </c>
      <c r="AQ132" s="47" t="s">
        <v>103</v>
      </c>
      <c r="AV132" s="44">
        <f t="shared" si="169"/>
        <v>0</v>
      </c>
      <c r="AW132" s="44">
        <f t="shared" si="170"/>
        <v>0</v>
      </c>
      <c r="AX132" s="44">
        <f t="shared" si="171"/>
        <v>0</v>
      </c>
      <c r="AY132" s="47" t="s">
        <v>108</v>
      </c>
      <c r="AZ132" s="47" t="s">
        <v>312</v>
      </c>
      <c r="BA132" s="28" t="s">
        <v>313</v>
      </c>
      <c r="BC132" s="44">
        <f t="shared" si="172"/>
        <v>0</v>
      </c>
      <c r="BD132" s="44">
        <f t="shared" si="173"/>
        <v>0</v>
      </c>
      <c r="BE132" s="44">
        <v>0</v>
      </c>
      <c r="BF132" s="44">
        <f t="shared" si="174"/>
        <v>0.0027999999999999995</v>
      </c>
      <c r="BH132" s="44">
        <f t="shared" si="175"/>
        <v>0</v>
      </c>
      <c r="BI132" s="44">
        <f t="shared" si="176"/>
        <v>0</v>
      </c>
      <c r="BJ132" s="44">
        <f t="shared" si="177"/>
        <v>0</v>
      </c>
      <c r="BK132" s="44"/>
      <c r="BL132" s="44">
        <v>1</v>
      </c>
    </row>
    <row r="133" spans="1:64" ht="15" customHeight="1">
      <c r="A133" s="21" t="s">
        <v>319</v>
      </c>
      <c r="B133" s="3" t="s">
        <v>309</v>
      </c>
      <c r="C133" s="3" t="s">
        <v>112</v>
      </c>
      <c r="D133" s="79" t="s">
        <v>233</v>
      </c>
      <c r="E133" s="79"/>
      <c r="F133" s="3" t="s">
        <v>106</v>
      </c>
      <c r="G133" s="44">
        <v>85</v>
      </c>
      <c r="H133" s="63">
        <v>0</v>
      </c>
      <c r="I133" s="44">
        <f t="shared" si="154"/>
        <v>0</v>
      </c>
      <c r="J133" s="44">
        <f t="shared" si="155"/>
        <v>0</v>
      </c>
      <c r="K133" s="44">
        <f t="shared" si="156"/>
        <v>0</v>
      </c>
      <c r="L133" s="44">
        <v>0</v>
      </c>
      <c r="M133" s="44">
        <f t="shared" si="157"/>
        <v>0</v>
      </c>
      <c r="N133" s="45"/>
      <c r="O133" s="46" t="s">
        <v>291</v>
      </c>
      <c r="Z133" s="44">
        <f t="shared" si="158"/>
        <v>0</v>
      </c>
      <c r="AB133" s="44">
        <f t="shared" si="159"/>
        <v>0</v>
      </c>
      <c r="AC133" s="44">
        <f t="shared" si="160"/>
        <v>0</v>
      </c>
      <c r="AD133" s="44">
        <f t="shared" si="161"/>
        <v>0</v>
      </c>
      <c r="AE133" s="44">
        <f t="shared" si="162"/>
        <v>0</v>
      </c>
      <c r="AF133" s="44">
        <f t="shared" si="163"/>
        <v>0</v>
      </c>
      <c r="AG133" s="44">
        <f t="shared" si="164"/>
        <v>0</v>
      </c>
      <c r="AH133" s="44">
        <f t="shared" si="165"/>
        <v>0</v>
      </c>
      <c r="AI133" s="28" t="s">
        <v>309</v>
      </c>
      <c r="AJ133" s="44">
        <f t="shared" si="166"/>
        <v>0</v>
      </c>
      <c r="AK133" s="44">
        <f t="shared" si="167"/>
        <v>0</v>
      </c>
      <c r="AL133" s="44">
        <f t="shared" si="168"/>
        <v>0</v>
      </c>
      <c r="AN133" s="44">
        <v>21</v>
      </c>
      <c r="AO133" s="44">
        <f>H133*0</f>
        <v>0</v>
      </c>
      <c r="AP133" s="44">
        <f>H133*(1-0)</f>
        <v>0</v>
      </c>
      <c r="AQ133" s="47" t="s">
        <v>103</v>
      </c>
      <c r="AV133" s="44">
        <f t="shared" si="169"/>
        <v>0</v>
      </c>
      <c r="AW133" s="44">
        <f t="shared" si="170"/>
        <v>0</v>
      </c>
      <c r="AX133" s="44">
        <f t="shared" si="171"/>
        <v>0</v>
      </c>
      <c r="AY133" s="47" t="s">
        <v>108</v>
      </c>
      <c r="AZ133" s="47" t="s">
        <v>312</v>
      </c>
      <c r="BA133" s="28" t="s">
        <v>313</v>
      </c>
      <c r="BC133" s="44">
        <f t="shared" si="172"/>
        <v>0</v>
      </c>
      <c r="BD133" s="44">
        <f t="shared" si="173"/>
        <v>0</v>
      </c>
      <c r="BE133" s="44">
        <v>0</v>
      </c>
      <c r="BF133" s="44">
        <f t="shared" si="174"/>
        <v>0</v>
      </c>
      <c r="BH133" s="44">
        <f t="shared" si="175"/>
        <v>0</v>
      </c>
      <c r="BI133" s="44">
        <f t="shared" si="176"/>
        <v>0</v>
      </c>
      <c r="BJ133" s="44">
        <f t="shared" si="177"/>
        <v>0</v>
      </c>
      <c r="BK133" s="44"/>
      <c r="BL133" s="44">
        <v>1</v>
      </c>
    </row>
    <row r="134" spans="1:64" ht="15" customHeight="1">
      <c r="A134" s="21" t="s">
        <v>120</v>
      </c>
      <c r="B134" s="3" t="s">
        <v>99</v>
      </c>
      <c r="C134" s="3" t="s">
        <v>121</v>
      </c>
      <c r="D134" s="79" t="s">
        <v>122</v>
      </c>
      <c r="E134" s="79"/>
      <c r="F134" s="3" t="s">
        <v>123</v>
      </c>
      <c r="G134" s="44">
        <v>85</v>
      </c>
      <c r="H134" s="63">
        <v>0</v>
      </c>
      <c r="I134" s="44">
        <f t="shared" si="154"/>
        <v>0</v>
      </c>
      <c r="J134" s="44">
        <f t="shared" si="155"/>
        <v>0</v>
      </c>
      <c r="K134" s="44">
        <f t="shared" si="156"/>
        <v>0</v>
      </c>
      <c r="L134" s="44">
        <v>0.00024</v>
      </c>
      <c r="M134" s="44">
        <f t="shared" si="157"/>
        <v>0.0204</v>
      </c>
      <c r="N134" s="45" t="s">
        <v>107</v>
      </c>
      <c r="O134" s="46" t="s">
        <v>291</v>
      </c>
      <c r="Z134" s="44">
        <f t="shared" si="158"/>
        <v>0</v>
      </c>
      <c r="AB134" s="44">
        <f t="shared" si="159"/>
        <v>0</v>
      </c>
      <c r="AC134" s="44">
        <f t="shared" si="160"/>
        <v>0</v>
      </c>
      <c r="AD134" s="44">
        <f t="shared" si="161"/>
        <v>0</v>
      </c>
      <c r="AE134" s="44">
        <f t="shared" si="162"/>
        <v>0</v>
      </c>
      <c r="AF134" s="44">
        <f t="shared" si="163"/>
        <v>0</v>
      </c>
      <c r="AG134" s="44">
        <f t="shared" si="164"/>
        <v>0</v>
      </c>
      <c r="AH134" s="44">
        <f t="shared" si="165"/>
        <v>0</v>
      </c>
      <c r="AI134" s="28" t="s">
        <v>99</v>
      </c>
      <c r="AJ134" s="44">
        <f t="shared" si="166"/>
        <v>0</v>
      </c>
      <c r="AK134" s="44">
        <f t="shared" si="167"/>
        <v>0</v>
      </c>
      <c r="AL134" s="44">
        <f t="shared" si="168"/>
        <v>0</v>
      </c>
      <c r="AN134" s="44">
        <v>21</v>
      </c>
      <c r="AO134" s="44">
        <f>H134*0.537903930131004</f>
        <v>0</v>
      </c>
      <c r="AP134" s="44">
        <f>H134*(1-0.537903930131004)</f>
        <v>0</v>
      </c>
      <c r="AQ134" s="47" t="s">
        <v>103</v>
      </c>
      <c r="AV134" s="44">
        <f t="shared" si="169"/>
        <v>0</v>
      </c>
      <c r="AW134" s="44">
        <f t="shared" si="170"/>
        <v>0</v>
      </c>
      <c r="AX134" s="44">
        <f t="shared" si="171"/>
        <v>0</v>
      </c>
      <c r="AY134" s="47" t="s">
        <v>108</v>
      </c>
      <c r="AZ134" s="47" t="s">
        <v>109</v>
      </c>
      <c r="BA134" s="28" t="s">
        <v>110</v>
      </c>
      <c r="BC134" s="44">
        <f t="shared" si="172"/>
        <v>0</v>
      </c>
      <c r="BD134" s="44">
        <f t="shared" si="173"/>
        <v>0</v>
      </c>
      <c r="BE134" s="44">
        <v>0</v>
      </c>
      <c r="BF134" s="44">
        <f t="shared" si="174"/>
        <v>0.0204</v>
      </c>
      <c r="BH134" s="44">
        <f t="shared" si="175"/>
        <v>0</v>
      </c>
      <c r="BI134" s="44">
        <f t="shared" si="176"/>
        <v>0</v>
      </c>
      <c r="BJ134" s="44">
        <f t="shared" si="177"/>
        <v>0</v>
      </c>
      <c r="BK134" s="44"/>
      <c r="BL134" s="44">
        <v>1</v>
      </c>
    </row>
    <row r="135" spans="1:64" ht="15" customHeight="1">
      <c r="A135" s="21" t="s">
        <v>184</v>
      </c>
      <c r="B135" s="3" t="s">
        <v>169</v>
      </c>
      <c r="C135" s="3" t="s">
        <v>185</v>
      </c>
      <c r="D135" s="79" t="s">
        <v>186</v>
      </c>
      <c r="E135" s="79"/>
      <c r="F135" s="3" t="s">
        <v>187</v>
      </c>
      <c r="G135" s="44">
        <v>20</v>
      </c>
      <c r="H135" s="63">
        <v>0</v>
      </c>
      <c r="I135" s="44">
        <f t="shared" si="154"/>
        <v>0</v>
      </c>
      <c r="J135" s="44">
        <f t="shared" si="155"/>
        <v>0</v>
      </c>
      <c r="K135" s="44">
        <f t="shared" si="156"/>
        <v>0</v>
      </c>
      <c r="L135" s="44">
        <v>0</v>
      </c>
      <c r="M135" s="44">
        <f t="shared" si="157"/>
        <v>0</v>
      </c>
      <c r="N135" s="45"/>
      <c r="O135" s="46" t="s">
        <v>291</v>
      </c>
      <c r="Z135" s="44">
        <f t="shared" si="158"/>
        <v>0</v>
      </c>
      <c r="AB135" s="44">
        <f t="shared" si="159"/>
        <v>0</v>
      </c>
      <c r="AC135" s="44">
        <f t="shared" si="160"/>
        <v>0</v>
      </c>
      <c r="AD135" s="44">
        <f t="shared" si="161"/>
        <v>0</v>
      </c>
      <c r="AE135" s="44">
        <f t="shared" si="162"/>
        <v>0</v>
      </c>
      <c r="AF135" s="44">
        <f t="shared" si="163"/>
        <v>0</v>
      </c>
      <c r="AG135" s="44">
        <f t="shared" si="164"/>
        <v>0</v>
      </c>
      <c r="AH135" s="44">
        <f t="shared" si="165"/>
        <v>0</v>
      </c>
      <c r="AI135" s="28" t="s">
        <v>169</v>
      </c>
      <c r="AJ135" s="44">
        <f t="shared" si="166"/>
        <v>0</v>
      </c>
      <c r="AK135" s="44">
        <f t="shared" si="167"/>
        <v>0</v>
      </c>
      <c r="AL135" s="44">
        <f t="shared" si="168"/>
        <v>0</v>
      </c>
      <c r="AN135" s="44">
        <v>21</v>
      </c>
      <c r="AO135" s="44">
        <f>H135*1</f>
        <v>0</v>
      </c>
      <c r="AP135" s="44">
        <f>H135*(1-1)</f>
        <v>0</v>
      </c>
      <c r="AQ135" s="47" t="s">
        <v>174</v>
      </c>
      <c r="AV135" s="44">
        <f t="shared" si="169"/>
        <v>0</v>
      </c>
      <c r="AW135" s="44">
        <f t="shared" si="170"/>
        <v>0</v>
      </c>
      <c r="AX135" s="44">
        <f t="shared" si="171"/>
        <v>0</v>
      </c>
      <c r="AY135" s="47" t="s">
        <v>175</v>
      </c>
      <c r="AZ135" s="47" t="s">
        <v>176</v>
      </c>
      <c r="BA135" s="28" t="s">
        <v>177</v>
      </c>
      <c r="BC135" s="44">
        <f t="shared" si="172"/>
        <v>0</v>
      </c>
      <c r="BD135" s="44">
        <f t="shared" si="173"/>
        <v>0</v>
      </c>
      <c r="BE135" s="44">
        <v>0</v>
      </c>
      <c r="BF135" s="44">
        <f t="shared" si="174"/>
        <v>0</v>
      </c>
      <c r="BH135" s="44">
        <f t="shared" si="175"/>
        <v>0</v>
      </c>
      <c r="BI135" s="44">
        <f t="shared" si="176"/>
        <v>0</v>
      </c>
      <c r="BJ135" s="44">
        <f t="shared" si="177"/>
        <v>0</v>
      </c>
      <c r="BK135" s="44"/>
      <c r="BL135" s="44"/>
    </row>
    <row r="136" spans="1:64" ht="15" customHeight="1">
      <c r="A136" s="21" t="s">
        <v>320</v>
      </c>
      <c r="B136" s="3" t="s">
        <v>309</v>
      </c>
      <c r="C136" s="3" t="s">
        <v>112</v>
      </c>
      <c r="D136" s="79" t="s">
        <v>138</v>
      </c>
      <c r="E136" s="79"/>
      <c r="F136" s="3" t="s">
        <v>106</v>
      </c>
      <c r="G136" s="44">
        <v>216</v>
      </c>
      <c r="H136" s="63">
        <v>0</v>
      </c>
      <c r="I136" s="44">
        <f t="shared" si="154"/>
        <v>0</v>
      </c>
      <c r="J136" s="44">
        <f t="shared" si="155"/>
        <v>0</v>
      </c>
      <c r="K136" s="44">
        <f t="shared" si="156"/>
        <v>0</v>
      </c>
      <c r="L136" s="44">
        <v>0</v>
      </c>
      <c r="M136" s="44">
        <f t="shared" si="157"/>
        <v>0</v>
      </c>
      <c r="N136" s="45"/>
      <c r="O136" s="46" t="s">
        <v>291</v>
      </c>
      <c r="Z136" s="44">
        <f t="shared" si="158"/>
        <v>0</v>
      </c>
      <c r="AB136" s="44">
        <f t="shared" si="159"/>
        <v>0</v>
      </c>
      <c r="AC136" s="44">
        <f t="shared" si="160"/>
        <v>0</v>
      </c>
      <c r="AD136" s="44">
        <f t="shared" si="161"/>
        <v>0</v>
      </c>
      <c r="AE136" s="44">
        <f t="shared" si="162"/>
        <v>0</v>
      </c>
      <c r="AF136" s="44">
        <f t="shared" si="163"/>
        <v>0</v>
      </c>
      <c r="AG136" s="44">
        <f t="shared" si="164"/>
        <v>0</v>
      </c>
      <c r="AH136" s="44">
        <f t="shared" si="165"/>
        <v>0</v>
      </c>
      <c r="AI136" s="28" t="s">
        <v>309</v>
      </c>
      <c r="AJ136" s="44">
        <f t="shared" si="166"/>
        <v>0</v>
      </c>
      <c r="AK136" s="44">
        <f t="shared" si="167"/>
        <v>0</v>
      </c>
      <c r="AL136" s="44">
        <f t="shared" si="168"/>
        <v>0</v>
      </c>
      <c r="AN136" s="44">
        <v>21</v>
      </c>
      <c r="AO136" s="44">
        <f>H136*0</f>
        <v>0</v>
      </c>
      <c r="AP136" s="44">
        <f>H136*(1-0)</f>
        <v>0</v>
      </c>
      <c r="AQ136" s="47" t="s">
        <v>103</v>
      </c>
      <c r="AV136" s="44">
        <f t="shared" si="169"/>
        <v>0</v>
      </c>
      <c r="AW136" s="44">
        <f t="shared" si="170"/>
        <v>0</v>
      </c>
      <c r="AX136" s="44">
        <f t="shared" si="171"/>
        <v>0</v>
      </c>
      <c r="AY136" s="47" t="s">
        <v>108</v>
      </c>
      <c r="AZ136" s="47" t="s">
        <v>312</v>
      </c>
      <c r="BA136" s="28" t="s">
        <v>313</v>
      </c>
      <c r="BC136" s="44">
        <f t="shared" si="172"/>
        <v>0</v>
      </c>
      <c r="BD136" s="44">
        <f t="shared" si="173"/>
        <v>0</v>
      </c>
      <c r="BE136" s="44">
        <v>0</v>
      </c>
      <c r="BF136" s="44">
        <f t="shared" si="174"/>
        <v>0</v>
      </c>
      <c r="BH136" s="44">
        <f t="shared" si="175"/>
        <v>0</v>
      </c>
      <c r="BI136" s="44">
        <f t="shared" si="176"/>
        <v>0</v>
      </c>
      <c r="BJ136" s="44">
        <f t="shared" si="177"/>
        <v>0</v>
      </c>
      <c r="BK136" s="44"/>
      <c r="BL136" s="44">
        <v>1</v>
      </c>
    </row>
    <row r="137" spans="1:64" ht="15" customHeight="1">
      <c r="A137" s="21" t="s">
        <v>321</v>
      </c>
      <c r="B137" s="3" t="s">
        <v>309</v>
      </c>
      <c r="C137" s="3" t="s">
        <v>160</v>
      </c>
      <c r="D137" s="79" t="s">
        <v>161</v>
      </c>
      <c r="E137" s="79"/>
      <c r="F137" s="3" t="s">
        <v>162</v>
      </c>
      <c r="G137" s="44">
        <v>32.7</v>
      </c>
      <c r="H137" s="63">
        <v>0</v>
      </c>
      <c r="I137" s="44">
        <f t="shared" si="154"/>
        <v>0</v>
      </c>
      <c r="J137" s="44">
        <f t="shared" si="155"/>
        <v>0</v>
      </c>
      <c r="K137" s="44">
        <f t="shared" si="156"/>
        <v>0</v>
      </c>
      <c r="L137" s="44">
        <v>0</v>
      </c>
      <c r="M137" s="44">
        <f t="shared" si="157"/>
        <v>0</v>
      </c>
      <c r="N137" s="45" t="s">
        <v>107</v>
      </c>
      <c r="O137" s="46" t="s">
        <v>291</v>
      </c>
      <c r="Z137" s="44">
        <f t="shared" si="158"/>
        <v>0</v>
      </c>
      <c r="AB137" s="44">
        <f t="shared" si="159"/>
        <v>0</v>
      </c>
      <c r="AC137" s="44">
        <f t="shared" si="160"/>
        <v>0</v>
      </c>
      <c r="AD137" s="44">
        <f t="shared" si="161"/>
        <v>0</v>
      </c>
      <c r="AE137" s="44">
        <f t="shared" si="162"/>
        <v>0</v>
      </c>
      <c r="AF137" s="44">
        <f t="shared" si="163"/>
        <v>0</v>
      </c>
      <c r="AG137" s="44">
        <f t="shared" si="164"/>
        <v>0</v>
      </c>
      <c r="AH137" s="44">
        <f t="shared" si="165"/>
        <v>0</v>
      </c>
      <c r="AI137" s="28" t="s">
        <v>309</v>
      </c>
      <c r="AJ137" s="44">
        <f t="shared" si="166"/>
        <v>0</v>
      </c>
      <c r="AK137" s="44">
        <f t="shared" si="167"/>
        <v>0</v>
      </c>
      <c r="AL137" s="44">
        <f t="shared" si="168"/>
        <v>0</v>
      </c>
      <c r="AN137" s="44">
        <v>21</v>
      </c>
      <c r="AO137" s="44">
        <f>H137*0</f>
        <v>0</v>
      </c>
      <c r="AP137" s="44">
        <f>H137*(1-0)</f>
        <v>0</v>
      </c>
      <c r="AQ137" s="47" t="s">
        <v>103</v>
      </c>
      <c r="AV137" s="44">
        <f t="shared" si="169"/>
        <v>0</v>
      </c>
      <c r="AW137" s="44">
        <f t="shared" si="170"/>
        <v>0</v>
      </c>
      <c r="AX137" s="44">
        <f t="shared" si="171"/>
        <v>0</v>
      </c>
      <c r="AY137" s="47" t="s">
        <v>108</v>
      </c>
      <c r="AZ137" s="47" t="s">
        <v>312</v>
      </c>
      <c r="BA137" s="28" t="s">
        <v>313</v>
      </c>
      <c r="BC137" s="44">
        <f t="shared" si="172"/>
        <v>0</v>
      </c>
      <c r="BD137" s="44">
        <f t="shared" si="173"/>
        <v>0</v>
      </c>
      <c r="BE137" s="44">
        <v>0</v>
      </c>
      <c r="BF137" s="44">
        <f t="shared" si="174"/>
        <v>0</v>
      </c>
      <c r="BH137" s="44">
        <f t="shared" si="175"/>
        <v>0</v>
      </c>
      <c r="BI137" s="44">
        <f t="shared" si="176"/>
        <v>0</v>
      </c>
      <c r="BJ137" s="44">
        <f t="shared" si="177"/>
        <v>0</v>
      </c>
      <c r="BK137" s="44"/>
      <c r="BL137" s="44">
        <v>1</v>
      </c>
    </row>
    <row r="138" spans="1:64" ht="15" customHeight="1">
      <c r="A138" s="21" t="s">
        <v>322</v>
      </c>
      <c r="B138" s="3" t="s">
        <v>309</v>
      </c>
      <c r="C138" s="3" t="s">
        <v>164</v>
      </c>
      <c r="D138" s="79" t="s">
        <v>237</v>
      </c>
      <c r="E138" s="79"/>
      <c r="F138" s="3" t="s">
        <v>162</v>
      </c>
      <c r="G138" s="44">
        <v>32.7</v>
      </c>
      <c r="H138" s="63">
        <v>0</v>
      </c>
      <c r="I138" s="44">
        <f t="shared" si="154"/>
        <v>0</v>
      </c>
      <c r="J138" s="44">
        <f t="shared" si="155"/>
        <v>0</v>
      </c>
      <c r="K138" s="44">
        <f t="shared" si="156"/>
        <v>0</v>
      </c>
      <c r="L138" s="44">
        <v>0</v>
      </c>
      <c r="M138" s="44">
        <f t="shared" si="157"/>
        <v>0</v>
      </c>
      <c r="N138" s="45" t="s">
        <v>107</v>
      </c>
      <c r="O138" s="46" t="s">
        <v>291</v>
      </c>
      <c r="Z138" s="44">
        <f t="shared" si="158"/>
        <v>0</v>
      </c>
      <c r="AB138" s="44">
        <f t="shared" si="159"/>
        <v>0</v>
      </c>
      <c r="AC138" s="44">
        <f t="shared" si="160"/>
        <v>0</v>
      </c>
      <c r="AD138" s="44">
        <f t="shared" si="161"/>
        <v>0</v>
      </c>
      <c r="AE138" s="44">
        <f t="shared" si="162"/>
        <v>0</v>
      </c>
      <c r="AF138" s="44">
        <f t="shared" si="163"/>
        <v>0</v>
      </c>
      <c r="AG138" s="44">
        <f t="shared" si="164"/>
        <v>0</v>
      </c>
      <c r="AH138" s="44">
        <f t="shared" si="165"/>
        <v>0</v>
      </c>
      <c r="AI138" s="28" t="s">
        <v>309</v>
      </c>
      <c r="AJ138" s="44">
        <f t="shared" si="166"/>
        <v>0</v>
      </c>
      <c r="AK138" s="44">
        <f t="shared" si="167"/>
        <v>0</v>
      </c>
      <c r="AL138" s="44">
        <f t="shared" si="168"/>
        <v>0</v>
      </c>
      <c r="AN138" s="44">
        <v>21</v>
      </c>
      <c r="AO138" s="44">
        <f>H138*0.313271130052081</f>
        <v>0</v>
      </c>
      <c r="AP138" s="44">
        <f>H138*(1-0.313271130052081)</f>
        <v>0</v>
      </c>
      <c r="AQ138" s="47" t="s">
        <v>103</v>
      </c>
      <c r="AV138" s="44">
        <f t="shared" si="169"/>
        <v>0</v>
      </c>
      <c r="AW138" s="44">
        <f t="shared" si="170"/>
        <v>0</v>
      </c>
      <c r="AX138" s="44">
        <f t="shared" si="171"/>
        <v>0</v>
      </c>
      <c r="AY138" s="47" t="s">
        <v>108</v>
      </c>
      <c r="AZ138" s="47" t="s">
        <v>312</v>
      </c>
      <c r="BA138" s="28" t="s">
        <v>313</v>
      </c>
      <c r="BC138" s="44">
        <f t="shared" si="172"/>
        <v>0</v>
      </c>
      <c r="BD138" s="44">
        <f t="shared" si="173"/>
        <v>0</v>
      </c>
      <c r="BE138" s="44">
        <v>0</v>
      </c>
      <c r="BF138" s="44">
        <f t="shared" si="174"/>
        <v>0</v>
      </c>
      <c r="BH138" s="44">
        <f t="shared" si="175"/>
        <v>0</v>
      </c>
      <c r="BI138" s="44">
        <f t="shared" si="176"/>
        <v>0</v>
      </c>
      <c r="BJ138" s="44">
        <f t="shared" si="177"/>
        <v>0</v>
      </c>
      <c r="BK138" s="44"/>
      <c r="BL138" s="44">
        <v>1</v>
      </c>
    </row>
    <row r="139" spans="1:64" ht="15" customHeight="1">
      <c r="A139" s="21" t="s">
        <v>323</v>
      </c>
      <c r="B139" s="3" t="s">
        <v>309</v>
      </c>
      <c r="C139" s="3" t="s">
        <v>207</v>
      </c>
      <c r="D139" s="79" t="s">
        <v>208</v>
      </c>
      <c r="E139" s="79"/>
      <c r="F139" s="3" t="s">
        <v>162</v>
      </c>
      <c r="G139" s="44">
        <v>32.7</v>
      </c>
      <c r="H139" s="63">
        <v>0</v>
      </c>
      <c r="I139" s="44">
        <f t="shared" si="154"/>
        <v>0</v>
      </c>
      <c r="J139" s="44">
        <f t="shared" si="155"/>
        <v>0</v>
      </c>
      <c r="K139" s="44">
        <f t="shared" si="156"/>
        <v>0</v>
      </c>
      <c r="L139" s="44">
        <v>0</v>
      </c>
      <c r="M139" s="44">
        <f t="shared" si="157"/>
        <v>0</v>
      </c>
      <c r="N139" s="45" t="s">
        <v>107</v>
      </c>
      <c r="O139" s="46" t="s">
        <v>291</v>
      </c>
      <c r="Z139" s="44">
        <f t="shared" si="158"/>
        <v>0</v>
      </c>
      <c r="AB139" s="44">
        <f t="shared" si="159"/>
        <v>0</v>
      </c>
      <c r="AC139" s="44">
        <f t="shared" si="160"/>
        <v>0</v>
      </c>
      <c r="AD139" s="44">
        <f t="shared" si="161"/>
        <v>0</v>
      </c>
      <c r="AE139" s="44">
        <f t="shared" si="162"/>
        <v>0</v>
      </c>
      <c r="AF139" s="44">
        <f t="shared" si="163"/>
        <v>0</v>
      </c>
      <c r="AG139" s="44">
        <f t="shared" si="164"/>
        <v>0</v>
      </c>
      <c r="AH139" s="44">
        <f t="shared" si="165"/>
        <v>0</v>
      </c>
      <c r="AI139" s="28" t="s">
        <v>309</v>
      </c>
      <c r="AJ139" s="44">
        <f t="shared" si="166"/>
        <v>0</v>
      </c>
      <c r="AK139" s="44">
        <f t="shared" si="167"/>
        <v>0</v>
      </c>
      <c r="AL139" s="44">
        <f t="shared" si="168"/>
        <v>0</v>
      </c>
      <c r="AN139" s="44">
        <v>21</v>
      </c>
      <c r="AO139" s="44">
        <f aca="true" t="shared" si="178" ref="AO139:AO144">H139*1</f>
        <v>0</v>
      </c>
      <c r="AP139" s="44">
        <f aca="true" t="shared" si="179" ref="AP139:AP144">H139*(1-1)</f>
        <v>0</v>
      </c>
      <c r="AQ139" s="47" t="s">
        <v>103</v>
      </c>
      <c r="AV139" s="44">
        <f t="shared" si="169"/>
        <v>0</v>
      </c>
      <c r="AW139" s="44">
        <f t="shared" si="170"/>
        <v>0</v>
      </c>
      <c r="AX139" s="44">
        <f t="shared" si="171"/>
        <v>0</v>
      </c>
      <c r="AY139" s="47" t="s">
        <v>108</v>
      </c>
      <c r="AZ139" s="47" t="s">
        <v>312</v>
      </c>
      <c r="BA139" s="28" t="s">
        <v>313</v>
      </c>
      <c r="BC139" s="44">
        <f t="shared" si="172"/>
        <v>0</v>
      </c>
      <c r="BD139" s="44">
        <f t="shared" si="173"/>
        <v>0</v>
      </c>
      <c r="BE139" s="44">
        <v>0</v>
      </c>
      <c r="BF139" s="44">
        <f t="shared" si="174"/>
        <v>0</v>
      </c>
      <c r="BH139" s="44">
        <f t="shared" si="175"/>
        <v>0</v>
      </c>
      <c r="BI139" s="44">
        <f t="shared" si="176"/>
        <v>0</v>
      </c>
      <c r="BJ139" s="44">
        <f t="shared" si="177"/>
        <v>0</v>
      </c>
      <c r="BK139" s="44"/>
      <c r="BL139" s="44">
        <v>1</v>
      </c>
    </row>
    <row r="140" spans="1:64" ht="15" customHeight="1">
      <c r="A140" s="21" t="s">
        <v>324</v>
      </c>
      <c r="B140" s="3" t="s">
        <v>309</v>
      </c>
      <c r="C140" s="3" t="s">
        <v>198</v>
      </c>
      <c r="D140" s="79" t="s">
        <v>240</v>
      </c>
      <c r="E140" s="79"/>
      <c r="F140" s="3" t="s">
        <v>162</v>
      </c>
      <c r="G140" s="44">
        <v>0.721</v>
      </c>
      <c r="H140" s="63">
        <v>0</v>
      </c>
      <c r="I140" s="44">
        <f t="shared" si="154"/>
        <v>0</v>
      </c>
      <c r="J140" s="44">
        <f t="shared" si="155"/>
        <v>0</v>
      </c>
      <c r="K140" s="44">
        <f t="shared" si="156"/>
        <v>0</v>
      </c>
      <c r="L140" s="44">
        <v>0.1</v>
      </c>
      <c r="M140" s="44">
        <f t="shared" si="157"/>
        <v>0.0721</v>
      </c>
      <c r="N140" s="45"/>
      <c r="O140" s="46" t="s">
        <v>291</v>
      </c>
      <c r="Z140" s="44">
        <f t="shared" si="158"/>
        <v>0</v>
      </c>
      <c r="AB140" s="44">
        <f t="shared" si="159"/>
        <v>0</v>
      </c>
      <c r="AC140" s="44">
        <f t="shared" si="160"/>
        <v>0</v>
      </c>
      <c r="AD140" s="44">
        <f t="shared" si="161"/>
        <v>0</v>
      </c>
      <c r="AE140" s="44">
        <f t="shared" si="162"/>
        <v>0</v>
      </c>
      <c r="AF140" s="44">
        <f t="shared" si="163"/>
        <v>0</v>
      </c>
      <c r="AG140" s="44">
        <f t="shared" si="164"/>
        <v>0</v>
      </c>
      <c r="AH140" s="44">
        <f t="shared" si="165"/>
        <v>0</v>
      </c>
      <c r="AI140" s="28" t="s">
        <v>309</v>
      </c>
      <c r="AJ140" s="44">
        <f t="shared" si="166"/>
        <v>0</v>
      </c>
      <c r="AK140" s="44">
        <f t="shared" si="167"/>
        <v>0</v>
      </c>
      <c r="AL140" s="44">
        <f t="shared" si="168"/>
        <v>0</v>
      </c>
      <c r="AN140" s="44">
        <v>21</v>
      </c>
      <c r="AO140" s="44">
        <f t="shared" si="178"/>
        <v>0</v>
      </c>
      <c r="AP140" s="44">
        <f t="shared" si="179"/>
        <v>0</v>
      </c>
      <c r="AQ140" s="47" t="s">
        <v>103</v>
      </c>
      <c r="AV140" s="44">
        <f t="shared" si="169"/>
        <v>0</v>
      </c>
      <c r="AW140" s="44">
        <f t="shared" si="170"/>
        <v>0</v>
      </c>
      <c r="AX140" s="44">
        <f t="shared" si="171"/>
        <v>0</v>
      </c>
      <c r="AY140" s="47" t="s">
        <v>108</v>
      </c>
      <c r="AZ140" s="47" t="s">
        <v>312</v>
      </c>
      <c r="BA140" s="28" t="s">
        <v>313</v>
      </c>
      <c r="BC140" s="44">
        <f t="shared" si="172"/>
        <v>0</v>
      </c>
      <c r="BD140" s="44">
        <f t="shared" si="173"/>
        <v>0</v>
      </c>
      <c r="BE140" s="44">
        <v>0</v>
      </c>
      <c r="BF140" s="44">
        <f t="shared" si="174"/>
        <v>0.0721</v>
      </c>
      <c r="BH140" s="44">
        <f t="shared" si="175"/>
        <v>0</v>
      </c>
      <c r="BI140" s="44">
        <f t="shared" si="176"/>
        <v>0</v>
      </c>
      <c r="BJ140" s="44">
        <f t="shared" si="177"/>
        <v>0</v>
      </c>
      <c r="BK140" s="44"/>
      <c r="BL140" s="44">
        <v>1</v>
      </c>
    </row>
    <row r="141" spans="1:64" ht="15" customHeight="1">
      <c r="A141" s="21" t="s">
        <v>325</v>
      </c>
      <c r="B141" s="3" t="s">
        <v>309</v>
      </c>
      <c r="C141" s="3" t="s">
        <v>182</v>
      </c>
      <c r="D141" s="79" t="s">
        <v>242</v>
      </c>
      <c r="E141" s="79"/>
      <c r="F141" s="3" t="s">
        <v>106</v>
      </c>
      <c r="G141" s="44">
        <v>13</v>
      </c>
      <c r="H141" s="63">
        <v>0</v>
      </c>
      <c r="I141" s="44">
        <f t="shared" si="154"/>
        <v>0</v>
      </c>
      <c r="J141" s="44">
        <f t="shared" si="155"/>
        <v>0</v>
      </c>
      <c r="K141" s="44">
        <f t="shared" si="156"/>
        <v>0</v>
      </c>
      <c r="L141" s="44">
        <v>0</v>
      </c>
      <c r="M141" s="44">
        <f t="shared" si="157"/>
        <v>0</v>
      </c>
      <c r="N141" s="45"/>
      <c r="O141" s="46" t="s">
        <v>291</v>
      </c>
      <c r="Z141" s="44">
        <f t="shared" si="158"/>
        <v>0</v>
      </c>
      <c r="AB141" s="44">
        <f t="shared" si="159"/>
        <v>0</v>
      </c>
      <c r="AC141" s="44">
        <f t="shared" si="160"/>
        <v>0</v>
      </c>
      <c r="AD141" s="44">
        <f t="shared" si="161"/>
        <v>0</v>
      </c>
      <c r="AE141" s="44">
        <f t="shared" si="162"/>
        <v>0</v>
      </c>
      <c r="AF141" s="44">
        <f t="shared" si="163"/>
        <v>0</v>
      </c>
      <c r="AG141" s="44">
        <f t="shared" si="164"/>
        <v>0</v>
      </c>
      <c r="AH141" s="44">
        <f t="shared" si="165"/>
        <v>0</v>
      </c>
      <c r="AI141" s="28" t="s">
        <v>309</v>
      </c>
      <c r="AJ141" s="44">
        <f t="shared" si="166"/>
        <v>0</v>
      </c>
      <c r="AK141" s="44">
        <f t="shared" si="167"/>
        <v>0</v>
      </c>
      <c r="AL141" s="44">
        <f t="shared" si="168"/>
        <v>0</v>
      </c>
      <c r="AN141" s="44">
        <v>21</v>
      </c>
      <c r="AO141" s="44">
        <f t="shared" si="178"/>
        <v>0</v>
      </c>
      <c r="AP141" s="44">
        <f t="shared" si="179"/>
        <v>0</v>
      </c>
      <c r="AQ141" s="47" t="s">
        <v>103</v>
      </c>
      <c r="AV141" s="44">
        <f t="shared" si="169"/>
        <v>0</v>
      </c>
      <c r="AW141" s="44">
        <f t="shared" si="170"/>
        <v>0</v>
      </c>
      <c r="AX141" s="44">
        <f t="shared" si="171"/>
        <v>0</v>
      </c>
      <c r="AY141" s="47" t="s">
        <v>108</v>
      </c>
      <c r="AZ141" s="47" t="s">
        <v>312</v>
      </c>
      <c r="BA141" s="28" t="s">
        <v>313</v>
      </c>
      <c r="BC141" s="44">
        <f t="shared" si="172"/>
        <v>0</v>
      </c>
      <c r="BD141" s="44">
        <f t="shared" si="173"/>
        <v>0</v>
      </c>
      <c r="BE141" s="44">
        <v>0</v>
      </c>
      <c r="BF141" s="44">
        <f t="shared" si="174"/>
        <v>0</v>
      </c>
      <c r="BH141" s="44">
        <f t="shared" si="175"/>
        <v>0</v>
      </c>
      <c r="BI141" s="44">
        <f t="shared" si="176"/>
        <v>0</v>
      </c>
      <c r="BJ141" s="44">
        <f t="shared" si="177"/>
        <v>0</v>
      </c>
      <c r="BK141" s="44"/>
      <c r="BL141" s="44">
        <v>1</v>
      </c>
    </row>
    <row r="142" spans="1:64" ht="15" customHeight="1">
      <c r="A142" s="21" t="s">
        <v>326</v>
      </c>
      <c r="B142" s="3" t="s">
        <v>309</v>
      </c>
      <c r="C142" s="3" t="s">
        <v>185</v>
      </c>
      <c r="D142" s="79" t="s">
        <v>189</v>
      </c>
      <c r="E142" s="79"/>
      <c r="F142" s="3" t="s">
        <v>187</v>
      </c>
      <c r="G142" s="44">
        <v>14</v>
      </c>
      <c r="H142" s="63">
        <v>0</v>
      </c>
      <c r="I142" s="44">
        <f t="shared" si="154"/>
        <v>0</v>
      </c>
      <c r="J142" s="44">
        <f t="shared" si="155"/>
        <v>0</v>
      </c>
      <c r="K142" s="44">
        <f t="shared" si="156"/>
        <v>0</v>
      </c>
      <c r="L142" s="44">
        <v>0</v>
      </c>
      <c r="M142" s="44">
        <f t="shared" si="157"/>
        <v>0</v>
      </c>
      <c r="N142" s="45"/>
      <c r="O142" s="46" t="s">
        <v>291</v>
      </c>
      <c r="Z142" s="44">
        <f t="shared" si="158"/>
        <v>0</v>
      </c>
      <c r="AB142" s="44">
        <f t="shared" si="159"/>
        <v>0</v>
      </c>
      <c r="AC142" s="44">
        <f t="shared" si="160"/>
        <v>0</v>
      </c>
      <c r="AD142" s="44">
        <f t="shared" si="161"/>
        <v>0</v>
      </c>
      <c r="AE142" s="44">
        <f t="shared" si="162"/>
        <v>0</v>
      </c>
      <c r="AF142" s="44">
        <f t="shared" si="163"/>
        <v>0</v>
      </c>
      <c r="AG142" s="44">
        <f t="shared" si="164"/>
        <v>0</v>
      </c>
      <c r="AH142" s="44">
        <f t="shared" si="165"/>
        <v>0</v>
      </c>
      <c r="AI142" s="28" t="s">
        <v>309</v>
      </c>
      <c r="AJ142" s="44">
        <f t="shared" si="166"/>
        <v>0</v>
      </c>
      <c r="AK142" s="44">
        <f t="shared" si="167"/>
        <v>0</v>
      </c>
      <c r="AL142" s="44">
        <f t="shared" si="168"/>
        <v>0</v>
      </c>
      <c r="AN142" s="44">
        <v>21</v>
      </c>
      <c r="AO142" s="44">
        <f t="shared" si="178"/>
        <v>0</v>
      </c>
      <c r="AP142" s="44">
        <f t="shared" si="179"/>
        <v>0</v>
      </c>
      <c r="AQ142" s="47" t="s">
        <v>103</v>
      </c>
      <c r="AV142" s="44">
        <f t="shared" si="169"/>
        <v>0</v>
      </c>
      <c r="AW142" s="44">
        <f t="shared" si="170"/>
        <v>0</v>
      </c>
      <c r="AX142" s="44">
        <f t="shared" si="171"/>
        <v>0</v>
      </c>
      <c r="AY142" s="47" t="s">
        <v>108</v>
      </c>
      <c r="AZ142" s="47" t="s">
        <v>312</v>
      </c>
      <c r="BA142" s="28" t="s">
        <v>313</v>
      </c>
      <c r="BC142" s="44">
        <f t="shared" si="172"/>
        <v>0</v>
      </c>
      <c r="BD142" s="44">
        <f t="shared" si="173"/>
        <v>0</v>
      </c>
      <c r="BE142" s="44">
        <v>0</v>
      </c>
      <c r="BF142" s="44">
        <f t="shared" si="174"/>
        <v>0</v>
      </c>
      <c r="BH142" s="44">
        <f t="shared" si="175"/>
        <v>0</v>
      </c>
      <c r="BI142" s="44">
        <f t="shared" si="176"/>
        <v>0</v>
      </c>
      <c r="BJ142" s="44">
        <f t="shared" si="177"/>
        <v>0</v>
      </c>
      <c r="BK142" s="44"/>
      <c r="BL142" s="44">
        <v>1</v>
      </c>
    </row>
    <row r="143" spans="1:64" ht="15" customHeight="1">
      <c r="A143" s="21" t="s">
        <v>327</v>
      </c>
      <c r="B143" s="3" t="s">
        <v>309</v>
      </c>
      <c r="C143" s="3" t="s">
        <v>179</v>
      </c>
      <c r="D143" s="79" t="s">
        <v>245</v>
      </c>
      <c r="E143" s="79"/>
      <c r="F143" s="3" t="s">
        <v>106</v>
      </c>
      <c r="G143" s="44">
        <v>13</v>
      </c>
      <c r="H143" s="63">
        <v>0</v>
      </c>
      <c r="I143" s="44">
        <f t="shared" si="154"/>
        <v>0</v>
      </c>
      <c r="J143" s="44">
        <f t="shared" si="155"/>
        <v>0</v>
      </c>
      <c r="K143" s="44">
        <f t="shared" si="156"/>
        <v>0</v>
      </c>
      <c r="L143" s="44">
        <v>0.003</v>
      </c>
      <c r="M143" s="44">
        <f t="shared" si="157"/>
        <v>0.039</v>
      </c>
      <c r="N143" s="45"/>
      <c r="O143" s="46" t="s">
        <v>291</v>
      </c>
      <c r="Z143" s="44">
        <f t="shared" si="158"/>
        <v>0</v>
      </c>
      <c r="AB143" s="44">
        <f t="shared" si="159"/>
        <v>0</v>
      </c>
      <c r="AC143" s="44">
        <f t="shared" si="160"/>
        <v>0</v>
      </c>
      <c r="AD143" s="44">
        <f t="shared" si="161"/>
        <v>0</v>
      </c>
      <c r="AE143" s="44">
        <f t="shared" si="162"/>
        <v>0</v>
      </c>
      <c r="AF143" s="44">
        <f t="shared" si="163"/>
        <v>0</v>
      </c>
      <c r="AG143" s="44">
        <f t="shared" si="164"/>
        <v>0</v>
      </c>
      <c r="AH143" s="44">
        <f t="shared" si="165"/>
        <v>0</v>
      </c>
      <c r="AI143" s="28" t="s">
        <v>309</v>
      </c>
      <c r="AJ143" s="44">
        <f t="shared" si="166"/>
        <v>0</v>
      </c>
      <c r="AK143" s="44">
        <f t="shared" si="167"/>
        <v>0</v>
      </c>
      <c r="AL143" s="44">
        <f t="shared" si="168"/>
        <v>0</v>
      </c>
      <c r="AN143" s="44">
        <v>21</v>
      </c>
      <c r="AO143" s="44">
        <f t="shared" si="178"/>
        <v>0</v>
      </c>
      <c r="AP143" s="44">
        <f t="shared" si="179"/>
        <v>0</v>
      </c>
      <c r="AQ143" s="47" t="s">
        <v>103</v>
      </c>
      <c r="AV143" s="44">
        <f t="shared" si="169"/>
        <v>0</v>
      </c>
      <c r="AW143" s="44">
        <f t="shared" si="170"/>
        <v>0</v>
      </c>
      <c r="AX143" s="44">
        <f t="shared" si="171"/>
        <v>0</v>
      </c>
      <c r="AY143" s="47" t="s">
        <v>108</v>
      </c>
      <c r="AZ143" s="47" t="s">
        <v>312</v>
      </c>
      <c r="BA143" s="28" t="s">
        <v>313</v>
      </c>
      <c r="BC143" s="44">
        <f t="shared" si="172"/>
        <v>0</v>
      </c>
      <c r="BD143" s="44">
        <f t="shared" si="173"/>
        <v>0</v>
      </c>
      <c r="BE143" s="44">
        <v>0</v>
      </c>
      <c r="BF143" s="44">
        <f t="shared" si="174"/>
        <v>0.039</v>
      </c>
      <c r="BH143" s="44">
        <f t="shared" si="175"/>
        <v>0</v>
      </c>
      <c r="BI143" s="44">
        <f t="shared" si="176"/>
        <v>0</v>
      </c>
      <c r="BJ143" s="44">
        <f t="shared" si="177"/>
        <v>0</v>
      </c>
      <c r="BK143" s="44"/>
      <c r="BL143" s="44">
        <v>1</v>
      </c>
    </row>
    <row r="144" spans="1:64" ht="15" customHeight="1">
      <c r="A144" s="21" t="s">
        <v>328</v>
      </c>
      <c r="B144" s="3" t="s">
        <v>309</v>
      </c>
      <c r="C144" s="3" t="s">
        <v>172</v>
      </c>
      <c r="D144" s="79" t="s">
        <v>247</v>
      </c>
      <c r="E144" s="79"/>
      <c r="F144" s="3" t="s">
        <v>106</v>
      </c>
      <c r="G144" s="44">
        <v>13</v>
      </c>
      <c r="H144" s="63">
        <v>0</v>
      </c>
      <c r="I144" s="44">
        <f t="shared" si="154"/>
        <v>0</v>
      </c>
      <c r="J144" s="44">
        <f t="shared" si="155"/>
        <v>0</v>
      </c>
      <c r="K144" s="44">
        <f t="shared" si="156"/>
        <v>0</v>
      </c>
      <c r="L144" s="44">
        <v>0.0003</v>
      </c>
      <c r="M144" s="44">
        <f t="shared" si="157"/>
        <v>0.0039</v>
      </c>
      <c r="N144" s="45"/>
      <c r="O144" s="46" t="s">
        <v>291</v>
      </c>
      <c r="Z144" s="44">
        <f t="shared" si="158"/>
        <v>0</v>
      </c>
      <c r="AB144" s="44">
        <f t="shared" si="159"/>
        <v>0</v>
      </c>
      <c r="AC144" s="44">
        <f t="shared" si="160"/>
        <v>0</v>
      </c>
      <c r="AD144" s="44">
        <f t="shared" si="161"/>
        <v>0</v>
      </c>
      <c r="AE144" s="44">
        <f t="shared" si="162"/>
        <v>0</v>
      </c>
      <c r="AF144" s="44">
        <f t="shared" si="163"/>
        <v>0</v>
      </c>
      <c r="AG144" s="44">
        <f t="shared" si="164"/>
        <v>0</v>
      </c>
      <c r="AH144" s="44">
        <f t="shared" si="165"/>
        <v>0</v>
      </c>
      <c r="AI144" s="28" t="s">
        <v>309</v>
      </c>
      <c r="AJ144" s="44">
        <f t="shared" si="166"/>
        <v>0</v>
      </c>
      <c r="AK144" s="44">
        <f t="shared" si="167"/>
        <v>0</v>
      </c>
      <c r="AL144" s="44">
        <f t="shared" si="168"/>
        <v>0</v>
      </c>
      <c r="AN144" s="44">
        <v>21</v>
      </c>
      <c r="AO144" s="44">
        <f t="shared" si="178"/>
        <v>0</v>
      </c>
      <c r="AP144" s="44">
        <f t="shared" si="179"/>
        <v>0</v>
      </c>
      <c r="AQ144" s="47" t="s">
        <v>103</v>
      </c>
      <c r="AV144" s="44">
        <f t="shared" si="169"/>
        <v>0</v>
      </c>
      <c r="AW144" s="44">
        <f t="shared" si="170"/>
        <v>0</v>
      </c>
      <c r="AX144" s="44">
        <f t="shared" si="171"/>
        <v>0</v>
      </c>
      <c r="AY144" s="47" t="s">
        <v>108</v>
      </c>
      <c r="AZ144" s="47" t="s">
        <v>312</v>
      </c>
      <c r="BA144" s="28" t="s">
        <v>313</v>
      </c>
      <c r="BC144" s="44">
        <f t="shared" si="172"/>
        <v>0</v>
      </c>
      <c r="BD144" s="44">
        <f t="shared" si="173"/>
        <v>0</v>
      </c>
      <c r="BE144" s="44">
        <v>0</v>
      </c>
      <c r="BF144" s="44">
        <f t="shared" si="174"/>
        <v>0.0039</v>
      </c>
      <c r="BH144" s="44">
        <f t="shared" si="175"/>
        <v>0</v>
      </c>
      <c r="BI144" s="44">
        <f t="shared" si="176"/>
        <v>0</v>
      </c>
      <c r="BJ144" s="44">
        <f t="shared" si="177"/>
        <v>0</v>
      </c>
      <c r="BK144" s="44"/>
      <c r="BL144" s="44">
        <v>1</v>
      </c>
    </row>
    <row r="145" spans="1:15" ht="15" customHeight="1">
      <c r="A145" s="37"/>
      <c r="B145" s="38" t="s">
        <v>329</v>
      </c>
      <c r="C145" s="38"/>
      <c r="D145" s="113" t="s">
        <v>330</v>
      </c>
      <c r="E145" s="113"/>
      <c r="F145" s="39" t="s">
        <v>59</v>
      </c>
      <c r="G145" s="39" t="s">
        <v>59</v>
      </c>
      <c r="H145" s="39" t="s">
        <v>59</v>
      </c>
      <c r="I145" s="40">
        <f>I146</f>
        <v>0</v>
      </c>
      <c r="J145" s="40">
        <f>J146</f>
        <v>0</v>
      </c>
      <c r="K145" s="40">
        <f>K146</f>
        <v>0</v>
      </c>
      <c r="L145" s="28"/>
      <c r="M145" s="40">
        <f>M146</f>
        <v>0</v>
      </c>
      <c r="N145" s="41"/>
      <c r="O145" s="43"/>
    </row>
    <row r="146" spans="1:47" ht="15" customHeight="1">
      <c r="A146" s="37"/>
      <c r="B146" s="38" t="s">
        <v>329</v>
      </c>
      <c r="C146" s="38" t="s">
        <v>101</v>
      </c>
      <c r="D146" s="113" t="s">
        <v>102</v>
      </c>
      <c r="E146" s="113"/>
      <c r="F146" s="39" t="s">
        <v>59</v>
      </c>
      <c r="G146" s="39" t="s">
        <v>59</v>
      </c>
      <c r="H146" s="39" t="s">
        <v>59</v>
      </c>
      <c r="I146" s="40">
        <f>SUM(I147:I154)</f>
        <v>0</v>
      </c>
      <c r="J146" s="40">
        <f>SUM(J147:J154)</f>
        <v>0</v>
      </c>
      <c r="K146" s="40">
        <f>SUM(K147:K154)</f>
        <v>0</v>
      </c>
      <c r="L146" s="28"/>
      <c r="M146" s="40">
        <f>SUM(M147:M154)</f>
        <v>0</v>
      </c>
      <c r="N146" s="41"/>
      <c r="O146" s="43"/>
      <c r="AI146" s="28" t="s">
        <v>329</v>
      </c>
      <c r="AS146" s="40">
        <f>SUM(AJ147:AJ154)</f>
        <v>0</v>
      </c>
      <c r="AT146" s="40">
        <f>SUM(AK147:AK154)</f>
        <v>0</v>
      </c>
      <c r="AU146" s="40">
        <f>SUM(AL147:AL154)</f>
        <v>0</v>
      </c>
    </row>
    <row r="147" spans="1:64" ht="15" customHeight="1">
      <c r="A147" s="21" t="s">
        <v>331</v>
      </c>
      <c r="B147" s="3" t="s">
        <v>329</v>
      </c>
      <c r="C147" s="3" t="s">
        <v>332</v>
      </c>
      <c r="D147" s="79" t="s">
        <v>333</v>
      </c>
      <c r="E147" s="79"/>
      <c r="F147" s="3" t="s">
        <v>158</v>
      </c>
      <c r="G147" s="44">
        <v>8509</v>
      </c>
      <c r="H147" s="63">
        <v>0</v>
      </c>
      <c r="I147" s="44">
        <f aca="true" t="shared" si="180" ref="I147:I154">G147*AO147</f>
        <v>0</v>
      </c>
      <c r="J147" s="44">
        <f aca="true" t="shared" si="181" ref="J147:J154">G147*AP147</f>
        <v>0</v>
      </c>
      <c r="K147" s="44">
        <f aca="true" t="shared" si="182" ref="K147:K154">G147*H147</f>
        <v>0</v>
      </c>
      <c r="L147" s="44">
        <v>0</v>
      </c>
      <c r="M147" s="44">
        <f aca="true" t="shared" si="183" ref="M147:M154">G147*L147</f>
        <v>0</v>
      </c>
      <c r="N147" s="45" t="s">
        <v>107</v>
      </c>
      <c r="O147" s="46" t="s">
        <v>15</v>
      </c>
      <c r="Z147" s="44">
        <f aca="true" t="shared" si="184" ref="Z147:Z154">IF(AQ147="5",BJ147,0)</f>
        <v>0</v>
      </c>
      <c r="AB147" s="44">
        <f aca="true" t="shared" si="185" ref="AB147:AB154">IF(AQ147="1",BH147,0)</f>
        <v>0</v>
      </c>
      <c r="AC147" s="44">
        <f aca="true" t="shared" si="186" ref="AC147:AC154">IF(AQ147="1",BI147,0)</f>
        <v>0</v>
      </c>
      <c r="AD147" s="44">
        <f aca="true" t="shared" si="187" ref="AD147:AD154">IF(AQ147="7",BH147,0)</f>
        <v>0</v>
      </c>
      <c r="AE147" s="44">
        <f aca="true" t="shared" si="188" ref="AE147:AE154">IF(AQ147="7",BI147,0)</f>
        <v>0</v>
      </c>
      <c r="AF147" s="44">
        <f aca="true" t="shared" si="189" ref="AF147:AF154">IF(AQ147="2",BH147,0)</f>
        <v>0</v>
      </c>
      <c r="AG147" s="44">
        <f aca="true" t="shared" si="190" ref="AG147:AG154">IF(AQ147="2",BI147,0)</f>
        <v>0</v>
      </c>
      <c r="AH147" s="44">
        <f aca="true" t="shared" si="191" ref="AH147:AH154">IF(AQ147="0",BJ147,0)</f>
        <v>0</v>
      </c>
      <c r="AI147" s="28" t="s">
        <v>329</v>
      </c>
      <c r="AJ147" s="44">
        <f aca="true" t="shared" si="192" ref="AJ147:AJ154">IF(AN147=0,K147,0)</f>
        <v>0</v>
      </c>
      <c r="AK147" s="44">
        <f aca="true" t="shared" si="193" ref="AK147:AK154">IF(AN147=15,K147,0)</f>
        <v>0</v>
      </c>
      <c r="AL147" s="44">
        <f aca="true" t="shared" si="194" ref="AL147:AL154">IF(AN147=21,K147,0)</f>
        <v>0</v>
      </c>
      <c r="AN147" s="44">
        <v>21</v>
      </c>
      <c r="AO147" s="44">
        <f>H147*0</f>
        <v>0</v>
      </c>
      <c r="AP147" s="44">
        <f>H147*(1-0)</f>
        <v>0</v>
      </c>
      <c r="AQ147" s="47" t="s">
        <v>103</v>
      </c>
      <c r="AV147" s="44">
        <f aca="true" t="shared" si="195" ref="AV147:AV154">AW147+AX147</f>
        <v>0</v>
      </c>
      <c r="AW147" s="44">
        <f aca="true" t="shared" si="196" ref="AW147:AW154">G147*AO147</f>
        <v>0</v>
      </c>
      <c r="AX147" s="44">
        <f aca="true" t="shared" si="197" ref="AX147:AX154">G147*AP147</f>
        <v>0</v>
      </c>
      <c r="AY147" s="47" t="s">
        <v>108</v>
      </c>
      <c r="AZ147" s="47" t="s">
        <v>334</v>
      </c>
      <c r="BA147" s="28" t="s">
        <v>335</v>
      </c>
      <c r="BC147" s="44">
        <f aca="true" t="shared" si="198" ref="BC147:BC154">AW147+AX147</f>
        <v>0</v>
      </c>
      <c r="BD147" s="44">
        <f aca="true" t="shared" si="199" ref="BD147:BD154">H147/(100-BE147)*100</f>
        <v>0</v>
      </c>
      <c r="BE147" s="44">
        <v>0</v>
      </c>
      <c r="BF147" s="44">
        <f aca="true" t="shared" si="200" ref="BF147:BF154">M147</f>
        <v>0</v>
      </c>
      <c r="BH147" s="44">
        <f aca="true" t="shared" si="201" ref="BH147:BH154">G147*AO147</f>
        <v>0</v>
      </c>
      <c r="BI147" s="44">
        <f aca="true" t="shared" si="202" ref="BI147:BI154">G147*AP147</f>
        <v>0</v>
      </c>
      <c r="BJ147" s="44">
        <f aca="true" t="shared" si="203" ref="BJ147:BJ154">G147*H147</f>
        <v>0</v>
      </c>
      <c r="BK147" s="44"/>
      <c r="BL147" s="44">
        <v>1</v>
      </c>
    </row>
    <row r="148" spans="1:64" ht="15" customHeight="1">
      <c r="A148" s="21" t="s">
        <v>336</v>
      </c>
      <c r="B148" s="3" t="s">
        <v>329</v>
      </c>
      <c r="C148" s="3" t="s">
        <v>337</v>
      </c>
      <c r="D148" s="79" t="s">
        <v>338</v>
      </c>
      <c r="E148" s="79"/>
      <c r="F148" s="3" t="s">
        <v>158</v>
      </c>
      <c r="G148" s="44">
        <v>8509</v>
      </c>
      <c r="H148" s="63">
        <v>0</v>
      </c>
      <c r="I148" s="44">
        <f t="shared" si="180"/>
        <v>0</v>
      </c>
      <c r="J148" s="44">
        <f t="shared" si="181"/>
        <v>0</v>
      </c>
      <c r="K148" s="44">
        <f t="shared" si="182"/>
        <v>0</v>
      </c>
      <c r="L148" s="44">
        <v>0</v>
      </c>
      <c r="M148" s="44">
        <f t="shared" si="183"/>
        <v>0</v>
      </c>
      <c r="N148" s="45" t="s">
        <v>107</v>
      </c>
      <c r="O148" s="46" t="s">
        <v>15</v>
      </c>
      <c r="Z148" s="44">
        <f t="shared" si="184"/>
        <v>0</v>
      </c>
      <c r="AB148" s="44">
        <f t="shared" si="185"/>
        <v>0</v>
      </c>
      <c r="AC148" s="44">
        <f t="shared" si="186"/>
        <v>0</v>
      </c>
      <c r="AD148" s="44">
        <f t="shared" si="187"/>
        <v>0</v>
      </c>
      <c r="AE148" s="44">
        <f t="shared" si="188"/>
        <v>0</v>
      </c>
      <c r="AF148" s="44">
        <f t="shared" si="189"/>
        <v>0</v>
      </c>
      <c r="AG148" s="44">
        <f t="shared" si="190"/>
        <v>0</v>
      </c>
      <c r="AH148" s="44">
        <f t="shared" si="191"/>
        <v>0</v>
      </c>
      <c r="AI148" s="28" t="s">
        <v>329</v>
      </c>
      <c r="AJ148" s="44">
        <f t="shared" si="192"/>
        <v>0</v>
      </c>
      <c r="AK148" s="44">
        <f t="shared" si="193"/>
        <v>0</v>
      </c>
      <c r="AL148" s="44">
        <f t="shared" si="194"/>
        <v>0</v>
      </c>
      <c r="AN148" s="44">
        <v>21</v>
      </c>
      <c r="AO148" s="44">
        <f>H148*0</f>
        <v>0</v>
      </c>
      <c r="AP148" s="44">
        <f>H148*(1-0)</f>
        <v>0</v>
      </c>
      <c r="AQ148" s="47" t="s">
        <v>103</v>
      </c>
      <c r="AV148" s="44">
        <f t="shared" si="195"/>
        <v>0</v>
      </c>
      <c r="AW148" s="44">
        <f t="shared" si="196"/>
        <v>0</v>
      </c>
      <c r="AX148" s="44">
        <f t="shared" si="197"/>
        <v>0</v>
      </c>
      <c r="AY148" s="47" t="s">
        <v>108</v>
      </c>
      <c r="AZ148" s="47" t="s">
        <v>334</v>
      </c>
      <c r="BA148" s="28" t="s">
        <v>335</v>
      </c>
      <c r="BC148" s="44">
        <f t="shared" si="198"/>
        <v>0</v>
      </c>
      <c r="BD148" s="44">
        <f t="shared" si="199"/>
        <v>0</v>
      </c>
      <c r="BE148" s="44">
        <v>0</v>
      </c>
      <c r="BF148" s="44">
        <f t="shared" si="200"/>
        <v>0</v>
      </c>
      <c r="BH148" s="44">
        <f t="shared" si="201"/>
        <v>0</v>
      </c>
      <c r="BI148" s="44">
        <f t="shared" si="202"/>
        <v>0</v>
      </c>
      <c r="BJ148" s="44">
        <f t="shared" si="203"/>
        <v>0</v>
      </c>
      <c r="BK148" s="44"/>
      <c r="BL148" s="44">
        <v>1</v>
      </c>
    </row>
    <row r="149" spans="1:64" ht="15" customHeight="1">
      <c r="A149" s="21" t="s">
        <v>339</v>
      </c>
      <c r="B149" s="3" t="s">
        <v>329</v>
      </c>
      <c r="C149" s="3" t="s">
        <v>340</v>
      </c>
      <c r="D149" s="79" t="s">
        <v>341</v>
      </c>
      <c r="E149" s="79"/>
      <c r="F149" s="3" t="s">
        <v>158</v>
      </c>
      <c r="G149" s="44">
        <v>8509</v>
      </c>
      <c r="H149" s="63">
        <v>0</v>
      </c>
      <c r="I149" s="44">
        <f t="shared" si="180"/>
        <v>0</v>
      </c>
      <c r="J149" s="44">
        <f t="shared" si="181"/>
        <v>0</v>
      </c>
      <c r="K149" s="44">
        <f t="shared" si="182"/>
        <v>0</v>
      </c>
      <c r="L149" s="44">
        <v>0</v>
      </c>
      <c r="M149" s="44">
        <f t="shared" si="183"/>
        <v>0</v>
      </c>
      <c r="N149" s="45" t="s">
        <v>107</v>
      </c>
      <c r="O149" s="46" t="s">
        <v>15</v>
      </c>
      <c r="Z149" s="44">
        <f t="shared" si="184"/>
        <v>0</v>
      </c>
      <c r="AB149" s="44">
        <f t="shared" si="185"/>
        <v>0</v>
      </c>
      <c r="AC149" s="44">
        <f t="shared" si="186"/>
        <v>0</v>
      </c>
      <c r="AD149" s="44">
        <f t="shared" si="187"/>
        <v>0</v>
      </c>
      <c r="AE149" s="44">
        <f t="shared" si="188"/>
        <v>0</v>
      </c>
      <c r="AF149" s="44">
        <f t="shared" si="189"/>
        <v>0</v>
      </c>
      <c r="AG149" s="44">
        <f t="shared" si="190"/>
        <v>0</v>
      </c>
      <c r="AH149" s="44">
        <f t="shared" si="191"/>
        <v>0</v>
      </c>
      <c r="AI149" s="28" t="s">
        <v>329</v>
      </c>
      <c r="AJ149" s="44">
        <f t="shared" si="192"/>
        <v>0</v>
      </c>
      <c r="AK149" s="44">
        <f t="shared" si="193"/>
        <v>0</v>
      </c>
      <c r="AL149" s="44">
        <f t="shared" si="194"/>
        <v>0</v>
      </c>
      <c r="AN149" s="44">
        <v>21</v>
      </c>
      <c r="AO149" s="44">
        <f>H149*0</f>
        <v>0</v>
      </c>
      <c r="AP149" s="44">
        <f>H149*(1-0)</f>
        <v>0</v>
      </c>
      <c r="AQ149" s="47" t="s">
        <v>103</v>
      </c>
      <c r="AV149" s="44">
        <f t="shared" si="195"/>
        <v>0</v>
      </c>
      <c r="AW149" s="44">
        <f t="shared" si="196"/>
        <v>0</v>
      </c>
      <c r="AX149" s="44">
        <f t="shared" si="197"/>
        <v>0</v>
      </c>
      <c r="AY149" s="47" t="s">
        <v>108</v>
      </c>
      <c r="AZ149" s="47" t="s">
        <v>334</v>
      </c>
      <c r="BA149" s="28" t="s">
        <v>335</v>
      </c>
      <c r="BC149" s="44">
        <f t="shared" si="198"/>
        <v>0</v>
      </c>
      <c r="BD149" s="44">
        <f t="shared" si="199"/>
        <v>0</v>
      </c>
      <c r="BE149" s="44">
        <v>0</v>
      </c>
      <c r="BF149" s="44">
        <f t="shared" si="200"/>
        <v>0</v>
      </c>
      <c r="BH149" s="44">
        <f t="shared" si="201"/>
        <v>0</v>
      </c>
      <c r="BI149" s="44">
        <f t="shared" si="202"/>
        <v>0</v>
      </c>
      <c r="BJ149" s="44">
        <f t="shared" si="203"/>
        <v>0</v>
      </c>
      <c r="BK149" s="44"/>
      <c r="BL149" s="44">
        <v>1</v>
      </c>
    </row>
    <row r="150" spans="1:64" ht="15" customHeight="1">
      <c r="A150" s="21" t="s">
        <v>342</v>
      </c>
      <c r="B150" s="3" t="s">
        <v>329</v>
      </c>
      <c r="C150" s="3" t="s">
        <v>343</v>
      </c>
      <c r="D150" s="79" t="s">
        <v>344</v>
      </c>
      <c r="E150" s="79"/>
      <c r="F150" s="3" t="s">
        <v>158</v>
      </c>
      <c r="G150" s="44">
        <v>8509</v>
      </c>
      <c r="H150" s="63">
        <v>0</v>
      </c>
      <c r="I150" s="44">
        <f t="shared" si="180"/>
        <v>0</v>
      </c>
      <c r="J150" s="44">
        <f t="shared" si="181"/>
        <v>0</v>
      </c>
      <c r="K150" s="44">
        <f t="shared" si="182"/>
        <v>0</v>
      </c>
      <c r="L150" s="44">
        <v>0</v>
      </c>
      <c r="M150" s="44">
        <f t="shared" si="183"/>
        <v>0</v>
      </c>
      <c r="N150" s="45" t="s">
        <v>107</v>
      </c>
      <c r="O150" s="46" t="s">
        <v>15</v>
      </c>
      <c r="Z150" s="44">
        <f t="shared" si="184"/>
        <v>0</v>
      </c>
      <c r="AB150" s="44">
        <f t="shared" si="185"/>
        <v>0</v>
      </c>
      <c r="AC150" s="44">
        <f t="shared" si="186"/>
        <v>0</v>
      </c>
      <c r="AD150" s="44">
        <f t="shared" si="187"/>
        <v>0</v>
      </c>
      <c r="AE150" s="44">
        <f t="shared" si="188"/>
        <v>0</v>
      </c>
      <c r="AF150" s="44">
        <f t="shared" si="189"/>
        <v>0</v>
      </c>
      <c r="AG150" s="44">
        <f t="shared" si="190"/>
        <v>0</v>
      </c>
      <c r="AH150" s="44">
        <f t="shared" si="191"/>
        <v>0</v>
      </c>
      <c r="AI150" s="28" t="s">
        <v>329</v>
      </c>
      <c r="AJ150" s="44">
        <f t="shared" si="192"/>
        <v>0</v>
      </c>
      <c r="AK150" s="44">
        <f t="shared" si="193"/>
        <v>0</v>
      </c>
      <c r="AL150" s="44">
        <f t="shared" si="194"/>
        <v>0</v>
      </c>
      <c r="AN150" s="44">
        <v>21</v>
      </c>
      <c r="AO150" s="44">
        <f>H150*0.00576923076923077</f>
        <v>0</v>
      </c>
      <c r="AP150" s="44">
        <f>H150*(1-0.00576923076923077)</f>
        <v>0</v>
      </c>
      <c r="AQ150" s="47" t="s">
        <v>103</v>
      </c>
      <c r="AV150" s="44">
        <f t="shared" si="195"/>
        <v>0</v>
      </c>
      <c r="AW150" s="44">
        <f t="shared" si="196"/>
        <v>0</v>
      </c>
      <c r="AX150" s="44">
        <f t="shared" si="197"/>
        <v>0</v>
      </c>
      <c r="AY150" s="47" t="s">
        <v>108</v>
      </c>
      <c r="AZ150" s="47" t="s">
        <v>334</v>
      </c>
      <c r="BA150" s="28" t="s">
        <v>335</v>
      </c>
      <c r="BC150" s="44">
        <f t="shared" si="198"/>
        <v>0</v>
      </c>
      <c r="BD150" s="44">
        <f t="shared" si="199"/>
        <v>0</v>
      </c>
      <c r="BE150" s="44">
        <v>0</v>
      </c>
      <c r="BF150" s="44">
        <f t="shared" si="200"/>
        <v>0</v>
      </c>
      <c r="BH150" s="44">
        <f t="shared" si="201"/>
        <v>0</v>
      </c>
      <c r="BI150" s="44">
        <f t="shared" si="202"/>
        <v>0</v>
      </c>
      <c r="BJ150" s="44">
        <f t="shared" si="203"/>
        <v>0</v>
      </c>
      <c r="BK150" s="44"/>
      <c r="BL150" s="44">
        <v>1</v>
      </c>
    </row>
    <row r="151" spans="1:64" ht="15" customHeight="1">
      <c r="A151" s="21" t="s">
        <v>345</v>
      </c>
      <c r="B151" s="3" t="s">
        <v>329</v>
      </c>
      <c r="C151" s="3" t="s">
        <v>346</v>
      </c>
      <c r="D151" s="79" t="s">
        <v>347</v>
      </c>
      <c r="E151" s="79"/>
      <c r="F151" s="3" t="s">
        <v>158</v>
      </c>
      <c r="G151" s="44">
        <v>17018</v>
      </c>
      <c r="H151" s="63">
        <v>0</v>
      </c>
      <c r="I151" s="44">
        <f t="shared" si="180"/>
        <v>0</v>
      </c>
      <c r="J151" s="44">
        <f t="shared" si="181"/>
        <v>0</v>
      </c>
      <c r="K151" s="44">
        <f t="shared" si="182"/>
        <v>0</v>
      </c>
      <c r="L151" s="44">
        <v>0</v>
      </c>
      <c r="M151" s="44">
        <f t="shared" si="183"/>
        <v>0</v>
      </c>
      <c r="N151" s="45" t="s">
        <v>107</v>
      </c>
      <c r="O151" s="46" t="s">
        <v>15</v>
      </c>
      <c r="Z151" s="44">
        <f t="shared" si="184"/>
        <v>0</v>
      </c>
      <c r="AB151" s="44">
        <f t="shared" si="185"/>
        <v>0</v>
      </c>
      <c r="AC151" s="44">
        <f t="shared" si="186"/>
        <v>0</v>
      </c>
      <c r="AD151" s="44">
        <f t="shared" si="187"/>
        <v>0</v>
      </c>
      <c r="AE151" s="44">
        <f t="shared" si="188"/>
        <v>0</v>
      </c>
      <c r="AF151" s="44">
        <f t="shared" si="189"/>
        <v>0</v>
      </c>
      <c r="AG151" s="44">
        <f t="shared" si="190"/>
        <v>0</v>
      </c>
      <c r="AH151" s="44">
        <f t="shared" si="191"/>
        <v>0</v>
      </c>
      <c r="AI151" s="28" t="s">
        <v>329</v>
      </c>
      <c r="AJ151" s="44">
        <f t="shared" si="192"/>
        <v>0</v>
      </c>
      <c r="AK151" s="44">
        <f t="shared" si="193"/>
        <v>0</v>
      </c>
      <c r="AL151" s="44">
        <f t="shared" si="194"/>
        <v>0</v>
      </c>
      <c r="AN151" s="44">
        <v>21</v>
      </c>
      <c r="AO151" s="44">
        <f>H151*0</f>
        <v>0</v>
      </c>
      <c r="AP151" s="44">
        <f>H151*(1-0)</f>
        <v>0</v>
      </c>
      <c r="AQ151" s="47" t="s">
        <v>103</v>
      </c>
      <c r="AV151" s="44">
        <f t="shared" si="195"/>
        <v>0</v>
      </c>
      <c r="AW151" s="44">
        <f t="shared" si="196"/>
        <v>0</v>
      </c>
      <c r="AX151" s="44">
        <f t="shared" si="197"/>
        <v>0</v>
      </c>
      <c r="AY151" s="47" t="s">
        <v>108</v>
      </c>
      <c r="AZ151" s="47" t="s">
        <v>334</v>
      </c>
      <c r="BA151" s="28" t="s">
        <v>335</v>
      </c>
      <c r="BC151" s="44">
        <f t="shared" si="198"/>
        <v>0</v>
      </c>
      <c r="BD151" s="44">
        <f t="shared" si="199"/>
        <v>0</v>
      </c>
      <c r="BE151" s="44">
        <v>0</v>
      </c>
      <c r="BF151" s="44">
        <f t="shared" si="200"/>
        <v>0</v>
      </c>
      <c r="BH151" s="44">
        <f t="shared" si="201"/>
        <v>0</v>
      </c>
      <c r="BI151" s="44">
        <f t="shared" si="202"/>
        <v>0</v>
      </c>
      <c r="BJ151" s="44">
        <f t="shared" si="203"/>
        <v>0</v>
      </c>
      <c r="BK151" s="44"/>
      <c r="BL151" s="44">
        <v>1</v>
      </c>
    </row>
    <row r="152" spans="1:64" ht="15" customHeight="1">
      <c r="A152" s="21" t="s">
        <v>348</v>
      </c>
      <c r="B152" s="3" t="s">
        <v>329</v>
      </c>
      <c r="C152" s="3" t="s">
        <v>349</v>
      </c>
      <c r="D152" s="79" t="s">
        <v>350</v>
      </c>
      <c r="E152" s="79"/>
      <c r="F152" s="3" t="s">
        <v>158</v>
      </c>
      <c r="G152" s="44">
        <v>5901</v>
      </c>
      <c r="H152" s="63">
        <v>0</v>
      </c>
      <c r="I152" s="44">
        <f t="shared" si="180"/>
        <v>0</v>
      </c>
      <c r="J152" s="44">
        <f t="shared" si="181"/>
        <v>0</v>
      </c>
      <c r="K152" s="44">
        <f t="shared" si="182"/>
        <v>0</v>
      </c>
      <c r="L152" s="44">
        <v>0</v>
      </c>
      <c r="M152" s="44">
        <f t="shared" si="183"/>
        <v>0</v>
      </c>
      <c r="N152" s="45" t="s">
        <v>107</v>
      </c>
      <c r="O152" s="46" t="s">
        <v>15</v>
      </c>
      <c r="Z152" s="44">
        <f t="shared" si="184"/>
        <v>0</v>
      </c>
      <c r="AB152" s="44">
        <f t="shared" si="185"/>
        <v>0</v>
      </c>
      <c r="AC152" s="44">
        <f t="shared" si="186"/>
        <v>0</v>
      </c>
      <c r="AD152" s="44">
        <f t="shared" si="187"/>
        <v>0</v>
      </c>
      <c r="AE152" s="44">
        <f t="shared" si="188"/>
        <v>0</v>
      </c>
      <c r="AF152" s="44">
        <f t="shared" si="189"/>
        <v>0</v>
      </c>
      <c r="AG152" s="44">
        <f t="shared" si="190"/>
        <v>0</v>
      </c>
      <c r="AH152" s="44">
        <f t="shared" si="191"/>
        <v>0</v>
      </c>
      <c r="AI152" s="28" t="s">
        <v>329</v>
      </c>
      <c r="AJ152" s="44">
        <f t="shared" si="192"/>
        <v>0</v>
      </c>
      <c r="AK152" s="44">
        <f t="shared" si="193"/>
        <v>0</v>
      </c>
      <c r="AL152" s="44">
        <f t="shared" si="194"/>
        <v>0</v>
      </c>
      <c r="AN152" s="44">
        <v>21</v>
      </c>
      <c r="AO152" s="44">
        <f>H152*0.0691588785046729</f>
        <v>0</v>
      </c>
      <c r="AP152" s="44">
        <f>H152*(1-0.0691588785046729)</f>
        <v>0</v>
      </c>
      <c r="AQ152" s="47" t="s">
        <v>103</v>
      </c>
      <c r="AV152" s="44">
        <f t="shared" si="195"/>
        <v>0</v>
      </c>
      <c r="AW152" s="44">
        <f t="shared" si="196"/>
        <v>0</v>
      </c>
      <c r="AX152" s="44">
        <f t="shared" si="197"/>
        <v>0</v>
      </c>
      <c r="AY152" s="47" t="s">
        <v>108</v>
      </c>
      <c r="AZ152" s="47" t="s">
        <v>334</v>
      </c>
      <c r="BA152" s="28" t="s">
        <v>335</v>
      </c>
      <c r="BC152" s="44">
        <f t="shared" si="198"/>
        <v>0</v>
      </c>
      <c r="BD152" s="44">
        <f t="shared" si="199"/>
        <v>0</v>
      </c>
      <c r="BE152" s="44">
        <v>0</v>
      </c>
      <c r="BF152" s="44">
        <f t="shared" si="200"/>
        <v>0</v>
      </c>
      <c r="BH152" s="44">
        <f t="shared" si="201"/>
        <v>0</v>
      </c>
      <c r="BI152" s="44">
        <f t="shared" si="202"/>
        <v>0</v>
      </c>
      <c r="BJ152" s="44">
        <f t="shared" si="203"/>
        <v>0</v>
      </c>
      <c r="BK152" s="44"/>
      <c r="BL152" s="44">
        <v>1</v>
      </c>
    </row>
    <row r="153" spans="1:64" ht="15" customHeight="1">
      <c r="A153" s="21" t="s">
        <v>351</v>
      </c>
      <c r="B153" s="3" t="s">
        <v>329</v>
      </c>
      <c r="C153" s="3" t="s">
        <v>352</v>
      </c>
      <c r="D153" s="79" t="s">
        <v>353</v>
      </c>
      <c r="E153" s="79"/>
      <c r="F153" s="3" t="s">
        <v>158</v>
      </c>
      <c r="G153" s="44">
        <v>2608</v>
      </c>
      <c r="H153" s="63">
        <v>0</v>
      </c>
      <c r="I153" s="44">
        <f t="shared" si="180"/>
        <v>0</v>
      </c>
      <c r="J153" s="44">
        <f t="shared" si="181"/>
        <v>0</v>
      </c>
      <c r="K153" s="44">
        <f t="shared" si="182"/>
        <v>0</v>
      </c>
      <c r="L153" s="44">
        <v>0</v>
      </c>
      <c r="M153" s="44">
        <f t="shared" si="183"/>
        <v>0</v>
      </c>
      <c r="N153" s="45" t="s">
        <v>107</v>
      </c>
      <c r="O153" s="46" t="s">
        <v>15</v>
      </c>
      <c r="Z153" s="44">
        <f t="shared" si="184"/>
        <v>0</v>
      </c>
      <c r="AB153" s="44">
        <f t="shared" si="185"/>
        <v>0</v>
      </c>
      <c r="AC153" s="44">
        <f t="shared" si="186"/>
        <v>0</v>
      </c>
      <c r="AD153" s="44">
        <f t="shared" si="187"/>
        <v>0</v>
      </c>
      <c r="AE153" s="44">
        <f t="shared" si="188"/>
        <v>0</v>
      </c>
      <c r="AF153" s="44">
        <f t="shared" si="189"/>
        <v>0</v>
      </c>
      <c r="AG153" s="44">
        <f t="shared" si="190"/>
        <v>0</v>
      </c>
      <c r="AH153" s="44">
        <f t="shared" si="191"/>
        <v>0</v>
      </c>
      <c r="AI153" s="28" t="s">
        <v>329</v>
      </c>
      <c r="AJ153" s="44">
        <f t="shared" si="192"/>
        <v>0</v>
      </c>
      <c r="AK153" s="44">
        <f t="shared" si="193"/>
        <v>0</v>
      </c>
      <c r="AL153" s="44">
        <f t="shared" si="194"/>
        <v>0</v>
      </c>
      <c r="AN153" s="44">
        <v>21</v>
      </c>
      <c r="AO153" s="44">
        <f>H153*0.0728208900331004</f>
        <v>0</v>
      </c>
      <c r="AP153" s="44">
        <f>H153*(1-0.0728208900331004)</f>
        <v>0</v>
      </c>
      <c r="AQ153" s="47" t="s">
        <v>103</v>
      </c>
      <c r="AV153" s="44">
        <f t="shared" si="195"/>
        <v>0</v>
      </c>
      <c r="AW153" s="44">
        <f t="shared" si="196"/>
        <v>0</v>
      </c>
      <c r="AX153" s="44">
        <f t="shared" si="197"/>
        <v>0</v>
      </c>
      <c r="AY153" s="47" t="s">
        <v>108</v>
      </c>
      <c r="AZ153" s="47" t="s">
        <v>334</v>
      </c>
      <c r="BA153" s="28" t="s">
        <v>335</v>
      </c>
      <c r="BC153" s="44">
        <f t="shared" si="198"/>
        <v>0</v>
      </c>
      <c r="BD153" s="44">
        <f t="shared" si="199"/>
        <v>0</v>
      </c>
      <c r="BE153" s="44">
        <v>0</v>
      </c>
      <c r="BF153" s="44">
        <f t="shared" si="200"/>
        <v>0</v>
      </c>
      <c r="BH153" s="44">
        <f t="shared" si="201"/>
        <v>0</v>
      </c>
      <c r="BI153" s="44">
        <f t="shared" si="202"/>
        <v>0</v>
      </c>
      <c r="BJ153" s="44">
        <f t="shared" si="203"/>
        <v>0</v>
      </c>
      <c r="BK153" s="44"/>
      <c r="BL153" s="44">
        <v>1</v>
      </c>
    </row>
    <row r="154" spans="1:64" ht="15" customHeight="1">
      <c r="A154" s="21" t="s">
        <v>354</v>
      </c>
      <c r="B154" s="3" t="s">
        <v>329</v>
      </c>
      <c r="C154" s="3" t="s">
        <v>167</v>
      </c>
      <c r="D154" s="79" t="s">
        <v>168</v>
      </c>
      <c r="E154" s="79"/>
      <c r="F154" s="3" t="s">
        <v>154</v>
      </c>
      <c r="G154" s="44">
        <v>0.2</v>
      </c>
      <c r="H154" s="63">
        <v>0</v>
      </c>
      <c r="I154" s="44">
        <f t="shared" si="180"/>
        <v>0</v>
      </c>
      <c r="J154" s="44">
        <f t="shared" si="181"/>
        <v>0</v>
      </c>
      <c r="K154" s="44">
        <f t="shared" si="182"/>
        <v>0</v>
      </c>
      <c r="L154" s="44">
        <v>0</v>
      </c>
      <c r="M154" s="44">
        <f t="shared" si="183"/>
        <v>0</v>
      </c>
      <c r="N154" s="45" t="s">
        <v>107</v>
      </c>
      <c r="O154" s="46" t="s">
        <v>15</v>
      </c>
      <c r="Z154" s="44">
        <f t="shared" si="184"/>
        <v>0</v>
      </c>
      <c r="AB154" s="44">
        <f t="shared" si="185"/>
        <v>0</v>
      </c>
      <c r="AC154" s="44">
        <f t="shared" si="186"/>
        <v>0</v>
      </c>
      <c r="AD154" s="44">
        <f t="shared" si="187"/>
        <v>0</v>
      </c>
      <c r="AE154" s="44">
        <f t="shared" si="188"/>
        <v>0</v>
      </c>
      <c r="AF154" s="44">
        <f t="shared" si="189"/>
        <v>0</v>
      </c>
      <c r="AG154" s="44">
        <f t="shared" si="190"/>
        <v>0</v>
      </c>
      <c r="AH154" s="44">
        <f t="shared" si="191"/>
        <v>0</v>
      </c>
      <c r="AI154" s="28" t="s">
        <v>329</v>
      </c>
      <c r="AJ154" s="44">
        <f t="shared" si="192"/>
        <v>0</v>
      </c>
      <c r="AK154" s="44">
        <f t="shared" si="193"/>
        <v>0</v>
      </c>
      <c r="AL154" s="44">
        <f t="shared" si="194"/>
        <v>0</v>
      </c>
      <c r="AN154" s="44">
        <v>21</v>
      </c>
      <c r="AO154" s="44">
        <f>H154*0</f>
        <v>0</v>
      </c>
      <c r="AP154" s="44">
        <f>H154*(1-0)</f>
        <v>0</v>
      </c>
      <c r="AQ154" s="47" t="s">
        <v>120</v>
      </c>
      <c r="AV154" s="44">
        <f t="shared" si="195"/>
        <v>0</v>
      </c>
      <c r="AW154" s="44">
        <f t="shared" si="196"/>
        <v>0</v>
      </c>
      <c r="AX154" s="44">
        <f t="shared" si="197"/>
        <v>0</v>
      </c>
      <c r="AY154" s="47" t="s">
        <v>108</v>
      </c>
      <c r="AZ154" s="47" t="s">
        <v>334</v>
      </c>
      <c r="BA154" s="28" t="s">
        <v>335</v>
      </c>
      <c r="BC154" s="44">
        <f t="shared" si="198"/>
        <v>0</v>
      </c>
      <c r="BD154" s="44">
        <f t="shared" si="199"/>
        <v>0</v>
      </c>
      <c r="BE154" s="44">
        <v>0</v>
      </c>
      <c r="BF154" s="44">
        <f t="shared" si="200"/>
        <v>0</v>
      </c>
      <c r="BH154" s="44">
        <f t="shared" si="201"/>
        <v>0</v>
      </c>
      <c r="BI154" s="44">
        <f t="shared" si="202"/>
        <v>0</v>
      </c>
      <c r="BJ154" s="44">
        <f t="shared" si="203"/>
        <v>0</v>
      </c>
      <c r="BK154" s="44"/>
      <c r="BL154" s="44">
        <v>1</v>
      </c>
    </row>
    <row r="155" spans="1:15" ht="15" customHeight="1">
      <c r="A155" s="37"/>
      <c r="B155" s="38" t="s">
        <v>355</v>
      </c>
      <c r="C155" s="38"/>
      <c r="D155" s="113" t="s">
        <v>356</v>
      </c>
      <c r="E155" s="113"/>
      <c r="F155" s="39" t="s">
        <v>59</v>
      </c>
      <c r="G155" s="39" t="s">
        <v>59</v>
      </c>
      <c r="H155" s="39" t="s">
        <v>59</v>
      </c>
      <c r="I155" s="40">
        <f>I156</f>
        <v>0</v>
      </c>
      <c r="J155" s="40">
        <f>J156</f>
        <v>0</v>
      </c>
      <c r="K155" s="40">
        <f>K156</f>
        <v>0</v>
      </c>
      <c r="L155" s="28"/>
      <c r="M155" s="40">
        <f>M156</f>
        <v>10.775</v>
      </c>
      <c r="N155" s="41"/>
      <c r="O155" s="43"/>
    </row>
    <row r="156" spans="1:47" ht="15" customHeight="1">
      <c r="A156" s="37"/>
      <c r="B156" s="38" t="s">
        <v>355</v>
      </c>
      <c r="C156" s="38"/>
      <c r="D156" s="113" t="s">
        <v>35</v>
      </c>
      <c r="E156" s="113"/>
      <c r="F156" s="39" t="s">
        <v>59</v>
      </c>
      <c r="G156" s="39" t="s">
        <v>59</v>
      </c>
      <c r="H156" s="39" t="s">
        <v>59</v>
      </c>
      <c r="I156" s="40">
        <f>SUM(I157:I158)</f>
        <v>0</v>
      </c>
      <c r="J156" s="40">
        <f>SUM(J157:J158)</f>
        <v>0</v>
      </c>
      <c r="K156" s="40">
        <f>SUM(K157:K158)</f>
        <v>0</v>
      </c>
      <c r="L156" s="28"/>
      <c r="M156" s="40">
        <f>SUM(M157:M158)</f>
        <v>10.775</v>
      </c>
      <c r="N156" s="41"/>
      <c r="O156" s="43"/>
      <c r="AI156" s="28" t="s">
        <v>355</v>
      </c>
      <c r="AS156" s="40">
        <f>SUM(AJ157:AJ158)</f>
        <v>0</v>
      </c>
      <c r="AT156" s="40">
        <f>SUM(AK157:AK158)</f>
        <v>0</v>
      </c>
      <c r="AU156" s="40">
        <f>SUM(AL157:AL158)</f>
        <v>0</v>
      </c>
    </row>
    <row r="157" spans="1:64" ht="15" customHeight="1">
      <c r="A157" s="21" t="s">
        <v>357</v>
      </c>
      <c r="B157" s="3" t="s">
        <v>355</v>
      </c>
      <c r="C157" s="3" t="s">
        <v>198</v>
      </c>
      <c r="D157" s="79" t="s">
        <v>358</v>
      </c>
      <c r="E157" s="79"/>
      <c r="F157" s="3" t="s">
        <v>187</v>
      </c>
      <c r="G157" s="44">
        <v>78.24</v>
      </c>
      <c r="H157" s="63">
        <v>0</v>
      </c>
      <c r="I157" s="44">
        <f>G157*AO157</f>
        <v>0</v>
      </c>
      <c r="J157" s="44">
        <f>G157*AP157</f>
        <v>0</v>
      </c>
      <c r="K157" s="44">
        <f>G157*H157</f>
        <v>0</v>
      </c>
      <c r="L157" s="44">
        <v>0.1</v>
      </c>
      <c r="M157" s="44">
        <f>G157*L157</f>
        <v>7.824</v>
      </c>
      <c r="N157" s="45"/>
      <c r="O157" s="46" t="s">
        <v>15</v>
      </c>
      <c r="Z157" s="44">
        <f>IF(AQ157="5",BJ157,0)</f>
        <v>0</v>
      </c>
      <c r="AB157" s="44">
        <f>IF(AQ157="1",BH157,0)</f>
        <v>0</v>
      </c>
      <c r="AC157" s="44">
        <f>IF(AQ157="1",BI157,0)</f>
        <v>0</v>
      </c>
      <c r="AD157" s="44">
        <f>IF(AQ157="7",BH157,0)</f>
        <v>0</v>
      </c>
      <c r="AE157" s="44">
        <f>IF(AQ157="7",BI157,0)</f>
        <v>0</v>
      </c>
      <c r="AF157" s="44">
        <f>IF(AQ157="2",BH157,0)</f>
        <v>0</v>
      </c>
      <c r="AG157" s="44">
        <f>IF(AQ157="2",BI157,0)</f>
        <v>0</v>
      </c>
      <c r="AH157" s="44">
        <f>IF(AQ157="0",BJ157,0)</f>
        <v>0</v>
      </c>
      <c r="AI157" s="28" t="s">
        <v>355</v>
      </c>
      <c r="AJ157" s="44">
        <f>IF(AN157=0,K157,0)</f>
        <v>0</v>
      </c>
      <c r="AK157" s="44">
        <f>IF(AN157=15,K157,0)</f>
        <v>0</v>
      </c>
      <c r="AL157" s="44">
        <f>IF(AN157=21,K157,0)</f>
        <v>0</v>
      </c>
      <c r="AN157" s="44">
        <v>21</v>
      </c>
      <c r="AO157" s="44">
        <f>H157*1</f>
        <v>0</v>
      </c>
      <c r="AP157" s="44">
        <f>H157*(1-1)</f>
        <v>0</v>
      </c>
      <c r="AQ157" s="47" t="s">
        <v>174</v>
      </c>
      <c r="AV157" s="44">
        <f>AW157+AX157</f>
        <v>0</v>
      </c>
      <c r="AW157" s="44">
        <f>G157*AO157</f>
        <v>0</v>
      </c>
      <c r="AX157" s="44">
        <f>G157*AP157</f>
        <v>0</v>
      </c>
      <c r="AY157" s="47" t="s">
        <v>175</v>
      </c>
      <c r="AZ157" s="47" t="s">
        <v>359</v>
      </c>
      <c r="BA157" s="28" t="s">
        <v>360</v>
      </c>
      <c r="BC157" s="44">
        <f>AW157+AX157</f>
        <v>0</v>
      </c>
      <c r="BD157" s="44">
        <f>H157/(100-BE157)*100</f>
        <v>0</v>
      </c>
      <c r="BE157" s="44">
        <v>0</v>
      </c>
      <c r="BF157" s="44">
        <f>M157</f>
        <v>7.824</v>
      </c>
      <c r="BH157" s="44">
        <f>G157*AO157</f>
        <v>0</v>
      </c>
      <c r="BI157" s="44">
        <f>G157*AP157</f>
        <v>0</v>
      </c>
      <c r="BJ157" s="44">
        <f>G157*H157</f>
        <v>0</v>
      </c>
      <c r="BK157" s="44"/>
      <c r="BL157" s="44"/>
    </row>
    <row r="158" spans="1:64" ht="15" customHeight="1">
      <c r="A158" s="21" t="s">
        <v>361</v>
      </c>
      <c r="B158" s="3" t="s">
        <v>355</v>
      </c>
      <c r="C158" s="3" t="s">
        <v>198</v>
      </c>
      <c r="D158" s="79" t="s">
        <v>362</v>
      </c>
      <c r="E158" s="79"/>
      <c r="F158" s="3" t="s">
        <v>187</v>
      </c>
      <c r="G158" s="44">
        <v>29.51</v>
      </c>
      <c r="H158" s="63">
        <v>0</v>
      </c>
      <c r="I158" s="44">
        <f>G158*AO158</f>
        <v>0</v>
      </c>
      <c r="J158" s="44">
        <f>G158*AP158</f>
        <v>0</v>
      </c>
      <c r="K158" s="44">
        <f>G158*H158</f>
        <v>0</v>
      </c>
      <c r="L158" s="44">
        <v>0.1</v>
      </c>
      <c r="M158" s="44">
        <f>G158*L158</f>
        <v>2.9510000000000005</v>
      </c>
      <c r="N158" s="45"/>
      <c r="O158" s="46" t="s">
        <v>15</v>
      </c>
      <c r="Z158" s="44">
        <f>IF(AQ158="5",BJ158,0)</f>
        <v>0</v>
      </c>
      <c r="AB158" s="44">
        <f>IF(AQ158="1",BH158,0)</f>
        <v>0</v>
      </c>
      <c r="AC158" s="44">
        <f>IF(AQ158="1",BI158,0)</f>
        <v>0</v>
      </c>
      <c r="AD158" s="44">
        <f>IF(AQ158="7",BH158,0)</f>
        <v>0</v>
      </c>
      <c r="AE158" s="44">
        <f>IF(AQ158="7",BI158,0)</f>
        <v>0</v>
      </c>
      <c r="AF158" s="44">
        <f>IF(AQ158="2",BH158,0)</f>
        <v>0</v>
      </c>
      <c r="AG158" s="44">
        <f>IF(AQ158="2",BI158,0)</f>
        <v>0</v>
      </c>
      <c r="AH158" s="44">
        <f>IF(AQ158="0",BJ158,0)</f>
        <v>0</v>
      </c>
      <c r="AI158" s="28" t="s">
        <v>355</v>
      </c>
      <c r="AJ158" s="44">
        <f>IF(AN158=0,K158,0)</f>
        <v>0</v>
      </c>
      <c r="AK158" s="44">
        <f>IF(AN158=15,K158,0)</f>
        <v>0</v>
      </c>
      <c r="AL158" s="44">
        <f>IF(AN158=21,K158,0)</f>
        <v>0</v>
      </c>
      <c r="AN158" s="44">
        <v>21</v>
      </c>
      <c r="AO158" s="44">
        <f>H158*1</f>
        <v>0</v>
      </c>
      <c r="AP158" s="44">
        <f>H158*(1-1)</f>
        <v>0</v>
      </c>
      <c r="AQ158" s="47" t="s">
        <v>174</v>
      </c>
      <c r="AV158" s="44">
        <f>AW158+AX158</f>
        <v>0</v>
      </c>
      <c r="AW158" s="44">
        <f>G158*AO158</f>
        <v>0</v>
      </c>
      <c r="AX158" s="44">
        <f>G158*AP158</f>
        <v>0</v>
      </c>
      <c r="AY158" s="47" t="s">
        <v>175</v>
      </c>
      <c r="AZ158" s="47" t="s">
        <v>359</v>
      </c>
      <c r="BA158" s="28" t="s">
        <v>360</v>
      </c>
      <c r="BC158" s="44">
        <f>AW158+AX158</f>
        <v>0</v>
      </c>
      <c r="BD158" s="44">
        <f>H158/(100-BE158)*100</f>
        <v>0</v>
      </c>
      <c r="BE158" s="44">
        <v>0</v>
      </c>
      <c r="BF158" s="44">
        <f>M158</f>
        <v>2.9510000000000005</v>
      </c>
      <c r="BH158" s="44">
        <f>G158*AO158</f>
        <v>0</v>
      </c>
      <c r="BI158" s="44">
        <f>G158*AP158</f>
        <v>0</v>
      </c>
      <c r="BJ158" s="44">
        <f>G158*H158</f>
        <v>0</v>
      </c>
      <c r="BK158" s="44"/>
      <c r="BL158" s="44"/>
    </row>
    <row r="159" spans="1:15" ht="15" customHeight="1">
      <c r="A159" s="37"/>
      <c r="B159" s="38" t="s">
        <v>363</v>
      </c>
      <c r="C159" s="38"/>
      <c r="D159" s="113" t="s">
        <v>364</v>
      </c>
      <c r="E159" s="113"/>
      <c r="F159" s="39" t="s">
        <v>59</v>
      </c>
      <c r="G159" s="39" t="s">
        <v>59</v>
      </c>
      <c r="H159" s="39" t="s">
        <v>59</v>
      </c>
      <c r="I159" s="40">
        <f>I160</f>
        <v>0</v>
      </c>
      <c r="J159" s="40">
        <f>J160</f>
        <v>0</v>
      </c>
      <c r="K159" s="40">
        <f>K160</f>
        <v>0</v>
      </c>
      <c r="L159" s="28"/>
      <c r="M159" s="40">
        <f>M160</f>
        <v>0</v>
      </c>
      <c r="N159" s="41"/>
      <c r="O159" s="43"/>
    </row>
    <row r="160" spans="1:47" ht="15" customHeight="1">
      <c r="A160" s="37"/>
      <c r="B160" s="38" t="s">
        <v>363</v>
      </c>
      <c r="C160" s="38" t="s">
        <v>101</v>
      </c>
      <c r="D160" s="113" t="s">
        <v>102</v>
      </c>
      <c r="E160" s="113"/>
      <c r="F160" s="39" t="s">
        <v>59</v>
      </c>
      <c r="G160" s="39" t="s">
        <v>59</v>
      </c>
      <c r="H160" s="39" t="s">
        <v>59</v>
      </c>
      <c r="I160" s="40">
        <f>SUM(I161:I162)</f>
        <v>0</v>
      </c>
      <c r="J160" s="40">
        <f>SUM(J161:J162)</f>
        <v>0</v>
      </c>
      <c r="K160" s="40">
        <f>SUM(K161:K162)</f>
        <v>0</v>
      </c>
      <c r="L160" s="28"/>
      <c r="M160" s="40">
        <f>SUM(M161:M162)</f>
        <v>0</v>
      </c>
      <c r="N160" s="41"/>
      <c r="O160" s="43"/>
      <c r="AI160" s="28" t="s">
        <v>363</v>
      </c>
      <c r="AS160" s="40">
        <f>SUM(AJ161:AJ162)</f>
        <v>0</v>
      </c>
      <c r="AT160" s="40">
        <f>SUM(AK161:AK162)</f>
        <v>0</v>
      </c>
      <c r="AU160" s="40">
        <f>SUM(AL161:AL162)</f>
        <v>0</v>
      </c>
    </row>
    <row r="161" spans="1:64" ht="15" customHeight="1">
      <c r="A161" s="21" t="s">
        <v>365</v>
      </c>
      <c r="B161" s="3" t="s">
        <v>363</v>
      </c>
      <c r="C161" s="3" t="s">
        <v>366</v>
      </c>
      <c r="D161" s="79" t="s">
        <v>367</v>
      </c>
      <c r="E161" s="79"/>
      <c r="F161" s="3" t="s">
        <v>158</v>
      </c>
      <c r="G161" s="44">
        <v>11802</v>
      </c>
      <c r="H161" s="63">
        <v>0</v>
      </c>
      <c r="I161" s="44">
        <f>G161*AO161</f>
        <v>0</v>
      </c>
      <c r="J161" s="44">
        <f>G161*AP161</f>
        <v>0</v>
      </c>
      <c r="K161" s="44">
        <f>G161*H161</f>
        <v>0</v>
      </c>
      <c r="L161" s="44">
        <v>0</v>
      </c>
      <c r="M161" s="44">
        <f>G161*L161</f>
        <v>0</v>
      </c>
      <c r="N161" s="45" t="s">
        <v>107</v>
      </c>
      <c r="O161" s="46" t="s">
        <v>15</v>
      </c>
      <c r="Z161" s="44">
        <f>IF(AQ161="5",BJ161,0)</f>
        <v>0</v>
      </c>
      <c r="AB161" s="44">
        <f>IF(AQ161="1",BH161,0)</f>
        <v>0</v>
      </c>
      <c r="AC161" s="44">
        <f>IF(AQ161="1",BI161,0)</f>
        <v>0</v>
      </c>
      <c r="AD161" s="44">
        <f>IF(AQ161="7",BH161,0)</f>
        <v>0</v>
      </c>
      <c r="AE161" s="44">
        <f>IF(AQ161="7",BI161,0)</f>
        <v>0</v>
      </c>
      <c r="AF161" s="44">
        <f>IF(AQ161="2",BH161,0)</f>
        <v>0</v>
      </c>
      <c r="AG161" s="44">
        <f>IF(AQ161="2",BI161,0)</f>
        <v>0</v>
      </c>
      <c r="AH161" s="44">
        <f>IF(AQ161="0",BJ161,0)</f>
        <v>0</v>
      </c>
      <c r="AI161" s="28" t="s">
        <v>363</v>
      </c>
      <c r="AJ161" s="44">
        <f>IF(AN161=0,K161,0)</f>
        <v>0</v>
      </c>
      <c r="AK161" s="44">
        <f>IF(AN161=15,K161,0)</f>
        <v>0</v>
      </c>
      <c r="AL161" s="44">
        <f>IF(AN161=21,K161,0)</f>
        <v>0</v>
      </c>
      <c r="AN161" s="44">
        <v>21</v>
      </c>
      <c r="AO161" s="44">
        <f>H161*0</f>
        <v>0</v>
      </c>
      <c r="AP161" s="44">
        <f>H161*(1-0)</f>
        <v>0</v>
      </c>
      <c r="AQ161" s="47" t="s">
        <v>103</v>
      </c>
      <c r="AV161" s="44">
        <f>AW161+AX161</f>
        <v>0</v>
      </c>
      <c r="AW161" s="44">
        <f>G161*AO161</f>
        <v>0</v>
      </c>
      <c r="AX161" s="44">
        <f>G161*AP161</f>
        <v>0</v>
      </c>
      <c r="AY161" s="47" t="s">
        <v>108</v>
      </c>
      <c r="AZ161" s="47" t="s">
        <v>368</v>
      </c>
      <c r="BA161" s="28" t="s">
        <v>369</v>
      </c>
      <c r="BC161" s="44">
        <f>AW161+AX161</f>
        <v>0</v>
      </c>
      <c r="BD161" s="44">
        <f>H161/(100-BE161)*100</f>
        <v>0</v>
      </c>
      <c r="BE161" s="44">
        <v>0</v>
      </c>
      <c r="BF161" s="44">
        <f>M161</f>
        <v>0</v>
      </c>
      <c r="BH161" s="44">
        <f>G161*AO161</f>
        <v>0</v>
      </c>
      <c r="BI161" s="44">
        <f>G161*AP161</f>
        <v>0</v>
      </c>
      <c r="BJ161" s="44">
        <f>G161*H161</f>
        <v>0</v>
      </c>
      <c r="BK161" s="44"/>
      <c r="BL161" s="44">
        <v>1</v>
      </c>
    </row>
    <row r="162" spans="1:64" ht="15" customHeight="1">
      <c r="A162" s="21" t="s">
        <v>370</v>
      </c>
      <c r="B162" s="3" t="s">
        <v>363</v>
      </c>
      <c r="C162" s="3" t="s">
        <v>371</v>
      </c>
      <c r="D162" s="79" t="s">
        <v>372</v>
      </c>
      <c r="E162" s="79"/>
      <c r="F162" s="3" t="s">
        <v>158</v>
      </c>
      <c r="G162" s="44">
        <v>15648</v>
      </c>
      <c r="H162" s="63">
        <v>0</v>
      </c>
      <c r="I162" s="44">
        <f>G162*AO162</f>
        <v>0</v>
      </c>
      <c r="J162" s="44">
        <f>G162*AP162</f>
        <v>0</v>
      </c>
      <c r="K162" s="44">
        <f>G162*H162</f>
        <v>0</v>
      </c>
      <c r="L162" s="44">
        <v>0</v>
      </c>
      <c r="M162" s="44">
        <f>G162*L162</f>
        <v>0</v>
      </c>
      <c r="N162" s="45" t="s">
        <v>107</v>
      </c>
      <c r="O162" s="46" t="s">
        <v>15</v>
      </c>
      <c r="Z162" s="44">
        <f>IF(AQ162="5",BJ162,0)</f>
        <v>0</v>
      </c>
      <c r="AB162" s="44">
        <f>IF(AQ162="1",BH162,0)</f>
        <v>0</v>
      </c>
      <c r="AC162" s="44">
        <f>IF(AQ162="1",BI162,0)</f>
        <v>0</v>
      </c>
      <c r="AD162" s="44">
        <f>IF(AQ162="7",BH162,0)</f>
        <v>0</v>
      </c>
      <c r="AE162" s="44">
        <f>IF(AQ162="7",BI162,0)</f>
        <v>0</v>
      </c>
      <c r="AF162" s="44">
        <f>IF(AQ162="2",BH162,0)</f>
        <v>0</v>
      </c>
      <c r="AG162" s="44">
        <f>IF(AQ162="2",BI162,0)</f>
        <v>0</v>
      </c>
      <c r="AH162" s="44">
        <f>IF(AQ162="0",BJ162,0)</f>
        <v>0</v>
      </c>
      <c r="AI162" s="28" t="s">
        <v>363</v>
      </c>
      <c r="AJ162" s="44">
        <f>IF(AN162=0,K162,0)</f>
        <v>0</v>
      </c>
      <c r="AK162" s="44">
        <f>IF(AN162=15,K162,0)</f>
        <v>0</v>
      </c>
      <c r="AL162" s="44">
        <f>IF(AN162=21,K162,0)</f>
        <v>0</v>
      </c>
      <c r="AN162" s="44">
        <v>21</v>
      </c>
      <c r="AO162" s="44">
        <f>H162*0</f>
        <v>0</v>
      </c>
      <c r="AP162" s="44">
        <f>H162*(1-0)</f>
        <v>0</v>
      </c>
      <c r="AQ162" s="47" t="s">
        <v>103</v>
      </c>
      <c r="AV162" s="44">
        <f>AW162+AX162</f>
        <v>0</v>
      </c>
      <c r="AW162" s="44">
        <f>G162*AO162</f>
        <v>0</v>
      </c>
      <c r="AX162" s="44">
        <f>G162*AP162</f>
        <v>0</v>
      </c>
      <c r="AY162" s="47" t="s">
        <v>108</v>
      </c>
      <c r="AZ162" s="47" t="s">
        <v>368</v>
      </c>
      <c r="BA162" s="28" t="s">
        <v>369</v>
      </c>
      <c r="BC162" s="44">
        <f>AW162+AX162</f>
        <v>0</v>
      </c>
      <c r="BD162" s="44">
        <f>H162/(100-BE162)*100</f>
        <v>0</v>
      </c>
      <c r="BE162" s="44">
        <v>0</v>
      </c>
      <c r="BF162" s="44">
        <f>M162</f>
        <v>0</v>
      </c>
      <c r="BH162" s="44">
        <f>G162*AO162</f>
        <v>0</v>
      </c>
      <c r="BI162" s="44">
        <f>G162*AP162</f>
        <v>0</v>
      </c>
      <c r="BJ162" s="44">
        <f>G162*H162</f>
        <v>0</v>
      </c>
      <c r="BK162" s="44"/>
      <c r="BL162" s="44">
        <v>1</v>
      </c>
    </row>
    <row r="163" spans="1:15" ht="15" customHeight="1">
      <c r="A163" s="37"/>
      <c r="B163" s="38" t="s">
        <v>373</v>
      </c>
      <c r="C163" s="38"/>
      <c r="D163" s="113" t="s">
        <v>374</v>
      </c>
      <c r="E163" s="113"/>
      <c r="F163" s="39" t="s">
        <v>59</v>
      </c>
      <c r="G163" s="39" t="s">
        <v>59</v>
      </c>
      <c r="H163" s="39" t="s">
        <v>59</v>
      </c>
      <c r="I163" s="40">
        <f>I164</f>
        <v>0</v>
      </c>
      <c r="J163" s="40">
        <f>J164</f>
        <v>0</v>
      </c>
      <c r="K163" s="40">
        <f>K164</f>
        <v>0</v>
      </c>
      <c r="L163" s="28"/>
      <c r="M163" s="40">
        <f>M164</f>
        <v>0</v>
      </c>
      <c r="N163" s="41"/>
      <c r="O163" s="43"/>
    </row>
    <row r="164" spans="1:47" ht="15" customHeight="1">
      <c r="A164" s="37"/>
      <c r="B164" s="38" t="s">
        <v>373</v>
      </c>
      <c r="C164" s="38" t="s">
        <v>101</v>
      </c>
      <c r="D164" s="113" t="s">
        <v>102</v>
      </c>
      <c r="E164" s="113"/>
      <c r="F164" s="39" t="s">
        <v>59</v>
      </c>
      <c r="G164" s="39" t="s">
        <v>59</v>
      </c>
      <c r="H164" s="39" t="s">
        <v>59</v>
      </c>
      <c r="I164" s="40">
        <f>SUM(I165:I166)</f>
        <v>0</v>
      </c>
      <c r="J164" s="40">
        <f>SUM(J165:J166)</f>
        <v>0</v>
      </c>
      <c r="K164" s="40">
        <f>SUM(K165:K166)</f>
        <v>0</v>
      </c>
      <c r="L164" s="28"/>
      <c r="M164" s="40">
        <f>SUM(M165:M166)</f>
        <v>0</v>
      </c>
      <c r="N164" s="41"/>
      <c r="O164" s="43"/>
      <c r="AI164" s="28" t="s">
        <v>373</v>
      </c>
      <c r="AS164" s="40">
        <f>SUM(AJ165:AJ166)</f>
        <v>0</v>
      </c>
      <c r="AT164" s="40">
        <f>SUM(AK165:AK166)</f>
        <v>0</v>
      </c>
      <c r="AU164" s="40">
        <f>SUM(AL165:AL166)</f>
        <v>0</v>
      </c>
    </row>
    <row r="165" spans="1:64" ht="15" customHeight="1">
      <c r="A165" s="21" t="s">
        <v>375</v>
      </c>
      <c r="B165" s="3" t="s">
        <v>373</v>
      </c>
      <c r="C165" s="3" t="s">
        <v>366</v>
      </c>
      <c r="D165" s="79" t="s">
        <v>367</v>
      </c>
      <c r="E165" s="79"/>
      <c r="F165" s="3" t="s">
        <v>158</v>
      </c>
      <c r="G165" s="44">
        <v>11802</v>
      </c>
      <c r="H165" s="63">
        <v>0</v>
      </c>
      <c r="I165" s="44">
        <f>G165*AO165</f>
        <v>0</v>
      </c>
      <c r="J165" s="44">
        <f>G165*AP165</f>
        <v>0</v>
      </c>
      <c r="K165" s="44">
        <f>G165*H165</f>
        <v>0</v>
      </c>
      <c r="L165" s="44">
        <v>0</v>
      </c>
      <c r="M165" s="44">
        <f>G165*L165</f>
        <v>0</v>
      </c>
      <c r="N165" s="45" t="s">
        <v>107</v>
      </c>
      <c r="O165" s="46" t="s">
        <v>291</v>
      </c>
      <c r="Z165" s="44">
        <f>IF(AQ165="5",BJ165,0)</f>
        <v>0</v>
      </c>
      <c r="AB165" s="44">
        <f>IF(AQ165="1",BH165,0)</f>
        <v>0</v>
      </c>
      <c r="AC165" s="44">
        <f>IF(AQ165="1",BI165,0)</f>
        <v>0</v>
      </c>
      <c r="AD165" s="44">
        <f>IF(AQ165="7",BH165,0)</f>
        <v>0</v>
      </c>
      <c r="AE165" s="44">
        <f>IF(AQ165="7",BI165,0)</f>
        <v>0</v>
      </c>
      <c r="AF165" s="44">
        <f>IF(AQ165="2",BH165,0)</f>
        <v>0</v>
      </c>
      <c r="AG165" s="44">
        <f>IF(AQ165="2",BI165,0)</f>
        <v>0</v>
      </c>
      <c r="AH165" s="44">
        <f>IF(AQ165="0",BJ165,0)</f>
        <v>0</v>
      </c>
      <c r="AI165" s="28" t="s">
        <v>373</v>
      </c>
      <c r="AJ165" s="44">
        <f>IF(AN165=0,K165,0)</f>
        <v>0</v>
      </c>
      <c r="AK165" s="44">
        <f>IF(AN165=15,K165,0)</f>
        <v>0</v>
      </c>
      <c r="AL165" s="44">
        <f>IF(AN165=21,K165,0)</f>
        <v>0</v>
      </c>
      <c r="AN165" s="44">
        <v>21</v>
      </c>
      <c r="AO165" s="44">
        <f>H165*0</f>
        <v>0</v>
      </c>
      <c r="AP165" s="44">
        <f>H165*(1-0)</f>
        <v>0</v>
      </c>
      <c r="AQ165" s="47" t="s">
        <v>103</v>
      </c>
      <c r="AV165" s="44">
        <f>AW165+AX165</f>
        <v>0</v>
      </c>
      <c r="AW165" s="44">
        <f>G165*AO165</f>
        <v>0</v>
      </c>
      <c r="AX165" s="44">
        <f>G165*AP165</f>
        <v>0</v>
      </c>
      <c r="AY165" s="47" t="s">
        <v>108</v>
      </c>
      <c r="AZ165" s="47" t="s">
        <v>376</v>
      </c>
      <c r="BA165" s="28" t="s">
        <v>377</v>
      </c>
      <c r="BC165" s="44">
        <f>AW165+AX165</f>
        <v>0</v>
      </c>
      <c r="BD165" s="44">
        <f>H165/(100-BE165)*100</f>
        <v>0</v>
      </c>
      <c r="BE165" s="44">
        <v>0</v>
      </c>
      <c r="BF165" s="44">
        <f>M165</f>
        <v>0</v>
      </c>
      <c r="BH165" s="44">
        <f>G165*AO165</f>
        <v>0</v>
      </c>
      <c r="BI165" s="44">
        <f>G165*AP165</f>
        <v>0</v>
      </c>
      <c r="BJ165" s="44">
        <f>G165*H165</f>
        <v>0</v>
      </c>
      <c r="BK165" s="44"/>
      <c r="BL165" s="44">
        <v>1</v>
      </c>
    </row>
    <row r="166" spans="1:64" ht="15" customHeight="1">
      <c r="A166" s="21" t="s">
        <v>378</v>
      </c>
      <c r="B166" s="3" t="s">
        <v>373</v>
      </c>
      <c r="C166" s="3" t="s">
        <v>371</v>
      </c>
      <c r="D166" s="79" t="s">
        <v>372</v>
      </c>
      <c r="E166" s="79"/>
      <c r="F166" s="3" t="s">
        <v>158</v>
      </c>
      <c r="G166" s="44">
        <v>15648</v>
      </c>
      <c r="H166" s="63">
        <v>0</v>
      </c>
      <c r="I166" s="44">
        <f>G166*AO166</f>
        <v>0</v>
      </c>
      <c r="J166" s="44">
        <f>G166*AP166</f>
        <v>0</v>
      </c>
      <c r="K166" s="44">
        <f>G166*H166</f>
        <v>0</v>
      </c>
      <c r="L166" s="44">
        <v>0</v>
      </c>
      <c r="M166" s="44">
        <f>G166*L166</f>
        <v>0</v>
      </c>
      <c r="N166" s="45" t="s">
        <v>107</v>
      </c>
      <c r="O166" s="46" t="s">
        <v>291</v>
      </c>
      <c r="Z166" s="44">
        <f>IF(AQ166="5",BJ166,0)</f>
        <v>0</v>
      </c>
      <c r="AB166" s="44">
        <f>IF(AQ166="1",BH166,0)</f>
        <v>0</v>
      </c>
      <c r="AC166" s="44">
        <f>IF(AQ166="1",BI166,0)</f>
        <v>0</v>
      </c>
      <c r="AD166" s="44">
        <f>IF(AQ166="7",BH166,0)</f>
        <v>0</v>
      </c>
      <c r="AE166" s="44">
        <f>IF(AQ166="7",BI166,0)</f>
        <v>0</v>
      </c>
      <c r="AF166" s="44">
        <f>IF(AQ166="2",BH166,0)</f>
        <v>0</v>
      </c>
      <c r="AG166" s="44">
        <f>IF(AQ166="2",BI166,0)</f>
        <v>0</v>
      </c>
      <c r="AH166" s="44">
        <f>IF(AQ166="0",BJ166,0)</f>
        <v>0</v>
      </c>
      <c r="AI166" s="28" t="s">
        <v>373</v>
      </c>
      <c r="AJ166" s="44">
        <f>IF(AN166=0,K166,0)</f>
        <v>0</v>
      </c>
      <c r="AK166" s="44">
        <f>IF(AN166=15,K166,0)</f>
        <v>0</v>
      </c>
      <c r="AL166" s="44">
        <f>IF(AN166=21,K166,0)</f>
        <v>0</v>
      </c>
      <c r="AN166" s="44">
        <v>21</v>
      </c>
      <c r="AO166" s="44">
        <f>H166*0</f>
        <v>0</v>
      </c>
      <c r="AP166" s="44">
        <f>H166*(1-0)</f>
        <v>0</v>
      </c>
      <c r="AQ166" s="47" t="s">
        <v>103</v>
      </c>
      <c r="AV166" s="44">
        <f>AW166+AX166</f>
        <v>0</v>
      </c>
      <c r="AW166" s="44">
        <f>G166*AO166</f>
        <v>0</v>
      </c>
      <c r="AX166" s="44">
        <f>G166*AP166</f>
        <v>0</v>
      </c>
      <c r="AY166" s="47" t="s">
        <v>108</v>
      </c>
      <c r="AZ166" s="47" t="s">
        <v>376</v>
      </c>
      <c r="BA166" s="28" t="s">
        <v>377</v>
      </c>
      <c r="BC166" s="44">
        <f>AW166+AX166</f>
        <v>0</v>
      </c>
      <c r="BD166" s="44">
        <f>H166/(100-BE166)*100</f>
        <v>0</v>
      </c>
      <c r="BE166" s="44">
        <v>0</v>
      </c>
      <c r="BF166" s="44">
        <f>M166</f>
        <v>0</v>
      </c>
      <c r="BH166" s="44">
        <f>G166*AO166</f>
        <v>0</v>
      </c>
      <c r="BI166" s="44">
        <f>G166*AP166</f>
        <v>0</v>
      </c>
      <c r="BJ166" s="44">
        <f>G166*H166</f>
        <v>0</v>
      </c>
      <c r="BK166" s="44"/>
      <c r="BL166" s="44">
        <v>1</v>
      </c>
    </row>
    <row r="167" spans="1:15" ht="15" customHeight="1">
      <c r="A167" s="37"/>
      <c r="B167" s="38" t="s">
        <v>379</v>
      </c>
      <c r="C167" s="38"/>
      <c r="D167" s="113" t="s">
        <v>380</v>
      </c>
      <c r="E167" s="113"/>
      <c r="F167" s="39" t="s">
        <v>59</v>
      </c>
      <c r="G167" s="39" t="s">
        <v>59</v>
      </c>
      <c r="H167" s="39" t="s">
        <v>59</v>
      </c>
      <c r="I167" s="40">
        <f>I168</f>
        <v>0</v>
      </c>
      <c r="J167" s="40">
        <f>J168</f>
        <v>0</v>
      </c>
      <c r="K167" s="40">
        <f>K168</f>
        <v>0</v>
      </c>
      <c r="L167" s="28"/>
      <c r="M167" s="40">
        <f>M168</f>
        <v>0</v>
      </c>
      <c r="N167" s="41"/>
      <c r="O167" s="43"/>
    </row>
    <row r="168" spans="1:47" ht="15" customHeight="1">
      <c r="A168" s="37"/>
      <c r="B168" s="38" t="s">
        <v>379</v>
      </c>
      <c r="C168" s="38" t="s">
        <v>101</v>
      </c>
      <c r="D168" s="113" t="s">
        <v>102</v>
      </c>
      <c r="E168" s="113"/>
      <c r="F168" s="39" t="s">
        <v>59</v>
      </c>
      <c r="G168" s="39" t="s">
        <v>59</v>
      </c>
      <c r="H168" s="39" t="s">
        <v>59</v>
      </c>
      <c r="I168" s="40">
        <f>SUM(I169:I170)</f>
        <v>0</v>
      </c>
      <c r="J168" s="40">
        <f>SUM(J169:J170)</f>
        <v>0</v>
      </c>
      <c r="K168" s="40">
        <f>SUM(K169:K170)</f>
        <v>0</v>
      </c>
      <c r="L168" s="28"/>
      <c r="M168" s="40">
        <f>SUM(M169:M170)</f>
        <v>0</v>
      </c>
      <c r="N168" s="41"/>
      <c r="O168" s="43"/>
      <c r="AI168" s="28" t="s">
        <v>379</v>
      </c>
      <c r="AS168" s="40">
        <f>SUM(AJ169:AJ170)</f>
        <v>0</v>
      </c>
      <c r="AT168" s="40">
        <f>SUM(AK169:AK170)</f>
        <v>0</v>
      </c>
      <c r="AU168" s="40">
        <f>SUM(AL169:AL170)</f>
        <v>0</v>
      </c>
    </row>
    <row r="169" spans="1:64" ht="15" customHeight="1">
      <c r="A169" s="21" t="s">
        <v>381</v>
      </c>
      <c r="B169" s="3" t="s">
        <v>379</v>
      </c>
      <c r="C169" s="3" t="s">
        <v>366</v>
      </c>
      <c r="D169" s="79" t="s">
        <v>382</v>
      </c>
      <c r="E169" s="79"/>
      <c r="F169" s="3" t="s">
        <v>158</v>
      </c>
      <c r="G169" s="44">
        <v>11802</v>
      </c>
      <c r="H169" s="63">
        <v>0</v>
      </c>
      <c r="I169" s="44">
        <f>G169*AO169</f>
        <v>0</v>
      </c>
      <c r="J169" s="44">
        <f>G169*AP169</f>
        <v>0</v>
      </c>
      <c r="K169" s="44">
        <f>G169*H169</f>
        <v>0</v>
      </c>
      <c r="L169" s="44">
        <v>0</v>
      </c>
      <c r="M169" s="44">
        <f>G169*L169</f>
        <v>0</v>
      </c>
      <c r="N169" s="45" t="s">
        <v>107</v>
      </c>
      <c r="O169" s="46" t="s">
        <v>291</v>
      </c>
      <c r="Z169" s="44">
        <f>IF(AQ169="5",BJ169,0)</f>
        <v>0</v>
      </c>
      <c r="AB169" s="44">
        <f>IF(AQ169="1",BH169,0)</f>
        <v>0</v>
      </c>
      <c r="AC169" s="44">
        <f>IF(AQ169="1",BI169,0)</f>
        <v>0</v>
      </c>
      <c r="AD169" s="44">
        <f>IF(AQ169="7",BH169,0)</f>
        <v>0</v>
      </c>
      <c r="AE169" s="44">
        <f>IF(AQ169="7",BI169,0)</f>
        <v>0</v>
      </c>
      <c r="AF169" s="44">
        <f>IF(AQ169="2",BH169,0)</f>
        <v>0</v>
      </c>
      <c r="AG169" s="44">
        <f>IF(AQ169="2",BI169,0)</f>
        <v>0</v>
      </c>
      <c r="AH169" s="44">
        <f>IF(AQ169="0",BJ169,0)</f>
        <v>0</v>
      </c>
      <c r="AI169" s="28" t="s">
        <v>379</v>
      </c>
      <c r="AJ169" s="44">
        <f>IF(AN169=0,K169,0)</f>
        <v>0</v>
      </c>
      <c r="AK169" s="44">
        <f>IF(AN169=15,K169,0)</f>
        <v>0</v>
      </c>
      <c r="AL169" s="44">
        <f>IF(AN169=21,K169,0)</f>
        <v>0</v>
      </c>
      <c r="AN169" s="44">
        <v>21</v>
      </c>
      <c r="AO169" s="44">
        <f>H169*0</f>
        <v>0</v>
      </c>
      <c r="AP169" s="44">
        <f>H169*(1-0)</f>
        <v>0</v>
      </c>
      <c r="AQ169" s="47" t="s">
        <v>103</v>
      </c>
      <c r="AV169" s="44">
        <f>AW169+AX169</f>
        <v>0</v>
      </c>
      <c r="AW169" s="44">
        <f>G169*AO169</f>
        <v>0</v>
      </c>
      <c r="AX169" s="44">
        <f>G169*AP169</f>
        <v>0</v>
      </c>
      <c r="AY169" s="47" t="s">
        <v>108</v>
      </c>
      <c r="AZ169" s="47" t="s">
        <v>383</v>
      </c>
      <c r="BA169" s="28" t="s">
        <v>384</v>
      </c>
      <c r="BC169" s="44">
        <f>AW169+AX169</f>
        <v>0</v>
      </c>
      <c r="BD169" s="44">
        <f>H169/(100-BE169)*100</f>
        <v>0</v>
      </c>
      <c r="BE169" s="44">
        <v>0</v>
      </c>
      <c r="BF169" s="44">
        <f>M169</f>
        <v>0</v>
      </c>
      <c r="BH169" s="44">
        <f>G169*AO169</f>
        <v>0</v>
      </c>
      <c r="BI169" s="44">
        <f>G169*AP169</f>
        <v>0</v>
      </c>
      <c r="BJ169" s="44">
        <f>G169*H169</f>
        <v>0</v>
      </c>
      <c r="BK169" s="44"/>
      <c r="BL169" s="44">
        <v>1</v>
      </c>
    </row>
    <row r="170" spans="1:64" ht="15" customHeight="1">
      <c r="A170" s="48" t="s">
        <v>385</v>
      </c>
      <c r="B170" s="4" t="s">
        <v>379</v>
      </c>
      <c r="C170" s="4" t="s">
        <v>371</v>
      </c>
      <c r="D170" s="83" t="s">
        <v>372</v>
      </c>
      <c r="E170" s="83"/>
      <c r="F170" s="4" t="s">
        <v>158</v>
      </c>
      <c r="G170" s="49">
        <v>15648</v>
      </c>
      <c r="H170" s="63">
        <v>0</v>
      </c>
      <c r="I170" s="49">
        <f>G170*AO170</f>
        <v>0</v>
      </c>
      <c r="J170" s="49">
        <f>G170*AP170</f>
        <v>0</v>
      </c>
      <c r="K170" s="49">
        <f>G170*H170</f>
        <v>0</v>
      </c>
      <c r="L170" s="49">
        <v>0</v>
      </c>
      <c r="M170" s="49">
        <f>G170*L170</f>
        <v>0</v>
      </c>
      <c r="N170" s="50" t="s">
        <v>107</v>
      </c>
      <c r="O170" s="46" t="s">
        <v>291</v>
      </c>
      <c r="Z170" s="44">
        <f>IF(AQ170="5",BJ170,0)</f>
        <v>0</v>
      </c>
      <c r="AB170" s="44">
        <f>IF(AQ170="1",BH170,0)</f>
        <v>0</v>
      </c>
      <c r="AC170" s="44">
        <f>IF(AQ170="1",BI170,0)</f>
        <v>0</v>
      </c>
      <c r="AD170" s="44">
        <f>IF(AQ170="7",BH170,0)</f>
        <v>0</v>
      </c>
      <c r="AE170" s="44">
        <f>IF(AQ170="7",BI170,0)</f>
        <v>0</v>
      </c>
      <c r="AF170" s="44">
        <f>IF(AQ170="2",BH170,0)</f>
        <v>0</v>
      </c>
      <c r="AG170" s="44">
        <f>IF(AQ170="2",BI170,0)</f>
        <v>0</v>
      </c>
      <c r="AH170" s="44">
        <f>IF(AQ170="0",BJ170,0)</f>
        <v>0</v>
      </c>
      <c r="AI170" s="28" t="s">
        <v>379</v>
      </c>
      <c r="AJ170" s="44">
        <f>IF(AN170=0,K170,0)</f>
        <v>0</v>
      </c>
      <c r="AK170" s="44">
        <f>IF(AN170=15,K170,0)</f>
        <v>0</v>
      </c>
      <c r="AL170" s="44">
        <f>IF(AN170=21,K170,0)</f>
        <v>0</v>
      </c>
      <c r="AN170" s="44">
        <v>21</v>
      </c>
      <c r="AO170" s="44">
        <f>H170*0</f>
        <v>0</v>
      </c>
      <c r="AP170" s="44">
        <f>H170*(1-0)</f>
        <v>0</v>
      </c>
      <c r="AQ170" s="47" t="s">
        <v>103</v>
      </c>
      <c r="AV170" s="44">
        <f>AW170+AX170</f>
        <v>0</v>
      </c>
      <c r="AW170" s="44">
        <f>G170*AO170</f>
        <v>0</v>
      </c>
      <c r="AX170" s="44">
        <f>G170*AP170</f>
        <v>0</v>
      </c>
      <c r="AY170" s="47" t="s">
        <v>108</v>
      </c>
      <c r="AZ170" s="47" t="s">
        <v>383</v>
      </c>
      <c r="BA170" s="28" t="s">
        <v>384</v>
      </c>
      <c r="BC170" s="44">
        <f>AW170+AX170</f>
        <v>0</v>
      </c>
      <c r="BD170" s="44">
        <f>H170/(100-BE170)*100</f>
        <v>0</v>
      </c>
      <c r="BE170" s="44">
        <v>0</v>
      </c>
      <c r="BF170" s="44">
        <f>M170</f>
        <v>0</v>
      </c>
      <c r="BH170" s="44">
        <f>G170*AO170</f>
        <v>0</v>
      </c>
      <c r="BI170" s="44">
        <f>G170*AP170</f>
        <v>0</v>
      </c>
      <c r="BJ170" s="44">
        <f>G170*H170</f>
        <v>0</v>
      </c>
      <c r="BK170" s="44"/>
      <c r="BL170" s="44">
        <v>1</v>
      </c>
    </row>
    <row r="171" spans="9:15" ht="15" customHeight="1">
      <c r="I171" s="114"/>
      <c r="J171" s="114"/>
      <c r="K171" s="51"/>
      <c r="O171" s="52"/>
    </row>
    <row r="172" spans="1:15" ht="15" customHeight="1">
      <c r="A172" s="21" t="s">
        <v>386</v>
      </c>
      <c r="O172" s="52"/>
    </row>
    <row r="173" spans="1:15" ht="12.75" customHeight="1">
      <c r="A173" s="23" t="s">
        <v>67</v>
      </c>
      <c r="B173" s="24" t="s">
        <v>68</v>
      </c>
      <c r="C173" s="24" t="s">
        <v>69</v>
      </c>
      <c r="D173" s="109" t="s">
        <v>70</v>
      </c>
      <c r="E173" s="109"/>
      <c r="F173" s="24" t="s">
        <v>71</v>
      </c>
      <c r="G173" s="25" t="s">
        <v>72</v>
      </c>
      <c r="H173" s="26" t="s">
        <v>73</v>
      </c>
      <c r="I173" s="110" t="s">
        <v>74</v>
      </c>
      <c r="J173" s="110"/>
      <c r="K173" s="110"/>
      <c r="L173" s="111" t="s">
        <v>75</v>
      </c>
      <c r="M173" s="111"/>
      <c r="N173" s="27" t="s">
        <v>76</v>
      </c>
      <c r="O173" s="52"/>
    </row>
    <row r="174" spans="1:15" ht="15" customHeight="1">
      <c r="A174" s="30" t="s">
        <v>59</v>
      </c>
      <c r="B174" s="31" t="s">
        <v>59</v>
      </c>
      <c r="C174" s="31" t="s">
        <v>59</v>
      </c>
      <c r="D174" s="112" t="s">
        <v>80</v>
      </c>
      <c r="E174" s="112"/>
      <c r="F174" s="31" t="s">
        <v>59</v>
      </c>
      <c r="G174" s="31" t="s">
        <v>59</v>
      </c>
      <c r="H174" s="32" t="s">
        <v>81</v>
      </c>
      <c r="I174" s="33" t="s">
        <v>82</v>
      </c>
      <c r="J174" s="34" t="s">
        <v>25</v>
      </c>
      <c r="K174" s="35" t="s">
        <v>83</v>
      </c>
      <c r="L174" s="34" t="s">
        <v>84</v>
      </c>
      <c r="M174" s="32" t="s">
        <v>83</v>
      </c>
      <c r="N174" s="36" t="s">
        <v>85</v>
      </c>
      <c r="O174" s="46"/>
    </row>
    <row r="175" spans="1:15" ht="15" customHeight="1">
      <c r="A175" s="37"/>
      <c r="B175" s="38" t="s">
        <v>329</v>
      </c>
      <c r="C175" s="38"/>
      <c r="D175" s="113" t="s">
        <v>330</v>
      </c>
      <c r="E175" s="113"/>
      <c r="F175" s="39" t="s">
        <v>59</v>
      </c>
      <c r="G175" s="39" t="s">
        <v>59</v>
      </c>
      <c r="H175" s="39" t="s">
        <v>59</v>
      </c>
      <c r="I175" s="40">
        <f>I176</f>
        <v>0</v>
      </c>
      <c r="J175" s="40">
        <f>J176</f>
        <v>0</v>
      </c>
      <c r="K175" s="40">
        <f>K176</f>
        <v>0</v>
      </c>
      <c r="L175" s="28"/>
      <c r="M175" s="40">
        <f>M176</f>
        <v>0</v>
      </c>
      <c r="N175" s="41"/>
      <c r="O175" s="43"/>
    </row>
    <row r="176" spans="1:15" ht="15" customHeight="1">
      <c r="A176" s="37"/>
      <c r="B176" s="38" t="s">
        <v>329</v>
      </c>
      <c r="C176" s="38" t="s">
        <v>101</v>
      </c>
      <c r="D176" s="113" t="s">
        <v>102</v>
      </c>
      <c r="E176" s="113"/>
      <c r="F176" s="39" t="s">
        <v>59</v>
      </c>
      <c r="G176" s="39" t="s">
        <v>59</v>
      </c>
      <c r="H176" s="39" t="s">
        <v>59</v>
      </c>
      <c r="I176" s="40">
        <f>SUM(I177:I184)</f>
        <v>0</v>
      </c>
      <c r="J176" s="40">
        <f>SUM(J177:J184)</f>
        <v>0</v>
      </c>
      <c r="K176" s="40">
        <f>SUM(K177:K184)</f>
        <v>0</v>
      </c>
      <c r="L176" s="28"/>
      <c r="M176" s="40">
        <f>SUM(M177:M184)</f>
        <v>0</v>
      </c>
      <c r="N176" s="41"/>
      <c r="O176" s="43"/>
    </row>
    <row r="177" spans="1:15" ht="15" customHeight="1">
      <c r="A177" s="21" t="s">
        <v>103</v>
      </c>
      <c r="B177" s="3" t="s">
        <v>329</v>
      </c>
      <c r="C177" s="3" t="s">
        <v>332</v>
      </c>
      <c r="D177" s="79" t="s">
        <v>333</v>
      </c>
      <c r="E177" s="79"/>
      <c r="F177" s="3" t="s">
        <v>158</v>
      </c>
      <c r="G177" s="44">
        <v>819</v>
      </c>
      <c r="H177" s="63">
        <v>0</v>
      </c>
      <c r="I177" s="44">
        <f aca="true" t="shared" si="204" ref="I177:I184">G177*AO177</f>
        <v>0</v>
      </c>
      <c r="J177" s="44">
        <f aca="true" t="shared" si="205" ref="J177:J184">G177*AP177</f>
        <v>0</v>
      </c>
      <c r="K177" s="44">
        <f aca="true" t="shared" si="206" ref="K177:K184">G177*H177</f>
        <v>0</v>
      </c>
      <c r="L177" s="44">
        <v>0</v>
      </c>
      <c r="M177" s="44">
        <f aca="true" t="shared" si="207" ref="M177:M184">G177*L177</f>
        <v>0</v>
      </c>
      <c r="N177" s="45" t="s">
        <v>107</v>
      </c>
      <c r="O177" s="46" t="s">
        <v>291</v>
      </c>
    </row>
    <row r="178" spans="1:15" ht="15" customHeight="1">
      <c r="A178" s="21" t="s">
        <v>111</v>
      </c>
      <c r="B178" s="3" t="s">
        <v>329</v>
      </c>
      <c r="C178" s="3" t="s">
        <v>337</v>
      </c>
      <c r="D178" s="79" t="s">
        <v>338</v>
      </c>
      <c r="E178" s="79"/>
      <c r="F178" s="3" t="s">
        <v>158</v>
      </c>
      <c r="G178" s="44">
        <v>819</v>
      </c>
      <c r="H178" s="63">
        <v>0</v>
      </c>
      <c r="I178" s="44">
        <f t="shared" si="204"/>
        <v>0</v>
      </c>
      <c r="J178" s="44">
        <f t="shared" si="205"/>
        <v>0</v>
      </c>
      <c r="K178" s="44">
        <f t="shared" si="206"/>
        <v>0</v>
      </c>
      <c r="L178" s="44">
        <v>0</v>
      </c>
      <c r="M178" s="44">
        <f t="shared" si="207"/>
        <v>0</v>
      </c>
      <c r="N178" s="45" t="s">
        <v>107</v>
      </c>
      <c r="O178" s="46" t="s">
        <v>291</v>
      </c>
    </row>
    <row r="179" spans="1:15" ht="15" customHeight="1">
      <c r="A179" s="21" t="s">
        <v>114</v>
      </c>
      <c r="B179" s="3" t="s">
        <v>329</v>
      </c>
      <c r="C179" s="3" t="s">
        <v>340</v>
      </c>
      <c r="D179" s="79" t="s">
        <v>341</v>
      </c>
      <c r="E179" s="79"/>
      <c r="F179" s="3" t="s">
        <v>158</v>
      </c>
      <c r="G179" s="44">
        <v>819</v>
      </c>
      <c r="H179" s="63">
        <v>0</v>
      </c>
      <c r="I179" s="44">
        <f t="shared" si="204"/>
        <v>0</v>
      </c>
      <c r="J179" s="44">
        <f t="shared" si="205"/>
        <v>0</v>
      </c>
      <c r="K179" s="44">
        <f t="shared" si="206"/>
        <v>0</v>
      </c>
      <c r="L179" s="44">
        <v>0</v>
      </c>
      <c r="M179" s="44">
        <f t="shared" si="207"/>
        <v>0</v>
      </c>
      <c r="N179" s="45" t="s">
        <v>107</v>
      </c>
      <c r="O179" s="46" t="s">
        <v>291</v>
      </c>
    </row>
    <row r="180" spans="1:15" ht="15" customHeight="1">
      <c r="A180" s="21" t="s">
        <v>117</v>
      </c>
      <c r="B180" s="3" t="s">
        <v>329</v>
      </c>
      <c r="C180" s="3" t="s">
        <v>343</v>
      </c>
      <c r="D180" s="79" t="s">
        <v>344</v>
      </c>
      <c r="E180" s="79"/>
      <c r="F180" s="3" t="s">
        <v>158</v>
      </c>
      <c r="G180" s="44">
        <v>819</v>
      </c>
      <c r="H180" s="63">
        <v>0</v>
      </c>
      <c r="I180" s="44">
        <f t="shared" si="204"/>
        <v>0</v>
      </c>
      <c r="J180" s="44">
        <f t="shared" si="205"/>
        <v>0</v>
      </c>
      <c r="K180" s="44">
        <f t="shared" si="206"/>
        <v>0</v>
      </c>
      <c r="L180" s="44">
        <v>0</v>
      </c>
      <c r="M180" s="44">
        <f t="shared" si="207"/>
        <v>0</v>
      </c>
      <c r="N180" s="45" t="s">
        <v>107</v>
      </c>
      <c r="O180" s="46" t="s">
        <v>291</v>
      </c>
    </row>
    <row r="181" spans="1:15" ht="15" customHeight="1">
      <c r="A181" s="21" t="s">
        <v>120</v>
      </c>
      <c r="B181" s="3" t="s">
        <v>329</v>
      </c>
      <c r="C181" s="3" t="s">
        <v>346</v>
      </c>
      <c r="D181" s="79" t="s">
        <v>347</v>
      </c>
      <c r="E181" s="79"/>
      <c r="F181" s="3" t="s">
        <v>158</v>
      </c>
      <c r="G181" s="44">
        <v>1638</v>
      </c>
      <c r="H181" s="63">
        <v>0</v>
      </c>
      <c r="I181" s="44">
        <f t="shared" si="204"/>
        <v>0</v>
      </c>
      <c r="J181" s="44">
        <f t="shared" si="205"/>
        <v>0</v>
      </c>
      <c r="K181" s="44">
        <f t="shared" si="206"/>
        <v>0</v>
      </c>
      <c r="L181" s="44">
        <v>0</v>
      </c>
      <c r="M181" s="44">
        <f t="shared" si="207"/>
        <v>0</v>
      </c>
      <c r="N181" s="45" t="s">
        <v>107</v>
      </c>
      <c r="O181" s="46" t="s">
        <v>291</v>
      </c>
    </row>
    <row r="182" spans="1:15" ht="15" customHeight="1">
      <c r="A182" s="21" t="s">
        <v>124</v>
      </c>
      <c r="B182" s="3" t="s">
        <v>329</v>
      </c>
      <c r="C182" s="3" t="s">
        <v>349</v>
      </c>
      <c r="D182" s="79" t="s">
        <v>350</v>
      </c>
      <c r="E182" s="79"/>
      <c r="F182" s="3" t="s">
        <v>158</v>
      </c>
      <c r="G182" s="44">
        <v>802</v>
      </c>
      <c r="H182" s="63">
        <v>0</v>
      </c>
      <c r="I182" s="44">
        <f t="shared" si="204"/>
        <v>0</v>
      </c>
      <c r="J182" s="44">
        <f t="shared" si="205"/>
        <v>0</v>
      </c>
      <c r="K182" s="44">
        <f t="shared" si="206"/>
        <v>0</v>
      </c>
      <c r="L182" s="44">
        <v>0</v>
      </c>
      <c r="M182" s="44">
        <f t="shared" si="207"/>
        <v>0</v>
      </c>
      <c r="N182" s="45" t="s">
        <v>107</v>
      </c>
      <c r="O182" s="46" t="s">
        <v>291</v>
      </c>
    </row>
    <row r="183" spans="1:15" ht="15" customHeight="1">
      <c r="A183" s="21" t="s">
        <v>126</v>
      </c>
      <c r="B183" s="3" t="s">
        <v>329</v>
      </c>
      <c r="C183" s="3" t="s">
        <v>352</v>
      </c>
      <c r="D183" s="79" t="s">
        <v>353</v>
      </c>
      <c r="E183" s="79"/>
      <c r="F183" s="3" t="s">
        <v>158</v>
      </c>
      <c r="G183" s="44">
        <v>17</v>
      </c>
      <c r="H183" s="63">
        <v>0</v>
      </c>
      <c r="I183" s="44">
        <f t="shared" si="204"/>
        <v>0</v>
      </c>
      <c r="J183" s="44">
        <f t="shared" si="205"/>
        <v>0</v>
      </c>
      <c r="K183" s="44">
        <f t="shared" si="206"/>
        <v>0</v>
      </c>
      <c r="L183" s="44">
        <v>0</v>
      </c>
      <c r="M183" s="44">
        <f t="shared" si="207"/>
        <v>0</v>
      </c>
      <c r="N183" s="45" t="s">
        <v>107</v>
      </c>
      <c r="O183" s="46" t="s">
        <v>291</v>
      </c>
    </row>
    <row r="184" spans="1:15" ht="15" customHeight="1">
      <c r="A184" s="21" t="s">
        <v>129</v>
      </c>
      <c r="B184" s="3" t="s">
        <v>329</v>
      </c>
      <c r="C184" s="3" t="s">
        <v>167</v>
      </c>
      <c r="D184" s="79" t="s">
        <v>168</v>
      </c>
      <c r="E184" s="79"/>
      <c r="F184" s="3" t="s">
        <v>154</v>
      </c>
      <c r="G184" s="44">
        <v>0.02</v>
      </c>
      <c r="H184" s="63">
        <v>0</v>
      </c>
      <c r="I184" s="44">
        <f t="shared" si="204"/>
        <v>0</v>
      </c>
      <c r="J184" s="44">
        <f t="shared" si="205"/>
        <v>0</v>
      </c>
      <c r="K184" s="44">
        <f t="shared" si="206"/>
        <v>0</v>
      </c>
      <c r="L184" s="44">
        <v>0</v>
      </c>
      <c r="M184" s="44">
        <f t="shared" si="207"/>
        <v>0</v>
      </c>
      <c r="N184" s="45" t="s">
        <v>107</v>
      </c>
      <c r="O184" s="46" t="s">
        <v>291</v>
      </c>
    </row>
    <row r="185" spans="1:15" ht="15" customHeight="1">
      <c r="A185" s="37"/>
      <c r="B185" s="38" t="s">
        <v>355</v>
      </c>
      <c r="C185" s="38"/>
      <c r="D185" s="113" t="s">
        <v>356</v>
      </c>
      <c r="E185" s="113"/>
      <c r="F185" s="39" t="s">
        <v>59</v>
      </c>
      <c r="G185" s="39" t="s">
        <v>59</v>
      </c>
      <c r="H185" s="39" t="s">
        <v>59</v>
      </c>
      <c r="I185" s="40">
        <f>I186</f>
        <v>0</v>
      </c>
      <c r="J185" s="40">
        <f>J186</f>
        <v>0</v>
      </c>
      <c r="K185" s="40">
        <f>K186</f>
        <v>0</v>
      </c>
      <c r="L185" s="28"/>
      <c r="M185" s="40">
        <f>M186</f>
        <v>0.452</v>
      </c>
      <c r="N185" s="41"/>
      <c r="O185" s="43"/>
    </row>
    <row r="186" spans="1:15" ht="15" customHeight="1">
      <c r="A186" s="37"/>
      <c r="B186" s="38" t="s">
        <v>355</v>
      </c>
      <c r="C186" s="38"/>
      <c r="D186" s="113" t="s">
        <v>35</v>
      </c>
      <c r="E186" s="113"/>
      <c r="F186" s="39" t="s">
        <v>59</v>
      </c>
      <c r="G186" s="39" t="s">
        <v>59</v>
      </c>
      <c r="H186" s="39" t="s">
        <v>59</v>
      </c>
      <c r="I186" s="40">
        <f>SUM(I187:I188)</f>
        <v>0</v>
      </c>
      <c r="J186" s="40">
        <f>SUM(J187:J188)</f>
        <v>0</v>
      </c>
      <c r="K186" s="40">
        <f>SUM(K187:K188)</f>
        <v>0</v>
      </c>
      <c r="L186" s="28"/>
      <c r="M186" s="40">
        <f>SUM(M187:M188)</f>
        <v>0.452</v>
      </c>
      <c r="N186" s="41"/>
      <c r="O186" s="43"/>
    </row>
    <row r="187" spans="1:15" ht="15" customHeight="1">
      <c r="A187" s="21" t="s">
        <v>131</v>
      </c>
      <c r="B187" s="3" t="s">
        <v>355</v>
      </c>
      <c r="C187" s="3" t="s">
        <v>198</v>
      </c>
      <c r="D187" s="79" t="s">
        <v>358</v>
      </c>
      <c r="E187" s="79"/>
      <c r="F187" s="3" t="s">
        <v>187</v>
      </c>
      <c r="G187" s="44">
        <v>0.51</v>
      </c>
      <c r="H187" s="63">
        <v>0</v>
      </c>
      <c r="I187" s="44">
        <f>G187*AO187</f>
        <v>0</v>
      </c>
      <c r="J187" s="44">
        <f>G187*AP187</f>
        <v>0</v>
      </c>
      <c r="K187" s="44">
        <f>G187*H187</f>
        <v>0</v>
      </c>
      <c r="L187" s="44">
        <v>0.1</v>
      </c>
      <c r="M187" s="44">
        <f>G187*L187</f>
        <v>0.051000000000000004</v>
      </c>
      <c r="N187" s="45"/>
      <c r="O187" s="46" t="s">
        <v>291</v>
      </c>
    </row>
    <row r="188" spans="1:15" ht="15" customHeight="1">
      <c r="A188" s="21" t="s">
        <v>134</v>
      </c>
      <c r="B188" s="3" t="s">
        <v>355</v>
      </c>
      <c r="C188" s="3" t="s">
        <v>198</v>
      </c>
      <c r="D188" s="79" t="s">
        <v>362</v>
      </c>
      <c r="E188" s="79"/>
      <c r="F188" s="3" t="s">
        <v>187</v>
      </c>
      <c r="G188" s="44">
        <v>4.01</v>
      </c>
      <c r="H188" s="63">
        <v>0</v>
      </c>
      <c r="I188" s="44">
        <f>G188*AO188</f>
        <v>0</v>
      </c>
      <c r="J188" s="44">
        <f>G188*AP188</f>
        <v>0</v>
      </c>
      <c r="K188" s="44">
        <f>G188*H188</f>
        <v>0</v>
      </c>
      <c r="L188" s="44">
        <v>0.1</v>
      </c>
      <c r="M188" s="44">
        <f>G188*L188</f>
        <v>0.401</v>
      </c>
      <c r="N188" s="45"/>
      <c r="O188" s="46" t="s">
        <v>291</v>
      </c>
    </row>
    <row r="189" spans="1:15" ht="15" customHeight="1">
      <c r="A189" s="37"/>
      <c r="B189" s="38" t="s">
        <v>363</v>
      </c>
      <c r="C189" s="38"/>
      <c r="D189" s="113" t="s">
        <v>364</v>
      </c>
      <c r="E189" s="113"/>
      <c r="F189" s="39" t="s">
        <v>59</v>
      </c>
      <c r="G189" s="39" t="s">
        <v>59</v>
      </c>
      <c r="H189" s="39" t="s">
        <v>59</v>
      </c>
      <c r="I189" s="40">
        <f>I190</f>
        <v>0</v>
      </c>
      <c r="J189" s="40">
        <f>J190</f>
        <v>0</v>
      </c>
      <c r="K189" s="40">
        <f>K190</f>
        <v>0</v>
      </c>
      <c r="L189" s="28"/>
      <c r="M189" s="40">
        <f>M190</f>
        <v>0</v>
      </c>
      <c r="N189" s="41"/>
      <c r="O189" s="43"/>
    </row>
    <row r="190" spans="1:15" ht="15" customHeight="1">
      <c r="A190" s="37"/>
      <c r="B190" s="38" t="s">
        <v>363</v>
      </c>
      <c r="C190" s="38" t="s">
        <v>101</v>
      </c>
      <c r="D190" s="113" t="s">
        <v>102</v>
      </c>
      <c r="E190" s="113"/>
      <c r="F190" s="39" t="s">
        <v>59</v>
      </c>
      <c r="G190" s="39" t="s">
        <v>59</v>
      </c>
      <c r="H190" s="39" t="s">
        <v>59</v>
      </c>
      <c r="I190" s="40">
        <f>SUM(I191:I192)</f>
        <v>0</v>
      </c>
      <c r="J190" s="40">
        <f>SUM(J191:J192)</f>
        <v>0</v>
      </c>
      <c r="K190" s="40">
        <f>SUM(K191:K192)</f>
        <v>0</v>
      </c>
      <c r="L190" s="28"/>
      <c r="M190" s="40">
        <f>SUM(M191:M192)</f>
        <v>0</v>
      </c>
      <c r="N190" s="41"/>
      <c r="O190" s="43"/>
    </row>
    <row r="191" spans="1:15" ht="15" customHeight="1">
      <c r="A191" s="21" t="s">
        <v>137</v>
      </c>
      <c r="B191" s="3" t="s">
        <v>363</v>
      </c>
      <c r="C191" s="3" t="s">
        <v>366</v>
      </c>
      <c r="D191" s="79" t="s">
        <v>387</v>
      </c>
      <c r="E191" s="79"/>
      <c r="F191" s="3" t="s">
        <v>158</v>
      </c>
      <c r="G191" s="44">
        <v>1604</v>
      </c>
      <c r="H191" s="63">
        <v>0</v>
      </c>
      <c r="I191" s="44">
        <f>G191*AO191</f>
        <v>0</v>
      </c>
      <c r="J191" s="44">
        <f>G191*AP191</f>
        <v>0</v>
      </c>
      <c r="K191" s="44">
        <f>G191*H191</f>
        <v>0</v>
      </c>
      <c r="L191" s="44">
        <v>0</v>
      </c>
      <c r="M191" s="44">
        <f>G191*L191</f>
        <v>0</v>
      </c>
      <c r="N191" s="45" t="s">
        <v>107</v>
      </c>
      <c r="O191" s="46" t="s">
        <v>291</v>
      </c>
    </row>
    <row r="192" spans="1:15" ht="15" customHeight="1">
      <c r="A192" s="21" t="s">
        <v>139</v>
      </c>
      <c r="B192" s="3" t="s">
        <v>363</v>
      </c>
      <c r="C192" s="3" t="s">
        <v>371</v>
      </c>
      <c r="D192" s="79" t="s">
        <v>388</v>
      </c>
      <c r="E192" s="79"/>
      <c r="F192" s="3" t="s">
        <v>158</v>
      </c>
      <c r="G192" s="44">
        <v>102</v>
      </c>
      <c r="H192" s="63">
        <v>0</v>
      </c>
      <c r="I192" s="44">
        <f>G192*AO192</f>
        <v>0</v>
      </c>
      <c r="J192" s="44">
        <f>G192*AP192</f>
        <v>0</v>
      </c>
      <c r="K192" s="44">
        <f>G192*H192</f>
        <v>0</v>
      </c>
      <c r="L192" s="44">
        <v>0</v>
      </c>
      <c r="M192" s="44">
        <f>G192*L192</f>
        <v>0</v>
      </c>
      <c r="N192" s="45" t="s">
        <v>107</v>
      </c>
      <c r="O192" s="46" t="s">
        <v>291</v>
      </c>
    </row>
    <row r="193" spans="1:15" ht="15" customHeight="1">
      <c r="A193" s="37"/>
      <c r="B193" s="38" t="s">
        <v>373</v>
      </c>
      <c r="C193" s="38"/>
      <c r="D193" s="113" t="s">
        <v>374</v>
      </c>
      <c r="E193" s="113"/>
      <c r="F193" s="39" t="s">
        <v>59</v>
      </c>
      <c r="G193" s="39" t="s">
        <v>59</v>
      </c>
      <c r="H193" s="39" t="s">
        <v>59</v>
      </c>
      <c r="I193" s="40">
        <f>I194</f>
        <v>0</v>
      </c>
      <c r="J193" s="40">
        <f>J194</f>
        <v>0</v>
      </c>
      <c r="K193" s="40">
        <f>K194</f>
        <v>0</v>
      </c>
      <c r="L193" s="28"/>
      <c r="M193" s="40">
        <f>M194</f>
        <v>0</v>
      </c>
      <c r="N193" s="41"/>
      <c r="O193" s="43"/>
    </row>
    <row r="194" spans="1:15" ht="15" customHeight="1">
      <c r="A194" s="37"/>
      <c r="B194" s="38" t="s">
        <v>373</v>
      </c>
      <c r="C194" s="38" t="s">
        <v>101</v>
      </c>
      <c r="D194" s="113" t="s">
        <v>102</v>
      </c>
      <c r="E194" s="113"/>
      <c r="F194" s="39" t="s">
        <v>59</v>
      </c>
      <c r="G194" s="39" t="s">
        <v>59</v>
      </c>
      <c r="H194" s="39" t="s">
        <v>59</v>
      </c>
      <c r="I194" s="40">
        <f>SUM(I195:I196)</f>
        <v>0</v>
      </c>
      <c r="J194" s="40">
        <f>SUM(J195:J196)</f>
        <v>0</v>
      </c>
      <c r="K194" s="40">
        <f>SUM(K195:K196)</f>
        <v>0</v>
      </c>
      <c r="L194" s="28"/>
      <c r="M194" s="40">
        <f>SUM(M195:M196)</f>
        <v>0</v>
      </c>
      <c r="N194" s="41"/>
      <c r="O194" s="43"/>
    </row>
    <row r="195" spans="1:15" ht="15" customHeight="1">
      <c r="A195" s="21" t="s">
        <v>142</v>
      </c>
      <c r="B195" s="3" t="s">
        <v>373</v>
      </c>
      <c r="C195" s="3" t="s">
        <v>366</v>
      </c>
      <c r="D195" s="79" t="s">
        <v>387</v>
      </c>
      <c r="E195" s="79"/>
      <c r="F195" s="3" t="s">
        <v>158</v>
      </c>
      <c r="G195" s="44">
        <v>1604</v>
      </c>
      <c r="H195" s="63">
        <v>0</v>
      </c>
      <c r="I195" s="44">
        <f>G195*AO195</f>
        <v>0</v>
      </c>
      <c r="J195" s="44">
        <f>G195*AP195</f>
        <v>0</v>
      </c>
      <c r="K195" s="44">
        <f>G195*H195</f>
        <v>0</v>
      </c>
      <c r="L195" s="44">
        <v>0</v>
      </c>
      <c r="M195" s="44">
        <f>G195*L195</f>
        <v>0</v>
      </c>
      <c r="N195" s="45" t="s">
        <v>107</v>
      </c>
      <c r="O195" s="46" t="s">
        <v>291</v>
      </c>
    </row>
    <row r="196" spans="1:15" ht="15" customHeight="1">
      <c r="A196" s="21" t="s">
        <v>145</v>
      </c>
      <c r="B196" s="3" t="s">
        <v>373</v>
      </c>
      <c r="C196" s="3" t="s">
        <v>371</v>
      </c>
      <c r="D196" s="79" t="s">
        <v>388</v>
      </c>
      <c r="E196" s="79"/>
      <c r="F196" s="3" t="s">
        <v>158</v>
      </c>
      <c r="G196" s="44">
        <v>102</v>
      </c>
      <c r="H196" s="63">
        <v>0</v>
      </c>
      <c r="I196" s="44">
        <f>G196*AO196</f>
        <v>0</v>
      </c>
      <c r="J196" s="44">
        <f>G196*AP196</f>
        <v>0</v>
      </c>
      <c r="K196" s="44">
        <f>G196*H196</f>
        <v>0</v>
      </c>
      <c r="L196" s="44">
        <v>0</v>
      </c>
      <c r="M196" s="44">
        <f>G196*L196</f>
        <v>0</v>
      </c>
      <c r="N196" s="45" t="s">
        <v>107</v>
      </c>
      <c r="O196" s="46" t="s">
        <v>291</v>
      </c>
    </row>
    <row r="197" spans="1:15" ht="15" customHeight="1">
      <c r="A197" s="37"/>
      <c r="B197" s="38" t="s">
        <v>379</v>
      </c>
      <c r="C197" s="38"/>
      <c r="D197" s="113" t="s">
        <v>380</v>
      </c>
      <c r="E197" s="113"/>
      <c r="F197" s="39" t="s">
        <v>59</v>
      </c>
      <c r="G197" s="39" t="s">
        <v>59</v>
      </c>
      <c r="H197" s="39" t="s">
        <v>59</v>
      </c>
      <c r="I197" s="40">
        <f>I198</f>
        <v>0</v>
      </c>
      <c r="J197" s="40">
        <f>J198</f>
        <v>0</v>
      </c>
      <c r="K197" s="40">
        <f>K198</f>
        <v>0</v>
      </c>
      <c r="L197" s="28"/>
      <c r="M197" s="40">
        <f>M198</f>
        <v>0</v>
      </c>
      <c r="N197" s="41"/>
      <c r="O197" s="43"/>
    </row>
    <row r="198" spans="1:15" ht="15" customHeight="1">
      <c r="A198" s="37"/>
      <c r="B198" s="38" t="s">
        <v>379</v>
      </c>
      <c r="C198" s="38" t="s">
        <v>101</v>
      </c>
      <c r="D198" s="113" t="s">
        <v>102</v>
      </c>
      <c r="E198" s="113"/>
      <c r="F198" s="39" t="s">
        <v>59</v>
      </c>
      <c r="G198" s="39" t="s">
        <v>59</v>
      </c>
      <c r="H198" s="39" t="s">
        <v>59</v>
      </c>
      <c r="I198" s="40">
        <f>SUM(I199:I200)</f>
        <v>0</v>
      </c>
      <c r="J198" s="40">
        <f>SUM(J199:J200)</f>
        <v>0</v>
      </c>
      <c r="K198" s="40">
        <f>SUM(K199:K200)</f>
        <v>0</v>
      </c>
      <c r="L198" s="28"/>
      <c r="M198" s="40">
        <f>SUM(M199:M200)</f>
        <v>0</v>
      </c>
      <c r="N198" s="41"/>
      <c r="O198" s="43"/>
    </row>
    <row r="199" spans="1:15" ht="15" customHeight="1">
      <c r="A199" s="21" t="s">
        <v>148</v>
      </c>
      <c r="B199" s="3" t="s">
        <v>379</v>
      </c>
      <c r="C199" s="3" t="s">
        <v>366</v>
      </c>
      <c r="D199" s="79" t="s">
        <v>387</v>
      </c>
      <c r="E199" s="79"/>
      <c r="F199" s="3" t="s">
        <v>158</v>
      </c>
      <c r="G199" s="44">
        <v>1604</v>
      </c>
      <c r="H199" s="63">
        <v>0</v>
      </c>
      <c r="I199" s="44">
        <f>G199*AO199</f>
        <v>0</v>
      </c>
      <c r="J199" s="44">
        <f>G199*AP199</f>
        <v>0</v>
      </c>
      <c r="K199" s="44">
        <f>G199*H199</f>
        <v>0</v>
      </c>
      <c r="L199" s="44">
        <v>0</v>
      </c>
      <c r="M199" s="44">
        <f>G199*L199</f>
        <v>0</v>
      </c>
      <c r="N199" s="45" t="s">
        <v>107</v>
      </c>
      <c r="O199" s="46" t="s">
        <v>291</v>
      </c>
    </row>
    <row r="200" spans="1:15" ht="15" customHeight="1">
      <c r="A200" s="48" t="s">
        <v>151</v>
      </c>
      <c r="B200" s="4" t="s">
        <v>379</v>
      </c>
      <c r="C200" s="4" t="s">
        <v>371</v>
      </c>
      <c r="D200" s="83" t="s">
        <v>388</v>
      </c>
      <c r="E200" s="83"/>
      <c r="F200" s="4" t="s">
        <v>158</v>
      </c>
      <c r="G200" s="49">
        <v>102</v>
      </c>
      <c r="H200" s="63">
        <v>0</v>
      </c>
      <c r="I200" s="49">
        <f>G200*AO200</f>
        <v>0</v>
      </c>
      <c r="J200" s="49">
        <f>G200*AP200</f>
        <v>0</v>
      </c>
      <c r="K200" s="49">
        <f>G200*H200</f>
        <v>0</v>
      </c>
      <c r="L200" s="49">
        <v>0</v>
      </c>
      <c r="M200" s="49">
        <f>G200*L200</f>
        <v>0</v>
      </c>
      <c r="N200" s="50" t="s">
        <v>107</v>
      </c>
      <c r="O200" s="53" t="s">
        <v>291</v>
      </c>
    </row>
    <row r="202" spans="9:11" ht="15" customHeight="1">
      <c r="I202" s="115" t="s">
        <v>389</v>
      </c>
      <c r="J202" s="115"/>
      <c r="K202" s="54">
        <f>K14+K36+K53+K71+K89+K107+K125+K145+K155+K159+K163+K167+K175+K185+K189+K193+K197</f>
        <v>0</v>
      </c>
    </row>
    <row r="203" spans="9:11" ht="15" customHeight="1">
      <c r="I203" s="115" t="s">
        <v>390</v>
      </c>
      <c r="J203" s="115"/>
      <c r="K203" s="54">
        <f>K14+K36+K53+K71+K89+K145+K155+K159</f>
        <v>0</v>
      </c>
    </row>
    <row r="204" spans="9:11" ht="15" customHeight="1">
      <c r="I204" s="115" t="s">
        <v>391</v>
      </c>
      <c r="J204" s="115"/>
      <c r="K204" s="54">
        <f>K107+K125+K163+K167+K175+K185+K189+K193+K197</f>
        <v>0</v>
      </c>
    </row>
    <row r="205" ht="15" customHeight="1">
      <c r="K205" s="54"/>
    </row>
  </sheetData>
  <sheetProtection password="DFF9" sheet="1" selectLockedCells="1"/>
  <mergeCells count="220">
    <mergeCell ref="I202:J202"/>
    <mergeCell ref="I203:J203"/>
    <mergeCell ref="I204:J204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3:E173"/>
    <mergeCell ref="I173:K173"/>
    <mergeCell ref="L173:M173"/>
    <mergeCell ref="D174:E174"/>
    <mergeCell ref="D175:E175"/>
    <mergeCell ref="D176:E176"/>
    <mergeCell ref="D166:E166"/>
    <mergeCell ref="D167:E167"/>
    <mergeCell ref="D168:E168"/>
    <mergeCell ref="D169:E169"/>
    <mergeCell ref="D170:E170"/>
    <mergeCell ref="I171:J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2:E12"/>
    <mergeCell ref="I12:K12"/>
    <mergeCell ref="L12:M12"/>
    <mergeCell ref="D13:E13"/>
    <mergeCell ref="D14:E14"/>
    <mergeCell ref="D15:E15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OutlineSymbols="0" zoomScale="90" zoomScaleNormal="90" zoomScalePageLayoutView="0" workbookViewId="0" topLeftCell="A1">
      <selection activeCell="E45" sqref="E45"/>
    </sheetView>
  </sheetViews>
  <sheetFormatPr defaultColWidth="14.16015625" defaultRowHeight="11.25"/>
  <cols>
    <col min="1" max="1" width="18.5" style="0" customWidth="1"/>
    <col min="2" max="2" width="27.16015625" style="55" customWidth="1"/>
    <col min="3" max="3" width="29.16015625" style="0" customWidth="1"/>
    <col min="4" max="4" width="14.16015625" style="0" customWidth="1"/>
    <col min="5" max="5" width="15.66015625" style="0" customWidth="1"/>
    <col min="6" max="6" width="18.33203125" style="0" customWidth="1"/>
  </cols>
  <sheetData>
    <row r="1" ht="12.75">
      <c r="A1" s="56" t="s">
        <v>392</v>
      </c>
    </row>
    <row r="2" ht="12.75">
      <c r="A2" s="56"/>
    </row>
    <row r="3" ht="12.75">
      <c r="A3" s="57" t="s">
        <v>393</v>
      </c>
    </row>
    <row r="4" spans="1:6" ht="12.75">
      <c r="A4" s="58" t="s">
        <v>394</v>
      </c>
      <c r="B4" s="58" t="s">
        <v>395</v>
      </c>
      <c r="C4" s="58" t="s">
        <v>396</v>
      </c>
      <c r="D4" s="58" t="s">
        <v>397</v>
      </c>
      <c r="E4" s="58" t="s">
        <v>398</v>
      </c>
      <c r="F4" s="58" t="s">
        <v>399</v>
      </c>
    </row>
    <row r="5" spans="1:6" ht="12.75">
      <c r="A5" s="58" t="s">
        <v>400</v>
      </c>
      <c r="B5" s="59" t="s">
        <v>401</v>
      </c>
      <c r="C5" s="58" t="s">
        <v>402</v>
      </c>
      <c r="D5" s="58">
        <v>7</v>
      </c>
      <c r="E5" s="65">
        <v>0</v>
      </c>
      <c r="F5" s="60">
        <f aca="true" t="shared" si="0" ref="F5:F13">E5*D5</f>
        <v>0</v>
      </c>
    </row>
    <row r="6" spans="1:6" ht="12.75">
      <c r="A6" s="58" t="s">
        <v>403</v>
      </c>
      <c r="B6" s="59" t="s">
        <v>404</v>
      </c>
      <c r="C6" s="58" t="s">
        <v>402</v>
      </c>
      <c r="D6" s="58">
        <v>4</v>
      </c>
      <c r="E6" s="65">
        <v>0</v>
      </c>
      <c r="F6" s="60">
        <f t="shared" si="0"/>
        <v>0</v>
      </c>
    </row>
    <row r="7" spans="1:6" ht="12.75">
      <c r="A7" s="58" t="s">
        <v>405</v>
      </c>
      <c r="B7" s="59" t="s">
        <v>406</v>
      </c>
      <c r="C7" s="58" t="s">
        <v>402</v>
      </c>
      <c r="D7" s="58">
        <v>4</v>
      </c>
      <c r="E7" s="65">
        <v>0</v>
      </c>
      <c r="F7" s="60">
        <f t="shared" si="0"/>
        <v>0</v>
      </c>
    </row>
    <row r="8" spans="1:6" ht="12.75">
      <c r="A8" s="58" t="s">
        <v>407</v>
      </c>
      <c r="B8" s="59" t="s">
        <v>408</v>
      </c>
      <c r="C8" s="58" t="s">
        <v>402</v>
      </c>
      <c r="D8" s="58">
        <v>10</v>
      </c>
      <c r="E8" s="65">
        <v>0</v>
      </c>
      <c r="F8" s="60">
        <f t="shared" si="0"/>
        <v>0</v>
      </c>
    </row>
    <row r="9" spans="1:6" ht="12.75">
      <c r="A9" s="58" t="s">
        <v>409</v>
      </c>
      <c r="B9" s="59" t="s">
        <v>410</v>
      </c>
      <c r="C9" s="58" t="s">
        <v>411</v>
      </c>
      <c r="D9" s="58">
        <v>11</v>
      </c>
      <c r="E9" s="65">
        <v>0</v>
      </c>
      <c r="F9" s="60">
        <f t="shared" si="0"/>
        <v>0</v>
      </c>
    </row>
    <row r="10" spans="1:6" ht="12.75">
      <c r="A10" s="58" t="s">
        <v>412</v>
      </c>
      <c r="B10" s="59" t="s">
        <v>413</v>
      </c>
      <c r="C10" s="58" t="s">
        <v>402</v>
      </c>
      <c r="D10" s="58">
        <v>5</v>
      </c>
      <c r="E10" s="65">
        <v>0</v>
      </c>
      <c r="F10" s="60">
        <f t="shared" si="0"/>
        <v>0</v>
      </c>
    </row>
    <row r="11" spans="1:6" ht="12.75">
      <c r="A11" s="58" t="s">
        <v>414</v>
      </c>
      <c r="B11" s="59" t="s">
        <v>415</v>
      </c>
      <c r="C11" s="58" t="s">
        <v>402</v>
      </c>
      <c r="D11" s="58">
        <v>1</v>
      </c>
      <c r="E11" s="65">
        <v>0</v>
      </c>
      <c r="F11" s="60">
        <f t="shared" si="0"/>
        <v>0</v>
      </c>
    </row>
    <row r="12" spans="1:6" ht="12.75">
      <c r="A12" s="58" t="s">
        <v>416</v>
      </c>
      <c r="B12" s="59" t="s">
        <v>417</v>
      </c>
      <c r="C12" s="58" t="s">
        <v>402</v>
      </c>
      <c r="D12" s="58">
        <v>33</v>
      </c>
      <c r="E12" s="65">
        <v>0</v>
      </c>
      <c r="F12" s="60">
        <f t="shared" si="0"/>
        <v>0</v>
      </c>
    </row>
    <row r="13" spans="1:6" ht="12.75">
      <c r="A13" s="58" t="s">
        <v>418</v>
      </c>
      <c r="B13" s="59" t="s">
        <v>419</v>
      </c>
      <c r="C13" s="58" t="s">
        <v>402</v>
      </c>
      <c r="D13" s="58">
        <v>10</v>
      </c>
      <c r="E13" s="65">
        <v>0</v>
      </c>
      <c r="F13" s="60">
        <f t="shared" si="0"/>
        <v>0</v>
      </c>
    </row>
    <row r="14" spans="1:6" ht="12.75">
      <c r="A14" s="61" t="s">
        <v>420</v>
      </c>
      <c r="B14" s="58"/>
      <c r="C14" s="61"/>
      <c r="D14" s="61">
        <f>SUM(D5:D13)</f>
        <v>85</v>
      </c>
      <c r="E14" s="61"/>
      <c r="F14" s="60">
        <f>SUM(F5:F13)</f>
        <v>0</v>
      </c>
    </row>
    <row r="15" spans="1:2" ht="12.75">
      <c r="A15" s="57" t="s">
        <v>421</v>
      </c>
      <c r="B15" s="62">
        <f>F14/D14</f>
        <v>0</v>
      </c>
    </row>
    <row r="16" ht="12.75">
      <c r="A16" s="57"/>
    </row>
    <row r="17" ht="12.75">
      <c r="A17" s="57" t="s">
        <v>422</v>
      </c>
    </row>
    <row r="18" spans="1:6" ht="12.75">
      <c r="A18" s="58" t="s">
        <v>394</v>
      </c>
      <c r="B18" s="58" t="s">
        <v>395</v>
      </c>
      <c r="C18" s="58" t="s">
        <v>396</v>
      </c>
      <c r="D18" s="58" t="s">
        <v>397</v>
      </c>
      <c r="E18" s="68" t="s">
        <v>398</v>
      </c>
      <c r="F18" s="58" t="s">
        <v>399</v>
      </c>
    </row>
    <row r="19" spans="1:6" ht="12.75">
      <c r="A19" s="58" t="s">
        <v>423</v>
      </c>
      <c r="B19" s="59" t="s">
        <v>424</v>
      </c>
      <c r="C19" s="58" t="s">
        <v>425</v>
      </c>
      <c r="D19" s="66">
        <v>9</v>
      </c>
      <c r="E19" s="70">
        <v>0</v>
      </c>
      <c r="F19" s="67">
        <f aca="true" t="shared" si="1" ref="F19:F31">E19*D19</f>
        <v>0</v>
      </c>
    </row>
    <row r="20" spans="1:6" ht="12.75">
      <c r="A20" s="58" t="s">
        <v>426</v>
      </c>
      <c r="B20" s="59" t="s">
        <v>427</v>
      </c>
      <c r="C20" s="58" t="s">
        <v>425</v>
      </c>
      <c r="D20" s="66">
        <v>24</v>
      </c>
      <c r="E20" s="70">
        <v>0</v>
      </c>
      <c r="F20" s="67">
        <f t="shared" si="1"/>
        <v>0</v>
      </c>
    </row>
    <row r="21" spans="1:6" ht="12.75">
      <c r="A21" s="58" t="s">
        <v>428</v>
      </c>
      <c r="B21" s="59" t="s">
        <v>429</v>
      </c>
      <c r="C21" s="58" t="s">
        <v>425</v>
      </c>
      <c r="D21" s="66">
        <v>3</v>
      </c>
      <c r="E21" s="70">
        <v>0</v>
      </c>
      <c r="F21" s="67">
        <f t="shared" si="1"/>
        <v>0</v>
      </c>
    </row>
    <row r="22" spans="1:6" ht="12.75">
      <c r="A22" s="58" t="s">
        <v>430</v>
      </c>
      <c r="B22" s="59" t="s">
        <v>431</v>
      </c>
      <c r="C22" s="58" t="s">
        <v>425</v>
      </c>
      <c r="D22" s="66">
        <v>21</v>
      </c>
      <c r="E22" s="70">
        <v>0</v>
      </c>
      <c r="F22" s="67">
        <f t="shared" si="1"/>
        <v>0</v>
      </c>
    </row>
    <row r="23" spans="1:6" ht="12.75">
      <c r="A23" s="58" t="s">
        <v>432</v>
      </c>
      <c r="B23" s="59" t="s">
        <v>433</v>
      </c>
      <c r="C23" s="58" t="s">
        <v>425</v>
      </c>
      <c r="D23" s="66">
        <v>21</v>
      </c>
      <c r="E23" s="70">
        <v>0</v>
      </c>
      <c r="F23" s="67">
        <f t="shared" si="1"/>
        <v>0</v>
      </c>
    </row>
    <row r="24" spans="1:6" ht="12.75">
      <c r="A24" s="58" t="s">
        <v>434</v>
      </c>
      <c r="B24" s="59" t="s">
        <v>435</v>
      </c>
      <c r="C24" s="58" t="s">
        <v>425</v>
      </c>
      <c r="D24" s="66">
        <v>24</v>
      </c>
      <c r="E24" s="70">
        <v>0</v>
      </c>
      <c r="F24" s="67">
        <f t="shared" si="1"/>
        <v>0</v>
      </c>
    </row>
    <row r="25" spans="1:6" ht="12.75">
      <c r="A25" s="58" t="s">
        <v>436</v>
      </c>
      <c r="B25" s="59" t="s">
        <v>437</v>
      </c>
      <c r="C25" s="58" t="s">
        <v>425</v>
      </c>
      <c r="D25" s="66">
        <v>15</v>
      </c>
      <c r="E25" s="70">
        <v>0</v>
      </c>
      <c r="F25" s="67">
        <f t="shared" si="1"/>
        <v>0</v>
      </c>
    </row>
    <row r="26" spans="1:6" ht="12.75">
      <c r="A26" s="58" t="s">
        <v>438</v>
      </c>
      <c r="B26" s="59" t="s">
        <v>439</v>
      </c>
      <c r="C26" s="58" t="s">
        <v>425</v>
      </c>
      <c r="D26" s="66">
        <v>9</v>
      </c>
      <c r="E26" s="70">
        <v>0</v>
      </c>
      <c r="F26" s="67">
        <f t="shared" si="1"/>
        <v>0</v>
      </c>
    </row>
    <row r="27" spans="1:6" ht="12.75">
      <c r="A27" s="58" t="s">
        <v>440</v>
      </c>
      <c r="B27" s="59" t="s">
        <v>441</v>
      </c>
      <c r="C27" s="58" t="s">
        <v>425</v>
      </c>
      <c r="D27" s="66">
        <v>15</v>
      </c>
      <c r="E27" s="70">
        <v>0</v>
      </c>
      <c r="F27" s="67">
        <f t="shared" si="1"/>
        <v>0</v>
      </c>
    </row>
    <row r="28" spans="1:6" ht="12.75">
      <c r="A28" s="58" t="s">
        <v>442</v>
      </c>
      <c r="B28" s="59" t="s">
        <v>443</v>
      </c>
      <c r="C28" s="58" t="s">
        <v>425</v>
      </c>
      <c r="D28" s="66">
        <v>15</v>
      </c>
      <c r="E28" s="70">
        <v>0</v>
      </c>
      <c r="F28" s="67">
        <f t="shared" si="1"/>
        <v>0</v>
      </c>
    </row>
    <row r="29" spans="1:6" ht="12.75">
      <c r="A29" s="58" t="s">
        <v>444</v>
      </c>
      <c r="B29" s="59" t="s">
        <v>445</v>
      </c>
      <c r="C29" s="58" t="s">
        <v>425</v>
      </c>
      <c r="D29" s="66">
        <v>30</v>
      </c>
      <c r="E29" s="70">
        <v>0</v>
      </c>
      <c r="F29" s="67">
        <f t="shared" si="1"/>
        <v>0</v>
      </c>
    </row>
    <row r="30" spans="1:6" ht="12.75">
      <c r="A30" s="58" t="s">
        <v>446</v>
      </c>
      <c r="B30" s="59" t="s">
        <v>447</v>
      </c>
      <c r="C30" s="58" t="s">
        <v>425</v>
      </c>
      <c r="D30" s="66">
        <v>15</v>
      </c>
      <c r="E30" s="70">
        <v>0</v>
      </c>
      <c r="F30" s="67">
        <f t="shared" si="1"/>
        <v>0</v>
      </c>
    </row>
    <row r="31" spans="1:6" ht="12.75">
      <c r="A31" s="58" t="s">
        <v>448</v>
      </c>
      <c r="B31" s="59" t="s">
        <v>449</v>
      </c>
      <c r="C31" s="58" t="s">
        <v>425</v>
      </c>
      <c r="D31" s="66">
        <v>15</v>
      </c>
      <c r="E31" s="70">
        <v>0</v>
      </c>
      <c r="F31" s="67">
        <f t="shared" si="1"/>
        <v>0</v>
      </c>
    </row>
    <row r="32" spans="1:6" ht="12.75">
      <c r="A32" s="61" t="s">
        <v>420</v>
      </c>
      <c r="B32" s="58"/>
      <c r="C32" s="61"/>
      <c r="D32" s="61">
        <f>SUM(D19:D31)</f>
        <v>216</v>
      </c>
      <c r="E32" s="69"/>
      <c r="F32" s="60">
        <f>SUM(F19:F31)</f>
        <v>0</v>
      </c>
    </row>
    <row r="33" spans="1:2" ht="12.75">
      <c r="A33" s="57" t="s">
        <v>421</v>
      </c>
      <c r="B33" s="62">
        <f>F32/D32</f>
        <v>0</v>
      </c>
    </row>
    <row r="35" ht="12.75">
      <c r="A35" s="57" t="s">
        <v>450</v>
      </c>
    </row>
    <row r="36" spans="1:6" ht="12.75">
      <c r="A36" s="58" t="s">
        <v>394</v>
      </c>
      <c r="B36" s="58" t="s">
        <v>395</v>
      </c>
      <c r="C36" s="58" t="s">
        <v>396</v>
      </c>
      <c r="D36" s="58" t="s">
        <v>397</v>
      </c>
      <c r="E36" s="68" t="s">
        <v>398</v>
      </c>
      <c r="F36" s="58" t="s">
        <v>399</v>
      </c>
    </row>
    <row r="37" spans="1:6" ht="12.75">
      <c r="A37" s="58" t="s">
        <v>400</v>
      </c>
      <c r="B37" s="59" t="s">
        <v>401</v>
      </c>
      <c r="C37" s="58" t="s">
        <v>451</v>
      </c>
      <c r="D37" s="66">
        <v>2</v>
      </c>
      <c r="E37" s="70">
        <v>0</v>
      </c>
      <c r="F37" s="67">
        <f aca="true" t="shared" si="2" ref="F37:F45">E37*D37</f>
        <v>0</v>
      </c>
    </row>
    <row r="38" spans="1:6" ht="12.75">
      <c r="A38" s="58" t="s">
        <v>403</v>
      </c>
      <c r="B38" s="59" t="s">
        <v>404</v>
      </c>
      <c r="C38" s="58" t="s">
        <v>451</v>
      </c>
      <c r="D38" s="66">
        <v>3</v>
      </c>
      <c r="E38" s="70">
        <v>0</v>
      </c>
      <c r="F38" s="67">
        <f t="shared" si="2"/>
        <v>0</v>
      </c>
    </row>
    <row r="39" spans="1:6" ht="12.75">
      <c r="A39" s="58" t="s">
        <v>405</v>
      </c>
      <c r="B39" s="59" t="s">
        <v>406</v>
      </c>
      <c r="C39" s="58" t="s">
        <v>451</v>
      </c>
      <c r="D39" s="66">
        <v>10</v>
      </c>
      <c r="E39" s="70">
        <v>0</v>
      </c>
      <c r="F39" s="67">
        <f t="shared" si="2"/>
        <v>0</v>
      </c>
    </row>
    <row r="40" spans="1:6" ht="12.75">
      <c r="A40" s="58" t="s">
        <v>407</v>
      </c>
      <c r="B40" s="59" t="s">
        <v>408</v>
      </c>
      <c r="C40" s="58" t="s">
        <v>451</v>
      </c>
      <c r="D40" s="66">
        <v>2</v>
      </c>
      <c r="E40" s="70">
        <v>0</v>
      </c>
      <c r="F40" s="67">
        <f t="shared" si="2"/>
        <v>0</v>
      </c>
    </row>
    <row r="41" spans="1:6" ht="12.75">
      <c r="A41" s="58" t="s">
        <v>409</v>
      </c>
      <c r="B41" s="59" t="s">
        <v>410</v>
      </c>
      <c r="C41" s="58" t="s">
        <v>451</v>
      </c>
      <c r="D41" s="66">
        <v>4</v>
      </c>
      <c r="E41" s="70">
        <v>0</v>
      </c>
      <c r="F41" s="67">
        <f t="shared" si="2"/>
        <v>0</v>
      </c>
    </row>
    <row r="42" spans="1:6" ht="12.75">
      <c r="A42" s="58" t="s">
        <v>412</v>
      </c>
      <c r="B42" s="59" t="s">
        <v>413</v>
      </c>
      <c r="C42" s="58" t="s">
        <v>451</v>
      </c>
      <c r="D42" s="66">
        <v>2</v>
      </c>
      <c r="E42" s="70">
        <v>0</v>
      </c>
      <c r="F42" s="67">
        <f t="shared" si="2"/>
        <v>0</v>
      </c>
    </row>
    <row r="43" spans="1:6" ht="12.75">
      <c r="A43" s="58" t="s">
        <v>452</v>
      </c>
      <c r="B43" s="59" t="s">
        <v>453</v>
      </c>
      <c r="C43" s="58" t="s">
        <v>451</v>
      </c>
      <c r="D43" s="66">
        <v>2</v>
      </c>
      <c r="E43" s="70">
        <v>0</v>
      </c>
      <c r="F43" s="67">
        <f t="shared" si="2"/>
        <v>0</v>
      </c>
    </row>
    <row r="44" spans="1:6" ht="12.75">
      <c r="A44" s="58" t="s">
        <v>416</v>
      </c>
      <c r="B44" s="59" t="s">
        <v>417</v>
      </c>
      <c r="C44" s="58" t="s">
        <v>451</v>
      </c>
      <c r="D44" s="66">
        <v>18</v>
      </c>
      <c r="E44" s="70">
        <v>0</v>
      </c>
      <c r="F44" s="67">
        <f t="shared" si="2"/>
        <v>0</v>
      </c>
    </row>
    <row r="45" spans="1:6" ht="12.75">
      <c r="A45" s="58" t="s">
        <v>418</v>
      </c>
      <c r="B45" s="59" t="s">
        <v>419</v>
      </c>
      <c r="C45" s="58" t="s">
        <v>451</v>
      </c>
      <c r="D45" s="66">
        <v>6</v>
      </c>
      <c r="E45" s="70">
        <v>0</v>
      </c>
      <c r="F45" s="67">
        <f t="shared" si="2"/>
        <v>0</v>
      </c>
    </row>
    <row r="46" spans="1:6" ht="12.75">
      <c r="A46" s="61" t="s">
        <v>420</v>
      </c>
      <c r="B46" s="58"/>
      <c r="C46" s="61"/>
      <c r="D46" s="61">
        <f>SUM(D37:D45)</f>
        <v>49</v>
      </c>
      <c r="E46" s="69"/>
      <c r="F46" s="60">
        <f>SUM(F37:F45)</f>
        <v>0</v>
      </c>
    </row>
    <row r="47" spans="1:2" ht="12.75">
      <c r="A47" s="57" t="s">
        <v>421</v>
      </c>
      <c r="B47" s="62">
        <f>F46/D46</f>
        <v>0</v>
      </c>
    </row>
  </sheetData>
  <sheetProtection password="DFF9" sheet="1" selectLockedCells="1"/>
  <printOptions/>
  <pageMargins left="0.7875" right="0.7875" top="1.0527777777777778" bottom="0.7875" header="0.7875" footer="0.5118055555555555"/>
  <pageSetup fitToHeight="1" fitToWidth="1" horizontalDpi="300" verticalDpi="300" orientation="portrait" paperSize="9"/>
  <headerFooter alignWithMargins="0">
    <oddHeader>&amp;C&amp;"Times New Roman,obyčejné"&amp;12&amp;A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Chrástková</dc:creator>
  <cp:keywords/>
  <dc:description/>
  <cp:lastModifiedBy>Drábek Petr</cp:lastModifiedBy>
  <dcterms:created xsi:type="dcterms:W3CDTF">2023-01-23T13:43:13Z</dcterms:created>
  <dcterms:modified xsi:type="dcterms:W3CDTF">2023-02-09T08:07:06Z</dcterms:modified>
  <cp:category/>
  <cp:version/>
  <cp:contentType/>
  <cp:contentStatus/>
</cp:coreProperties>
</file>