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T:\Projekty\1139_Rozvoj vodíkové mobility vč. chlazení\07_DUSP\03_CD_15.2.2023\F_Rozpočet\"/>
    </mc:Choice>
  </mc:AlternateContent>
  <xr:revisionPtr revIDLastSave="0" documentId="13_ncr:1_{928E81E7-309E-4D9D-AE44-3924671DB6B2}" xr6:coauthVersionLast="47" xr6:coauthVersionMax="47" xr10:uidLastSave="{00000000-0000-0000-0000-000000000000}"/>
  <bookViews>
    <workbookView xWindow="-28920" yWindow="-120" windowWidth="29040" windowHeight="17640" firstSheet="6" activeTab="10" xr2:uid="{00000000-000D-0000-FFFF-FFFF00000000}"/>
  </bookViews>
  <sheets>
    <sheet name="Rekapitulace stavby" sheetId="1" r:id="rId1"/>
    <sheet name="IO 01 - Elektroinstalace ..." sheetId="2" r:id="rId2"/>
    <sheet name="IO 02 - Identifikační a p..." sheetId="3" r:id="rId3"/>
    <sheet name="SO 01 - Objekty vodíkové ..." sheetId="4" r:id="rId4"/>
    <sheet name="SO 02 - Zpevněné plochy t..." sheetId="5" r:id="rId5"/>
    <sheet name="SO 03 - Odvodnění zpevněn..." sheetId="6" r:id="rId6"/>
    <sheet name="SO 04 - Uzemnění stavby" sheetId="7" r:id="rId7"/>
    <sheet name="SO 05 - Parkovací stání" sheetId="8" r:id="rId8"/>
    <sheet name="SO 05.1 - Odvodnění parko..." sheetId="9" r:id="rId9"/>
    <sheet name="SO 06 - Výměna vodovodníh..." sheetId="10" r:id="rId10"/>
    <sheet name="SO 07 - Přeložka SEK - Ce..." sheetId="11" r:id="rId11"/>
    <sheet name="SO 08 - Přeložka SEK - OV..." sheetId="12" r:id="rId12"/>
    <sheet name="VRN - VRN" sheetId="13" r:id="rId13"/>
    <sheet name="Pokyny pro vyplnění" sheetId="14" r:id="rId14"/>
  </sheets>
  <definedNames>
    <definedName name="_xlnm._FilterDatabase" localSheetId="1" hidden="1">'IO 01 - Elektroinstalace ...'!$C$112:$L$459</definedName>
    <definedName name="_xlnm._FilterDatabase" localSheetId="2" hidden="1">'IO 02 - Identifikační a p...'!$C$82:$L$91</definedName>
    <definedName name="_xlnm._FilterDatabase" localSheetId="3" hidden="1">'SO 01 - Objekty vodíkové ...'!$C$89:$L$318</definedName>
    <definedName name="_xlnm._FilterDatabase" localSheetId="4" hidden="1">'SO 02 - Zpevněné plochy t...'!$C$102:$L$496</definedName>
    <definedName name="_xlnm._FilterDatabase" localSheetId="5" hidden="1">'SO 03 - Odvodnění zpevněn...'!$C$87:$L$316</definedName>
    <definedName name="_xlnm._FilterDatabase" localSheetId="6" hidden="1">'SO 04 - Uzemnění stavby'!$C$89:$L$136</definedName>
    <definedName name="_xlnm._FilterDatabase" localSheetId="7" hidden="1">'SO 05 - Parkovací stání'!$C$103:$L$446</definedName>
    <definedName name="_xlnm._FilterDatabase" localSheetId="8" hidden="1">'SO 05.1 - Odvodnění parko...'!$C$92:$L$276</definedName>
    <definedName name="_xlnm._FilterDatabase" localSheetId="9" hidden="1">'SO 06 - Výměna vodovodníh...'!$C$85:$L$178</definedName>
    <definedName name="_xlnm._FilterDatabase" localSheetId="10" hidden="1">'SO 07 - Přeložka SEK - Ce...'!$C$92:$L$183</definedName>
    <definedName name="_xlnm._FilterDatabase" localSheetId="11" hidden="1">'SO 08 - Přeložka SEK - OV...'!$C$85:$L$113</definedName>
    <definedName name="_xlnm._FilterDatabase" localSheetId="12" hidden="1">'VRN - VRN'!$C$84:$L$125</definedName>
    <definedName name="_xlnm.Print_Titles" localSheetId="1">'IO 01 - Elektroinstalace ...'!$112:$112</definedName>
    <definedName name="_xlnm.Print_Titles" localSheetId="2">'IO 02 - Identifikační a p...'!$82:$82</definedName>
    <definedName name="_xlnm.Print_Titles" localSheetId="0">'Rekapitulace stavby'!$52:$52</definedName>
    <definedName name="_xlnm.Print_Titles" localSheetId="3">'SO 01 - Objekty vodíkové ...'!$89:$89</definedName>
    <definedName name="_xlnm.Print_Titles" localSheetId="4">'SO 02 - Zpevněné plochy t...'!$102:$102</definedName>
    <definedName name="_xlnm.Print_Titles" localSheetId="5">'SO 03 - Odvodnění zpevněn...'!$87:$87</definedName>
    <definedName name="_xlnm.Print_Titles" localSheetId="6">'SO 04 - Uzemnění stavby'!$89:$89</definedName>
    <definedName name="_xlnm.Print_Titles" localSheetId="7">'SO 05 - Parkovací stání'!$103:$103</definedName>
    <definedName name="_xlnm.Print_Titles" localSheetId="8">'SO 05.1 - Odvodnění parko...'!$92:$92</definedName>
    <definedName name="_xlnm.Print_Titles" localSheetId="9">'SO 06 - Výměna vodovodníh...'!$85:$85</definedName>
    <definedName name="_xlnm.Print_Titles" localSheetId="10">'SO 07 - Přeložka SEK - Ce...'!$92:$92</definedName>
    <definedName name="_xlnm.Print_Titles" localSheetId="11">'SO 08 - Přeložka SEK - OV...'!$85:$85</definedName>
    <definedName name="_xlnm.Print_Titles" localSheetId="12">'VRN - VRN'!$84:$84</definedName>
    <definedName name="_xlnm.Print_Area" localSheetId="1">'IO 01 - Elektroinstalace ...'!$C$4:$K$41,'IO 01 - Elektroinstalace ...'!$C$47:$K$94,'IO 01 - Elektroinstalace ...'!$C$100:$K$459</definedName>
    <definedName name="_xlnm.Print_Area" localSheetId="2">'IO 02 - Identifikační a p...'!$C$4:$K$41,'IO 02 - Identifikační a p...'!$C$47:$K$64,'IO 02 - Identifikační a p...'!$C$70:$K$91</definedName>
    <definedName name="_xlnm.Print_Area" localSheetId="13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stavby'!$C$42:$AQ$68</definedName>
    <definedName name="_xlnm.Print_Area" localSheetId="3">'SO 01 - Objekty vodíkové ...'!$C$4:$K$41,'SO 01 - Objekty vodíkové ...'!$C$47:$K$71,'SO 01 - Objekty vodíkové ...'!$C$77:$K$318</definedName>
    <definedName name="_xlnm.Print_Area" localSheetId="4">'SO 02 - Zpevněné plochy t...'!$C$4:$K$41,'SO 02 - Zpevněné plochy t...'!$C$47:$K$84,'SO 02 - Zpevněné plochy t...'!$C$90:$K$496</definedName>
    <definedName name="_xlnm.Print_Area" localSheetId="5">'SO 03 - Odvodnění zpevněn...'!$C$4:$K$41,'SO 03 - Odvodnění zpevněn...'!$C$47:$K$69,'SO 03 - Odvodnění zpevněn...'!$C$75:$K$316</definedName>
    <definedName name="_xlnm.Print_Area" localSheetId="6">'SO 04 - Uzemnění stavby'!$C$4:$K$41,'SO 04 - Uzemnění stavby'!$C$47:$K$71,'SO 04 - Uzemnění stavby'!$C$77:$K$136</definedName>
    <definedName name="_xlnm.Print_Area" localSheetId="7">'SO 05 - Parkovací stání'!$C$4:$K$41,'SO 05 - Parkovací stání'!$C$47:$K$85,'SO 05 - Parkovací stání'!$C$91:$K$446</definedName>
    <definedName name="_xlnm.Print_Area" localSheetId="8">'SO 05.1 - Odvodnění parko...'!$C$4:$K$43,'SO 05.1 - Odvodnění parko...'!$C$49:$K$72,'SO 05.1 - Odvodnění parko...'!$C$78:$K$276</definedName>
    <definedName name="_xlnm.Print_Area" localSheetId="9">'SO 06 - Výměna vodovodníh...'!$C$4:$K$41,'SO 06 - Výměna vodovodníh...'!$C$47:$K$67,'SO 06 - Výměna vodovodníh...'!$C$73:$K$178</definedName>
    <definedName name="_xlnm.Print_Area" localSheetId="10">'SO 07 - Přeložka SEK - Ce...'!$C$4:$K$41,'SO 07 - Přeložka SEK - Ce...'!$C$47:$K$74,'SO 07 - Přeložka SEK - Ce...'!$C$80:$K$183</definedName>
    <definedName name="_xlnm.Print_Area" localSheetId="11">'SO 08 - Přeložka SEK - OV...'!$C$4:$K$41,'SO 08 - Přeložka SEK - OV...'!$C$47:$K$67,'SO 08 - Přeložka SEK - OV...'!$C$73:$K$113</definedName>
    <definedName name="_xlnm.Print_Area" localSheetId="12">'VRN - VRN'!$C$4:$K$41,'VRN - VRN'!$C$47:$K$66,'VRN - VRN'!$C$72:$K$125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4" i="13" l="1"/>
  <c r="K123" i="13"/>
  <c r="K122" i="13"/>
  <c r="K121" i="13"/>
  <c r="K39" i="13"/>
  <c r="K38" i="13"/>
  <c r="BA67" i="1" s="1"/>
  <c r="K37" i="13"/>
  <c r="AZ67" i="1" s="1"/>
  <c r="BI125" i="13"/>
  <c r="BH125" i="13"/>
  <c r="BG125" i="13"/>
  <c r="BF125" i="13"/>
  <c r="X125" i="13"/>
  <c r="V125" i="13"/>
  <c r="T125" i="13"/>
  <c r="P125" i="13"/>
  <c r="BI120" i="13"/>
  <c r="BH120" i="13"/>
  <c r="BG120" i="13"/>
  <c r="BF120" i="13"/>
  <c r="X120" i="13"/>
  <c r="V120" i="13"/>
  <c r="T120" i="13"/>
  <c r="P120" i="13"/>
  <c r="BI119" i="13"/>
  <c r="BH119" i="13"/>
  <c r="BG119" i="13"/>
  <c r="BF119" i="13"/>
  <c r="X119" i="13"/>
  <c r="V119" i="13"/>
  <c r="T119" i="13"/>
  <c r="P119" i="13"/>
  <c r="BI118" i="13"/>
  <c r="BH118" i="13"/>
  <c r="BG118" i="13"/>
  <c r="BF118" i="13"/>
  <c r="X118" i="13"/>
  <c r="V118" i="13"/>
  <c r="T118" i="13"/>
  <c r="P118" i="13"/>
  <c r="BI117" i="13"/>
  <c r="BH117" i="13"/>
  <c r="BG117" i="13"/>
  <c r="BF117" i="13"/>
  <c r="X117" i="13"/>
  <c r="V117" i="13"/>
  <c r="T117" i="13"/>
  <c r="P117" i="13"/>
  <c r="BI116" i="13"/>
  <c r="BH116" i="13"/>
  <c r="BG116" i="13"/>
  <c r="BF116" i="13"/>
  <c r="X116" i="13"/>
  <c r="V116" i="13"/>
  <c r="T116" i="13"/>
  <c r="P116" i="13"/>
  <c r="BI115" i="13"/>
  <c r="BH115" i="13"/>
  <c r="BG115" i="13"/>
  <c r="BF115" i="13"/>
  <c r="X115" i="13"/>
  <c r="V115" i="13"/>
  <c r="T115" i="13"/>
  <c r="P115" i="13"/>
  <c r="BI114" i="13"/>
  <c r="BH114" i="13"/>
  <c r="BG114" i="13"/>
  <c r="BF114" i="13"/>
  <c r="X114" i="13"/>
  <c r="V114" i="13"/>
  <c r="T114" i="13"/>
  <c r="P114" i="13"/>
  <c r="BI110" i="13"/>
  <c r="BH110" i="13"/>
  <c r="BG110" i="13"/>
  <c r="BF110" i="13"/>
  <c r="X110" i="13"/>
  <c r="V110" i="13"/>
  <c r="T110" i="13"/>
  <c r="P110" i="13"/>
  <c r="BK110" i="13" s="1"/>
  <c r="BI109" i="13"/>
  <c r="BH109" i="13"/>
  <c r="BG109" i="13"/>
  <c r="BF109" i="13"/>
  <c r="X109" i="13"/>
  <c r="V109" i="13"/>
  <c r="T109" i="13"/>
  <c r="P109" i="13"/>
  <c r="BI108" i="13"/>
  <c r="BH108" i="13"/>
  <c r="BG108" i="13"/>
  <c r="BF108" i="13"/>
  <c r="X108" i="13"/>
  <c r="V108" i="13"/>
  <c r="T108" i="13"/>
  <c r="P108" i="13"/>
  <c r="BI107" i="13"/>
  <c r="BH107" i="13"/>
  <c r="BG107" i="13"/>
  <c r="BF107" i="13"/>
  <c r="X107" i="13"/>
  <c r="V107" i="13"/>
  <c r="T107" i="13"/>
  <c r="P107" i="13"/>
  <c r="BI102" i="13"/>
  <c r="BH102" i="13"/>
  <c r="BG102" i="13"/>
  <c r="BF102" i="13"/>
  <c r="X102" i="13"/>
  <c r="V102" i="13"/>
  <c r="T102" i="13"/>
  <c r="P102" i="13"/>
  <c r="BK102" i="13" s="1"/>
  <c r="BI95" i="13"/>
  <c r="BH95" i="13"/>
  <c r="BG95" i="13"/>
  <c r="BF95" i="13"/>
  <c r="X95" i="13"/>
  <c r="V95" i="13"/>
  <c r="T95" i="13"/>
  <c r="P95" i="13"/>
  <c r="BK95" i="13" s="1"/>
  <c r="BI94" i="13"/>
  <c r="BH94" i="13"/>
  <c r="BG94" i="13"/>
  <c r="BF94" i="13"/>
  <c r="X94" i="13"/>
  <c r="X93" i="13" s="1"/>
  <c r="V94" i="13"/>
  <c r="V93" i="13" s="1"/>
  <c r="T94" i="13"/>
  <c r="T93" i="13" s="1"/>
  <c r="P94" i="13"/>
  <c r="K94" i="13" s="1"/>
  <c r="BE94" i="13" s="1"/>
  <c r="BI92" i="13"/>
  <c r="BH92" i="13"/>
  <c r="BG92" i="13"/>
  <c r="BF92" i="13"/>
  <c r="X92" i="13"/>
  <c r="V92" i="13"/>
  <c r="T92" i="13"/>
  <c r="P92" i="13"/>
  <c r="BK92" i="13" s="1"/>
  <c r="BI91" i="13"/>
  <c r="BH91" i="13"/>
  <c r="BG91" i="13"/>
  <c r="BF91" i="13"/>
  <c r="X91" i="13"/>
  <c r="V91" i="13"/>
  <c r="T91" i="13"/>
  <c r="P91" i="13"/>
  <c r="K91" i="13" s="1"/>
  <c r="BE91" i="13" s="1"/>
  <c r="BI90" i="13"/>
  <c r="BH90" i="13"/>
  <c r="BG90" i="13"/>
  <c r="BF90" i="13"/>
  <c r="X90" i="13"/>
  <c r="V90" i="13"/>
  <c r="T90" i="13"/>
  <c r="P90" i="13"/>
  <c r="K90" i="13" s="1"/>
  <c r="BE90" i="13" s="1"/>
  <c r="BI89" i="13"/>
  <c r="BH89" i="13"/>
  <c r="BG89" i="13"/>
  <c r="BF89" i="13"/>
  <c r="X89" i="13"/>
  <c r="V89" i="13"/>
  <c r="T89" i="13"/>
  <c r="P89" i="13"/>
  <c r="BK89" i="13" s="1"/>
  <c r="BI88" i="13"/>
  <c r="BH88" i="13"/>
  <c r="BG88" i="13"/>
  <c r="BF88" i="13"/>
  <c r="X88" i="13"/>
  <c r="V88" i="13"/>
  <c r="T88" i="13"/>
  <c r="P88" i="13"/>
  <c r="K88" i="13" s="1"/>
  <c r="BE88" i="13" s="1"/>
  <c r="J82" i="13"/>
  <c r="J81" i="13"/>
  <c r="F81" i="13"/>
  <c r="F79" i="13"/>
  <c r="E77" i="13"/>
  <c r="J57" i="13"/>
  <c r="J56" i="13"/>
  <c r="F56" i="13"/>
  <c r="F54" i="13"/>
  <c r="E52" i="13"/>
  <c r="J18" i="13"/>
  <c r="E18" i="13"/>
  <c r="F82" i="13" s="1"/>
  <c r="J17" i="13"/>
  <c r="J12" i="13"/>
  <c r="J79" i="13" s="1"/>
  <c r="E7" i="13"/>
  <c r="E50" i="13" s="1"/>
  <c r="K39" i="12"/>
  <c r="K38" i="12"/>
  <c r="BA66" i="1" s="1"/>
  <c r="K37" i="12"/>
  <c r="AZ66" i="1"/>
  <c r="BI113" i="12"/>
  <c r="BH113" i="12"/>
  <c r="BG113" i="12"/>
  <c r="BF113" i="12"/>
  <c r="X113" i="12"/>
  <c r="V113" i="12"/>
  <c r="T113" i="12"/>
  <c r="P113" i="12"/>
  <c r="BI112" i="12"/>
  <c r="BH112" i="12"/>
  <c r="BG112" i="12"/>
  <c r="BF112" i="12"/>
  <c r="X112" i="12"/>
  <c r="V112" i="12"/>
  <c r="T112" i="12"/>
  <c r="P112" i="12"/>
  <c r="BI111" i="12"/>
  <c r="BH111" i="12"/>
  <c r="BG111" i="12"/>
  <c r="BF111" i="12"/>
  <c r="X111" i="12"/>
  <c r="V111" i="12"/>
  <c r="T111" i="12"/>
  <c r="P111" i="12"/>
  <c r="BI110" i="12"/>
  <c r="BH110" i="12"/>
  <c r="BG110" i="12"/>
  <c r="BF110" i="12"/>
  <c r="X110" i="12"/>
  <c r="V110" i="12"/>
  <c r="T110" i="12"/>
  <c r="P110" i="12"/>
  <c r="BI109" i="12"/>
  <c r="BH109" i="12"/>
  <c r="BG109" i="12"/>
  <c r="BF109" i="12"/>
  <c r="X109" i="12"/>
  <c r="V109" i="12"/>
  <c r="T109" i="12"/>
  <c r="P109" i="12"/>
  <c r="BI108" i="12"/>
  <c r="BH108" i="12"/>
  <c r="BG108" i="12"/>
  <c r="BF108" i="12"/>
  <c r="X108" i="12"/>
  <c r="V108" i="12"/>
  <c r="T108" i="12"/>
  <c r="P108" i="12"/>
  <c r="BI106" i="12"/>
  <c r="BH106" i="12"/>
  <c r="BG106" i="12"/>
  <c r="BF106" i="12"/>
  <c r="X106" i="12"/>
  <c r="V106" i="12"/>
  <c r="T106" i="12"/>
  <c r="P106" i="12"/>
  <c r="BI105" i="12"/>
  <c r="BH105" i="12"/>
  <c r="BG105" i="12"/>
  <c r="BF105" i="12"/>
  <c r="X105" i="12"/>
  <c r="V105" i="12"/>
  <c r="T105" i="12"/>
  <c r="P105" i="12"/>
  <c r="BI104" i="12"/>
  <c r="BH104" i="12"/>
  <c r="BG104" i="12"/>
  <c r="BF104" i="12"/>
  <c r="X104" i="12"/>
  <c r="V104" i="12"/>
  <c r="T104" i="12"/>
  <c r="P104" i="12"/>
  <c r="BI103" i="12"/>
  <c r="BH103" i="12"/>
  <c r="BG103" i="12"/>
  <c r="BF103" i="12"/>
  <c r="X103" i="12"/>
  <c r="V103" i="12"/>
  <c r="T103" i="12"/>
  <c r="P103" i="12"/>
  <c r="BI102" i="12"/>
  <c r="BH102" i="12"/>
  <c r="BG102" i="12"/>
  <c r="BF102" i="12"/>
  <c r="X102" i="12"/>
  <c r="V102" i="12"/>
  <c r="T102" i="12"/>
  <c r="P102" i="12"/>
  <c r="BI100" i="12"/>
  <c r="BH100" i="12"/>
  <c r="BG100" i="12"/>
  <c r="BF100" i="12"/>
  <c r="X100" i="12"/>
  <c r="V100" i="12"/>
  <c r="T100" i="12"/>
  <c r="P100" i="12"/>
  <c r="BI99" i="12"/>
  <c r="BH99" i="12"/>
  <c r="BG99" i="12"/>
  <c r="BF99" i="12"/>
  <c r="X99" i="12"/>
  <c r="V99" i="12"/>
  <c r="T99" i="12"/>
  <c r="P99" i="12"/>
  <c r="BI98" i="12"/>
  <c r="BH98" i="12"/>
  <c r="BG98" i="12"/>
  <c r="BF98" i="12"/>
  <c r="X98" i="12"/>
  <c r="V98" i="12"/>
  <c r="T98" i="12"/>
  <c r="P98" i="12"/>
  <c r="BI96" i="12"/>
  <c r="BH96" i="12"/>
  <c r="BG96" i="12"/>
  <c r="BF96" i="12"/>
  <c r="X96" i="12"/>
  <c r="V96" i="12"/>
  <c r="T96" i="12"/>
  <c r="P96" i="12"/>
  <c r="BI95" i="12"/>
  <c r="BH95" i="12"/>
  <c r="BG95" i="12"/>
  <c r="BF95" i="12"/>
  <c r="X95" i="12"/>
  <c r="V95" i="12"/>
  <c r="T95" i="12"/>
  <c r="P95" i="12"/>
  <c r="BI91" i="12"/>
  <c r="BH91" i="12"/>
  <c r="BG91" i="12"/>
  <c r="BF91" i="12"/>
  <c r="X91" i="12"/>
  <c r="V91" i="12"/>
  <c r="T91" i="12"/>
  <c r="P91" i="12"/>
  <c r="BI89" i="12"/>
  <c r="BH89" i="12"/>
  <c r="BG89" i="12"/>
  <c r="BF89" i="12"/>
  <c r="X89" i="12"/>
  <c r="V89" i="12"/>
  <c r="T89" i="12"/>
  <c r="P89" i="12"/>
  <c r="J83" i="12"/>
  <c r="J82" i="12"/>
  <c r="F82" i="12"/>
  <c r="F80" i="12"/>
  <c r="E78" i="12"/>
  <c r="J57" i="12"/>
  <c r="J56" i="12"/>
  <c r="F56" i="12"/>
  <c r="F54" i="12"/>
  <c r="E52" i="12"/>
  <c r="J18" i="12"/>
  <c r="E18" i="12"/>
  <c r="F57" i="12"/>
  <c r="J17" i="12"/>
  <c r="J12" i="12"/>
  <c r="J80" i="12"/>
  <c r="E7" i="12"/>
  <c r="E50" i="12" s="1"/>
  <c r="K39" i="11"/>
  <c r="K38" i="11"/>
  <c r="BA65" i="1"/>
  <c r="K37" i="11"/>
  <c r="AZ65" i="1" s="1"/>
  <c r="BI183" i="11"/>
  <c r="BH183" i="11"/>
  <c r="BG183" i="11"/>
  <c r="BF183" i="11"/>
  <c r="X183" i="11"/>
  <c r="V183" i="11"/>
  <c r="T183" i="11"/>
  <c r="P183" i="11"/>
  <c r="BI182" i="11"/>
  <c r="BH182" i="11"/>
  <c r="BG182" i="11"/>
  <c r="BF182" i="11"/>
  <c r="X182" i="11"/>
  <c r="V182" i="11"/>
  <c r="T182" i="11"/>
  <c r="P182" i="11"/>
  <c r="BI181" i="11"/>
  <c r="BH181" i="11"/>
  <c r="BG181" i="11"/>
  <c r="BF181" i="11"/>
  <c r="X181" i="11"/>
  <c r="V181" i="11"/>
  <c r="T181" i="11"/>
  <c r="P181" i="11"/>
  <c r="BI180" i="11"/>
  <c r="BH180" i="11"/>
  <c r="BG180" i="11"/>
  <c r="BF180" i="11"/>
  <c r="X180" i="11"/>
  <c r="V180" i="11"/>
  <c r="T180" i="11"/>
  <c r="P180" i="11"/>
  <c r="BI179" i="11"/>
  <c r="BH179" i="11"/>
  <c r="BG179" i="11"/>
  <c r="BF179" i="11"/>
  <c r="X179" i="11"/>
  <c r="V179" i="11"/>
  <c r="T179" i="11"/>
  <c r="P179" i="11"/>
  <c r="BI178" i="11"/>
  <c r="BH178" i="11"/>
  <c r="BG178" i="11"/>
  <c r="BF178" i="11"/>
  <c r="X178" i="11"/>
  <c r="V178" i="11"/>
  <c r="T178" i="11"/>
  <c r="P178" i="11"/>
  <c r="BI177" i="11"/>
  <c r="BH177" i="11"/>
  <c r="BG177" i="11"/>
  <c r="BF177" i="11"/>
  <c r="X177" i="11"/>
  <c r="V177" i="11"/>
  <c r="T177" i="11"/>
  <c r="P177" i="11"/>
  <c r="BI176" i="11"/>
  <c r="BH176" i="11"/>
  <c r="BG176" i="11"/>
  <c r="BF176" i="11"/>
  <c r="X176" i="11"/>
  <c r="V176" i="11"/>
  <c r="T176" i="11"/>
  <c r="P176" i="11"/>
  <c r="BI175" i="11"/>
  <c r="BH175" i="11"/>
  <c r="BG175" i="11"/>
  <c r="BF175" i="11"/>
  <c r="X175" i="11"/>
  <c r="V175" i="11"/>
  <c r="T175" i="11"/>
  <c r="P175" i="11"/>
  <c r="BI174" i="11"/>
  <c r="BH174" i="11"/>
  <c r="BG174" i="11"/>
  <c r="BF174" i="11"/>
  <c r="X174" i="11"/>
  <c r="V174" i="11"/>
  <c r="T174" i="11"/>
  <c r="P174" i="11"/>
  <c r="BI173" i="11"/>
  <c r="BH173" i="11"/>
  <c r="BG173" i="11"/>
  <c r="BF173" i="11"/>
  <c r="X173" i="11"/>
  <c r="V173" i="11"/>
  <c r="T173" i="11"/>
  <c r="P173" i="11"/>
  <c r="BI172" i="11"/>
  <c r="BH172" i="11"/>
  <c r="BG172" i="11"/>
  <c r="BF172" i="11"/>
  <c r="X172" i="11"/>
  <c r="V172" i="11"/>
  <c r="T172" i="11"/>
  <c r="P172" i="11"/>
  <c r="BI171" i="11"/>
  <c r="BH171" i="11"/>
  <c r="BG171" i="11"/>
  <c r="BF171" i="11"/>
  <c r="X171" i="11"/>
  <c r="V171" i="11"/>
  <c r="T171" i="11"/>
  <c r="P171" i="11"/>
  <c r="BI170" i="11"/>
  <c r="BH170" i="11"/>
  <c r="BG170" i="11"/>
  <c r="BF170" i="11"/>
  <c r="X170" i="11"/>
  <c r="V170" i="11"/>
  <c r="T170" i="11"/>
  <c r="P170" i="11"/>
  <c r="BI169" i="11"/>
  <c r="BH169" i="11"/>
  <c r="BG169" i="11"/>
  <c r="BF169" i="11"/>
  <c r="X169" i="11"/>
  <c r="V169" i="11"/>
  <c r="T169" i="11"/>
  <c r="P169" i="11"/>
  <c r="BI168" i="11"/>
  <c r="BH168" i="11"/>
  <c r="BG168" i="11"/>
  <c r="BF168" i="11"/>
  <c r="X168" i="11"/>
  <c r="V168" i="11"/>
  <c r="T168" i="11"/>
  <c r="P168" i="11"/>
  <c r="BI167" i="11"/>
  <c r="BH167" i="11"/>
  <c r="BG167" i="11"/>
  <c r="BF167" i="11"/>
  <c r="X167" i="11"/>
  <c r="V167" i="11"/>
  <c r="T167" i="11"/>
  <c r="P167" i="11"/>
  <c r="BI166" i="11"/>
  <c r="BH166" i="11"/>
  <c r="BG166" i="11"/>
  <c r="BF166" i="11"/>
  <c r="X166" i="11"/>
  <c r="V166" i="11"/>
  <c r="T166" i="11"/>
  <c r="P166" i="11"/>
  <c r="BI165" i="11"/>
  <c r="BH165" i="11"/>
  <c r="BG165" i="11"/>
  <c r="BF165" i="11"/>
  <c r="X165" i="11"/>
  <c r="V165" i="11"/>
  <c r="T165" i="11"/>
  <c r="P165" i="11"/>
  <c r="BI164" i="11"/>
  <c r="BH164" i="11"/>
  <c r="BG164" i="11"/>
  <c r="BF164" i="11"/>
  <c r="X164" i="11"/>
  <c r="V164" i="11"/>
  <c r="T164" i="11"/>
  <c r="P164" i="11"/>
  <c r="BI163" i="11"/>
  <c r="BH163" i="11"/>
  <c r="BG163" i="11"/>
  <c r="BF163" i="11"/>
  <c r="X163" i="11"/>
  <c r="V163" i="11"/>
  <c r="T163" i="11"/>
  <c r="P163" i="11"/>
  <c r="BI162" i="11"/>
  <c r="BH162" i="11"/>
  <c r="BG162" i="11"/>
  <c r="BF162" i="11"/>
  <c r="X162" i="11"/>
  <c r="V162" i="11"/>
  <c r="T162" i="11"/>
  <c r="P162" i="11"/>
  <c r="BI161" i="11"/>
  <c r="BH161" i="11"/>
  <c r="BG161" i="11"/>
  <c r="BF161" i="11"/>
  <c r="X161" i="11"/>
  <c r="V161" i="11"/>
  <c r="T161" i="11"/>
  <c r="P161" i="11"/>
  <c r="BI160" i="11"/>
  <c r="BH160" i="11"/>
  <c r="BG160" i="11"/>
  <c r="BF160" i="11"/>
  <c r="X160" i="11"/>
  <c r="V160" i="11"/>
  <c r="T160" i="11"/>
  <c r="P160" i="11"/>
  <c r="BI159" i="11"/>
  <c r="BH159" i="11"/>
  <c r="BG159" i="11"/>
  <c r="BF159" i="11"/>
  <c r="X159" i="11"/>
  <c r="V159" i="11"/>
  <c r="T159" i="11"/>
  <c r="P159" i="11"/>
  <c r="BI158" i="11"/>
  <c r="BH158" i="11"/>
  <c r="BG158" i="11"/>
  <c r="BF158" i="11"/>
  <c r="X158" i="11"/>
  <c r="V158" i="11"/>
  <c r="T158" i="11"/>
  <c r="P158" i="11"/>
  <c r="BI157" i="11"/>
  <c r="BH157" i="11"/>
  <c r="BG157" i="11"/>
  <c r="BF157" i="11"/>
  <c r="X157" i="11"/>
  <c r="V157" i="11"/>
  <c r="T157" i="11"/>
  <c r="P157" i="11"/>
  <c r="BI156" i="11"/>
  <c r="BH156" i="11"/>
  <c r="BG156" i="11"/>
  <c r="BF156" i="11"/>
  <c r="X156" i="11"/>
  <c r="V156" i="11"/>
  <c r="T156" i="11"/>
  <c r="P156" i="11"/>
  <c r="BI155" i="11"/>
  <c r="BH155" i="11"/>
  <c r="BG155" i="11"/>
  <c r="BF155" i="11"/>
  <c r="X155" i="11"/>
  <c r="V155" i="11"/>
  <c r="T155" i="11"/>
  <c r="P155" i="11"/>
  <c r="BI154" i="11"/>
  <c r="BH154" i="11"/>
  <c r="BG154" i="11"/>
  <c r="BF154" i="11"/>
  <c r="X154" i="11"/>
  <c r="V154" i="11"/>
  <c r="T154" i="11"/>
  <c r="P154" i="11"/>
  <c r="BI153" i="11"/>
  <c r="BH153" i="11"/>
  <c r="BG153" i="11"/>
  <c r="BF153" i="11"/>
  <c r="X153" i="11"/>
  <c r="V153" i="11"/>
  <c r="T153" i="11"/>
  <c r="P153" i="11"/>
  <c r="BI152" i="11"/>
  <c r="BH152" i="11"/>
  <c r="BG152" i="11"/>
  <c r="BF152" i="11"/>
  <c r="X152" i="11"/>
  <c r="V152" i="11"/>
  <c r="T152" i="11"/>
  <c r="P152" i="11"/>
  <c r="BI151" i="11"/>
  <c r="BH151" i="11"/>
  <c r="BG151" i="11"/>
  <c r="BF151" i="11"/>
  <c r="X151" i="11"/>
  <c r="V151" i="11"/>
  <c r="T151" i="11"/>
  <c r="P151" i="11"/>
  <c r="BI150" i="11"/>
  <c r="BH150" i="11"/>
  <c r="BG150" i="11"/>
  <c r="BF150" i="11"/>
  <c r="X150" i="11"/>
  <c r="V150" i="11"/>
  <c r="T150" i="11"/>
  <c r="P150" i="11"/>
  <c r="BI149" i="11"/>
  <c r="BH149" i="11"/>
  <c r="BG149" i="11"/>
  <c r="BF149" i="11"/>
  <c r="X149" i="11"/>
  <c r="V149" i="11"/>
  <c r="T149" i="11"/>
  <c r="P149" i="11"/>
  <c r="BI147" i="11"/>
  <c r="BH147" i="11"/>
  <c r="BG147" i="11"/>
  <c r="BF147" i="11"/>
  <c r="X147" i="11"/>
  <c r="V147" i="11"/>
  <c r="T147" i="11"/>
  <c r="P147" i="11"/>
  <c r="BI146" i="11"/>
  <c r="BH146" i="11"/>
  <c r="BG146" i="11"/>
  <c r="BF146" i="11"/>
  <c r="X146" i="11"/>
  <c r="V146" i="11"/>
  <c r="T146" i="11"/>
  <c r="P146" i="11"/>
  <c r="BI144" i="11"/>
  <c r="BH144" i="11"/>
  <c r="BG144" i="11"/>
  <c r="BF144" i="11"/>
  <c r="X144" i="11"/>
  <c r="X143" i="11"/>
  <c r="V144" i="11"/>
  <c r="V143" i="11" s="1"/>
  <c r="T144" i="11"/>
  <c r="T143" i="11"/>
  <c r="P144" i="11"/>
  <c r="BI142" i="11"/>
  <c r="BH142" i="11"/>
  <c r="BG142" i="11"/>
  <c r="BF142" i="11"/>
  <c r="X142" i="11"/>
  <c r="X141" i="11"/>
  <c r="V142" i="11"/>
  <c r="V141" i="11" s="1"/>
  <c r="T142" i="11"/>
  <c r="T141" i="11" s="1"/>
  <c r="P142" i="11"/>
  <c r="BK142" i="11" s="1"/>
  <c r="BI140" i="11"/>
  <c r="BH140" i="11"/>
  <c r="BG140" i="11"/>
  <c r="BF140" i="11"/>
  <c r="X140" i="11"/>
  <c r="V140" i="11"/>
  <c r="T140" i="11"/>
  <c r="P140" i="11"/>
  <c r="BI139" i="11"/>
  <c r="BH139" i="11"/>
  <c r="BG139" i="11"/>
  <c r="BF139" i="11"/>
  <c r="X139" i="11"/>
  <c r="V139" i="11"/>
  <c r="T139" i="11"/>
  <c r="P139" i="11"/>
  <c r="K139" i="11" s="1"/>
  <c r="BE139" i="11" s="1"/>
  <c r="BI137" i="11"/>
  <c r="BH137" i="11"/>
  <c r="BG137" i="11"/>
  <c r="BF137" i="11"/>
  <c r="X137" i="11"/>
  <c r="X136" i="11"/>
  <c r="V137" i="11"/>
  <c r="V136" i="11"/>
  <c r="T137" i="11"/>
  <c r="T136" i="11" s="1"/>
  <c r="P137" i="11"/>
  <c r="BI135" i="11"/>
  <c r="BH135" i="11"/>
  <c r="BG135" i="11"/>
  <c r="BF135" i="11"/>
  <c r="X135" i="11"/>
  <c r="V135" i="11"/>
  <c r="T135" i="11"/>
  <c r="P135" i="11"/>
  <c r="BI134" i="11"/>
  <c r="BH134" i="11"/>
  <c r="BG134" i="11"/>
  <c r="BF134" i="11"/>
  <c r="X134" i="11"/>
  <c r="V134" i="11"/>
  <c r="T134" i="11"/>
  <c r="P134" i="11"/>
  <c r="BI133" i="11"/>
  <c r="BH133" i="11"/>
  <c r="BG133" i="11"/>
  <c r="BF133" i="11"/>
  <c r="X133" i="11"/>
  <c r="V133" i="11"/>
  <c r="T133" i="11"/>
  <c r="P133" i="11"/>
  <c r="BI132" i="11"/>
  <c r="BH132" i="11"/>
  <c r="BG132" i="11"/>
  <c r="BF132" i="11"/>
  <c r="X132" i="11"/>
  <c r="V132" i="11"/>
  <c r="T132" i="11"/>
  <c r="P132" i="11"/>
  <c r="BI131" i="11"/>
  <c r="BH131" i="11"/>
  <c r="BG131" i="11"/>
  <c r="BF131" i="11"/>
  <c r="X131" i="11"/>
  <c r="V131" i="11"/>
  <c r="T131" i="11"/>
  <c r="P131" i="11"/>
  <c r="BI130" i="11"/>
  <c r="BH130" i="11"/>
  <c r="BG130" i="11"/>
  <c r="BF130" i="11"/>
  <c r="X130" i="11"/>
  <c r="V130" i="11"/>
  <c r="T130" i="11"/>
  <c r="P130" i="11"/>
  <c r="BI129" i="11"/>
  <c r="BH129" i="11"/>
  <c r="BG129" i="11"/>
  <c r="BF129" i="11"/>
  <c r="X129" i="11"/>
  <c r="V129" i="11"/>
  <c r="T129" i="11"/>
  <c r="P129" i="11"/>
  <c r="BI128" i="11"/>
  <c r="BH128" i="11"/>
  <c r="BG128" i="11"/>
  <c r="BF128" i="11"/>
  <c r="X128" i="11"/>
  <c r="V128" i="11"/>
  <c r="T128" i="11"/>
  <c r="P128" i="11"/>
  <c r="BI127" i="11"/>
  <c r="BH127" i="11"/>
  <c r="BG127" i="11"/>
  <c r="BF127" i="11"/>
  <c r="X127" i="11"/>
  <c r="V127" i="11"/>
  <c r="T127" i="11"/>
  <c r="P127" i="11"/>
  <c r="BI126" i="11"/>
  <c r="BH126" i="11"/>
  <c r="BG126" i="11"/>
  <c r="BF126" i="11"/>
  <c r="X126" i="11"/>
  <c r="V126" i="11"/>
  <c r="T126" i="11"/>
  <c r="P126" i="11"/>
  <c r="BI125" i="11"/>
  <c r="BH125" i="11"/>
  <c r="BG125" i="11"/>
  <c r="BF125" i="11"/>
  <c r="X125" i="11"/>
  <c r="V125" i="11"/>
  <c r="T125" i="11"/>
  <c r="P125" i="11"/>
  <c r="BI124" i="11"/>
  <c r="BH124" i="11"/>
  <c r="BG124" i="11"/>
  <c r="BF124" i="11"/>
  <c r="X124" i="11"/>
  <c r="V124" i="11"/>
  <c r="T124" i="11"/>
  <c r="P124" i="11"/>
  <c r="BI123" i="11"/>
  <c r="BH123" i="11"/>
  <c r="BG123" i="11"/>
  <c r="BF123" i="11"/>
  <c r="X123" i="11"/>
  <c r="V123" i="11"/>
  <c r="T123" i="11"/>
  <c r="P123" i="11"/>
  <c r="BI122" i="11"/>
  <c r="BH122" i="11"/>
  <c r="BG122" i="11"/>
  <c r="BF122" i="11"/>
  <c r="X122" i="11"/>
  <c r="V122" i="11"/>
  <c r="T122" i="11"/>
  <c r="P122" i="11"/>
  <c r="BI121" i="11"/>
  <c r="BH121" i="11"/>
  <c r="BG121" i="11"/>
  <c r="BF121" i="11"/>
  <c r="X121" i="11"/>
  <c r="V121" i="11"/>
  <c r="T121" i="11"/>
  <c r="P121" i="11"/>
  <c r="BI119" i="11"/>
  <c r="BH119" i="11"/>
  <c r="BG119" i="11"/>
  <c r="BF119" i="11"/>
  <c r="X119" i="11"/>
  <c r="V119" i="11"/>
  <c r="T119" i="11"/>
  <c r="P119" i="11"/>
  <c r="BI118" i="11"/>
  <c r="BH118" i="11"/>
  <c r="BG118" i="11"/>
  <c r="BF118" i="11"/>
  <c r="X118" i="11"/>
  <c r="V118" i="11"/>
  <c r="T118" i="11"/>
  <c r="P118" i="11"/>
  <c r="BI117" i="11"/>
  <c r="BH117" i="11"/>
  <c r="BG117" i="11"/>
  <c r="BF117" i="11"/>
  <c r="X117" i="11"/>
  <c r="V117" i="11"/>
  <c r="T117" i="11"/>
  <c r="P117" i="11"/>
  <c r="BI116" i="11"/>
  <c r="BH116" i="11"/>
  <c r="BG116" i="11"/>
  <c r="BF116" i="11"/>
  <c r="X116" i="11"/>
  <c r="V116" i="11"/>
  <c r="T116" i="11"/>
  <c r="P116" i="11"/>
  <c r="BI115" i="11"/>
  <c r="BH115" i="11"/>
  <c r="BG115" i="11"/>
  <c r="BF115" i="11"/>
  <c r="X115" i="11"/>
  <c r="V115" i="11"/>
  <c r="T115" i="11"/>
  <c r="P115" i="11"/>
  <c r="BI114" i="11"/>
  <c r="BH114" i="11"/>
  <c r="BG114" i="11"/>
  <c r="BF114" i="11"/>
  <c r="X114" i="11"/>
  <c r="V114" i="11"/>
  <c r="T114" i="11"/>
  <c r="P114" i="11"/>
  <c r="BI113" i="11"/>
  <c r="BH113" i="11"/>
  <c r="BG113" i="11"/>
  <c r="BF113" i="11"/>
  <c r="X113" i="11"/>
  <c r="V113" i="11"/>
  <c r="T113" i="11"/>
  <c r="P113" i="11"/>
  <c r="BI112" i="11"/>
  <c r="BH112" i="11"/>
  <c r="BG112" i="11"/>
  <c r="BF112" i="11"/>
  <c r="X112" i="11"/>
  <c r="V112" i="11"/>
  <c r="T112" i="11"/>
  <c r="P112" i="11"/>
  <c r="BI111" i="11"/>
  <c r="BH111" i="11"/>
  <c r="BG111" i="11"/>
  <c r="BF111" i="11"/>
  <c r="X111" i="11"/>
  <c r="V111" i="11"/>
  <c r="T111" i="11"/>
  <c r="P111" i="11"/>
  <c r="BI110" i="11"/>
  <c r="BH110" i="11"/>
  <c r="BG110" i="11"/>
  <c r="BF110" i="11"/>
  <c r="X110" i="11"/>
  <c r="V110" i="11"/>
  <c r="T110" i="11"/>
  <c r="P110" i="11"/>
  <c r="BI108" i="11"/>
  <c r="BH108" i="11"/>
  <c r="BG108" i="11"/>
  <c r="BF108" i="11"/>
  <c r="X108" i="11"/>
  <c r="V108" i="11"/>
  <c r="T108" i="11"/>
  <c r="P108" i="11"/>
  <c r="BI107" i="11"/>
  <c r="BH107" i="11"/>
  <c r="BG107" i="11"/>
  <c r="BF107" i="11"/>
  <c r="X107" i="11"/>
  <c r="V107" i="11"/>
  <c r="T107" i="11"/>
  <c r="P107" i="11"/>
  <c r="BI106" i="11"/>
  <c r="BH106" i="11"/>
  <c r="BG106" i="11"/>
  <c r="BF106" i="11"/>
  <c r="X106" i="11"/>
  <c r="V106" i="11"/>
  <c r="T106" i="11"/>
  <c r="P106" i="11"/>
  <c r="BI105" i="11"/>
  <c r="BH105" i="11"/>
  <c r="BG105" i="11"/>
  <c r="BF105" i="11"/>
  <c r="X105" i="11"/>
  <c r="V105" i="11"/>
  <c r="T105" i="11"/>
  <c r="P105" i="11"/>
  <c r="BI104" i="11"/>
  <c r="BH104" i="11"/>
  <c r="BG104" i="11"/>
  <c r="BF104" i="11"/>
  <c r="X104" i="11"/>
  <c r="V104" i="11"/>
  <c r="T104" i="11"/>
  <c r="P104" i="11"/>
  <c r="BI103" i="11"/>
  <c r="BH103" i="11"/>
  <c r="BG103" i="11"/>
  <c r="BF103" i="11"/>
  <c r="X103" i="11"/>
  <c r="V103" i="11"/>
  <c r="T103" i="11"/>
  <c r="P103" i="11"/>
  <c r="BI102" i="11"/>
  <c r="BH102" i="11"/>
  <c r="BG102" i="11"/>
  <c r="BF102" i="11"/>
  <c r="X102" i="11"/>
  <c r="V102" i="11"/>
  <c r="T102" i="11"/>
  <c r="P102" i="11"/>
  <c r="BI101" i="11"/>
  <c r="BH101" i="11"/>
  <c r="BG101" i="11"/>
  <c r="BF101" i="11"/>
  <c r="X101" i="11"/>
  <c r="V101" i="11"/>
  <c r="T101" i="11"/>
  <c r="P101" i="11"/>
  <c r="BI100" i="11"/>
  <c r="BH100" i="11"/>
  <c r="BG100" i="11"/>
  <c r="BF100" i="11"/>
  <c r="X100" i="11"/>
  <c r="V100" i="11"/>
  <c r="T100" i="11"/>
  <c r="P100" i="11"/>
  <c r="BI98" i="11"/>
  <c r="BH98" i="11"/>
  <c r="BG98" i="11"/>
  <c r="BF98" i="11"/>
  <c r="X98" i="11"/>
  <c r="V98" i="11"/>
  <c r="T98" i="11"/>
  <c r="P98" i="11"/>
  <c r="BI97" i="11"/>
  <c r="BH97" i="11"/>
  <c r="BG97" i="11"/>
  <c r="BF97" i="11"/>
  <c r="X97" i="11"/>
  <c r="V97" i="11"/>
  <c r="T97" i="11"/>
  <c r="P97" i="11"/>
  <c r="J90" i="11"/>
  <c r="J89" i="11"/>
  <c r="F89" i="11"/>
  <c r="F87" i="11"/>
  <c r="E85" i="11"/>
  <c r="J57" i="11"/>
  <c r="J56" i="11"/>
  <c r="F56" i="11"/>
  <c r="F54" i="11"/>
  <c r="E52" i="11"/>
  <c r="J18" i="11"/>
  <c r="E18" i="11"/>
  <c r="F90" i="11"/>
  <c r="J17" i="11"/>
  <c r="J12" i="11"/>
  <c r="J54" i="11"/>
  <c r="E7" i="11"/>
  <c r="E83" i="11" s="1"/>
  <c r="K39" i="10"/>
  <c r="K38" i="10"/>
  <c r="BA64" i="1"/>
  <c r="K37" i="10"/>
  <c r="AZ64" i="1" s="1"/>
  <c r="BI178" i="10"/>
  <c r="BH178" i="10"/>
  <c r="BG178" i="10"/>
  <c r="BF178" i="10"/>
  <c r="X178" i="10"/>
  <c r="X177" i="10"/>
  <c r="V178" i="10"/>
  <c r="V177" i="10" s="1"/>
  <c r="T178" i="10"/>
  <c r="T177" i="10"/>
  <c r="P178" i="10"/>
  <c r="BI176" i="10"/>
  <c r="BH176" i="10"/>
  <c r="BG176" i="10"/>
  <c r="BF176" i="10"/>
  <c r="X176" i="10"/>
  <c r="V176" i="10"/>
  <c r="T176" i="10"/>
  <c r="P176" i="10"/>
  <c r="BI175" i="10"/>
  <c r="BH175" i="10"/>
  <c r="BG175" i="10"/>
  <c r="BF175" i="10"/>
  <c r="X175" i="10"/>
  <c r="V175" i="10"/>
  <c r="T175" i="10"/>
  <c r="P175" i="10"/>
  <c r="BI173" i="10"/>
  <c r="BH173" i="10"/>
  <c r="BG173" i="10"/>
  <c r="BF173" i="10"/>
  <c r="X173" i="10"/>
  <c r="V173" i="10"/>
  <c r="T173" i="10"/>
  <c r="P173" i="10"/>
  <c r="BI172" i="10"/>
  <c r="BH172" i="10"/>
  <c r="BG172" i="10"/>
  <c r="BF172" i="10"/>
  <c r="X172" i="10"/>
  <c r="V172" i="10"/>
  <c r="T172" i="10"/>
  <c r="P172" i="10"/>
  <c r="BI171" i="10"/>
  <c r="BH171" i="10"/>
  <c r="BG171" i="10"/>
  <c r="BF171" i="10"/>
  <c r="X171" i="10"/>
  <c r="V171" i="10"/>
  <c r="T171" i="10"/>
  <c r="P171" i="10"/>
  <c r="BI169" i="10"/>
  <c r="BH169" i="10"/>
  <c r="BG169" i="10"/>
  <c r="BF169" i="10"/>
  <c r="X169" i="10"/>
  <c r="V169" i="10"/>
  <c r="T169" i="10"/>
  <c r="P169" i="10"/>
  <c r="BI168" i="10"/>
  <c r="BH168" i="10"/>
  <c r="BG168" i="10"/>
  <c r="BF168" i="10"/>
  <c r="X168" i="10"/>
  <c r="V168" i="10"/>
  <c r="T168" i="10"/>
  <c r="P168" i="10"/>
  <c r="BI167" i="10"/>
  <c r="BH167" i="10"/>
  <c r="BG167" i="10"/>
  <c r="BF167" i="10"/>
  <c r="X167" i="10"/>
  <c r="V167" i="10"/>
  <c r="T167" i="10"/>
  <c r="P167" i="10"/>
  <c r="BI166" i="10"/>
  <c r="BH166" i="10"/>
  <c r="BG166" i="10"/>
  <c r="BF166" i="10"/>
  <c r="X166" i="10"/>
  <c r="V166" i="10"/>
  <c r="T166" i="10"/>
  <c r="P166" i="10"/>
  <c r="BI165" i="10"/>
  <c r="BH165" i="10"/>
  <c r="BG165" i="10"/>
  <c r="BF165" i="10"/>
  <c r="X165" i="10"/>
  <c r="V165" i="10"/>
  <c r="T165" i="10"/>
  <c r="P165" i="10"/>
  <c r="BI164" i="10"/>
  <c r="BH164" i="10"/>
  <c r="BG164" i="10"/>
  <c r="BF164" i="10"/>
  <c r="X164" i="10"/>
  <c r="V164" i="10"/>
  <c r="T164" i="10"/>
  <c r="P164" i="10"/>
  <c r="BI163" i="10"/>
  <c r="BH163" i="10"/>
  <c r="BG163" i="10"/>
  <c r="BF163" i="10"/>
  <c r="X163" i="10"/>
  <c r="V163" i="10"/>
  <c r="T163" i="10"/>
  <c r="P163" i="10"/>
  <c r="BI162" i="10"/>
  <c r="BH162" i="10"/>
  <c r="BG162" i="10"/>
  <c r="BF162" i="10"/>
  <c r="X162" i="10"/>
  <c r="V162" i="10"/>
  <c r="T162" i="10"/>
  <c r="P162" i="10"/>
  <c r="BI161" i="10"/>
  <c r="BH161" i="10"/>
  <c r="BG161" i="10"/>
  <c r="BF161" i="10"/>
  <c r="X161" i="10"/>
  <c r="V161" i="10"/>
  <c r="T161" i="10"/>
  <c r="P161" i="10"/>
  <c r="BI160" i="10"/>
  <c r="BH160" i="10"/>
  <c r="BG160" i="10"/>
  <c r="BF160" i="10"/>
  <c r="X160" i="10"/>
  <c r="V160" i="10"/>
  <c r="T160" i="10"/>
  <c r="P160" i="10"/>
  <c r="BI159" i="10"/>
  <c r="BH159" i="10"/>
  <c r="BG159" i="10"/>
  <c r="BF159" i="10"/>
  <c r="X159" i="10"/>
  <c r="V159" i="10"/>
  <c r="T159" i="10"/>
  <c r="P159" i="10"/>
  <c r="BI158" i="10"/>
  <c r="BH158" i="10"/>
  <c r="BG158" i="10"/>
  <c r="BF158" i="10"/>
  <c r="X158" i="10"/>
  <c r="V158" i="10"/>
  <c r="T158" i="10"/>
  <c r="P158" i="10"/>
  <c r="BI157" i="10"/>
  <c r="BH157" i="10"/>
  <c r="BG157" i="10"/>
  <c r="BF157" i="10"/>
  <c r="X157" i="10"/>
  <c r="V157" i="10"/>
  <c r="T157" i="10"/>
  <c r="P157" i="10"/>
  <c r="BI156" i="10"/>
  <c r="BH156" i="10"/>
  <c r="BG156" i="10"/>
  <c r="BF156" i="10"/>
  <c r="X156" i="10"/>
  <c r="V156" i="10"/>
  <c r="T156" i="10"/>
  <c r="P156" i="10"/>
  <c r="BI155" i="10"/>
  <c r="BH155" i="10"/>
  <c r="BG155" i="10"/>
  <c r="BF155" i="10"/>
  <c r="X155" i="10"/>
  <c r="V155" i="10"/>
  <c r="T155" i="10"/>
  <c r="P155" i="10"/>
  <c r="BI154" i="10"/>
  <c r="BH154" i="10"/>
  <c r="BG154" i="10"/>
  <c r="BF154" i="10"/>
  <c r="X154" i="10"/>
  <c r="V154" i="10"/>
  <c r="T154" i="10"/>
  <c r="P154" i="10"/>
  <c r="BI153" i="10"/>
  <c r="BH153" i="10"/>
  <c r="BG153" i="10"/>
  <c r="BF153" i="10"/>
  <c r="X153" i="10"/>
  <c r="V153" i="10"/>
  <c r="T153" i="10"/>
  <c r="P153" i="10"/>
  <c r="BI152" i="10"/>
  <c r="BH152" i="10"/>
  <c r="BG152" i="10"/>
  <c r="BF152" i="10"/>
  <c r="X152" i="10"/>
  <c r="V152" i="10"/>
  <c r="T152" i="10"/>
  <c r="P152" i="10"/>
  <c r="BI151" i="10"/>
  <c r="BH151" i="10"/>
  <c r="BG151" i="10"/>
  <c r="BF151" i="10"/>
  <c r="X151" i="10"/>
  <c r="V151" i="10"/>
  <c r="T151" i="10"/>
  <c r="P151" i="10"/>
  <c r="BI150" i="10"/>
  <c r="BH150" i="10"/>
  <c r="BG150" i="10"/>
  <c r="BF150" i="10"/>
  <c r="X150" i="10"/>
  <c r="V150" i="10"/>
  <c r="T150" i="10"/>
  <c r="P150" i="10"/>
  <c r="BI149" i="10"/>
  <c r="BH149" i="10"/>
  <c r="BG149" i="10"/>
  <c r="BF149" i="10"/>
  <c r="X149" i="10"/>
  <c r="V149" i="10"/>
  <c r="T149" i="10"/>
  <c r="P149" i="10"/>
  <c r="BI148" i="10"/>
  <c r="BH148" i="10"/>
  <c r="BG148" i="10"/>
  <c r="BF148" i="10"/>
  <c r="X148" i="10"/>
  <c r="V148" i="10"/>
  <c r="T148" i="10"/>
  <c r="P148" i="10"/>
  <c r="BI147" i="10"/>
  <c r="BH147" i="10"/>
  <c r="BG147" i="10"/>
  <c r="BF147" i="10"/>
  <c r="X147" i="10"/>
  <c r="V147" i="10"/>
  <c r="T147" i="10"/>
  <c r="P147" i="10"/>
  <c r="BI142" i="10"/>
  <c r="BH142" i="10"/>
  <c r="BG142" i="10"/>
  <c r="BF142" i="10"/>
  <c r="X142" i="10"/>
  <c r="V142" i="10"/>
  <c r="T142" i="10"/>
  <c r="P142" i="10"/>
  <c r="BI140" i="10"/>
  <c r="BH140" i="10"/>
  <c r="BG140" i="10"/>
  <c r="BF140" i="10"/>
  <c r="X140" i="10"/>
  <c r="V140" i="10"/>
  <c r="T140" i="10"/>
  <c r="P140" i="10"/>
  <c r="BI139" i="10"/>
  <c r="BH139" i="10"/>
  <c r="BG139" i="10"/>
  <c r="BF139" i="10"/>
  <c r="X139" i="10"/>
  <c r="V139" i="10"/>
  <c r="T139" i="10"/>
  <c r="P139" i="10"/>
  <c r="BI137" i="10"/>
  <c r="BH137" i="10"/>
  <c r="BG137" i="10"/>
  <c r="BF137" i="10"/>
  <c r="X137" i="10"/>
  <c r="V137" i="10"/>
  <c r="T137" i="10"/>
  <c r="P137" i="10"/>
  <c r="BI136" i="10"/>
  <c r="BH136" i="10"/>
  <c r="BG136" i="10"/>
  <c r="BF136" i="10"/>
  <c r="X136" i="10"/>
  <c r="V136" i="10"/>
  <c r="T136" i="10"/>
  <c r="P136" i="10"/>
  <c r="BI134" i="10"/>
  <c r="BH134" i="10"/>
  <c r="BG134" i="10"/>
  <c r="BF134" i="10"/>
  <c r="X134" i="10"/>
  <c r="V134" i="10"/>
  <c r="T134" i="10"/>
  <c r="P134" i="10"/>
  <c r="BI133" i="10"/>
  <c r="BH133" i="10"/>
  <c r="BG133" i="10"/>
  <c r="BF133" i="10"/>
  <c r="X133" i="10"/>
  <c r="V133" i="10"/>
  <c r="T133" i="10"/>
  <c r="P133" i="10"/>
  <c r="BI130" i="10"/>
  <c r="BH130" i="10"/>
  <c r="BG130" i="10"/>
  <c r="BF130" i="10"/>
  <c r="X130" i="10"/>
  <c r="X129" i="10"/>
  <c r="V130" i="10"/>
  <c r="V129" i="10" s="1"/>
  <c r="T130" i="10"/>
  <c r="T129" i="10" s="1"/>
  <c r="P130" i="10"/>
  <c r="BK130" i="10" s="1"/>
  <c r="BI128" i="10"/>
  <c r="BH128" i="10"/>
  <c r="BG128" i="10"/>
  <c r="BF128" i="10"/>
  <c r="X128" i="10"/>
  <c r="V128" i="10"/>
  <c r="T128" i="10"/>
  <c r="P128" i="10"/>
  <c r="BI126" i="10"/>
  <c r="BH126" i="10"/>
  <c r="BG126" i="10"/>
  <c r="BF126" i="10"/>
  <c r="X126" i="10"/>
  <c r="V126" i="10"/>
  <c r="T126" i="10"/>
  <c r="P126" i="10"/>
  <c r="BI121" i="10"/>
  <c r="BH121" i="10"/>
  <c r="BG121" i="10"/>
  <c r="BF121" i="10"/>
  <c r="X121" i="10"/>
  <c r="V121" i="10"/>
  <c r="T121" i="10"/>
  <c r="P121" i="10"/>
  <c r="BI108" i="10"/>
  <c r="BH108" i="10"/>
  <c r="BG108" i="10"/>
  <c r="BF108" i="10"/>
  <c r="X108" i="10"/>
  <c r="V108" i="10"/>
  <c r="T108" i="10"/>
  <c r="P108" i="10"/>
  <c r="K108" i="10" s="1"/>
  <c r="BI106" i="10"/>
  <c r="BH106" i="10"/>
  <c r="BG106" i="10"/>
  <c r="BF106" i="10"/>
  <c r="X106" i="10"/>
  <c r="V106" i="10"/>
  <c r="T106" i="10"/>
  <c r="P106" i="10"/>
  <c r="BI105" i="10"/>
  <c r="BH105" i="10"/>
  <c r="BG105" i="10"/>
  <c r="BF105" i="10"/>
  <c r="X105" i="10"/>
  <c r="V105" i="10"/>
  <c r="T105" i="10"/>
  <c r="P105" i="10"/>
  <c r="BI103" i="10"/>
  <c r="BH103" i="10"/>
  <c r="BG103" i="10"/>
  <c r="BF103" i="10"/>
  <c r="X103" i="10"/>
  <c r="V103" i="10"/>
  <c r="T103" i="10"/>
  <c r="P103" i="10"/>
  <c r="K103" i="10" s="1"/>
  <c r="BI99" i="10"/>
  <c r="BH99" i="10"/>
  <c r="BG99" i="10"/>
  <c r="BF99" i="10"/>
  <c r="X99" i="10"/>
  <c r="V99" i="10"/>
  <c r="T99" i="10"/>
  <c r="P99" i="10"/>
  <c r="BI97" i="10"/>
  <c r="BH97" i="10"/>
  <c r="BG97" i="10"/>
  <c r="BF97" i="10"/>
  <c r="X97" i="10"/>
  <c r="V97" i="10"/>
  <c r="T97" i="10"/>
  <c r="P97" i="10"/>
  <c r="BI92" i="10"/>
  <c r="BH92" i="10"/>
  <c r="BG92" i="10"/>
  <c r="BF92" i="10"/>
  <c r="X92" i="10"/>
  <c r="V92" i="10"/>
  <c r="T92" i="10"/>
  <c r="P92" i="10"/>
  <c r="BI91" i="10"/>
  <c r="BH91" i="10"/>
  <c r="BG91" i="10"/>
  <c r="BF91" i="10"/>
  <c r="X91" i="10"/>
  <c r="V91" i="10"/>
  <c r="T91" i="10"/>
  <c r="P91" i="10"/>
  <c r="BI89" i="10"/>
  <c r="BH89" i="10"/>
  <c r="BG89" i="10"/>
  <c r="BF89" i="10"/>
  <c r="X89" i="10"/>
  <c r="V89" i="10"/>
  <c r="T89" i="10"/>
  <c r="P89" i="10"/>
  <c r="BK89" i="10" s="1"/>
  <c r="J83" i="10"/>
  <c r="J82" i="10"/>
  <c r="F82" i="10"/>
  <c r="F80" i="10"/>
  <c r="E78" i="10"/>
  <c r="J57" i="10"/>
  <c r="J56" i="10"/>
  <c r="F56" i="10"/>
  <c r="F54" i="10"/>
  <c r="E52" i="10"/>
  <c r="J18" i="10"/>
  <c r="E18" i="10"/>
  <c r="F57" i="10" s="1"/>
  <c r="J17" i="10"/>
  <c r="J12" i="10"/>
  <c r="J54" i="10"/>
  <c r="E7" i="10"/>
  <c r="E76" i="10" s="1"/>
  <c r="K41" i="9"/>
  <c r="K40" i="9"/>
  <c r="BA63" i="1" s="1"/>
  <c r="K39" i="9"/>
  <c r="AZ63" i="1" s="1"/>
  <c r="BI276" i="9"/>
  <c r="BH276" i="9"/>
  <c r="BG276" i="9"/>
  <c r="BF276" i="9"/>
  <c r="X276" i="9"/>
  <c r="V276" i="9"/>
  <c r="T276" i="9"/>
  <c r="P276" i="9"/>
  <c r="BI275" i="9"/>
  <c r="BH275" i="9"/>
  <c r="BG275" i="9"/>
  <c r="BF275" i="9"/>
  <c r="X275" i="9"/>
  <c r="V275" i="9"/>
  <c r="T275" i="9"/>
  <c r="P275" i="9"/>
  <c r="BI273" i="9"/>
  <c r="BH273" i="9"/>
  <c r="BG273" i="9"/>
  <c r="BF273" i="9"/>
  <c r="X273" i="9"/>
  <c r="V273" i="9"/>
  <c r="T273" i="9"/>
  <c r="P273" i="9"/>
  <c r="BI272" i="9"/>
  <c r="BH272" i="9"/>
  <c r="BG272" i="9"/>
  <c r="BF272" i="9"/>
  <c r="X272" i="9"/>
  <c r="V272" i="9"/>
  <c r="T272" i="9"/>
  <c r="P272" i="9"/>
  <c r="BI268" i="9"/>
  <c r="BH268" i="9"/>
  <c r="BG268" i="9"/>
  <c r="BF268" i="9"/>
  <c r="X268" i="9"/>
  <c r="V268" i="9"/>
  <c r="T268" i="9"/>
  <c r="P268" i="9"/>
  <c r="BI267" i="9"/>
  <c r="BH267" i="9"/>
  <c r="BG267" i="9"/>
  <c r="BF267" i="9"/>
  <c r="X267" i="9"/>
  <c r="V267" i="9"/>
  <c r="T267" i="9"/>
  <c r="P267" i="9"/>
  <c r="BI265" i="9"/>
  <c r="BH265" i="9"/>
  <c r="BG265" i="9"/>
  <c r="BF265" i="9"/>
  <c r="X265" i="9"/>
  <c r="V265" i="9"/>
  <c r="T265" i="9"/>
  <c r="P265" i="9"/>
  <c r="BI264" i="9"/>
  <c r="BH264" i="9"/>
  <c r="BG264" i="9"/>
  <c r="BF264" i="9"/>
  <c r="X264" i="9"/>
  <c r="V264" i="9"/>
  <c r="T264" i="9"/>
  <c r="P264" i="9"/>
  <c r="BI263" i="9"/>
  <c r="BH263" i="9"/>
  <c r="BG263" i="9"/>
  <c r="BF263" i="9"/>
  <c r="X263" i="9"/>
  <c r="V263" i="9"/>
  <c r="T263" i="9"/>
  <c r="P263" i="9"/>
  <c r="BI262" i="9"/>
  <c r="BH262" i="9"/>
  <c r="BG262" i="9"/>
  <c r="BF262" i="9"/>
  <c r="X262" i="9"/>
  <c r="V262" i="9"/>
  <c r="T262" i="9"/>
  <c r="P262" i="9"/>
  <c r="BI261" i="9"/>
  <c r="BH261" i="9"/>
  <c r="BG261" i="9"/>
  <c r="BF261" i="9"/>
  <c r="X261" i="9"/>
  <c r="V261" i="9"/>
  <c r="T261" i="9"/>
  <c r="P261" i="9"/>
  <c r="BI260" i="9"/>
  <c r="BH260" i="9"/>
  <c r="BG260" i="9"/>
  <c r="BF260" i="9"/>
  <c r="X260" i="9"/>
  <c r="V260" i="9"/>
  <c r="T260" i="9"/>
  <c r="P260" i="9"/>
  <c r="BI259" i="9"/>
  <c r="BH259" i="9"/>
  <c r="BG259" i="9"/>
  <c r="BF259" i="9"/>
  <c r="X259" i="9"/>
  <c r="V259" i="9"/>
  <c r="T259" i="9"/>
  <c r="P259" i="9"/>
  <c r="BI258" i="9"/>
  <c r="BH258" i="9"/>
  <c r="BG258" i="9"/>
  <c r="BF258" i="9"/>
  <c r="X258" i="9"/>
  <c r="V258" i="9"/>
  <c r="T258" i="9"/>
  <c r="P258" i="9"/>
  <c r="BI257" i="9"/>
  <c r="BH257" i="9"/>
  <c r="BG257" i="9"/>
  <c r="BF257" i="9"/>
  <c r="X257" i="9"/>
  <c r="V257" i="9"/>
  <c r="T257" i="9"/>
  <c r="P257" i="9"/>
  <c r="BI256" i="9"/>
  <c r="BH256" i="9"/>
  <c r="BG256" i="9"/>
  <c r="BF256" i="9"/>
  <c r="X256" i="9"/>
  <c r="V256" i="9"/>
  <c r="T256" i="9"/>
  <c r="P256" i="9"/>
  <c r="BI255" i="9"/>
  <c r="BH255" i="9"/>
  <c r="BG255" i="9"/>
  <c r="BF255" i="9"/>
  <c r="X255" i="9"/>
  <c r="V255" i="9"/>
  <c r="T255" i="9"/>
  <c r="P255" i="9"/>
  <c r="BI254" i="9"/>
  <c r="BH254" i="9"/>
  <c r="BG254" i="9"/>
  <c r="BF254" i="9"/>
  <c r="X254" i="9"/>
  <c r="V254" i="9"/>
  <c r="T254" i="9"/>
  <c r="P254" i="9"/>
  <c r="BI253" i="9"/>
  <c r="BH253" i="9"/>
  <c r="BG253" i="9"/>
  <c r="BF253" i="9"/>
  <c r="X253" i="9"/>
  <c r="V253" i="9"/>
  <c r="T253" i="9"/>
  <c r="P253" i="9"/>
  <c r="BI252" i="9"/>
  <c r="BH252" i="9"/>
  <c r="BG252" i="9"/>
  <c r="BF252" i="9"/>
  <c r="X252" i="9"/>
  <c r="V252" i="9"/>
  <c r="T252" i="9"/>
  <c r="P252" i="9"/>
  <c r="BI251" i="9"/>
  <c r="BH251" i="9"/>
  <c r="BG251" i="9"/>
  <c r="BF251" i="9"/>
  <c r="X251" i="9"/>
  <c r="V251" i="9"/>
  <c r="T251" i="9"/>
  <c r="P251" i="9"/>
  <c r="BI249" i="9"/>
  <c r="BH249" i="9"/>
  <c r="BG249" i="9"/>
  <c r="BF249" i="9"/>
  <c r="X249" i="9"/>
  <c r="V249" i="9"/>
  <c r="T249" i="9"/>
  <c r="P249" i="9"/>
  <c r="BI248" i="9"/>
  <c r="BH248" i="9"/>
  <c r="BG248" i="9"/>
  <c r="BF248" i="9"/>
  <c r="X248" i="9"/>
  <c r="V248" i="9"/>
  <c r="T248" i="9"/>
  <c r="P248" i="9"/>
  <c r="BI247" i="9"/>
  <c r="BH247" i="9"/>
  <c r="BG247" i="9"/>
  <c r="BF247" i="9"/>
  <c r="X247" i="9"/>
  <c r="V247" i="9"/>
  <c r="T247" i="9"/>
  <c r="P247" i="9"/>
  <c r="BI245" i="9"/>
  <c r="BH245" i="9"/>
  <c r="BG245" i="9"/>
  <c r="BF245" i="9"/>
  <c r="X245" i="9"/>
  <c r="V245" i="9"/>
  <c r="T245" i="9"/>
  <c r="P245" i="9"/>
  <c r="BI243" i="9"/>
  <c r="BH243" i="9"/>
  <c r="BG243" i="9"/>
  <c r="BF243" i="9"/>
  <c r="X243" i="9"/>
  <c r="V243" i="9"/>
  <c r="T243" i="9"/>
  <c r="P243" i="9"/>
  <c r="BI238" i="9"/>
  <c r="BH238" i="9"/>
  <c r="BG238" i="9"/>
  <c r="BF238" i="9"/>
  <c r="X238" i="9"/>
  <c r="V238" i="9"/>
  <c r="T238" i="9"/>
  <c r="P238" i="9"/>
  <c r="BI236" i="9"/>
  <c r="BH236" i="9"/>
  <c r="BG236" i="9"/>
  <c r="BF236" i="9"/>
  <c r="X236" i="9"/>
  <c r="V236" i="9"/>
  <c r="T236" i="9"/>
  <c r="P236" i="9"/>
  <c r="BI235" i="9"/>
  <c r="BH235" i="9"/>
  <c r="BG235" i="9"/>
  <c r="BF235" i="9"/>
  <c r="X235" i="9"/>
  <c r="V235" i="9"/>
  <c r="T235" i="9"/>
  <c r="P235" i="9"/>
  <c r="BI233" i="9"/>
  <c r="BH233" i="9"/>
  <c r="BG233" i="9"/>
  <c r="BF233" i="9"/>
  <c r="X233" i="9"/>
  <c r="V233" i="9"/>
  <c r="T233" i="9"/>
  <c r="P233" i="9"/>
  <c r="BI229" i="9"/>
  <c r="BH229" i="9"/>
  <c r="BG229" i="9"/>
  <c r="BF229" i="9"/>
  <c r="X229" i="9"/>
  <c r="V229" i="9"/>
  <c r="T229" i="9"/>
  <c r="P229" i="9"/>
  <c r="BI223" i="9"/>
  <c r="BH223" i="9"/>
  <c r="BG223" i="9"/>
  <c r="BF223" i="9"/>
  <c r="X223" i="9"/>
  <c r="V223" i="9"/>
  <c r="T223" i="9"/>
  <c r="P223" i="9"/>
  <c r="BI220" i="9"/>
  <c r="BH220" i="9"/>
  <c r="BG220" i="9"/>
  <c r="BF220" i="9"/>
  <c r="X220" i="9"/>
  <c r="V220" i="9"/>
  <c r="T220" i="9"/>
  <c r="P220" i="9"/>
  <c r="BI217" i="9"/>
  <c r="BH217" i="9"/>
  <c r="BG217" i="9"/>
  <c r="BF217" i="9"/>
  <c r="X217" i="9"/>
  <c r="V217" i="9"/>
  <c r="T217" i="9"/>
  <c r="P217" i="9"/>
  <c r="BI213" i="9"/>
  <c r="BH213" i="9"/>
  <c r="BG213" i="9"/>
  <c r="BF213" i="9"/>
  <c r="X213" i="9"/>
  <c r="V213" i="9"/>
  <c r="T213" i="9"/>
  <c r="P213" i="9"/>
  <c r="BI209" i="9"/>
  <c r="BH209" i="9"/>
  <c r="BG209" i="9"/>
  <c r="BF209" i="9"/>
  <c r="X209" i="9"/>
  <c r="V209" i="9"/>
  <c r="T209" i="9"/>
  <c r="P209" i="9"/>
  <c r="BI208" i="9"/>
  <c r="BH208" i="9"/>
  <c r="BG208" i="9"/>
  <c r="BF208" i="9"/>
  <c r="X208" i="9"/>
  <c r="V208" i="9"/>
  <c r="T208" i="9"/>
  <c r="P208" i="9"/>
  <c r="BI204" i="9"/>
  <c r="BH204" i="9"/>
  <c r="BG204" i="9"/>
  <c r="BF204" i="9"/>
  <c r="X204" i="9"/>
  <c r="V204" i="9"/>
  <c r="T204" i="9"/>
  <c r="P204" i="9"/>
  <c r="BI196" i="9"/>
  <c r="BH196" i="9"/>
  <c r="BG196" i="9"/>
  <c r="BF196" i="9"/>
  <c r="X196" i="9"/>
  <c r="V196" i="9"/>
  <c r="T196" i="9"/>
  <c r="P196" i="9"/>
  <c r="BI193" i="9"/>
  <c r="BH193" i="9"/>
  <c r="BG193" i="9"/>
  <c r="BF193" i="9"/>
  <c r="X193" i="9"/>
  <c r="V193" i="9"/>
  <c r="T193" i="9"/>
  <c r="P193" i="9"/>
  <c r="BI191" i="9"/>
  <c r="BH191" i="9"/>
  <c r="BG191" i="9"/>
  <c r="BF191" i="9"/>
  <c r="X191" i="9"/>
  <c r="V191" i="9"/>
  <c r="T191" i="9"/>
  <c r="P191" i="9"/>
  <c r="BI186" i="9"/>
  <c r="BH186" i="9"/>
  <c r="BG186" i="9"/>
  <c r="BF186" i="9"/>
  <c r="X186" i="9"/>
  <c r="V186" i="9"/>
  <c r="T186" i="9"/>
  <c r="P186" i="9"/>
  <c r="BI182" i="9"/>
  <c r="BH182" i="9"/>
  <c r="BG182" i="9"/>
  <c r="BF182" i="9"/>
  <c r="X182" i="9"/>
  <c r="V182" i="9"/>
  <c r="T182" i="9"/>
  <c r="P182" i="9"/>
  <c r="BI180" i="9"/>
  <c r="BH180" i="9"/>
  <c r="BG180" i="9"/>
  <c r="BF180" i="9"/>
  <c r="X180" i="9"/>
  <c r="V180" i="9"/>
  <c r="T180" i="9"/>
  <c r="P180" i="9"/>
  <c r="BI178" i="9"/>
  <c r="BH178" i="9"/>
  <c r="BG178" i="9"/>
  <c r="BF178" i="9"/>
  <c r="X178" i="9"/>
  <c r="V178" i="9"/>
  <c r="T178" i="9"/>
  <c r="P178" i="9"/>
  <c r="BI176" i="9"/>
  <c r="BH176" i="9"/>
  <c r="BG176" i="9"/>
  <c r="BF176" i="9"/>
  <c r="X176" i="9"/>
  <c r="V176" i="9"/>
  <c r="T176" i="9"/>
  <c r="P176" i="9"/>
  <c r="BI173" i="9"/>
  <c r="BH173" i="9"/>
  <c r="BG173" i="9"/>
  <c r="BF173" i="9"/>
  <c r="X173" i="9"/>
  <c r="V173" i="9"/>
  <c r="T173" i="9"/>
  <c r="P173" i="9"/>
  <c r="BI161" i="9"/>
  <c r="BH161" i="9"/>
  <c r="BG161" i="9"/>
  <c r="BF161" i="9"/>
  <c r="X161" i="9"/>
  <c r="V161" i="9"/>
  <c r="T161" i="9"/>
  <c r="P161" i="9"/>
  <c r="BI142" i="9"/>
  <c r="BH142" i="9"/>
  <c r="BG142" i="9"/>
  <c r="BF142" i="9"/>
  <c r="X142" i="9"/>
  <c r="V142" i="9"/>
  <c r="T142" i="9"/>
  <c r="P142" i="9"/>
  <c r="BI140" i="9"/>
  <c r="BH140" i="9"/>
  <c r="BG140" i="9"/>
  <c r="BF140" i="9"/>
  <c r="X140" i="9"/>
  <c r="V140" i="9"/>
  <c r="T140" i="9"/>
  <c r="P140" i="9"/>
  <c r="BI139" i="9"/>
  <c r="BH139" i="9"/>
  <c r="BG139" i="9"/>
  <c r="BF139" i="9"/>
  <c r="X139" i="9"/>
  <c r="V139" i="9"/>
  <c r="T139" i="9"/>
  <c r="P139" i="9"/>
  <c r="BI137" i="9"/>
  <c r="BH137" i="9"/>
  <c r="BG137" i="9"/>
  <c r="BF137" i="9"/>
  <c r="X137" i="9"/>
  <c r="V137" i="9"/>
  <c r="T137" i="9"/>
  <c r="P137" i="9"/>
  <c r="BI135" i="9"/>
  <c r="BH135" i="9"/>
  <c r="BG135" i="9"/>
  <c r="BF135" i="9"/>
  <c r="X135" i="9"/>
  <c r="V135" i="9"/>
  <c r="T135" i="9"/>
  <c r="P135" i="9"/>
  <c r="BI134" i="9"/>
  <c r="BH134" i="9"/>
  <c r="BG134" i="9"/>
  <c r="BF134" i="9"/>
  <c r="X134" i="9"/>
  <c r="V134" i="9"/>
  <c r="T134" i="9"/>
  <c r="P134" i="9"/>
  <c r="BI129" i="9"/>
  <c r="BH129" i="9"/>
  <c r="BG129" i="9"/>
  <c r="BF129" i="9"/>
  <c r="X129" i="9"/>
  <c r="V129" i="9"/>
  <c r="T129" i="9"/>
  <c r="P129" i="9"/>
  <c r="BI127" i="9"/>
  <c r="BH127" i="9"/>
  <c r="BG127" i="9"/>
  <c r="BF127" i="9"/>
  <c r="X127" i="9"/>
  <c r="V127" i="9"/>
  <c r="T127" i="9"/>
  <c r="P127" i="9"/>
  <c r="BI126" i="9"/>
  <c r="BH126" i="9"/>
  <c r="BG126" i="9"/>
  <c r="BF126" i="9"/>
  <c r="X126" i="9"/>
  <c r="V126" i="9"/>
  <c r="T126" i="9"/>
  <c r="P126" i="9"/>
  <c r="BI124" i="9"/>
  <c r="BH124" i="9"/>
  <c r="BG124" i="9"/>
  <c r="BF124" i="9"/>
  <c r="X124" i="9"/>
  <c r="V124" i="9"/>
  <c r="T124" i="9"/>
  <c r="P124" i="9"/>
  <c r="BI111" i="9"/>
  <c r="BH111" i="9"/>
  <c r="BG111" i="9"/>
  <c r="BF111" i="9"/>
  <c r="X111" i="9"/>
  <c r="V111" i="9"/>
  <c r="T111" i="9"/>
  <c r="P111" i="9"/>
  <c r="BI106" i="9"/>
  <c r="BH106" i="9"/>
  <c r="BG106" i="9"/>
  <c r="BF106" i="9"/>
  <c r="X106" i="9"/>
  <c r="V106" i="9"/>
  <c r="T106" i="9"/>
  <c r="P106" i="9"/>
  <c r="BI100" i="9"/>
  <c r="BH100" i="9"/>
  <c r="BG100" i="9"/>
  <c r="BF100" i="9"/>
  <c r="X100" i="9"/>
  <c r="V100" i="9"/>
  <c r="T100" i="9"/>
  <c r="P100" i="9"/>
  <c r="BI98" i="9"/>
  <c r="BH98" i="9"/>
  <c r="BG98" i="9"/>
  <c r="BF98" i="9"/>
  <c r="X98" i="9"/>
  <c r="V98" i="9"/>
  <c r="T98" i="9"/>
  <c r="P98" i="9"/>
  <c r="BI96" i="9"/>
  <c r="BH96" i="9"/>
  <c r="BG96" i="9"/>
  <c r="BF96" i="9"/>
  <c r="X96" i="9"/>
  <c r="V96" i="9"/>
  <c r="T96" i="9"/>
  <c r="P96" i="9"/>
  <c r="J90" i="9"/>
  <c r="J89" i="9"/>
  <c r="F89" i="9"/>
  <c r="F87" i="9"/>
  <c r="E85" i="9"/>
  <c r="J61" i="9"/>
  <c r="J60" i="9"/>
  <c r="F60" i="9"/>
  <c r="F58" i="9"/>
  <c r="E56" i="9"/>
  <c r="J20" i="9"/>
  <c r="E20" i="9"/>
  <c r="F90" i="9"/>
  <c r="J19" i="9"/>
  <c r="J14" i="9"/>
  <c r="J87" i="9" s="1"/>
  <c r="E7" i="9"/>
  <c r="E52" i="9" s="1"/>
  <c r="K39" i="8"/>
  <c r="K38" i="8"/>
  <c r="BA62" i="1"/>
  <c r="K37" i="8"/>
  <c r="AZ62" i="1"/>
  <c r="BI446" i="8"/>
  <c r="BH446" i="8"/>
  <c r="BG446" i="8"/>
  <c r="BF446" i="8"/>
  <c r="X446" i="8"/>
  <c r="X445" i="8"/>
  <c r="V446" i="8"/>
  <c r="V445" i="8"/>
  <c r="T446" i="8"/>
  <c r="T445" i="8"/>
  <c r="P446" i="8"/>
  <c r="BI441" i="8"/>
  <c r="BH441" i="8"/>
  <c r="BG441" i="8"/>
  <c r="BF441" i="8"/>
  <c r="X441" i="8"/>
  <c r="V441" i="8"/>
  <c r="T441" i="8"/>
  <c r="P441" i="8"/>
  <c r="BI439" i="8"/>
  <c r="BH439" i="8"/>
  <c r="BG439" i="8"/>
  <c r="BF439" i="8"/>
  <c r="X439" i="8"/>
  <c r="V439" i="8"/>
  <c r="T439" i="8"/>
  <c r="P439" i="8"/>
  <c r="BI436" i="8"/>
  <c r="BH436" i="8"/>
  <c r="BG436" i="8"/>
  <c r="BF436" i="8"/>
  <c r="X436" i="8"/>
  <c r="V436" i="8"/>
  <c r="T436" i="8"/>
  <c r="P436" i="8"/>
  <c r="BI434" i="8"/>
  <c r="BH434" i="8"/>
  <c r="BG434" i="8"/>
  <c r="BF434" i="8"/>
  <c r="X434" i="8"/>
  <c r="V434" i="8"/>
  <c r="T434" i="8"/>
  <c r="P434" i="8"/>
  <c r="BI430" i="8"/>
  <c r="BH430" i="8"/>
  <c r="BG430" i="8"/>
  <c r="BF430" i="8"/>
  <c r="X430" i="8"/>
  <c r="V430" i="8"/>
  <c r="T430" i="8"/>
  <c r="P430" i="8"/>
  <c r="BI428" i="8"/>
  <c r="BH428" i="8"/>
  <c r="BG428" i="8"/>
  <c r="BF428" i="8"/>
  <c r="X428" i="8"/>
  <c r="V428" i="8"/>
  <c r="T428" i="8"/>
  <c r="P428" i="8"/>
  <c r="BI422" i="8"/>
  <c r="BH422" i="8"/>
  <c r="BG422" i="8"/>
  <c r="BF422" i="8"/>
  <c r="X422" i="8"/>
  <c r="V422" i="8"/>
  <c r="T422" i="8"/>
  <c r="P422" i="8"/>
  <c r="BI419" i="8"/>
  <c r="BH419" i="8"/>
  <c r="BG419" i="8"/>
  <c r="BF419" i="8"/>
  <c r="X419" i="8"/>
  <c r="V419" i="8"/>
  <c r="T419" i="8"/>
  <c r="P419" i="8"/>
  <c r="BI417" i="8"/>
  <c r="BH417" i="8"/>
  <c r="BG417" i="8"/>
  <c r="BF417" i="8"/>
  <c r="X417" i="8"/>
  <c r="V417" i="8"/>
  <c r="T417" i="8"/>
  <c r="P417" i="8"/>
  <c r="BI407" i="8"/>
  <c r="BH407" i="8"/>
  <c r="BG407" i="8"/>
  <c r="BF407" i="8"/>
  <c r="X407" i="8"/>
  <c r="V407" i="8"/>
  <c r="T407" i="8"/>
  <c r="P407" i="8"/>
  <c r="BI405" i="8"/>
  <c r="BH405" i="8"/>
  <c r="BG405" i="8"/>
  <c r="BF405" i="8"/>
  <c r="X405" i="8"/>
  <c r="V405" i="8"/>
  <c r="T405" i="8"/>
  <c r="P405" i="8"/>
  <c r="BI402" i="8"/>
  <c r="BH402" i="8"/>
  <c r="BG402" i="8"/>
  <c r="BF402" i="8"/>
  <c r="X402" i="8"/>
  <c r="V402" i="8"/>
  <c r="T402" i="8"/>
  <c r="P402" i="8"/>
  <c r="BI399" i="8"/>
  <c r="BH399" i="8"/>
  <c r="BG399" i="8"/>
  <c r="BF399" i="8"/>
  <c r="X399" i="8"/>
  <c r="V399" i="8"/>
  <c r="T399" i="8"/>
  <c r="P399" i="8"/>
  <c r="BI391" i="8"/>
  <c r="BH391" i="8"/>
  <c r="BG391" i="8"/>
  <c r="BF391" i="8"/>
  <c r="X391" i="8"/>
  <c r="V391" i="8"/>
  <c r="T391" i="8"/>
  <c r="P391" i="8"/>
  <c r="K391" i="8" s="1"/>
  <c r="BE391" i="8" s="1"/>
  <c r="BI389" i="8"/>
  <c r="BH389" i="8"/>
  <c r="BG389" i="8"/>
  <c r="BF389" i="8"/>
  <c r="X389" i="8"/>
  <c r="V389" i="8"/>
  <c r="T389" i="8"/>
  <c r="P389" i="8"/>
  <c r="BI387" i="8"/>
  <c r="BH387" i="8"/>
  <c r="BG387" i="8"/>
  <c r="BF387" i="8"/>
  <c r="X387" i="8"/>
  <c r="V387" i="8"/>
  <c r="T387" i="8"/>
  <c r="P387" i="8"/>
  <c r="BI385" i="8"/>
  <c r="BH385" i="8"/>
  <c r="BG385" i="8"/>
  <c r="BF385" i="8"/>
  <c r="X385" i="8"/>
  <c r="V385" i="8"/>
  <c r="T385" i="8"/>
  <c r="P385" i="8"/>
  <c r="BK385" i="8" s="1"/>
  <c r="BI382" i="8"/>
  <c r="BH382" i="8"/>
  <c r="BG382" i="8"/>
  <c r="BF382" i="8"/>
  <c r="X382" i="8"/>
  <c r="V382" i="8"/>
  <c r="T382" i="8"/>
  <c r="P382" i="8"/>
  <c r="BI379" i="8"/>
  <c r="BH379" i="8"/>
  <c r="BG379" i="8"/>
  <c r="BF379" i="8"/>
  <c r="X379" i="8"/>
  <c r="V379" i="8"/>
  <c r="T379" i="8"/>
  <c r="P379" i="8"/>
  <c r="BI373" i="8"/>
  <c r="BH373" i="8"/>
  <c r="BG373" i="8"/>
  <c r="BF373" i="8"/>
  <c r="X373" i="8"/>
  <c r="V373" i="8"/>
  <c r="T373" i="8"/>
  <c r="P373" i="8"/>
  <c r="BI370" i="8"/>
  <c r="BH370" i="8"/>
  <c r="BG370" i="8"/>
  <c r="BF370" i="8"/>
  <c r="X370" i="8"/>
  <c r="V370" i="8"/>
  <c r="T370" i="8"/>
  <c r="P370" i="8"/>
  <c r="BI367" i="8"/>
  <c r="BH367" i="8"/>
  <c r="BG367" i="8"/>
  <c r="BF367" i="8"/>
  <c r="X367" i="8"/>
  <c r="V367" i="8"/>
  <c r="T367" i="8"/>
  <c r="P367" i="8"/>
  <c r="BI365" i="8"/>
  <c r="BH365" i="8"/>
  <c r="BG365" i="8"/>
  <c r="BF365" i="8"/>
  <c r="X365" i="8"/>
  <c r="V365" i="8"/>
  <c r="T365" i="8"/>
  <c r="P365" i="8"/>
  <c r="BI363" i="8"/>
  <c r="BH363" i="8"/>
  <c r="BG363" i="8"/>
  <c r="BF363" i="8"/>
  <c r="X363" i="8"/>
  <c r="V363" i="8"/>
  <c r="T363" i="8"/>
  <c r="P363" i="8"/>
  <c r="BI359" i="8"/>
  <c r="BH359" i="8"/>
  <c r="BG359" i="8"/>
  <c r="BF359" i="8"/>
  <c r="X359" i="8"/>
  <c r="V359" i="8"/>
  <c r="T359" i="8"/>
  <c r="P359" i="8"/>
  <c r="BI356" i="8"/>
  <c r="BH356" i="8"/>
  <c r="BG356" i="8"/>
  <c r="BF356" i="8"/>
  <c r="X356" i="8"/>
  <c r="V356" i="8"/>
  <c r="T356" i="8"/>
  <c r="P356" i="8"/>
  <c r="BI354" i="8"/>
  <c r="BH354" i="8"/>
  <c r="BG354" i="8"/>
  <c r="BF354" i="8"/>
  <c r="X354" i="8"/>
  <c r="V354" i="8"/>
  <c r="T354" i="8"/>
  <c r="P354" i="8"/>
  <c r="BI351" i="8"/>
  <c r="BH351" i="8"/>
  <c r="BG351" i="8"/>
  <c r="BF351" i="8"/>
  <c r="X351" i="8"/>
  <c r="V351" i="8"/>
  <c r="T351" i="8"/>
  <c r="P351" i="8"/>
  <c r="BI349" i="8"/>
  <c r="BH349" i="8"/>
  <c r="BG349" i="8"/>
  <c r="BF349" i="8"/>
  <c r="X349" i="8"/>
  <c r="V349" i="8"/>
  <c r="T349" i="8"/>
  <c r="P349" i="8"/>
  <c r="BI347" i="8"/>
  <c r="BH347" i="8"/>
  <c r="BG347" i="8"/>
  <c r="BF347" i="8"/>
  <c r="X347" i="8"/>
  <c r="V347" i="8"/>
  <c r="T347" i="8"/>
  <c r="P347" i="8"/>
  <c r="BI345" i="8"/>
  <c r="BH345" i="8"/>
  <c r="BG345" i="8"/>
  <c r="BF345" i="8"/>
  <c r="X345" i="8"/>
  <c r="V345" i="8"/>
  <c r="T345" i="8"/>
  <c r="P345" i="8"/>
  <c r="BI343" i="8"/>
  <c r="BH343" i="8"/>
  <c r="BG343" i="8"/>
  <c r="BF343" i="8"/>
  <c r="X343" i="8"/>
  <c r="V343" i="8"/>
  <c r="T343" i="8"/>
  <c r="P343" i="8"/>
  <c r="BI341" i="8"/>
  <c r="BH341" i="8"/>
  <c r="BG341" i="8"/>
  <c r="BF341" i="8"/>
  <c r="X341" i="8"/>
  <c r="V341" i="8"/>
  <c r="T341" i="8"/>
  <c r="P341" i="8"/>
  <c r="BI339" i="8"/>
  <c r="BH339" i="8"/>
  <c r="BG339" i="8"/>
  <c r="BF339" i="8"/>
  <c r="X339" i="8"/>
  <c r="V339" i="8"/>
  <c r="T339" i="8"/>
  <c r="P339" i="8"/>
  <c r="K339" i="8" s="1"/>
  <c r="BI336" i="8"/>
  <c r="BH336" i="8"/>
  <c r="BG336" i="8"/>
  <c r="BF336" i="8"/>
  <c r="X336" i="8"/>
  <c r="V336" i="8"/>
  <c r="T336" i="8"/>
  <c r="P336" i="8"/>
  <c r="BK336" i="8" s="1"/>
  <c r="BI333" i="8"/>
  <c r="BH333" i="8"/>
  <c r="BG333" i="8"/>
  <c r="BF333" i="8"/>
  <c r="X333" i="8"/>
  <c r="V333" i="8"/>
  <c r="T333" i="8"/>
  <c r="P333" i="8"/>
  <c r="BI330" i="8"/>
  <c r="BH330" i="8"/>
  <c r="BG330" i="8"/>
  <c r="BF330" i="8"/>
  <c r="X330" i="8"/>
  <c r="V330" i="8"/>
  <c r="T330" i="8"/>
  <c r="P330" i="8"/>
  <c r="BK330" i="8" s="1"/>
  <c r="BI326" i="8"/>
  <c r="BH326" i="8"/>
  <c r="BG326" i="8"/>
  <c r="BF326" i="8"/>
  <c r="X326" i="8"/>
  <c r="V326" i="8"/>
  <c r="T326" i="8"/>
  <c r="P326" i="8"/>
  <c r="BI323" i="8"/>
  <c r="BH323" i="8"/>
  <c r="BG323" i="8"/>
  <c r="BF323" i="8"/>
  <c r="X323" i="8"/>
  <c r="V323" i="8"/>
  <c r="T323" i="8"/>
  <c r="P323" i="8"/>
  <c r="K323" i="8" s="1"/>
  <c r="BI321" i="8"/>
  <c r="BH321" i="8"/>
  <c r="BG321" i="8"/>
  <c r="BF321" i="8"/>
  <c r="X321" i="8"/>
  <c r="V321" i="8"/>
  <c r="T321" i="8"/>
  <c r="P321" i="8"/>
  <c r="BI317" i="8"/>
  <c r="BH317" i="8"/>
  <c r="BG317" i="8"/>
  <c r="BF317" i="8"/>
  <c r="X317" i="8"/>
  <c r="V317" i="8"/>
  <c r="T317" i="8"/>
  <c r="P317" i="8"/>
  <c r="BI310" i="8"/>
  <c r="BH310" i="8"/>
  <c r="BG310" i="8"/>
  <c r="BF310" i="8"/>
  <c r="X310" i="8"/>
  <c r="V310" i="8"/>
  <c r="T310" i="8"/>
  <c r="P310" i="8"/>
  <c r="BI307" i="8"/>
  <c r="BH307" i="8"/>
  <c r="BG307" i="8"/>
  <c r="BF307" i="8"/>
  <c r="X307" i="8"/>
  <c r="V307" i="8"/>
  <c r="T307" i="8"/>
  <c r="P307" i="8"/>
  <c r="K307" i="8" s="1"/>
  <c r="BI304" i="8"/>
  <c r="BH304" i="8"/>
  <c r="BG304" i="8"/>
  <c r="BF304" i="8"/>
  <c r="X304" i="8"/>
  <c r="V304" i="8"/>
  <c r="T304" i="8"/>
  <c r="P304" i="8"/>
  <c r="BI301" i="8"/>
  <c r="BH301" i="8"/>
  <c r="BG301" i="8"/>
  <c r="BF301" i="8"/>
  <c r="X301" i="8"/>
  <c r="V301" i="8"/>
  <c r="T301" i="8"/>
  <c r="P301" i="8"/>
  <c r="BK301" i="8" s="1"/>
  <c r="BI297" i="8"/>
  <c r="BH297" i="8"/>
  <c r="BG297" i="8"/>
  <c r="BF297" i="8"/>
  <c r="X297" i="8"/>
  <c r="V297" i="8"/>
  <c r="T297" i="8"/>
  <c r="P297" i="8"/>
  <c r="BI295" i="8"/>
  <c r="BH295" i="8"/>
  <c r="BG295" i="8"/>
  <c r="BF295" i="8"/>
  <c r="X295" i="8"/>
  <c r="V295" i="8"/>
  <c r="T295" i="8"/>
  <c r="P295" i="8"/>
  <c r="K295" i="8" s="1"/>
  <c r="BI293" i="8"/>
  <c r="BH293" i="8"/>
  <c r="BG293" i="8"/>
  <c r="BF293" i="8"/>
  <c r="X293" i="8"/>
  <c r="V293" i="8"/>
  <c r="T293" i="8"/>
  <c r="P293" i="8"/>
  <c r="BI287" i="8"/>
  <c r="BH287" i="8"/>
  <c r="BG287" i="8"/>
  <c r="BF287" i="8"/>
  <c r="X287" i="8"/>
  <c r="V287" i="8"/>
  <c r="T287" i="8"/>
  <c r="P287" i="8"/>
  <c r="BI284" i="8"/>
  <c r="BH284" i="8"/>
  <c r="BG284" i="8"/>
  <c r="BF284" i="8"/>
  <c r="X284" i="8"/>
  <c r="V284" i="8"/>
  <c r="T284" i="8"/>
  <c r="P284" i="8"/>
  <c r="BI282" i="8"/>
  <c r="BH282" i="8"/>
  <c r="BG282" i="8"/>
  <c r="BF282" i="8"/>
  <c r="X282" i="8"/>
  <c r="V282" i="8"/>
  <c r="T282" i="8"/>
  <c r="P282" i="8"/>
  <c r="BI279" i="8"/>
  <c r="BH279" i="8"/>
  <c r="BG279" i="8"/>
  <c r="BF279" i="8"/>
  <c r="X279" i="8"/>
  <c r="V279" i="8"/>
  <c r="T279" i="8"/>
  <c r="P279" i="8"/>
  <c r="BI275" i="8"/>
  <c r="BH275" i="8"/>
  <c r="BG275" i="8"/>
  <c r="BF275" i="8"/>
  <c r="X275" i="8"/>
  <c r="V275" i="8"/>
  <c r="T275" i="8"/>
  <c r="P275" i="8"/>
  <c r="BI272" i="8"/>
  <c r="BH272" i="8"/>
  <c r="BG272" i="8"/>
  <c r="BF272" i="8"/>
  <c r="X272" i="8"/>
  <c r="V272" i="8"/>
  <c r="T272" i="8"/>
  <c r="P272" i="8"/>
  <c r="BI269" i="8"/>
  <c r="BH269" i="8"/>
  <c r="BG269" i="8"/>
  <c r="BF269" i="8"/>
  <c r="X269" i="8"/>
  <c r="V269" i="8"/>
  <c r="T269" i="8"/>
  <c r="P269" i="8"/>
  <c r="BI263" i="8"/>
  <c r="BH263" i="8"/>
  <c r="BG263" i="8"/>
  <c r="BF263" i="8"/>
  <c r="X263" i="8"/>
  <c r="V263" i="8"/>
  <c r="T263" i="8"/>
  <c r="P263" i="8"/>
  <c r="BI260" i="8"/>
  <c r="BH260" i="8"/>
  <c r="BG260" i="8"/>
  <c r="BF260" i="8"/>
  <c r="X260" i="8"/>
  <c r="V260" i="8"/>
  <c r="T260" i="8"/>
  <c r="P260" i="8"/>
  <c r="BI254" i="8"/>
  <c r="BH254" i="8"/>
  <c r="BG254" i="8"/>
  <c r="BF254" i="8"/>
  <c r="X254" i="8"/>
  <c r="V254" i="8"/>
  <c r="T254" i="8"/>
  <c r="P254" i="8"/>
  <c r="BI245" i="8"/>
  <c r="BH245" i="8"/>
  <c r="BG245" i="8"/>
  <c r="BF245" i="8"/>
  <c r="X245" i="8"/>
  <c r="V245" i="8"/>
  <c r="T245" i="8"/>
  <c r="P245" i="8"/>
  <c r="BI243" i="8"/>
  <c r="BH243" i="8"/>
  <c r="BG243" i="8"/>
  <c r="BF243" i="8"/>
  <c r="X243" i="8"/>
  <c r="V243" i="8"/>
  <c r="V242" i="8" s="1"/>
  <c r="V241" i="8" s="1"/>
  <c r="T243" i="8"/>
  <c r="T242" i="8" s="1"/>
  <c r="T241" i="8" s="1"/>
  <c r="P243" i="8"/>
  <c r="BI235" i="8"/>
  <c r="BH235" i="8"/>
  <c r="BG235" i="8"/>
  <c r="BF235" i="8"/>
  <c r="X235" i="8"/>
  <c r="V235" i="8"/>
  <c r="T235" i="8"/>
  <c r="P235" i="8"/>
  <c r="BI229" i="8"/>
  <c r="BH229" i="8"/>
  <c r="BG229" i="8"/>
  <c r="BF229" i="8"/>
  <c r="X229" i="8"/>
  <c r="V229" i="8"/>
  <c r="T229" i="8"/>
  <c r="P229" i="8"/>
  <c r="BI223" i="8"/>
  <c r="BH223" i="8"/>
  <c r="BG223" i="8"/>
  <c r="BF223" i="8"/>
  <c r="X223" i="8"/>
  <c r="V223" i="8"/>
  <c r="T223" i="8"/>
  <c r="P223" i="8"/>
  <c r="BI220" i="8"/>
  <c r="BH220" i="8"/>
  <c r="BG220" i="8"/>
  <c r="BF220" i="8"/>
  <c r="X220" i="8"/>
  <c r="V220" i="8"/>
  <c r="T220" i="8"/>
  <c r="P220" i="8"/>
  <c r="BI218" i="8"/>
  <c r="BH218" i="8"/>
  <c r="BG218" i="8"/>
  <c r="BF218" i="8"/>
  <c r="X218" i="8"/>
  <c r="V218" i="8"/>
  <c r="T218" i="8"/>
  <c r="P218" i="8"/>
  <c r="BI214" i="8"/>
  <c r="BH214" i="8"/>
  <c r="BG214" i="8"/>
  <c r="BF214" i="8"/>
  <c r="X214" i="8"/>
  <c r="V214" i="8"/>
  <c r="T214" i="8"/>
  <c r="P214" i="8"/>
  <c r="BI210" i="8"/>
  <c r="BH210" i="8"/>
  <c r="BG210" i="8"/>
  <c r="BF210" i="8"/>
  <c r="X210" i="8"/>
  <c r="V210" i="8"/>
  <c r="T210" i="8"/>
  <c r="P210" i="8"/>
  <c r="BI208" i="8"/>
  <c r="BH208" i="8"/>
  <c r="BG208" i="8"/>
  <c r="BF208" i="8"/>
  <c r="X208" i="8"/>
  <c r="V208" i="8"/>
  <c r="T208" i="8"/>
  <c r="P208" i="8"/>
  <c r="BI206" i="8"/>
  <c r="BH206" i="8"/>
  <c r="BG206" i="8"/>
  <c r="BF206" i="8"/>
  <c r="X206" i="8"/>
  <c r="V206" i="8"/>
  <c r="T206" i="8"/>
  <c r="P206" i="8"/>
  <c r="BI204" i="8"/>
  <c r="BH204" i="8"/>
  <c r="BG204" i="8"/>
  <c r="BF204" i="8"/>
  <c r="X204" i="8"/>
  <c r="V204" i="8"/>
  <c r="T204" i="8"/>
  <c r="P204" i="8"/>
  <c r="BI201" i="8"/>
  <c r="BH201" i="8"/>
  <c r="BG201" i="8"/>
  <c r="BF201" i="8"/>
  <c r="X201" i="8"/>
  <c r="V201" i="8"/>
  <c r="T201" i="8"/>
  <c r="P201" i="8"/>
  <c r="BI198" i="8"/>
  <c r="BH198" i="8"/>
  <c r="BG198" i="8"/>
  <c r="BF198" i="8"/>
  <c r="X198" i="8"/>
  <c r="V198" i="8"/>
  <c r="T198" i="8"/>
  <c r="P198" i="8"/>
  <c r="BI196" i="8"/>
  <c r="BH196" i="8"/>
  <c r="BG196" i="8"/>
  <c r="BF196" i="8"/>
  <c r="X196" i="8"/>
  <c r="V196" i="8"/>
  <c r="T196" i="8"/>
  <c r="P196" i="8"/>
  <c r="BI194" i="8"/>
  <c r="BH194" i="8"/>
  <c r="BG194" i="8"/>
  <c r="BF194" i="8"/>
  <c r="X194" i="8"/>
  <c r="V194" i="8"/>
  <c r="T194" i="8"/>
  <c r="P194" i="8"/>
  <c r="BI191" i="8"/>
  <c r="BH191" i="8"/>
  <c r="BG191" i="8"/>
  <c r="BF191" i="8"/>
  <c r="X191" i="8"/>
  <c r="V191" i="8"/>
  <c r="T191" i="8"/>
  <c r="P191" i="8"/>
  <c r="BI186" i="8"/>
  <c r="BH186" i="8"/>
  <c r="BG186" i="8"/>
  <c r="BF186" i="8"/>
  <c r="X186" i="8"/>
  <c r="V186" i="8"/>
  <c r="T186" i="8"/>
  <c r="P186" i="8"/>
  <c r="BI178" i="8"/>
  <c r="BH178" i="8"/>
  <c r="BG178" i="8"/>
  <c r="BF178" i="8"/>
  <c r="X178" i="8"/>
  <c r="V178" i="8"/>
  <c r="T178" i="8"/>
  <c r="P178" i="8"/>
  <c r="BI176" i="8"/>
  <c r="BH176" i="8"/>
  <c r="BG176" i="8"/>
  <c r="BF176" i="8"/>
  <c r="X176" i="8"/>
  <c r="V176" i="8"/>
  <c r="T176" i="8"/>
  <c r="P176" i="8"/>
  <c r="BI174" i="8"/>
  <c r="BH174" i="8"/>
  <c r="BG174" i="8"/>
  <c r="BF174" i="8"/>
  <c r="X174" i="8"/>
  <c r="V174" i="8"/>
  <c r="T174" i="8"/>
  <c r="P174" i="8"/>
  <c r="BI171" i="8"/>
  <c r="BH171" i="8"/>
  <c r="BG171" i="8"/>
  <c r="BF171" i="8"/>
  <c r="X171" i="8"/>
  <c r="V171" i="8"/>
  <c r="T171" i="8"/>
  <c r="P171" i="8"/>
  <c r="BI166" i="8"/>
  <c r="BH166" i="8"/>
  <c r="BG166" i="8"/>
  <c r="BF166" i="8"/>
  <c r="X166" i="8"/>
  <c r="V166" i="8"/>
  <c r="T166" i="8"/>
  <c r="P166" i="8"/>
  <c r="BI163" i="8"/>
  <c r="BH163" i="8"/>
  <c r="BG163" i="8"/>
  <c r="BF163" i="8"/>
  <c r="X163" i="8"/>
  <c r="V163" i="8"/>
  <c r="T163" i="8"/>
  <c r="P163" i="8"/>
  <c r="BI147" i="8"/>
  <c r="BH147" i="8"/>
  <c r="BG147" i="8"/>
  <c r="BF147" i="8"/>
  <c r="X147" i="8"/>
  <c r="X140" i="8" s="1"/>
  <c r="V147" i="8"/>
  <c r="T147" i="8"/>
  <c r="P147" i="8"/>
  <c r="BI141" i="8"/>
  <c r="BH141" i="8"/>
  <c r="BG141" i="8"/>
  <c r="BF141" i="8"/>
  <c r="X141" i="8"/>
  <c r="V141" i="8"/>
  <c r="V140" i="8" s="1"/>
  <c r="T141" i="8"/>
  <c r="T140" i="8" s="1"/>
  <c r="P141" i="8"/>
  <c r="BI134" i="8"/>
  <c r="BH134" i="8"/>
  <c r="BG134" i="8"/>
  <c r="BF134" i="8"/>
  <c r="X134" i="8"/>
  <c r="V134" i="8"/>
  <c r="T134" i="8"/>
  <c r="P134" i="8"/>
  <c r="BI131" i="8"/>
  <c r="BH131" i="8"/>
  <c r="BG131" i="8"/>
  <c r="BF131" i="8"/>
  <c r="X131" i="8"/>
  <c r="V131" i="8"/>
  <c r="T131" i="8"/>
  <c r="P131" i="8"/>
  <c r="BI126" i="8"/>
  <c r="BH126" i="8"/>
  <c r="BG126" i="8"/>
  <c r="BF126" i="8"/>
  <c r="X126" i="8"/>
  <c r="X125" i="8"/>
  <c r="V126" i="8"/>
  <c r="V125" i="8" s="1"/>
  <c r="T126" i="8"/>
  <c r="T125" i="8"/>
  <c r="P126" i="8"/>
  <c r="BI124" i="8"/>
  <c r="BH124" i="8"/>
  <c r="BG124" i="8"/>
  <c r="BF124" i="8"/>
  <c r="X124" i="8"/>
  <c r="V124" i="8"/>
  <c r="T124" i="8"/>
  <c r="P124" i="8"/>
  <c r="BI119" i="8"/>
  <c r="BH119" i="8"/>
  <c r="BG119" i="8"/>
  <c r="BF119" i="8"/>
  <c r="X119" i="8"/>
  <c r="V119" i="8"/>
  <c r="T119" i="8"/>
  <c r="P119" i="8"/>
  <c r="BI114" i="8"/>
  <c r="BH114" i="8"/>
  <c r="BG114" i="8"/>
  <c r="BF114" i="8"/>
  <c r="X114" i="8"/>
  <c r="V114" i="8"/>
  <c r="T114" i="8"/>
  <c r="P114" i="8"/>
  <c r="BI110" i="8"/>
  <c r="BH110" i="8"/>
  <c r="BG110" i="8"/>
  <c r="BF110" i="8"/>
  <c r="X110" i="8"/>
  <c r="V110" i="8"/>
  <c r="T110" i="8"/>
  <c r="P110" i="8"/>
  <c r="BI108" i="8"/>
  <c r="BH108" i="8"/>
  <c r="BG108" i="8"/>
  <c r="BF108" i="8"/>
  <c r="X108" i="8"/>
  <c r="V108" i="8"/>
  <c r="T108" i="8"/>
  <c r="P108" i="8"/>
  <c r="BI107" i="8"/>
  <c r="BH107" i="8"/>
  <c r="BG107" i="8"/>
  <c r="BF107" i="8"/>
  <c r="X107" i="8"/>
  <c r="V107" i="8"/>
  <c r="T107" i="8"/>
  <c r="P107" i="8"/>
  <c r="J101" i="8"/>
  <c r="J100" i="8"/>
  <c r="F100" i="8"/>
  <c r="F98" i="8"/>
  <c r="E96" i="8"/>
  <c r="J57" i="8"/>
  <c r="J56" i="8"/>
  <c r="F56" i="8"/>
  <c r="F54" i="8"/>
  <c r="E52" i="8"/>
  <c r="J18" i="8"/>
  <c r="E18" i="8"/>
  <c r="F101" i="8" s="1"/>
  <c r="J17" i="8"/>
  <c r="J12" i="8"/>
  <c r="J98" i="8" s="1"/>
  <c r="E7" i="8"/>
  <c r="E50" i="8" s="1"/>
  <c r="K39" i="7"/>
  <c r="K38" i="7"/>
  <c r="BA60" i="1" s="1"/>
  <c r="K37" i="7"/>
  <c r="AZ60" i="1"/>
  <c r="BI136" i="7"/>
  <c r="BH136" i="7"/>
  <c r="BG136" i="7"/>
  <c r="BF136" i="7"/>
  <c r="X136" i="7"/>
  <c r="V136" i="7"/>
  <c r="T136" i="7"/>
  <c r="P136" i="7"/>
  <c r="BK136" i="7" s="1"/>
  <c r="BI135" i="7"/>
  <c r="BH135" i="7"/>
  <c r="BG135" i="7"/>
  <c r="BF135" i="7"/>
  <c r="X135" i="7"/>
  <c r="V135" i="7"/>
  <c r="T135" i="7"/>
  <c r="P135" i="7"/>
  <c r="BI134" i="7"/>
  <c r="BH134" i="7"/>
  <c r="BG134" i="7"/>
  <c r="BF134" i="7"/>
  <c r="X134" i="7"/>
  <c r="V134" i="7"/>
  <c r="T134" i="7"/>
  <c r="P134" i="7"/>
  <c r="BI132" i="7"/>
  <c r="BH132" i="7"/>
  <c r="BG132" i="7"/>
  <c r="BF132" i="7"/>
  <c r="X132" i="7"/>
  <c r="X131" i="7" s="1"/>
  <c r="V132" i="7"/>
  <c r="V131" i="7"/>
  <c r="T132" i="7"/>
  <c r="T131" i="7"/>
  <c r="P132" i="7"/>
  <c r="BI129" i="7"/>
  <c r="BH129" i="7"/>
  <c r="BG129" i="7"/>
  <c r="BF129" i="7"/>
  <c r="X129" i="7"/>
  <c r="V129" i="7"/>
  <c r="T129" i="7"/>
  <c r="P129" i="7"/>
  <c r="BI128" i="7"/>
  <c r="BH128" i="7"/>
  <c r="BG128" i="7"/>
  <c r="BF128" i="7"/>
  <c r="X128" i="7"/>
  <c r="V128" i="7"/>
  <c r="T128" i="7"/>
  <c r="P128" i="7"/>
  <c r="BI127" i="7"/>
  <c r="BH127" i="7"/>
  <c r="BG127" i="7"/>
  <c r="BF127" i="7"/>
  <c r="X127" i="7"/>
  <c r="V127" i="7"/>
  <c r="T127" i="7"/>
  <c r="P127" i="7"/>
  <c r="BI125" i="7"/>
  <c r="BH125" i="7"/>
  <c r="BG125" i="7"/>
  <c r="BF125" i="7"/>
  <c r="X125" i="7"/>
  <c r="V125" i="7"/>
  <c r="T125" i="7"/>
  <c r="P125" i="7"/>
  <c r="BI124" i="7"/>
  <c r="BH124" i="7"/>
  <c r="BG124" i="7"/>
  <c r="BF124" i="7"/>
  <c r="X124" i="7"/>
  <c r="V124" i="7"/>
  <c r="T124" i="7"/>
  <c r="P124" i="7"/>
  <c r="BI122" i="7"/>
  <c r="BH122" i="7"/>
  <c r="BG122" i="7"/>
  <c r="BF122" i="7"/>
  <c r="X122" i="7"/>
  <c r="V122" i="7"/>
  <c r="T122" i="7"/>
  <c r="P122" i="7"/>
  <c r="BI121" i="7"/>
  <c r="BH121" i="7"/>
  <c r="BG121" i="7"/>
  <c r="BF121" i="7"/>
  <c r="X121" i="7"/>
  <c r="V121" i="7"/>
  <c r="T121" i="7"/>
  <c r="P121" i="7"/>
  <c r="BI120" i="7"/>
  <c r="BH120" i="7"/>
  <c r="BG120" i="7"/>
  <c r="BF120" i="7"/>
  <c r="X120" i="7"/>
  <c r="V120" i="7"/>
  <c r="T120" i="7"/>
  <c r="P120" i="7"/>
  <c r="BI119" i="7"/>
  <c r="BH119" i="7"/>
  <c r="BG119" i="7"/>
  <c r="BF119" i="7"/>
  <c r="X119" i="7"/>
  <c r="V119" i="7"/>
  <c r="T119" i="7"/>
  <c r="P119" i="7"/>
  <c r="BI117" i="7"/>
  <c r="BH117" i="7"/>
  <c r="BG117" i="7"/>
  <c r="BF117" i="7"/>
  <c r="X117" i="7"/>
  <c r="V117" i="7"/>
  <c r="T117" i="7"/>
  <c r="P117" i="7"/>
  <c r="BI114" i="7"/>
  <c r="BH114" i="7"/>
  <c r="BG114" i="7"/>
  <c r="BF114" i="7"/>
  <c r="X114" i="7"/>
  <c r="V114" i="7"/>
  <c r="T114" i="7"/>
  <c r="P114" i="7"/>
  <c r="BI113" i="7"/>
  <c r="BH113" i="7"/>
  <c r="BG113" i="7"/>
  <c r="BF113" i="7"/>
  <c r="X113" i="7"/>
  <c r="V113" i="7"/>
  <c r="T113" i="7"/>
  <c r="P113" i="7"/>
  <c r="BI112" i="7"/>
  <c r="BH112" i="7"/>
  <c r="BG112" i="7"/>
  <c r="BF112" i="7"/>
  <c r="X112" i="7"/>
  <c r="V112" i="7"/>
  <c r="T112" i="7"/>
  <c r="P112" i="7"/>
  <c r="BI110" i="7"/>
  <c r="BH110" i="7"/>
  <c r="BG110" i="7"/>
  <c r="BF110" i="7"/>
  <c r="X110" i="7"/>
  <c r="X109" i="7" s="1"/>
  <c r="V110" i="7"/>
  <c r="V109" i="7" s="1"/>
  <c r="T110" i="7"/>
  <c r="T109" i="7"/>
  <c r="P110" i="7"/>
  <c r="BI108" i="7"/>
  <c r="BH108" i="7"/>
  <c r="BG108" i="7"/>
  <c r="BF108" i="7"/>
  <c r="X108" i="7"/>
  <c r="V108" i="7"/>
  <c r="T108" i="7"/>
  <c r="P108" i="7"/>
  <c r="BI107" i="7"/>
  <c r="BH107" i="7"/>
  <c r="BG107" i="7"/>
  <c r="BF107" i="7"/>
  <c r="X107" i="7"/>
  <c r="V107" i="7"/>
  <c r="T107" i="7"/>
  <c r="P107" i="7"/>
  <c r="BI105" i="7"/>
  <c r="BH105" i="7"/>
  <c r="BG105" i="7"/>
  <c r="BF105" i="7"/>
  <c r="X105" i="7"/>
  <c r="V105" i="7"/>
  <c r="T105" i="7"/>
  <c r="P105" i="7"/>
  <c r="BI104" i="7"/>
  <c r="BH104" i="7"/>
  <c r="BG104" i="7"/>
  <c r="BF104" i="7"/>
  <c r="X104" i="7"/>
  <c r="V104" i="7"/>
  <c r="T104" i="7"/>
  <c r="P104" i="7"/>
  <c r="BI103" i="7"/>
  <c r="BH103" i="7"/>
  <c r="BG103" i="7"/>
  <c r="BF103" i="7"/>
  <c r="X103" i="7"/>
  <c r="V103" i="7"/>
  <c r="T103" i="7"/>
  <c r="P103" i="7"/>
  <c r="BI102" i="7"/>
  <c r="BH102" i="7"/>
  <c r="BG102" i="7"/>
  <c r="BF102" i="7"/>
  <c r="X102" i="7"/>
  <c r="V102" i="7"/>
  <c r="T102" i="7"/>
  <c r="P102" i="7"/>
  <c r="BI101" i="7"/>
  <c r="BH101" i="7"/>
  <c r="BG101" i="7"/>
  <c r="BF101" i="7"/>
  <c r="X101" i="7"/>
  <c r="V101" i="7"/>
  <c r="T101" i="7"/>
  <c r="P101" i="7"/>
  <c r="BI100" i="7"/>
  <c r="BH100" i="7"/>
  <c r="BG100" i="7"/>
  <c r="BF100" i="7"/>
  <c r="X100" i="7"/>
  <c r="V100" i="7"/>
  <c r="T100" i="7"/>
  <c r="P100" i="7"/>
  <c r="BI99" i="7"/>
  <c r="BH99" i="7"/>
  <c r="BG99" i="7"/>
  <c r="BF99" i="7"/>
  <c r="X99" i="7"/>
  <c r="V99" i="7"/>
  <c r="T99" i="7"/>
  <c r="P99" i="7"/>
  <c r="BI98" i="7"/>
  <c r="BH98" i="7"/>
  <c r="BG98" i="7"/>
  <c r="BF98" i="7"/>
  <c r="X98" i="7"/>
  <c r="V98" i="7"/>
  <c r="T98" i="7"/>
  <c r="P98" i="7"/>
  <c r="BI97" i="7"/>
  <c r="BH97" i="7"/>
  <c r="BG97" i="7"/>
  <c r="BF97" i="7"/>
  <c r="X97" i="7"/>
  <c r="V97" i="7"/>
  <c r="T97" i="7"/>
  <c r="P97" i="7"/>
  <c r="BI96" i="7"/>
  <c r="BH96" i="7"/>
  <c r="BG96" i="7"/>
  <c r="BF96" i="7"/>
  <c r="X96" i="7"/>
  <c r="V96" i="7"/>
  <c r="T96" i="7"/>
  <c r="P96" i="7"/>
  <c r="BI95" i="7"/>
  <c r="BH95" i="7"/>
  <c r="BG95" i="7"/>
  <c r="BF95" i="7"/>
  <c r="X95" i="7"/>
  <c r="V95" i="7"/>
  <c r="T95" i="7"/>
  <c r="P95" i="7"/>
  <c r="BI94" i="7"/>
  <c r="BH94" i="7"/>
  <c r="BG94" i="7"/>
  <c r="BF94" i="7"/>
  <c r="X94" i="7"/>
  <c r="V94" i="7"/>
  <c r="T94" i="7"/>
  <c r="P94" i="7"/>
  <c r="J87" i="7"/>
  <c r="J86" i="7"/>
  <c r="F86" i="7"/>
  <c r="F84" i="7"/>
  <c r="E82" i="7"/>
  <c r="J57" i="7"/>
  <c r="J56" i="7"/>
  <c r="F56" i="7"/>
  <c r="F54" i="7"/>
  <c r="E52" i="7"/>
  <c r="J18" i="7"/>
  <c r="E18" i="7"/>
  <c r="F57" i="7" s="1"/>
  <c r="J17" i="7"/>
  <c r="J12" i="7"/>
  <c r="J84" i="7" s="1"/>
  <c r="E7" i="7"/>
  <c r="E80" i="7"/>
  <c r="K39" i="6"/>
  <c r="K38" i="6"/>
  <c r="BA59" i="1" s="1"/>
  <c r="K37" i="6"/>
  <c r="AZ59" i="1"/>
  <c r="BI316" i="6"/>
  <c r="BH316" i="6"/>
  <c r="BG316" i="6"/>
  <c r="BF316" i="6"/>
  <c r="X316" i="6"/>
  <c r="V316" i="6"/>
  <c r="T316" i="6"/>
  <c r="P316" i="6"/>
  <c r="BK316" i="6" s="1"/>
  <c r="BI314" i="6"/>
  <c r="BH314" i="6"/>
  <c r="BG314" i="6"/>
  <c r="BF314" i="6"/>
  <c r="X314" i="6"/>
  <c r="V314" i="6"/>
  <c r="T314" i="6"/>
  <c r="P314" i="6"/>
  <c r="BK314" i="6" s="1"/>
  <c r="BI312" i="6"/>
  <c r="BH312" i="6"/>
  <c r="BG312" i="6"/>
  <c r="BF312" i="6"/>
  <c r="X312" i="6"/>
  <c r="V312" i="6"/>
  <c r="T312" i="6"/>
  <c r="P312" i="6"/>
  <c r="BI310" i="6"/>
  <c r="BH310" i="6"/>
  <c r="BG310" i="6"/>
  <c r="BF310" i="6"/>
  <c r="X310" i="6"/>
  <c r="V310" i="6"/>
  <c r="T310" i="6"/>
  <c r="P310" i="6"/>
  <c r="BK310" i="6" s="1"/>
  <c r="BI308" i="6"/>
  <c r="BH308" i="6"/>
  <c r="BG308" i="6"/>
  <c r="BF308" i="6"/>
  <c r="X308" i="6"/>
  <c r="X307" i="6" s="1"/>
  <c r="V308" i="6"/>
  <c r="V307" i="6" s="1"/>
  <c r="T308" i="6"/>
  <c r="T307" i="6"/>
  <c r="P308" i="6"/>
  <c r="BK308" i="6" s="1"/>
  <c r="BI306" i="6"/>
  <c r="BH306" i="6"/>
  <c r="BG306" i="6"/>
  <c r="BF306" i="6"/>
  <c r="X306" i="6"/>
  <c r="V306" i="6"/>
  <c r="T306" i="6"/>
  <c r="P306" i="6"/>
  <c r="BI305" i="6"/>
  <c r="BH305" i="6"/>
  <c r="BG305" i="6"/>
  <c r="BF305" i="6"/>
  <c r="X305" i="6"/>
  <c r="V305" i="6"/>
  <c r="T305" i="6"/>
  <c r="P305" i="6"/>
  <c r="BI304" i="6"/>
  <c r="BH304" i="6"/>
  <c r="BG304" i="6"/>
  <c r="BF304" i="6"/>
  <c r="X304" i="6"/>
  <c r="V304" i="6"/>
  <c r="T304" i="6"/>
  <c r="P304" i="6"/>
  <c r="BI303" i="6"/>
  <c r="BH303" i="6"/>
  <c r="BG303" i="6"/>
  <c r="BF303" i="6"/>
  <c r="X303" i="6"/>
  <c r="V303" i="6"/>
  <c r="T303" i="6"/>
  <c r="P303" i="6"/>
  <c r="BI299" i="6"/>
  <c r="BH299" i="6"/>
  <c r="BG299" i="6"/>
  <c r="BF299" i="6"/>
  <c r="X299" i="6"/>
  <c r="V299" i="6"/>
  <c r="T299" i="6"/>
  <c r="P299" i="6"/>
  <c r="BI298" i="6"/>
  <c r="BH298" i="6"/>
  <c r="BG298" i="6"/>
  <c r="BF298" i="6"/>
  <c r="X298" i="6"/>
  <c r="V298" i="6"/>
  <c r="T298" i="6"/>
  <c r="P298" i="6"/>
  <c r="BI297" i="6"/>
  <c r="BH297" i="6"/>
  <c r="BG297" i="6"/>
  <c r="BF297" i="6"/>
  <c r="X297" i="6"/>
  <c r="V297" i="6"/>
  <c r="T297" i="6"/>
  <c r="P297" i="6"/>
  <c r="BI296" i="6"/>
  <c r="BH296" i="6"/>
  <c r="BG296" i="6"/>
  <c r="BF296" i="6"/>
  <c r="X296" i="6"/>
  <c r="V296" i="6"/>
  <c r="T296" i="6"/>
  <c r="P296" i="6"/>
  <c r="BI295" i="6"/>
  <c r="BH295" i="6"/>
  <c r="BG295" i="6"/>
  <c r="BF295" i="6"/>
  <c r="X295" i="6"/>
  <c r="V295" i="6"/>
  <c r="T295" i="6"/>
  <c r="P295" i="6"/>
  <c r="BI294" i="6"/>
  <c r="BH294" i="6"/>
  <c r="BG294" i="6"/>
  <c r="BF294" i="6"/>
  <c r="X294" i="6"/>
  <c r="V294" i="6"/>
  <c r="T294" i="6"/>
  <c r="P294" i="6"/>
  <c r="K294" i="6" s="1"/>
  <c r="BI293" i="6"/>
  <c r="BH293" i="6"/>
  <c r="BG293" i="6"/>
  <c r="BF293" i="6"/>
  <c r="X293" i="6"/>
  <c r="V293" i="6"/>
  <c r="T293" i="6"/>
  <c r="P293" i="6"/>
  <c r="BI292" i="6"/>
  <c r="BH292" i="6"/>
  <c r="BG292" i="6"/>
  <c r="BF292" i="6"/>
  <c r="X292" i="6"/>
  <c r="V292" i="6"/>
  <c r="T292" i="6"/>
  <c r="P292" i="6"/>
  <c r="BI291" i="6"/>
  <c r="BH291" i="6"/>
  <c r="BG291" i="6"/>
  <c r="BF291" i="6"/>
  <c r="X291" i="6"/>
  <c r="V291" i="6"/>
  <c r="T291" i="6"/>
  <c r="P291" i="6"/>
  <c r="K291" i="6" s="1"/>
  <c r="BI290" i="6"/>
  <c r="BH290" i="6"/>
  <c r="BG290" i="6"/>
  <c r="BF290" i="6"/>
  <c r="X290" i="6"/>
  <c r="V290" i="6"/>
  <c r="T290" i="6"/>
  <c r="P290" i="6"/>
  <c r="BI289" i="6"/>
  <c r="BH289" i="6"/>
  <c r="BG289" i="6"/>
  <c r="BF289" i="6"/>
  <c r="X289" i="6"/>
  <c r="V289" i="6"/>
  <c r="T289" i="6"/>
  <c r="P289" i="6"/>
  <c r="BI288" i="6"/>
  <c r="BH288" i="6"/>
  <c r="BG288" i="6"/>
  <c r="BF288" i="6"/>
  <c r="X288" i="6"/>
  <c r="V288" i="6"/>
  <c r="T288" i="6"/>
  <c r="P288" i="6"/>
  <c r="BI287" i="6"/>
  <c r="BH287" i="6"/>
  <c r="BG287" i="6"/>
  <c r="BF287" i="6"/>
  <c r="X287" i="6"/>
  <c r="V287" i="6"/>
  <c r="T287" i="6"/>
  <c r="P287" i="6"/>
  <c r="BI286" i="6"/>
  <c r="BH286" i="6"/>
  <c r="BG286" i="6"/>
  <c r="BF286" i="6"/>
  <c r="X286" i="6"/>
  <c r="V286" i="6"/>
  <c r="T286" i="6"/>
  <c r="P286" i="6"/>
  <c r="BI285" i="6"/>
  <c r="BH285" i="6"/>
  <c r="BG285" i="6"/>
  <c r="BF285" i="6"/>
  <c r="X285" i="6"/>
  <c r="V285" i="6"/>
  <c r="T285" i="6"/>
  <c r="P285" i="6"/>
  <c r="BI284" i="6"/>
  <c r="BH284" i="6"/>
  <c r="BG284" i="6"/>
  <c r="BF284" i="6"/>
  <c r="X284" i="6"/>
  <c r="V284" i="6"/>
  <c r="T284" i="6"/>
  <c r="P284" i="6"/>
  <c r="BI282" i="6"/>
  <c r="BH282" i="6"/>
  <c r="BG282" i="6"/>
  <c r="BF282" i="6"/>
  <c r="X282" i="6"/>
  <c r="V282" i="6"/>
  <c r="T282" i="6"/>
  <c r="P282" i="6"/>
  <c r="K282" i="6" s="1"/>
  <c r="BI281" i="6"/>
  <c r="BH281" i="6"/>
  <c r="BG281" i="6"/>
  <c r="BF281" i="6"/>
  <c r="X281" i="6"/>
  <c r="V281" i="6"/>
  <c r="T281" i="6"/>
  <c r="P281" i="6"/>
  <c r="BI280" i="6"/>
  <c r="BH280" i="6"/>
  <c r="BG280" i="6"/>
  <c r="BF280" i="6"/>
  <c r="X280" i="6"/>
  <c r="V280" i="6"/>
  <c r="T280" i="6"/>
  <c r="P280" i="6"/>
  <c r="K280" i="6" s="1"/>
  <c r="BI279" i="6"/>
  <c r="BH279" i="6"/>
  <c r="BG279" i="6"/>
  <c r="BF279" i="6"/>
  <c r="X279" i="6"/>
  <c r="V279" i="6"/>
  <c r="T279" i="6"/>
  <c r="P279" i="6"/>
  <c r="BI274" i="6"/>
  <c r="BH274" i="6"/>
  <c r="BG274" i="6"/>
  <c r="BF274" i="6"/>
  <c r="X274" i="6"/>
  <c r="V274" i="6"/>
  <c r="T274" i="6"/>
  <c r="P274" i="6"/>
  <c r="BI272" i="6"/>
  <c r="BH272" i="6"/>
  <c r="BG272" i="6"/>
  <c r="BF272" i="6"/>
  <c r="X272" i="6"/>
  <c r="V272" i="6"/>
  <c r="T272" i="6"/>
  <c r="P272" i="6"/>
  <c r="BI266" i="6"/>
  <c r="BH266" i="6"/>
  <c r="BG266" i="6"/>
  <c r="BF266" i="6"/>
  <c r="X266" i="6"/>
  <c r="V266" i="6"/>
  <c r="T266" i="6"/>
  <c r="P266" i="6"/>
  <c r="BI265" i="6"/>
  <c r="BH265" i="6"/>
  <c r="BG265" i="6"/>
  <c r="BF265" i="6"/>
  <c r="X265" i="6"/>
  <c r="V265" i="6"/>
  <c r="T265" i="6"/>
  <c r="P265" i="6"/>
  <c r="BI263" i="6"/>
  <c r="BH263" i="6"/>
  <c r="BG263" i="6"/>
  <c r="BF263" i="6"/>
  <c r="X263" i="6"/>
  <c r="V263" i="6"/>
  <c r="T263" i="6"/>
  <c r="P263" i="6"/>
  <c r="BI257" i="6"/>
  <c r="BH257" i="6"/>
  <c r="BG257" i="6"/>
  <c r="BF257" i="6"/>
  <c r="X257" i="6"/>
  <c r="V257" i="6"/>
  <c r="T257" i="6"/>
  <c r="P257" i="6"/>
  <c r="BI256" i="6"/>
  <c r="BH256" i="6"/>
  <c r="BG256" i="6"/>
  <c r="BF256" i="6"/>
  <c r="X256" i="6"/>
  <c r="V256" i="6"/>
  <c r="T256" i="6"/>
  <c r="P256" i="6"/>
  <c r="BI255" i="6"/>
  <c r="BH255" i="6"/>
  <c r="BG255" i="6"/>
  <c r="BF255" i="6"/>
  <c r="X255" i="6"/>
  <c r="V255" i="6"/>
  <c r="T255" i="6"/>
  <c r="P255" i="6"/>
  <c r="BI251" i="6"/>
  <c r="BH251" i="6"/>
  <c r="BG251" i="6"/>
  <c r="BF251" i="6"/>
  <c r="X251" i="6"/>
  <c r="V251" i="6"/>
  <c r="T251" i="6"/>
  <c r="P251" i="6"/>
  <c r="BI250" i="6"/>
  <c r="BH250" i="6"/>
  <c r="BG250" i="6"/>
  <c r="BF250" i="6"/>
  <c r="X250" i="6"/>
  <c r="V250" i="6"/>
  <c r="T250" i="6"/>
  <c r="P250" i="6"/>
  <c r="BI238" i="6"/>
  <c r="BH238" i="6"/>
  <c r="BG238" i="6"/>
  <c r="BF238" i="6"/>
  <c r="X238" i="6"/>
  <c r="V238" i="6"/>
  <c r="T238" i="6"/>
  <c r="P238" i="6"/>
  <c r="BK238" i="6" s="1"/>
  <c r="BI237" i="6"/>
  <c r="BH237" i="6"/>
  <c r="BG237" i="6"/>
  <c r="BF237" i="6"/>
  <c r="X237" i="6"/>
  <c r="V237" i="6"/>
  <c r="T237" i="6"/>
  <c r="P237" i="6"/>
  <c r="BI236" i="6"/>
  <c r="BH236" i="6"/>
  <c r="BG236" i="6"/>
  <c r="BF236" i="6"/>
  <c r="X236" i="6"/>
  <c r="V236" i="6"/>
  <c r="T236" i="6"/>
  <c r="P236" i="6"/>
  <c r="K236" i="6" s="1"/>
  <c r="BI211" i="6"/>
  <c r="BH211" i="6"/>
  <c r="BG211" i="6"/>
  <c r="BF211" i="6"/>
  <c r="X211" i="6"/>
  <c r="V211" i="6"/>
  <c r="T211" i="6"/>
  <c r="P211" i="6"/>
  <c r="K211" i="6" s="1"/>
  <c r="BI207" i="6"/>
  <c r="BH207" i="6"/>
  <c r="BG207" i="6"/>
  <c r="BF207" i="6"/>
  <c r="X207" i="6"/>
  <c r="X206" i="6" s="1"/>
  <c r="V207" i="6"/>
  <c r="V206" i="6"/>
  <c r="T207" i="6"/>
  <c r="T206" i="6"/>
  <c r="P207" i="6"/>
  <c r="BI204" i="6"/>
  <c r="BH204" i="6"/>
  <c r="BG204" i="6"/>
  <c r="BF204" i="6"/>
  <c r="X204" i="6"/>
  <c r="V204" i="6"/>
  <c r="T204" i="6"/>
  <c r="P204" i="6"/>
  <c r="BI189" i="6"/>
  <c r="BH189" i="6"/>
  <c r="BG189" i="6"/>
  <c r="BF189" i="6"/>
  <c r="X189" i="6"/>
  <c r="V189" i="6"/>
  <c r="T189" i="6"/>
  <c r="P189" i="6"/>
  <c r="BI159" i="6"/>
  <c r="BH159" i="6"/>
  <c r="BG159" i="6"/>
  <c r="BF159" i="6"/>
  <c r="X159" i="6"/>
  <c r="V159" i="6"/>
  <c r="T159" i="6"/>
  <c r="P159" i="6"/>
  <c r="BI157" i="6"/>
  <c r="BH157" i="6"/>
  <c r="BG157" i="6"/>
  <c r="BF157" i="6"/>
  <c r="X157" i="6"/>
  <c r="V157" i="6"/>
  <c r="T157" i="6"/>
  <c r="P157" i="6"/>
  <c r="BI156" i="6"/>
  <c r="BH156" i="6"/>
  <c r="BG156" i="6"/>
  <c r="BF156" i="6"/>
  <c r="X156" i="6"/>
  <c r="V156" i="6"/>
  <c r="T156" i="6"/>
  <c r="P156" i="6"/>
  <c r="BI154" i="6"/>
  <c r="BH154" i="6"/>
  <c r="BG154" i="6"/>
  <c r="BF154" i="6"/>
  <c r="X154" i="6"/>
  <c r="V154" i="6"/>
  <c r="T154" i="6"/>
  <c r="P154" i="6"/>
  <c r="BI152" i="6"/>
  <c r="BH152" i="6"/>
  <c r="BG152" i="6"/>
  <c r="BF152" i="6"/>
  <c r="X152" i="6"/>
  <c r="V152" i="6"/>
  <c r="T152" i="6"/>
  <c r="P152" i="6"/>
  <c r="BI151" i="6"/>
  <c r="BH151" i="6"/>
  <c r="BG151" i="6"/>
  <c r="BF151" i="6"/>
  <c r="X151" i="6"/>
  <c r="V151" i="6"/>
  <c r="T151" i="6"/>
  <c r="P151" i="6"/>
  <c r="BI131" i="6"/>
  <c r="BH131" i="6"/>
  <c r="BG131" i="6"/>
  <c r="BF131" i="6"/>
  <c r="X131" i="6"/>
  <c r="V131" i="6"/>
  <c r="T131" i="6"/>
  <c r="P131" i="6"/>
  <c r="BI129" i="6"/>
  <c r="BH129" i="6"/>
  <c r="BG129" i="6"/>
  <c r="BF129" i="6"/>
  <c r="X129" i="6"/>
  <c r="V129" i="6"/>
  <c r="T129" i="6"/>
  <c r="P129" i="6"/>
  <c r="BI111" i="6"/>
  <c r="BH111" i="6"/>
  <c r="BG111" i="6"/>
  <c r="BF111" i="6"/>
  <c r="X111" i="6"/>
  <c r="V111" i="6"/>
  <c r="T111" i="6"/>
  <c r="P111" i="6"/>
  <c r="BI99" i="6"/>
  <c r="BH99" i="6"/>
  <c r="BG99" i="6"/>
  <c r="BF99" i="6"/>
  <c r="X99" i="6"/>
  <c r="V99" i="6"/>
  <c r="T99" i="6"/>
  <c r="P99" i="6"/>
  <c r="BI97" i="6"/>
  <c r="BH97" i="6"/>
  <c r="BG97" i="6"/>
  <c r="BF97" i="6"/>
  <c r="X97" i="6"/>
  <c r="V97" i="6"/>
  <c r="T97" i="6"/>
  <c r="P97" i="6"/>
  <c r="BI95" i="6"/>
  <c r="BH95" i="6"/>
  <c r="BG95" i="6"/>
  <c r="BF95" i="6"/>
  <c r="X95" i="6"/>
  <c r="V95" i="6"/>
  <c r="T95" i="6"/>
  <c r="P95" i="6"/>
  <c r="BI93" i="6"/>
  <c r="BH93" i="6"/>
  <c r="BG93" i="6"/>
  <c r="BF93" i="6"/>
  <c r="X93" i="6"/>
  <c r="V93" i="6"/>
  <c r="T93" i="6"/>
  <c r="P93" i="6"/>
  <c r="BI91" i="6"/>
  <c r="BH91" i="6"/>
  <c r="BG91" i="6"/>
  <c r="BF91" i="6"/>
  <c r="X91" i="6"/>
  <c r="V91" i="6"/>
  <c r="T91" i="6"/>
  <c r="P91" i="6"/>
  <c r="J85" i="6"/>
  <c r="J84" i="6"/>
  <c r="F84" i="6"/>
  <c r="F82" i="6"/>
  <c r="E80" i="6"/>
  <c r="J57" i="6"/>
  <c r="J56" i="6"/>
  <c r="F56" i="6"/>
  <c r="F54" i="6"/>
  <c r="E52" i="6"/>
  <c r="J18" i="6"/>
  <c r="E18" i="6"/>
  <c r="F57" i="6"/>
  <c r="J17" i="6"/>
  <c r="J12" i="6"/>
  <c r="J82" i="6" s="1"/>
  <c r="E7" i="6"/>
  <c r="E78" i="6"/>
  <c r="K39" i="5"/>
  <c r="K38" i="5"/>
  <c r="BA58" i="1"/>
  <c r="K37" i="5"/>
  <c r="AZ58" i="1"/>
  <c r="BI496" i="5"/>
  <c r="BH496" i="5"/>
  <c r="BG496" i="5"/>
  <c r="BF496" i="5"/>
  <c r="X496" i="5"/>
  <c r="V496" i="5"/>
  <c r="T496" i="5"/>
  <c r="P496" i="5"/>
  <c r="BI495" i="5"/>
  <c r="BH495" i="5"/>
  <c r="BG495" i="5"/>
  <c r="BF495" i="5"/>
  <c r="X495" i="5"/>
  <c r="V495" i="5"/>
  <c r="T495" i="5"/>
  <c r="P495" i="5"/>
  <c r="BI493" i="5"/>
  <c r="BH493" i="5"/>
  <c r="BG493" i="5"/>
  <c r="BF493" i="5"/>
  <c r="X493" i="5"/>
  <c r="V493" i="5"/>
  <c r="T493" i="5"/>
  <c r="P493" i="5"/>
  <c r="BI489" i="5"/>
  <c r="BH489" i="5"/>
  <c r="BG489" i="5"/>
  <c r="BF489" i="5"/>
  <c r="X489" i="5"/>
  <c r="V489" i="5"/>
  <c r="T489" i="5"/>
  <c r="P489" i="5"/>
  <c r="BI487" i="5"/>
  <c r="BH487" i="5"/>
  <c r="BG487" i="5"/>
  <c r="BF487" i="5"/>
  <c r="X487" i="5"/>
  <c r="X486" i="5"/>
  <c r="V487" i="5"/>
  <c r="V486" i="5"/>
  <c r="T487" i="5"/>
  <c r="T486" i="5"/>
  <c r="P487" i="5"/>
  <c r="BK487" i="5" s="1"/>
  <c r="BI484" i="5"/>
  <c r="BH484" i="5"/>
  <c r="BG484" i="5"/>
  <c r="BF484" i="5"/>
  <c r="X484" i="5"/>
  <c r="V484" i="5"/>
  <c r="T484" i="5"/>
  <c r="P484" i="5"/>
  <c r="K484" i="5" s="1"/>
  <c r="BE484" i="5" s="1"/>
  <c r="BI482" i="5"/>
  <c r="BH482" i="5"/>
  <c r="BG482" i="5"/>
  <c r="BF482" i="5"/>
  <c r="X482" i="5"/>
  <c r="V482" i="5"/>
  <c r="T482" i="5"/>
  <c r="P482" i="5"/>
  <c r="BK482" i="5" s="1"/>
  <c r="BI479" i="5"/>
  <c r="BH479" i="5"/>
  <c r="BG479" i="5"/>
  <c r="BF479" i="5"/>
  <c r="X479" i="5"/>
  <c r="V479" i="5"/>
  <c r="T479" i="5"/>
  <c r="P479" i="5"/>
  <c r="K479" i="5" s="1"/>
  <c r="BE479" i="5" s="1"/>
  <c r="BI477" i="5"/>
  <c r="BH477" i="5"/>
  <c r="BG477" i="5"/>
  <c r="BF477" i="5"/>
  <c r="X477" i="5"/>
  <c r="V477" i="5"/>
  <c r="T477" i="5"/>
  <c r="P477" i="5"/>
  <c r="K477" i="5" s="1"/>
  <c r="BE477" i="5" s="1"/>
  <c r="BI474" i="5"/>
  <c r="BH474" i="5"/>
  <c r="BG474" i="5"/>
  <c r="BF474" i="5"/>
  <c r="X474" i="5"/>
  <c r="V474" i="5"/>
  <c r="T474" i="5"/>
  <c r="P474" i="5"/>
  <c r="K474" i="5" s="1"/>
  <c r="BE474" i="5" s="1"/>
  <c r="BI472" i="5"/>
  <c r="BH472" i="5"/>
  <c r="BG472" i="5"/>
  <c r="BF472" i="5"/>
  <c r="X472" i="5"/>
  <c r="V472" i="5"/>
  <c r="T472" i="5"/>
  <c r="P472" i="5"/>
  <c r="K472" i="5" s="1"/>
  <c r="BE472" i="5" s="1"/>
  <c r="BI469" i="5"/>
  <c r="BH469" i="5"/>
  <c r="BG469" i="5"/>
  <c r="BF469" i="5"/>
  <c r="X469" i="5"/>
  <c r="V469" i="5"/>
  <c r="T469" i="5"/>
  <c r="P469" i="5"/>
  <c r="K469" i="5" s="1"/>
  <c r="BE469" i="5" s="1"/>
  <c r="BI467" i="5"/>
  <c r="BH467" i="5"/>
  <c r="BG467" i="5"/>
  <c r="BF467" i="5"/>
  <c r="X467" i="5"/>
  <c r="V467" i="5"/>
  <c r="T467" i="5"/>
  <c r="P467" i="5"/>
  <c r="BK467" i="5" s="1"/>
  <c r="BI465" i="5"/>
  <c r="BH465" i="5"/>
  <c r="BG465" i="5"/>
  <c r="BF465" i="5"/>
  <c r="X465" i="5"/>
  <c r="V465" i="5"/>
  <c r="T465" i="5"/>
  <c r="T454" i="5" s="1"/>
  <c r="P465" i="5"/>
  <c r="BK465" i="5" s="1"/>
  <c r="BI455" i="5"/>
  <c r="BH455" i="5"/>
  <c r="BG455" i="5"/>
  <c r="BF455" i="5"/>
  <c r="X455" i="5"/>
  <c r="V455" i="5"/>
  <c r="V454" i="5"/>
  <c r="T455" i="5"/>
  <c r="P455" i="5"/>
  <c r="BI453" i="5"/>
  <c r="BH453" i="5"/>
  <c r="BG453" i="5"/>
  <c r="BF453" i="5"/>
  <c r="X453" i="5"/>
  <c r="V453" i="5"/>
  <c r="T453" i="5"/>
  <c r="P453" i="5"/>
  <c r="BI452" i="5"/>
  <c r="BH452" i="5"/>
  <c r="BG452" i="5"/>
  <c r="BF452" i="5"/>
  <c r="X452" i="5"/>
  <c r="V452" i="5"/>
  <c r="T452" i="5"/>
  <c r="P452" i="5"/>
  <c r="BI449" i="5"/>
  <c r="BH449" i="5"/>
  <c r="BG449" i="5"/>
  <c r="BF449" i="5"/>
  <c r="X449" i="5"/>
  <c r="V449" i="5"/>
  <c r="T449" i="5"/>
  <c r="P449" i="5"/>
  <c r="BK449" i="5" s="1"/>
  <c r="BI447" i="5"/>
  <c r="BH447" i="5"/>
  <c r="BG447" i="5"/>
  <c r="BF447" i="5"/>
  <c r="X447" i="5"/>
  <c r="V447" i="5"/>
  <c r="T447" i="5"/>
  <c r="P447" i="5"/>
  <c r="BI445" i="5"/>
  <c r="BH445" i="5"/>
  <c r="BG445" i="5"/>
  <c r="BF445" i="5"/>
  <c r="X445" i="5"/>
  <c r="V445" i="5"/>
  <c r="T445" i="5"/>
  <c r="P445" i="5"/>
  <c r="BI442" i="5"/>
  <c r="BH442" i="5"/>
  <c r="BG442" i="5"/>
  <c r="BF442" i="5"/>
  <c r="X442" i="5"/>
  <c r="V442" i="5"/>
  <c r="T442" i="5"/>
  <c r="P442" i="5"/>
  <c r="BI439" i="5"/>
  <c r="BH439" i="5"/>
  <c r="BG439" i="5"/>
  <c r="BF439" i="5"/>
  <c r="X439" i="5"/>
  <c r="V439" i="5"/>
  <c r="T439" i="5"/>
  <c r="P439" i="5"/>
  <c r="BI436" i="5"/>
  <c r="BH436" i="5"/>
  <c r="BG436" i="5"/>
  <c r="BF436" i="5"/>
  <c r="X436" i="5"/>
  <c r="V436" i="5"/>
  <c r="T436" i="5"/>
  <c r="P436" i="5"/>
  <c r="BK436" i="5" s="1"/>
  <c r="BI428" i="5"/>
  <c r="BH428" i="5"/>
  <c r="BG428" i="5"/>
  <c r="BF428" i="5"/>
  <c r="X428" i="5"/>
  <c r="V428" i="5"/>
  <c r="T428" i="5"/>
  <c r="P428" i="5"/>
  <c r="K428" i="5" s="1"/>
  <c r="BE428" i="5" s="1"/>
  <c r="BI416" i="5"/>
  <c r="BH416" i="5"/>
  <c r="BG416" i="5"/>
  <c r="BF416" i="5"/>
  <c r="X416" i="5"/>
  <c r="V416" i="5"/>
  <c r="T416" i="5"/>
  <c r="P416" i="5"/>
  <c r="BI413" i="5"/>
  <c r="BH413" i="5"/>
  <c r="BG413" i="5"/>
  <c r="BF413" i="5"/>
  <c r="X413" i="5"/>
  <c r="V413" i="5"/>
  <c r="T413" i="5"/>
  <c r="P413" i="5"/>
  <c r="BI410" i="5"/>
  <c r="BH410" i="5"/>
  <c r="BG410" i="5"/>
  <c r="BF410" i="5"/>
  <c r="X410" i="5"/>
  <c r="V410" i="5"/>
  <c r="T410" i="5"/>
  <c r="P410" i="5"/>
  <c r="BK410" i="5" s="1"/>
  <c r="BI407" i="5"/>
  <c r="BH407" i="5"/>
  <c r="BG407" i="5"/>
  <c r="BF407" i="5"/>
  <c r="X407" i="5"/>
  <c r="V407" i="5"/>
  <c r="T407" i="5"/>
  <c r="P407" i="5"/>
  <c r="BK407" i="5" s="1"/>
  <c r="BI405" i="5"/>
  <c r="BH405" i="5"/>
  <c r="BG405" i="5"/>
  <c r="BF405" i="5"/>
  <c r="X405" i="5"/>
  <c r="V405" i="5"/>
  <c r="T405" i="5"/>
  <c r="P405" i="5"/>
  <c r="BI403" i="5"/>
  <c r="BH403" i="5"/>
  <c r="BG403" i="5"/>
  <c r="BF403" i="5"/>
  <c r="X403" i="5"/>
  <c r="V403" i="5"/>
  <c r="T403" i="5"/>
  <c r="P403" i="5"/>
  <c r="BI401" i="5"/>
  <c r="BH401" i="5"/>
  <c r="BG401" i="5"/>
  <c r="BF401" i="5"/>
  <c r="X401" i="5"/>
  <c r="V401" i="5"/>
  <c r="T401" i="5"/>
  <c r="P401" i="5"/>
  <c r="BI399" i="5"/>
  <c r="BH399" i="5"/>
  <c r="BG399" i="5"/>
  <c r="BF399" i="5"/>
  <c r="X399" i="5"/>
  <c r="V399" i="5"/>
  <c r="T399" i="5"/>
  <c r="P399" i="5"/>
  <c r="BK399" i="5" s="1"/>
  <c r="BI398" i="5"/>
  <c r="BH398" i="5"/>
  <c r="BG398" i="5"/>
  <c r="BF398" i="5"/>
  <c r="X398" i="5"/>
  <c r="V398" i="5"/>
  <c r="T398" i="5"/>
  <c r="P398" i="5"/>
  <c r="K398" i="5" s="1"/>
  <c r="BE398" i="5" s="1"/>
  <c r="BI395" i="5"/>
  <c r="BH395" i="5"/>
  <c r="BG395" i="5"/>
  <c r="BF395" i="5"/>
  <c r="X395" i="5"/>
  <c r="V395" i="5"/>
  <c r="T395" i="5"/>
  <c r="P395" i="5"/>
  <c r="BI393" i="5"/>
  <c r="BH393" i="5"/>
  <c r="BG393" i="5"/>
  <c r="BF393" i="5"/>
  <c r="X393" i="5"/>
  <c r="V393" i="5"/>
  <c r="T393" i="5"/>
  <c r="P393" i="5"/>
  <c r="BI391" i="5"/>
  <c r="BH391" i="5"/>
  <c r="BG391" i="5"/>
  <c r="BF391" i="5"/>
  <c r="X391" i="5"/>
  <c r="V391" i="5"/>
  <c r="T391" i="5"/>
  <c r="P391" i="5"/>
  <c r="BI388" i="5"/>
  <c r="BH388" i="5"/>
  <c r="BG388" i="5"/>
  <c r="BF388" i="5"/>
  <c r="X388" i="5"/>
  <c r="V388" i="5"/>
  <c r="T388" i="5"/>
  <c r="P388" i="5"/>
  <c r="K388" i="5" s="1"/>
  <c r="BI386" i="5"/>
  <c r="BH386" i="5"/>
  <c r="BG386" i="5"/>
  <c r="BF386" i="5"/>
  <c r="X386" i="5"/>
  <c r="V386" i="5"/>
  <c r="T386" i="5"/>
  <c r="P386" i="5"/>
  <c r="BI384" i="5"/>
  <c r="BH384" i="5"/>
  <c r="BG384" i="5"/>
  <c r="BF384" i="5"/>
  <c r="X384" i="5"/>
  <c r="V384" i="5"/>
  <c r="T384" i="5"/>
  <c r="P384" i="5"/>
  <c r="BI382" i="5"/>
  <c r="BH382" i="5"/>
  <c r="BG382" i="5"/>
  <c r="BF382" i="5"/>
  <c r="X382" i="5"/>
  <c r="V382" i="5"/>
  <c r="T382" i="5"/>
  <c r="P382" i="5"/>
  <c r="BI380" i="5"/>
  <c r="BH380" i="5"/>
  <c r="BG380" i="5"/>
  <c r="BF380" i="5"/>
  <c r="X380" i="5"/>
  <c r="V380" i="5"/>
  <c r="T380" i="5"/>
  <c r="P380" i="5"/>
  <c r="BI378" i="5"/>
  <c r="BH378" i="5"/>
  <c r="BG378" i="5"/>
  <c r="BF378" i="5"/>
  <c r="X378" i="5"/>
  <c r="V378" i="5"/>
  <c r="T378" i="5"/>
  <c r="P378" i="5"/>
  <c r="BI376" i="5"/>
  <c r="BH376" i="5"/>
  <c r="BG376" i="5"/>
  <c r="BF376" i="5"/>
  <c r="X376" i="5"/>
  <c r="V376" i="5"/>
  <c r="T376" i="5"/>
  <c r="P376" i="5"/>
  <c r="BI374" i="5"/>
  <c r="BH374" i="5"/>
  <c r="BG374" i="5"/>
  <c r="BF374" i="5"/>
  <c r="X374" i="5"/>
  <c r="V374" i="5"/>
  <c r="T374" i="5"/>
  <c r="P374" i="5"/>
  <c r="BI371" i="5"/>
  <c r="BH371" i="5"/>
  <c r="BG371" i="5"/>
  <c r="BF371" i="5"/>
  <c r="X371" i="5"/>
  <c r="V371" i="5"/>
  <c r="T371" i="5"/>
  <c r="P371" i="5"/>
  <c r="BI369" i="5"/>
  <c r="BH369" i="5"/>
  <c r="BG369" i="5"/>
  <c r="BF369" i="5"/>
  <c r="X369" i="5"/>
  <c r="V369" i="5"/>
  <c r="T369" i="5"/>
  <c r="P369" i="5"/>
  <c r="BI366" i="5"/>
  <c r="BH366" i="5"/>
  <c r="BG366" i="5"/>
  <c r="BF366" i="5"/>
  <c r="X366" i="5"/>
  <c r="V366" i="5"/>
  <c r="T366" i="5"/>
  <c r="P366" i="5"/>
  <c r="BI362" i="5"/>
  <c r="BH362" i="5"/>
  <c r="BG362" i="5"/>
  <c r="BF362" i="5"/>
  <c r="X362" i="5"/>
  <c r="V362" i="5"/>
  <c r="T362" i="5"/>
  <c r="P362" i="5"/>
  <c r="BI360" i="5"/>
  <c r="BH360" i="5"/>
  <c r="BG360" i="5"/>
  <c r="BF360" i="5"/>
  <c r="X360" i="5"/>
  <c r="V360" i="5"/>
  <c r="T360" i="5"/>
  <c r="P360" i="5"/>
  <c r="K360" i="5" s="1"/>
  <c r="BI357" i="5"/>
  <c r="BH357" i="5"/>
  <c r="BG357" i="5"/>
  <c r="BF357" i="5"/>
  <c r="X357" i="5"/>
  <c r="V357" i="5"/>
  <c r="T357" i="5"/>
  <c r="P357" i="5"/>
  <c r="BI353" i="5"/>
  <c r="BH353" i="5"/>
  <c r="BG353" i="5"/>
  <c r="BF353" i="5"/>
  <c r="X353" i="5"/>
  <c r="V353" i="5"/>
  <c r="T353" i="5"/>
  <c r="P353" i="5"/>
  <c r="BI351" i="5"/>
  <c r="BH351" i="5"/>
  <c r="BG351" i="5"/>
  <c r="BF351" i="5"/>
  <c r="X351" i="5"/>
  <c r="V351" i="5"/>
  <c r="T351" i="5"/>
  <c r="P351" i="5"/>
  <c r="BI346" i="5"/>
  <c r="BH346" i="5"/>
  <c r="BG346" i="5"/>
  <c r="BF346" i="5"/>
  <c r="X346" i="5"/>
  <c r="V346" i="5"/>
  <c r="T346" i="5"/>
  <c r="P346" i="5"/>
  <c r="BI342" i="5"/>
  <c r="BH342" i="5"/>
  <c r="BG342" i="5"/>
  <c r="BF342" i="5"/>
  <c r="X342" i="5"/>
  <c r="V342" i="5"/>
  <c r="T342" i="5"/>
  <c r="P342" i="5"/>
  <c r="K342" i="5" s="1"/>
  <c r="BI339" i="5"/>
  <c r="BH339" i="5"/>
  <c r="BG339" i="5"/>
  <c r="BF339" i="5"/>
  <c r="X339" i="5"/>
  <c r="V339" i="5"/>
  <c r="T339" i="5"/>
  <c r="P339" i="5"/>
  <c r="BI336" i="5"/>
  <c r="BH336" i="5"/>
  <c r="BG336" i="5"/>
  <c r="BF336" i="5"/>
  <c r="X336" i="5"/>
  <c r="V336" i="5"/>
  <c r="T336" i="5"/>
  <c r="P336" i="5"/>
  <c r="BI330" i="5"/>
  <c r="BH330" i="5"/>
  <c r="BG330" i="5"/>
  <c r="BF330" i="5"/>
  <c r="X330" i="5"/>
  <c r="V330" i="5"/>
  <c r="T330" i="5"/>
  <c r="P330" i="5"/>
  <c r="BI328" i="5"/>
  <c r="BH328" i="5"/>
  <c r="BG328" i="5"/>
  <c r="BF328" i="5"/>
  <c r="X328" i="5"/>
  <c r="V328" i="5"/>
  <c r="T328" i="5"/>
  <c r="P328" i="5"/>
  <c r="BK328" i="5" s="1"/>
  <c r="BI326" i="5"/>
  <c r="BH326" i="5"/>
  <c r="BG326" i="5"/>
  <c r="BF326" i="5"/>
  <c r="X326" i="5"/>
  <c r="V326" i="5"/>
  <c r="T326" i="5"/>
  <c r="P326" i="5"/>
  <c r="BI320" i="5"/>
  <c r="BH320" i="5"/>
  <c r="BG320" i="5"/>
  <c r="BF320" i="5"/>
  <c r="X320" i="5"/>
  <c r="V320" i="5"/>
  <c r="T320" i="5"/>
  <c r="P320" i="5"/>
  <c r="BI317" i="5"/>
  <c r="BH317" i="5"/>
  <c r="BG317" i="5"/>
  <c r="BF317" i="5"/>
  <c r="X317" i="5"/>
  <c r="V317" i="5"/>
  <c r="T317" i="5"/>
  <c r="P317" i="5"/>
  <c r="BI313" i="5"/>
  <c r="BH313" i="5"/>
  <c r="BG313" i="5"/>
  <c r="BF313" i="5"/>
  <c r="X313" i="5"/>
  <c r="V313" i="5"/>
  <c r="T313" i="5"/>
  <c r="P313" i="5"/>
  <c r="BI310" i="5"/>
  <c r="BH310" i="5"/>
  <c r="BG310" i="5"/>
  <c r="BF310" i="5"/>
  <c r="X310" i="5"/>
  <c r="V310" i="5"/>
  <c r="T310" i="5"/>
  <c r="P310" i="5"/>
  <c r="BI308" i="5"/>
  <c r="BH308" i="5"/>
  <c r="BG308" i="5"/>
  <c r="BF308" i="5"/>
  <c r="X308" i="5"/>
  <c r="V308" i="5"/>
  <c r="T308" i="5"/>
  <c r="P308" i="5"/>
  <c r="BI304" i="5"/>
  <c r="BH304" i="5"/>
  <c r="BG304" i="5"/>
  <c r="BF304" i="5"/>
  <c r="X304" i="5"/>
  <c r="V304" i="5"/>
  <c r="T304" i="5"/>
  <c r="P304" i="5"/>
  <c r="BI301" i="5"/>
  <c r="BH301" i="5"/>
  <c r="BG301" i="5"/>
  <c r="BF301" i="5"/>
  <c r="X301" i="5"/>
  <c r="V301" i="5"/>
  <c r="T301" i="5"/>
  <c r="P301" i="5"/>
  <c r="BI298" i="5"/>
  <c r="BH298" i="5"/>
  <c r="BG298" i="5"/>
  <c r="BF298" i="5"/>
  <c r="X298" i="5"/>
  <c r="V298" i="5"/>
  <c r="T298" i="5"/>
  <c r="P298" i="5"/>
  <c r="BI295" i="5"/>
  <c r="BH295" i="5"/>
  <c r="BG295" i="5"/>
  <c r="BF295" i="5"/>
  <c r="X295" i="5"/>
  <c r="V295" i="5"/>
  <c r="T295" i="5"/>
  <c r="P295" i="5"/>
  <c r="BI292" i="5"/>
  <c r="BH292" i="5"/>
  <c r="BG292" i="5"/>
  <c r="BF292" i="5"/>
  <c r="X292" i="5"/>
  <c r="V292" i="5"/>
  <c r="T292" i="5"/>
  <c r="P292" i="5"/>
  <c r="BI289" i="5"/>
  <c r="BH289" i="5"/>
  <c r="BG289" i="5"/>
  <c r="BF289" i="5"/>
  <c r="X289" i="5"/>
  <c r="V289" i="5"/>
  <c r="T289" i="5"/>
  <c r="P289" i="5"/>
  <c r="BI286" i="5"/>
  <c r="BH286" i="5"/>
  <c r="BG286" i="5"/>
  <c r="BF286" i="5"/>
  <c r="X286" i="5"/>
  <c r="V286" i="5"/>
  <c r="T286" i="5"/>
  <c r="P286" i="5"/>
  <c r="BI284" i="5"/>
  <c r="BH284" i="5"/>
  <c r="BG284" i="5"/>
  <c r="BF284" i="5"/>
  <c r="X284" i="5"/>
  <c r="V284" i="5"/>
  <c r="T284" i="5"/>
  <c r="P284" i="5"/>
  <c r="K284" i="5" s="1"/>
  <c r="BE284" i="5" s="1"/>
  <c r="BI282" i="5"/>
  <c r="BH282" i="5"/>
  <c r="BG282" i="5"/>
  <c r="BF282" i="5"/>
  <c r="X282" i="5"/>
  <c r="V282" i="5"/>
  <c r="T282" i="5"/>
  <c r="P282" i="5"/>
  <c r="BI280" i="5"/>
  <c r="BH280" i="5"/>
  <c r="BG280" i="5"/>
  <c r="BF280" i="5"/>
  <c r="X280" i="5"/>
  <c r="V280" i="5"/>
  <c r="T280" i="5"/>
  <c r="P280" i="5"/>
  <c r="BI278" i="5"/>
  <c r="BH278" i="5"/>
  <c r="BG278" i="5"/>
  <c r="BF278" i="5"/>
  <c r="X278" i="5"/>
  <c r="V278" i="5"/>
  <c r="T278" i="5"/>
  <c r="P278" i="5"/>
  <c r="BI276" i="5"/>
  <c r="BH276" i="5"/>
  <c r="BG276" i="5"/>
  <c r="BF276" i="5"/>
  <c r="X276" i="5"/>
  <c r="V276" i="5"/>
  <c r="T276" i="5"/>
  <c r="P276" i="5"/>
  <c r="BI275" i="5"/>
  <c r="BH275" i="5"/>
  <c r="BG275" i="5"/>
  <c r="BF275" i="5"/>
  <c r="X275" i="5"/>
  <c r="V275" i="5"/>
  <c r="T275" i="5"/>
  <c r="P275" i="5"/>
  <c r="BI274" i="5"/>
  <c r="BH274" i="5"/>
  <c r="BG274" i="5"/>
  <c r="BF274" i="5"/>
  <c r="X274" i="5"/>
  <c r="V274" i="5"/>
  <c r="T274" i="5"/>
  <c r="P274" i="5"/>
  <c r="BI273" i="5"/>
  <c r="BH273" i="5"/>
  <c r="BG273" i="5"/>
  <c r="BF273" i="5"/>
  <c r="X273" i="5"/>
  <c r="V273" i="5"/>
  <c r="T273" i="5"/>
  <c r="P273" i="5"/>
  <c r="BI272" i="5"/>
  <c r="BH272" i="5"/>
  <c r="BG272" i="5"/>
  <c r="BF272" i="5"/>
  <c r="X272" i="5"/>
  <c r="V272" i="5"/>
  <c r="T272" i="5"/>
  <c r="P272" i="5"/>
  <c r="K272" i="5" s="1"/>
  <c r="BI270" i="5"/>
  <c r="BH270" i="5"/>
  <c r="BG270" i="5"/>
  <c r="BF270" i="5"/>
  <c r="X270" i="5"/>
  <c r="V270" i="5"/>
  <c r="T270" i="5"/>
  <c r="P270" i="5"/>
  <c r="BI268" i="5"/>
  <c r="BH268" i="5"/>
  <c r="BG268" i="5"/>
  <c r="BF268" i="5"/>
  <c r="X268" i="5"/>
  <c r="V268" i="5"/>
  <c r="T268" i="5"/>
  <c r="P268" i="5"/>
  <c r="BI266" i="5"/>
  <c r="BH266" i="5"/>
  <c r="BG266" i="5"/>
  <c r="BF266" i="5"/>
  <c r="X266" i="5"/>
  <c r="V266" i="5"/>
  <c r="T266" i="5"/>
  <c r="P266" i="5"/>
  <c r="BI265" i="5"/>
  <c r="BH265" i="5"/>
  <c r="BG265" i="5"/>
  <c r="BF265" i="5"/>
  <c r="X265" i="5"/>
  <c r="V265" i="5"/>
  <c r="T265" i="5"/>
  <c r="P265" i="5"/>
  <c r="BI261" i="5"/>
  <c r="BH261" i="5"/>
  <c r="BG261" i="5"/>
  <c r="BF261" i="5"/>
  <c r="X261" i="5"/>
  <c r="V261" i="5"/>
  <c r="T261" i="5"/>
  <c r="P261" i="5"/>
  <c r="K261" i="5" s="1"/>
  <c r="BI260" i="5"/>
  <c r="BH260" i="5"/>
  <c r="BG260" i="5"/>
  <c r="BF260" i="5"/>
  <c r="X260" i="5"/>
  <c r="V260" i="5"/>
  <c r="T260" i="5"/>
  <c r="P260" i="5"/>
  <c r="BI259" i="5"/>
  <c r="BH259" i="5"/>
  <c r="BG259" i="5"/>
  <c r="BF259" i="5"/>
  <c r="X259" i="5"/>
  <c r="V259" i="5"/>
  <c r="T259" i="5"/>
  <c r="P259" i="5"/>
  <c r="BI258" i="5"/>
  <c r="BH258" i="5"/>
  <c r="BG258" i="5"/>
  <c r="BF258" i="5"/>
  <c r="X258" i="5"/>
  <c r="V258" i="5"/>
  <c r="T258" i="5"/>
  <c r="P258" i="5"/>
  <c r="BI257" i="5"/>
  <c r="BH257" i="5"/>
  <c r="BG257" i="5"/>
  <c r="BF257" i="5"/>
  <c r="X257" i="5"/>
  <c r="V257" i="5"/>
  <c r="T257" i="5"/>
  <c r="P257" i="5"/>
  <c r="BI246" i="5"/>
  <c r="BH246" i="5"/>
  <c r="BG246" i="5"/>
  <c r="BF246" i="5"/>
  <c r="X246" i="5"/>
  <c r="V246" i="5"/>
  <c r="T246" i="5"/>
  <c r="P246" i="5"/>
  <c r="K246" i="5" s="1"/>
  <c r="BI242" i="5"/>
  <c r="BH242" i="5"/>
  <c r="BG242" i="5"/>
  <c r="BF242" i="5"/>
  <c r="X242" i="5"/>
  <c r="V242" i="5"/>
  <c r="T242" i="5"/>
  <c r="P242" i="5"/>
  <c r="BI239" i="5"/>
  <c r="BH239" i="5"/>
  <c r="BG239" i="5"/>
  <c r="BF239" i="5"/>
  <c r="X239" i="5"/>
  <c r="V239" i="5"/>
  <c r="T239" i="5"/>
  <c r="P239" i="5"/>
  <c r="BI235" i="5"/>
  <c r="BH235" i="5"/>
  <c r="BG235" i="5"/>
  <c r="BF235" i="5"/>
  <c r="X235" i="5"/>
  <c r="V235" i="5"/>
  <c r="T235" i="5"/>
  <c r="P235" i="5"/>
  <c r="BI231" i="5"/>
  <c r="BH231" i="5"/>
  <c r="BG231" i="5"/>
  <c r="BF231" i="5"/>
  <c r="X231" i="5"/>
  <c r="V231" i="5"/>
  <c r="T231" i="5"/>
  <c r="P231" i="5"/>
  <c r="BI228" i="5"/>
  <c r="BH228" i="5"/>
  <c r="BG228" i="5"/>
  <c r="BF228" i="5"/>
  <c r="X228" i="5"/>
  <c r="V228" i="5"/>
  <c r="T228" i="5"/>
  <c r="P228" i="5"/>
  <c r="K228" i="5" s="1"/>
  <c r="BI225" i="5"/>
  <c r="BH225" i="5"/>
  <c r="BG225" i="5"/>
  <c r="BF225" i="5"/>
  <c r="X225" i="5"/>
  <c r="V225" i="5"/>
  <c r="T225" i="5"/>
  <c r="P225" i="5"/>
  <c r="BI221" i="5"/>
  <c r="BH221" i="5"/>
  <c r="BG221" i="5"/>
  <c r="BF221" i="5"/>
  <c r="X221" i="5"/>
  <c r="V221" i="5"/>
  <c r="T221" i="5"/>
  <c r="P221" i="5"/>
  <c r="BI215" i="5"/>
  <c r="BH215" i="5"/>
  <c r="BG215" i="5"/>
  <c r="BF215" i="5"/>
  <c r="X215" i="5"/>
  <c r="V215" i="5"/>
  <c r="T215" i="5"/>
  <c r="P215" i="5"/>
  <c r="BI214" i="5"/>
  <c r="BH214" i="5"/>
  <c r="BG214" i="5"/>
  <c r="BF214" i="5"/>
  <c r="X214" i="5"/>
  <c r="V214" i="5"/>
  <c r="T214" i="5"/>
  <c r="P214" i="5"/>
  <c r="BI210" i="5"/>
  <c r="BH210" i="5"/>
  <c r="BG210" i="5"/>
  <c r="BF210" i="5"/>
  <c r="X210" i="5"/>
  <c r="V210" i="5"/>
  <c r="T210" i="5"/>
  <c r="P210" i="5"/>
  <c r="BI206" i="5"/>
  <c r="BH206" i="5"/>
  <c r="BG206" i="5"/>
  <c r="BF206" i="5"/>
  <c r="X206" i="5"/>
  <c r="V206" i="5"/>
  <c r="T206" i="5"/>
  <c r="P206" i="5"/>
  <c r="BI201" i="5"/>
  <c r="BH201" i="5"/>
  <c r="BG201" i="5"/>
  <c r="BF201" i="5"/>
  <c r="X201" i="5"/>
  <c r="V201" i="5"/>
  <c r="T201" i="5"/>
  <c r="P201" i="5"/>
  <c r="BI199" i="5"/>
  <c r="BH199" i="5"/>
  <c r="BG199" i="5"/>
  <c r="BF199" i="5"/>
  <c r="X199" i="5"/>
  <c r="V199" i="5"/>
  <c r="T199" i="5"/>
  <c r="P199" i="5"/>
  <c r="BI196" i="5"/>
  <c r="BH196" i="5"/>
  <c r="BG196" i="5"/>
  <c r="BF196" i="5"/>
  <c r="X196" i="5"/>
  <c r="V196" i="5"/>
  <c r="T196" i="5"/>
  <c r="P196" i="5"/>
  <c r="BI194" i="5"/>
  <c r="BH194" i="5"/>
  <c r="BG194" i="5"/>
  <c r="BF194" i="5"/>
  <c r="X194" i="5"/>
  <c r="V194" i="5"/>
  <c r="T194" i="5"/>
  <c r="P194" i="5"/>
  <c r="BI192" i="5"/>
  <c r="BH192" i="5"/>
  <c r="BG192" i="5"/>
  <c r="BF192" i="5"/>
  <c r="X192" i="5"/>
  <c r="V192" i="5"/>
  <c r="T192" i="5"/>
  <c r="P192" i="5"/>
  <c r="BI189" i="5"/>
  <c r="BH189" i="5"/>
  <c r="BG189" i="5"/>
  <c r="BF189" i="5"/>
  <c r="X189" i="5"/>
  <c r="V189" i="5"/>
  <c r="T189" i="5"/>
  <c r="P189" i="5"/>
  <c r="BI186" i="5"/>
  <c r="BH186" i="5"/>
  <c r="BG186" i="5"/>
  <c r="BF186" i="5"/>
  <c r="X186" i="5"/>
  <c r="V186" i="5"/>
  <c r="T186" i="5"/>
  <c r="P186" i="5"/>
  <c r="BI184" i="5"/>
  <c r="BH184" i="5"/>
  <c r="BG184" i="5"/>
  <c r="BF184" i="5"/>
  <c r="X184" i="5"/>
  <c r="V184" i="5"/>
  <c r="T184" i="5"/>
  <c r="P184" i="5"/>
  <c r="BK184" i="5" s="1"/>
  <c r="BI182" i="5"/>
  <c r="BH182" i="5"/>
  <c r="BG182" i="5"/>
  <c r="BF182" i="5"/>
  <c r="X182" i="5"/>
  <c r="V182" i="5"/>
  <c r="T182" i="5"/>
  <c r="P182" i="5"/>
  <c r="BI177" i="5"/>
  <c r="BH177" i="5"/>
  <c r="BG177" i="5"/>
  <c r="BF177" i="5"/>
  <c r="X177" i="5"/>
  <c r="V177" i="5"/>
  <c r="T177" i="5"/>
  <c r="P177" i="5"/>
  <c r="BI170" i="5"/>
  <c r="BH170" i="5"/>
  <c r="BG170" i="5"/>
  <c r="BF170" i="5"/>
  <c r="X170" i="5"/>
  <c r="V170" i="5"/>
  <c r="T170" i="5"/>
  <c r="P170" i="5"/>
  <c r="BI162" i="5"/>
  <c r="BH162" i="5"/>
  <c r="BG162" i="5"/>
  <c r="BF162" i="5"/>
  <c r="X162" i="5"/>
  <c r="V162" i="5"/>
  <c r="T162" i="5"/>
  <c r="P162" i="5"/>
  <c r="BI160" i="5"/>
  <c r="BH160" i="5"/>
  <c r="BG160" i="5"/>
  <c r="BF160" i="5"/>
  <c r="X160" i="5"/>
  <c r="V160" i="5"/>
  <c r="T160" i="5"/>
  <c r="P160" i="5"/>
  <c r="K160" i="5" s="1"/>
  <c r="BE160" i="5" s="1"/>
  <c r="BI158" i="5"/>
  <c r="BH158" i="5"/>
  <c r="BG158" i="5"/>
  <c r="BF158" i="5"/>
  <c r="X158" i="5"/>
  <c r="V158" i="5"/>
  <c r="T158" i="5"/>
  <c r="P158" i="5"/>
  <c r="BI155" i="5"/>
  <c r="BH155" i="5"/>
  <c r="BG155" i="5"/>
  <c r="BF155" i="5"/>
  <c r="X155" i="5"/>
  <c r="V155" i="5"/>
  <c r="T155" i="5"/>
  <c r="P155" i="5"/>
  <c r="BI151" i="5"/>
  <c r="BH151" i="5"/>
  <c r="BG151" i="5"/>
  <c r="BF151" i="5"/>
  <c r="X151" i="5"/>
  <c r="V151" i="5"/>
  <c r="T151" i="5"/>
  <c r="P151" i="5"/>
  <c r="BI148" i="5"/>
  <c r="BH148" i="5"/>
  <c r="BG148" i="5"/>
  <c r="BF148" i="5"/>
  <c r="X148" i="5"/>
  <c r="V148" i="5"/>
  <c r="T148" i="5"/>
  <c r="P148" i="5"/>
  <c r="K148" i="5" s="1"/>
  <c r="BE148" i="5" s="1"/>
  <c r="BI135" i="5"/>
  <c r="BH135" i="5"/>
  <c r="BG135" i="5"/>
  <c r="BF135" i="5"/>
  <c r="X135" i="5"/>
  <c r="V135" i="5"/>
  <c r="T135" i="5"/>
  <c r="P135" i="5"/>
  <c r="BI129" i="5"/>
  <c r="BH129" i="5"/>
  <c r="BG129" i="5"/>
  <c r="BF129" i="5"/>
  <c r="X129" i="5"/>
  <c r="V129" i="5"/>
  <c r="T129" i="5"/>
  <c r="P129" i="5"/>
  <c r="BK129" i="5" s="1"/>
  <c r="BI122" i="5"/>
  <c r="BH122" i="5"/>
  <c r="BG122" i="5"/>
  <c r="BF122" i="5"/>
  <c r="X122" i="5"/>
  <c r="V122" i="5"/>
  <c r="T122" i="5"/>
  <c r="P122" i="5"/>
  <c r="BK122" i="5" s="1"/>
  <c r="BI116" i="5"/>
  <c r="BH116" i="5"/>
  <c r="BG116" i="5"/>
  <c r="BF116" i="5"/>
  <c r="X116" i="5"/>
  <c r="V116" i="5"/>
  <c r="T116" i="5"/>
  <c r="P116" i="5"/>
  <c r="BI114" i="5"/>
  <c r="BH114" i="5"/>
  <c r="BG114" i="5"/>
  <c r="BF114" i="5"/>
  <c r="X114" i="5"/>
  <c r="V114" i="5"/>
  <c r="T114" i="5"/>
  <c r="P114" i="5"/>
  <c r="BI112" i="5"/>
  <c r="BH112" i="5"/>
  <c r="BG112" i="5"/>
  <c r="BF112" i="5"/>
  <c r="X112" i="5"/>
  <c r="V112" i="5"/>
  <c r="T112" i="5"/>
  <c r="P112" i="5"/>
  <c r="BI110" i="5"/>
  <c r="BH110" i="5"/>
  <c r="BG110" i="5"/>
  <c r="BF110" i="5"/>
  <c r="X110" i="5"/>
  <c r="V110" i="5"/>
  <c r="T110" i="5"/>
  <c r="P110" i="5"/>
  <c r="BI108" i="5"/>
  <c r="BH108" i="5"/>
  <c r="BG108" i="5"/>
  <c r="BF108" i="5"/>
  <c r="X108" i="5"/>
  <c r="V108" i="5"/>
  <c r="T108" i="5"/>
  <c r="P108" i="5"/>
  <c r="BI106" i="5"/>
  <c r="BH106" i="5"/>
  <c r="BG106" i="5"/>
  <c r="BF106" i="5"/>
  <c r="X106" i="5"/>
  <c r="V106" i="5"/>
  <c r="T106" i="5"/>
  <c r="P106" i="5"/>
  <c r="J100" i="5"/>
  <c r="J99" i="5"/>
  <c r="F99" i="5"/>
  <c r="F97" i="5"/>
  <c r="E95" i="5"/>
  <c r="J57" i="5"/>
  <c r="J56" i="5"/>
  <c r="F56" i="5"/>
  <c r="F54" i="5"/>
  <c r="E52" i="5"/>
  <c r="J18" i="5"/>
  <c r="E18" i="5"/>
  <c r="F100" i="5" s="1"/>
  <c r="J17" i="5"/>
  <c r="J12" i="5"/>
  <c r="J97" i="5"/>
  <c r="E7" i="5"/>
  <c r="E50" i="5"/>
  <c r="K39" i="4"/>
  <c r="K38" i="4"/>
  <c r="BA57" i="1" s="1"/>
  <c r="K37" i="4"/>
  <c r="AZ57" i="1"/>
  <c r="BI318" i="4"/>
  <c r="BH318" i="4"/>
  <c r="BG318" i="4"/>
  <c r="BF318" i="4"/>
  <c r="X318" i="4"/>
  <c r="V318" i="4"/>
  <c r="T318" i="4"/>
  <c r="P318" i="4"/>
  <c r="BI317" i="4"/>
  <c r="BH317" i="4"/>
  <c r="BG317" i="4"/>
  <c r="BF317" i="4"/>
  <c r="X317" i="4"/>
  <c r="V317" i="4"/>
  <c r="T317" i="4"/>
  <c r="P317" i="4"/>
  <c r="BI316" i="4"/>
  <c r="BH316" i="4"/>
  <c r="BG316" i="4"/>
  <c r="BF316" i="4"/>
  <c r="X316" i="4"/>
  <c r="V316" i="4"/>
  <c r="T316" i="4"/>
  <c r="P316" i="4"/>
  <c r="BI315" i="4"/>
  <c r="BH315" i="4"/>
  <c r="BG315" i="4"/>
  <c r="BF315" i="4"/>
  <c r="X315" i="4"/>
  <c r="V315" i="4"/>
  <c r="T315" i="4"/>
  <c r="P315" i="4"/>
  <c r="BI314" i="4"/>
  <c r="BH314" i="4"/>
  <c r="BG314" i="4"/>
  <c r="BF314" i="4"/>
  <c r="X314" i="4"/>
  <c r="V314" i="4"/>
  <c r="T314" i="4"/>
  <c r="P314" i="4"/>
  <c r="BI313" i="4"/>
  <c r="BH313" i="4"/>
  <c r="BG313" i="4"/>
  <c r="BF313" i="4"/>
  <c r="X313" i="4"/>
  <c r="V313" i="4"/>
  <c r="T313" i="4"/>
  <c r="P313" i="4"/>
  <c r="BI312" i="4"/>
  <c r="BH312" i="4"/>
  <c r="BG312" i="4"/>
  <c r="BF312" i="4"/>
  <c r="X312" i="4"/>
  <c r="V312" i="4"/>
  <c r="T312" i="4"/>
  <c r="P312" i="4"/>
  <c r="BI311" i="4"/>
  <c r="BH311" i="4"/>
  <c r="BG311" i="4"/>
  <c r="BF311" i="4"/>
  <c r="X311" i="4"/>
  <c r="V311" i="4"/>
  <c r="T311" i="4"/>
  <c r="P311" i="4"/>
  <c r="BI309" i="4"/>
  <c r="BH309" i="4"/>
  <c r="BG309" i="4"/>
  <c r="BF309" i="4"/>
  <c r="X309" i="4"/>
  <c r="V309" i="4"/>
  <c r="T309" i="4"/>
  <c r="P309" i="4"/>
  <c r="BI308" i="4"/>
  <c r="BH308" i="4"/>
  <c r="BG308" i="4"/>
  <c r="BF308" i="4"/>
  <c r="X308" i="4"/>
  <c r="V308" i="4"/>
  <c r="T308" i="4"/>
  <c r="P308" i="4"/>
  <c r="BI307" i="4"/>
  <c r="BH307" i="4"/>
  <c r="BG307" i="4"/>
  <c r="BF307" i="4"/>
  <c r="X307" i="4"/>
  <c r="V307" i="4"/>
  <c r="T307" i="4"/>
  <c r="P307" i="4"/>
  <c r="BI305" i="4"/>
  <c r="BH305" i="4"/>
  <c r="BG305" i="4"/>
  <c r="BF305" i="4"/>
  <c r="X305" i="4"/>
  <c r="V305" i="4"/>
  <c r="T305" i="4"/>
  <c r="P305" i="4"/>
  <c r="BI304" i="4"/>
  <c r="BH304" i="4"/>
  <c r="BG304" i="4"/>
  <c r="BF304" i="4"/>
  <c r="X304" i="4"/>
  <c r="V304" i="4"/>
  <c r="T304" i="4"/>
  <c r="P304" i="4"/>
  <c r="BI301" i="4"/>
  <c r="BH301" i="4"/>
  <c r="BG301" i="4"/>
  <c r="BF301" i="4"/>
  <c r="X301" i="4"/>
  <c r="V301" i="4"/>
  <c r="T301" i="4"/>
  <c r="P301" i="4"/>
  <c r="BI300" i="4"/>
  <c r="BH300" i="4"/>
  <c r="BG300" i="4"/>
  <c r="BF300" i="4"/>
  <c r="X300" i="4"/>
  <c r="V300" i="4"/>
  <c r="T300" i="4"/>
  <c r="P300" i="4"/>
  <c r="BI298" i="4"/>
  <c r="BH298" i="4"/>
  <c r="BG298" i="4"/>
  <c r="BF298" i="4"/>
  <c r="X298" i="4"/>
  <c r="V298" i="4"/>
  <c r="T298" i="4"/>
  <c r="P298" i="4"/>
  <c r="BI296" i="4"/>
  <c r="BH296" i="4"/>
  <c r="BG296" i="4"/>
  <c r="BF296" i="4"/>
  <c r="X296" i="4"/>
  <c r="V296" i="4"/>
  <c r="T296" i="4"/>
  <c r="P296" i="4"/>
  <c r="BI294" i="4"/>
  <c r="BH294" i="4"/>
  <c r="BG294" i="4"/>
  <c r="BF294" i="4"/>
  <c r="X294" i="4"/>
  <c r="V294" i="4"/>
  <c r="T294" i="4"/>
  <c r="P294" i="4"/>
  <c r="BI292" i="4"/>
  <c r="BH292" i="4"/>
  <c r="BG292" i="4"/>
  <c r="BF292" i="4"/>
  <c r="X292" i="4"/>
  <c r="V292" i="4"/>
  <c r="T292" i="4"/>
  <c r="P292" i="4"/>
  <c r="BI288" i="4"/>
  <c r="BH288" i="4"/>
  <c r="BG288" i="4"/>
  <c r="BF288" i="4"/>
  <c r="X288" i="4"/>
  <c r="V288" i="4"/>
  <c r="T288" i="4"/>
  <c r="P288" i="4"/>
  <c r="BI287" i="4"/>
  <c r="BH287" i="4"/>
  <c r="BG287" i="4"/>
  <c r="BF287" i="4"/>
  <c r="X287" i="4"/>
  <c r="V287" i="4"/>
  <c r="T287" i="4"/>
  <c r="P287" i="4"/>
  <c r="BI285" i="4"/>
  <c r="BH285" i="4"/>
  <c r="BG285" i="4"/>
  <c r="BF285" i="4"/>
  <c r="X285" i="4"/>
  <c r="V285" i="4"/>
  <c r="T285" i="4"/>
  <c r="P285" i="4"/>
  <c r="BI284" i="4"/>
  <c r="BH284" i="4"/>
  <c r="BG284" i="4"/>
  <c r="BF284" i="4"/>
  <c r="X284" i="4"/>
  <c r="V284" i="4"/>
  <c r="T284" i="4"/>
  <c r="P284" i="4"/>
  <c r="BI282" i="4"/>
  <c r="BH282" i="4"/>
  <c r="BG282" i="4"/>
  <c r="BF282" i="4"/>
  <c r="X282" i="4"/>
  <c r="V282" i="4"/>
  <c r="T282" i="4"/>
  <c r="P282" i="4"/>
  <c r="BI276" i="4"/>
  <c r="BH276" i="4"/>
  <c r="BG276" i="4"/>
  <c r="BF276" i="4"/>
  <c r="X276" i="4"/>
  <c r="V276" i="4"/>
  <c r="T276" i="4"/>
  <c r="P276" i="4"/>
  <c r="BI273" i="4"/>
  <c r="BH273" i="4"/>
  <c r="BG273" i="4"/>
  <c r="BF273" i="4"/>
  <c r="X273" i="4"/>
  <c r="V273" i="4"/>
  <c r="T273" i="4"/>
  <c r="P273" i="4"/>
  <c r="BI272" i="4"/>
  <c r="BH272" i="4"/>
  <c r="BG272" i="4"/>
  <c r="BF272" i="4"/>
  <c r="X272" i="4"/>
  <c r="V272" i="4"/>
  <c r="T272" i="4"/>
  <c r="P272" i="4"/>
  <c r="BI270" i="4"/>
  <c r="BH270" i="4"/>
  <c r="BG270" i="4"/>
  <c r="BF270" i="4"/>
  <c r="X270" i="4"/>
  <c r="V270" i="4"/>
  <c r="T270" i="4"/>
  <c r="P270" i="4"/>
  <c r="BI269" i="4"/>
  <c r="BH269" i="4"/>
  <c r="BG269" i="4"/>
  <c r="BF269" i="4"/>
  <c r="X269" i="4"/>
  <c r="V269" i="4"/>
  <c r="T269" i="4"/>
  <c r="P269" i="4"/>
  <c r="BI267" i="4"/>
  <c r="BH267" i="4"/>
  <c r="BG267" i="4"/>
  <c r="BF267" i="4"/>
  <c r="X267" i="4"/>
  <c r="V267" i="4"/>
  <c r="T267" i="4"/>
  <c r="P267" i="4"/>
  <c r="BI266" i="4"/>
  <c r="BH266" i="4"/>
  <c r="BG266" i="4"/>
  <c r="BF266" i="4"/>
  <c r="X266" i="4"/>
  <c r="V266" i="4"/>
  <c r="T266" i="4"/>
  <c r="P266" i="4"/>
  <c r="BI263" i="4"/>
  <c r="BH263" i="4"/>
  <c r="BG263" i="4"/>
  <c r="BF263" i="4"/>
  <c r="X263" i="4"/>
  <c r="V263" i="4"/>
  <c r="T263" i="4"/>
  <c r="P263" i="4"/>
  <c r="BI261" i="4"/>
  <c r="BH261" i="4"/>
  <c r="BG261" i="4"/>
  <c r="BF261" i="4"/>
  <c r="X261" i="4"/>
  <c r="V261" i="4"/>
  <c r="T261" i="4"/>
  <c r="P261" i="4"/>
  <c r="BI257" i="4"/>
  <c r="BH257" i="4"/>
  <c r="BG257" i="4"/>
  <c r="BF257" i="4"/>
  <c r="X257" i="4"/>
  <c r="V257" i="4"/>
  <c r="T257" i="4"/>
  <c r="P257" i="4"/>
  <c r="BI256" i="4"/>
  <c r="BH256" i="4"/>
  <c r="BG256" i="4"/>
  <c r="BF256" i="4"/>
  <c r="X256" i="4"/>
  <c r="V256" i="4"/>
  <c r="T256" i="4"/>
  <c r="P256" i="4"/>
  <c r="BI255" i="4"/>
  <c r="BH255" i="4"/>
  <c r="BG255" i="4"/>
  <c r="BF255" i="4"/>
  <c r="X255" i="4"/>
  <c r="V255" i="4"/>
  <c r="T255" i="4"/>
  <c r="P255" i="4"/>
  <c r="BI251" i="4"/>
  <c r="BH251" i="4"/>
  <c r="BG251" i="4"/>
  <c r="BF251" i="4"/>
  <c r="X251" i="4"/>
  <c r="V251" i="4"/>
  <c r="T251" i="4"/>
  <c r="P251" i="4"/>
  <c r="BI246" i="4"/>
  <c r="BH246" i="4"/>
  <c r="BG246" i="4"/>
  <c r="BF246" i="4"/>
  <c r="X246" i="4"/>
  <c r="V246" i="4"/>
  <c r="T246" i="4"/>
  <c r="P246" i="4"/>
  <c r="BI245" i="4"/>
  <c r="BH245" i="4"/>
  <c r="BG245" i="4"/>
  <c r="BF245" i="4"/>
  <c r="X245" i="4"/>
  <c r="V245" i="4"/>
  <c r="T245" i="4"/>
  <c r="P245" i="4"/>
  <c r="BI237" i="4"/>
  <c r="BH237" i="4"/>
  <c r="BG237" i="4"/>
  <c r="BF237" i="4"/>
  <c r="X237" i="4"/>
  <c r="V237" i="4"/>
  <c r="T237" i="4"/>
  <c r="P237" i="4"/>
  <c r="BI233" i="4"/>
  <c r="BH233" i="4"/>
  <c r="BG233" i="4"/>
  <c r="BF233" i="4"/>
  <c r="X233" i="4"/>
  <c r="V233" i="4"/>
  <c r="T233" i="4"/>
  <c r="P233" i="4"/>
  <c r="BI228" i="4"/>
  <c r="BH228" i="4"/>
  <c r="BG228" i="4"/>
  <c r="BF228" i="4"/>
  <c r="X228" i="4"/>
  <c r="V228" i="4"/>
  <c r="T228" i="4"/>
  <c r="P228" i="4"/>
  <c r="BI226" i="4"/>
  <c r="BH226" i="4"/>
  <c r="BG226" i="4"/>
  <c r="BF226" i="4"/>
  <c r="X226" i="4"/>
  <c r="V226" i="4"/>
  <c r="T226" i="4"/>
  <c r="P226" i="4"/>
  <c r="BI225" i="4"/>
  <c r="BH225" i="4"/>
  <c r="BG225" i="4"/>
  <c r="BF225" i="4"/>
  <c r="X225" i="4"/>
  <c r="V225" i="4"/>
  <c r="T225" i="4"/>
  <c r="P225" i="4"/>
  <c r="BI221" i="4"/>
  <c r="BH221" i="4"/>
  <c r="BG221" i="4"/>
  <c r="BF221" i="4"/>
  <c r="X221" i="4"/>
  <c r="V221" i="4"/>
  <c r="T221" i="4"/>
  <c r="P221" i="4"/>
  <c r="BI214" i="4"/>
  <c r="BH214" i="4"/>
  <c r="BG214" i="4"/>
  <c r="BF214" i="4"/>
  <c r="X214" i="4"/>
  <c r="V214" i="4"/>
  <c r="T214" i="4"/>
  <c r="P214" i="4"/>
  <c r="BI209" i="4"/>
  <c r="BH209" i="4"/>
  <c r="BG209" i="4"/>
  <c r="BF209" i="4"/>
  <c r="X209" i="4"/>
  <c r="V209" i="4"/>
  <c r="T209" i="4"/>
  <c r="P209" i="4"/>
  <c r="BI207" i="4"/>
  <c r="BH207" i="4"/>
  <c r="BG207" i="4"/>
  <c r="BF207" i="4"/>
  <c r="X207" i="4"/>
  <c r="V207" i="4"/>
  <c r="T207" i="4"/>
  <c r="P207" i="4"/>
  <c r="BI200" i="4"/>
  <c r="BH200" i="4"/>
  <c r="BG200" i="4"/>
  <c r="BF200" i="4"/>
  <c r="X200" i="4"/>
  <c r="V200" i="4"/>
  <c r="T200" i="4"/>
  <c r="P200" i="4"/>
  <c r="BI198" i="4"/>
  <c r="BH198" i="4"/>
  <c r="BG198" i="4"/>
  <c r="BF198" i="4"/>
  <c r="X198" i="4"/>
  <c r="V198" i="4"/>
  <c r="T198" i="4"/>
  <c r="P198" i="4"/>
  <c r="BI191" i="4"/>
  <c r="BH191" i="4"/>
  <c r="BG191" i="4"/>
  <c r="BF191" i="4"/>
  <c r="X191" i="4"/>
  <c r="V191" i="4"/>
  <c r="T191" i="4"/>
  <c r="P191" i="4"/>
  <c r="BI189" i="4"/>
  <c r="BH189" i="4"/>
  <c r="BG189" i="4"/>
  <c r="BF189" i="4"/>
  <c r="X189" i="4"/>
  <c r="V189" i="4"/>
  <c r="T189" i="4"/>
  <c r="P189" i="4"/>
  <c r="BI188" i="4"/>
  <c r="BH188" i="4"/>
  <c r="BG188" i="4"/>
  <c r="BF188" i="4"/>
  <c r="X188" i="4"/>
  <c r="V188" i="4"/>
  <c r="T188" i="4"/>
  <c r="P188" i="4"/>
  <c r="BI185" i="4"/>
  <c r="BH185" i="4"/>
  <c r="BG185" i="4"/>
  <c r="BF185" i="4"/>
  <c r="X185" i="4"/>
  <c r="V185" i="4"/>
  <c r="T185" i="4"/>
  <c r="P185" i="4"/>
  <c r="BI177" i="4"/>
  <c r="BH177" i="4"/>
  <c r="BG177" i="4"/>
  <c r="BF177" i="4"/>
  <c r="X177" i="4"/>
  <c r="V177" i="4"/>
  <c r="T177" i="4"/>
  <c r="P177" i="4"/>
  <c r="BI169" i="4"/>
  <c r="BH169" i="4"/>
  <c r="BG169" i="4"/>
  <c r="BF169" i="4"/>
  <c r="X169" i="4"/>
  <c r="V169" i="4"/>
  <c r="T169" i="4"/>
  <c r="P169" i="4"/>
  <c r="BI167" i="4"/>
  <c r="BH167" i="4"/>
  <c r="BG167" i="4"/>
  <c r="BF167" i="4"/>
  <c r="X167" i="4"/>
  <c r="V167" i="4"/>
  <c r="T167" i="4"/>
  <c r="P167" i="4"/>
  <c r="BI166" i="4"/>
  <c r="BH166" i="4"/>
  <c r="BG166" i="4"/>
  <c r="BF166" i="4"/>
  <c r="X166" i="4"/>
  <c r="V166" i="4"/>
  <c r="T166" i="4"/>
  <c r="P166" i="4"/>
  <c r="BI162" i="4"/>
  <c r="BH162" i="4"/>
  <c r="BG162" i="4"/>
  <c r="BF162" i="4"/>
  <c r="X162" i="4"/>
  <c r="V162" i="4"/>
  <c r="T162" i="4"/>
  <c r="P162" i="4"/>
  <c r="BI157" i="4"/>
  <c r="BH157" i="4"/>
  <c r="BG157" i="4"/>
  <c r="BF157" i="4"/>
  <c r="X157" i="4"/>
  <c r="V157" i="4"/>
  <c r="T157" i="4"/>
  <c r="P157" i="4"/>
  <c r="BI149" i="4"/>
  <c r="BH149" i="4"/>
  <c r="BG149" i="4"/>
  <c r="BF149" i="4"/>
  <c r="X149" i="4"/>
  <c r="V149" i="4"/>
  <c r="T149" i="4"/>
  <c r="P149" i="4"/>
  <c r="BI148" i="4"/>
  <c r="BH148" i="4"/>
  <c r="BG148" i="4"/>
  <c r="BF148" i="4"/>
  <c r="X148" i="4"/>
  <c r="V148" i="4"/>
  <c r="T148" i="4"/>
  <c r="P148" i="4"/>
  <c r="BI147" i="4"/>
  <c r="BH147" i="4"/>
  <c r="BG147" i="4"/>
  <c r="BF147" i="4"/>
  <c r="X147" i="4"/>
  <c r="V147" i="4"/>
  <c r="T147" i="4"/>
  <c r="P147" i="4"/>
  <c r="BI146" i="4"/>
  <c r="BH146" i="4"/>
  <c r="BG146" i="4"/>
  <c r="BF146" i="4"/>
  <c r="X146" i="4"/>
  <c r="V146" i="4"/>
  <c r="T146" i="4"/>
  <c r="P146" i="4"/>
  <c r="BI144" i="4"/>
  <c r="BH144" i="4"/>
  <c r="BG144" i="4"/>
  <c r="BF144" i="4"/>
  <c r="X144" i="4"/>
  <c r="V144" i="4"/>
  <c r="T144" i="4"/>
  <c r="P144" i="4"/>
  <c r="BI142" i="4"/>
  <c r="BH142" i="4"/>
  <c r="BG142" i="4"/>
  <c r="BF142" i="4"/>
  <c r="X142" i="4"/>
  <c r="V142" i="4"/>
  <c r="T142" i="4"/>
  <c r="P142" i="4"/>
  <c r="BI140" i="4"/>
  <c r="BH140" i="4"/>
  <c r="BG140" i="4"/>
  <c r="BF140" i="4"/>
  <c r="X140" i="4"/>
  <c r="V140" i="4"/>
  <c r="T140" i="4"/>
  <c r="P140" i="4"/>
  <c r="BI138" i="4"/>
  <c r="BH138" i="4"/>
  <c r="BG138" i="4"/>
  <c r="BF138" i="4"/>
  <c r="X138" i="4"/>
  <c r="V138" i="4"/>
  <c r="T138" i="4"/>
  <c r="P138" i="4"/>
  <c r="BI136" i="4"/>
  <c r="BH136" i="4"/>
  <c r="BG136" i="4"/>
  <c r="BF136" i="4"/>
  <c r="X136" i="4"/>
  <c r="V136" i="4"/>
  <c r="T136" i="4"/>
  <c r="P136" i="4"/>
  <c r="BI134" i="4"/>
  <c r="BH134" i="4"/>
  <c r="BG134" i="4"/>
  <c r="BF134" i="4"/>
  <c r="X134" i="4"/>
  <c r="V134" i="4"/>
  <c r="T134" i="4"/>
  <c r="P134" i="4"/>
  <c r="BI128" i="4"/>
  <c r="BH128" i="4"/>
  <c r="BG128" i="4"/>
  <c r="BF128" i="4"/>
  <c r="X128" i="4"/>
  <c r="V128" i="4"/>
  <c r="T128" i="4"/>
  <c r="P128" i="4"/>
  <c r="BI122" i="4"/>
  <c r="BH122" i="4"/>
  <c r="BG122" i="4"/>
  <c r="BF122" i="4"/>
  <c r="X122" i="4"/>
  <c r="V122" i="4"/>
  <c r="T122" i="4"/>
  <c r="P122" i="4"/>
  <c r="BI120" i="4"/>
  <c r="BH120" i="4"/>
  <c r="BG120" i="4"/>
  <c r="BF120" i="4"/>
  <c r="X120" i="4"/>
  <c r="V120" i="4"/>
  <c r="T120" i="4"/>
  <c r="P120" i="4"/>
  <c r="BI119" i="4"/>
  <c r="BH119" i="4"/>
  <c r="BG119" i="4"/>
  <c r="BF119" i="4"/>
  <c r="X119" i="4"/>
  <c r="V119" i="4"/>
  <c r="T119" i="4"/>
  <c r="P119" i="4"/>
  <c r="BI117" i="4"/>
  <c r="BH117" i="4"/>
  <c r="BG117" i="4"/>
  <c r="BF117" i="4"/>
  <c r="X117" i="4"/>
  <c r="V117" i="4"/>
  <c r="T117" i="4"/>
  <c r="P117" i="4"/>
  <c r="BI114" i="4"/>
  <c r="BH114" i="4"/>
  <c r="BG114" i="4"/>
  <c r="BF114" i="4"/>
  <c r="X114" i="4"/>
  <c r="V114" i="4"/>
  <c r="T114" i="4"/>
  <c r="P114" i="4"/>
  <c r="BI113" i="4"/>
  <c r="BH113" i="4"/>
  <c r="BG113" i="4"/>
  <c r="BF113" i="4"/>
  <c r="X113" i="4"/>
  <c r="V113" i="4"/>
  <c r="T113" i="4"/>
  <c r="P113" i="4"/>
  <c r="BI111" i="4"/>
  <c r="BH111" i="4"/>
  <c r="BG111" i="4"/>
  <c r="BF111" i="4"/>
  <c r="X111" i="4"/>
  <c r="V111" i="4"/>
  <c r="T111" i="4"/>
  <c r="P111" i="4"/>
  <c r="BI110" i="4"/>
  <c r="BH110" i="4"/>
  <c r="BG110" i="4"/>
  <c r="BF110" i="4"/>
  <c r="X110" i="4"/>
  <c r="V110" i="4"/>
  <c r="T110" i="4"/>
  <c r="P110" i="4"/>
  <c r="BI109" i="4"/>
  <c r="BH109" i="4"/>
  <c r="BG109" i="4"/>
  <c r="BF109" i="4"/>
  <c r="X109" i="4"/>
  <c r="V109" i="4"/>
  <c r="T109" i="4"/>
  <c r="P109" i="4"/>
  <c r="BI108" i="4"/>
  <c r="BH108" i="4"/>
  <c r="BG108" i="4"/>
  <c r="BF108" i="4"/>
  <c r="X108" i="4"/>
  <c r="V108" i="4"/>
  <c r="T108" i="4"/>
  <c r="P108" i="4"/>
  <c r="BI107" i="4"/>
  <c r="BH107" i="4"/>
  <c r="BG107" i="4"/>
  <c r="BF107" i="4"/>
  <c r="X107" i="4"/>
  <c r="V107" i="4"/>
  <c r="T107" i="4"/>
  <c r="P107" i="4"/>
  <c r="BI105" i="4"/>
  <c r="BH105" i="4"/>
  <c r="BG105" i="4"/>
  <c r="BF105" i="4"/>
  <c r="X105" i="4"/>
  <c r="V105" i="4"/>
  <c r="T105" i="4"/>
  <c r="P105" i="4"/>
  <c r="BI103" i="4"/>
  <c r="BH103" i="4"/>
  <c r="BG103" i="4"/>
  <c r="BF103" i="4"/>
  <c r="X103" i="4"/>
  <c r="V103" i="4"/>
  <c r="T103" i="4"/>
  <c r="P103" i="4"/>
  <c r="BI101" i="4"/>
  <c r="BH101" i="4"/>
  <c r="BG101" i="4"/>
  <c r="BF101" i="4"/>
  <c r="X101" i="4"/>
  <c r="V101" i="4"/>
  <c r="T101" i="4"/>
  <c r="P101" i="4"/>
  <c r="BI93" i="4"/>
  <c r="BH93" i="4"/>
  <c r="BG93" i="4"/>
  <c r="BF93" i="4"/>
  <c r="X93" i="4"/>
  <c r="V93" i="4"/>
  <c r="T93" i="4"/>
  <c r="P93" i="4"/>
  <c r="J87" i="4"/>
  <c r="J86" i="4"/>
  <c r="F86" i="4"/>
  <c r="F84" i="4"/>
  <c r="E82" i="4"/>
  <c r="J57" i="4"/>
  <c r="J56" i="4"/>
  <c r="F56" i="4"/>
  <c r="F54" i="4"/>
  <c r="E52" i="4"/>
  <c r="J18" i="4"/>
  <c r="E18" i="4"/>
  <c r="F87" i="4"/>
  <c r="J17" i="4"/>
  <c r="J12" i="4"/>
  <c r="J84" i="4"/>
  <c r="E7" i="4"/>
  <c r="E80" i="4" s="1"/>
  <c r="K39" i="3"/>
  <c r="K38" i="3"/>
  <c r="BA56" i="1"/>
  <c r="K37" i="3"/>
  <c r="AZ56" i="1" s="1"/>
  <c r="BI89" i="3"/>
  <c r="BH89" i="3"/>
  <c r="BG89" i="3"/>
  <c r="BF89" i="3"/>
  <c r="X89" i="3"/>
  <c r="V89" i="3"/>
  <c r="T89" i="3"/>
  <c r="P89" i="3"/>
  <c r="BI86" i="3"/>
  <c r="BH86" i="3"/>
  <c r="BG86" i="3"/>
  <c r="BF86" i="3"/>
  <c r="X86" i="3"/>
  <c r="V86" i="3"/>
  <c r="T86" i="3"/>
  <c r="P86" i="3"/>
  <c r="J80" i="3"/>
  <c r="J79" i="3"/>
  <c r="F79" i="3"/>
  <c r="F77" i="3"/>
  <c r="E75" i="3"/>
  <c r="J57" i="3"/>
  <c r="J56" i="3"/>
  <c r="F56" i="3"/>
  <c r="F54" i="3"/>
  <c r="E52" i="3"/>
  <c r="J18" i="3"/>
  <c r="E18" i="3"/>
  <c r="F57" i="3" s="1"/>
  <c r="J17" i="3"/>
  <c r="J12" i="3"/>
  <c r="J54" i="3" s="1"/>
  <c r="E7" i="3"/>
  <c r="E50" i="3"/>
  <c r="K39" i="2"/>
  <c r="K38" i="2"/>
  <c r="BA55" i="1" s="1"/>
  <c r="K37" i="2"/>
  <c r="AZ55" i="1" s="1"/>
  <c r="BI459" i="2"/>
  <c r="BH459" i="2"/>
  <c r="BG459" i="2"/>
  <c r="BF459" i="2"/>
  <c r="X459" i="2"/>
  <c r="V459" i="2"/>
  <c r="T459" i="2"/>
  <c r="P459" i="2"/>
  <c r="BI458" i="2"/>
  <c r="BH458" i="2"/>
  <c r="BG458" i="2"/>
  <c r="BF458" i="2"/>
  <c r="X458" i="2"/>
  <c r="V458" i="2"/>
  <c r="T458" i="2"/>
  <c r="P458" i="2"/>
  <c r="BK458" i="2" s="1"/>
  <c r="BI457" i="2"/>
  <c r="BH457" i="2"/>
  <c r="BG457" i="2"/>
  <c r="BF457" i="2"/>
  <c r="X457" i="2"/>
  <c r="V457" i="2"/>
  <c r="T457" i="2"/>
  <c r="P457" i="2"/>
  <c r="BK457" i="2" s="1"/>
  <c r="BI456" i="2"/>
  <c r="BH456" i="2"/>
  <c r="BG456" i="2"/>
  <c r="BF456" i="2"/>
  <c r="X456" i="2"/>
  <c r="V456" i="2"/>
  <c r="T456" i="2"/>
  <c r="P456" i="2"/>
  <c r="BI455" i="2"/>
  <c r="BH455" i="2"/>
  <c r="BG455" i="2"/>
  <c r="BF455" i="2"/>
  <c r="X455" i="2"/>
  <c r="V455" i="2"/>
  <c r="T455" i="2"/>
  <c r="P455" i="2"/>
  <c r="BI454" i="2"/>
  <c r="BH454" i="2"/>
  <c r="BG454" i="2"/>
  <c r="BF454" i="2"/>
  <c r="X454" i="2"/>
  <c r="V454" i="2"/>
  <c r="T454" i="2"/>
  <c r="P454" i="2"/>
  <c r="BI453" i="2"/>
  <c r="BH453" i="2"/>
  <c r="BG453" i="2"/>
  <c r="BF453" i="2"/>
  <c r="X453" i="2"/>
  <c r="V453" i="2"/>
  <c r="T453" i="2"/>
  <c r="P453" i="2"/>
  <c r="BK453" i="2" s="1"/>
  <c r="BI452" i="2"/>
  <c r="BH452" i="2"/>
  <c r="BG452" i="2"/>
  <c r="BF452" i="2"/>
  <c r="X452" i="2"/>
  <c r="V452" i="2"/>
  <c r="T452" i="2"/>
  <c r="P452" i="2"/>
  <c r="BI451" i="2"/>
  <c r="BH451" i="2"/>
  <c r="BG451" i="2"/>
  <c r="BF451" i="2"/>
  <c r="X451" i="2"/>
  <c r="V451" i="2"/>
  <c r="T451" i="2"/>
  <c r="P451" i="2"/>
  <c r="BK451" i="2" s="1"/>
  <c r="BI450" i="2"/>
  <c r="BH450" i="2"/>
  <c r="BG450" i="2"/>
  <c r="BF450" i="2"/>
  <c r="X450" i="2"/>
  <c r="V450" i="2"/>
  <c r="T450" i="2"/>
  <c r="P450" i="2"/>
  <c r="BI449" i="2"/>
  <c r="BH449" i="2"/>
  <c r="BG449" i="2"/>
  <c r="BF449" i="2"/>
  <c r="X449" i="2"/>
  <c r="V449" i="2"/>
  <c r="T449" i="2"/>
  <c r="P449" i="2"/>
  <c r="BI448" i="2"/>
  <c r="BH448" i="2"/>
  <c r="BG448" i="2"/>
  <c r="BF448" i="2"/>
  <c r="X448" i="2"/>
  <c r="V448" i="2"/>
  <c r="T448" i="2"/>
  <c r="P448" i="2"/>
  <c r="BI447" i="2"/>
  <c r="BH447" i="2"/>
  <c r="BG447" i="2"/>
  <c r="BF447" i="2"/>
  <c r="X447" i="2"/>
  <c r="V447" i="2"/>
  <c r="T447" i="2"/>
  <c r="P447" i="2"/>
  <c r="BI446" i="2"/>
  <c r="BH446" i="2"/>
  <c r="BG446" i="2"/>
  <c r="BF446" i="2"/>
  <c r="X446" i="2"/>
  <c r="V446" i="2"/>
  <c r="T446" i="2"/>
  <c r="P446" i="2"/>
  <c r="K446" i="2" s="1"/>
  <c r="BI443" i="2"/>
  <c r="BH443" i="2"/>
  <c r="BG443" i="2"/>
  <c r="BF443" i="2"/>
  <c r="X443" i="2"/>
  <c r="V443" i="2"/>
  <c r="T443" i="2"/>
  <c r="P443" i="2"/>
  <c r="BI442" i="2"/>
  <c r="BH442" i="2"/>
  <c r="BG442" i="2"/>
  <c r="BF442" i="2"/>
  <c r="X442" i="2"/>
  <c r="V442" i="2"/>
  <c r="T442" i="2"/>
  <c r="P442" i="2"/>
  <c r="BK442" i="2" s="1"/>
  <c r="BI441" i="2"/>
  <c r="BH441" i="2"/>
  <c r="BG441" i="2"/>
  <c r="BF441" i="2"/>
  <c r="X441" i="2"/>
  <c r="V441" i="2"/>
  <c r="T441" i="2"/>
  <c r="P441" i="2"/>
  <c r="BI439" i="2"/>
  <c r="BH439" i="2"/>
  <c r="BG439" i="2"/>
  <c r="BF439" i="2"/>
  <c r="X439" i="2"/>
  <c r="V439" i="2"/>
  <c r="T439" i="2"/>
  <c r="P439" i="2"/>
  <c r="BI438" i="2"/>
  <c r="BH438" i="2"/>
  <c r="BG438" i="2"/>
  <c r="BF438" i="2"/>
  <c r="X438" i="2"/>
  <c r="V438" i="2"/>
  <c r="T438" i="2"/>
  <c r="P438" i="2"/>
  <c r="BK438" i="2" s="1"/>
  <c r="BI436" i="2"/>
  <c r="BH436" i="2"/>
  <c r="BG436" i="2"/>
  <c r="BF436" i="2"/>
  <c r="X436" i="2"/>
  <c r="V436" i="2"/>
  <c r="T436" i="2"/>
  <c r="P436" i="2"/>
  <c r="BI435" i="2"/>
  <c r="BH435" i="2"/>
  <c r="BG435" i="2"/>
  <c r="BF435" i="2"/>
  <c r="X435" i="2"/>
  <c r="V435" i="2"/>
  <c r="T435" i="2"/>
  <c r="P435" i="2"/>
  <c r="BI434" i="2"/>
  <c r="BH434" i="2"/>
  <c r="BG434" i="2"/>
  <c r="BF434" i="2"/>
  <c r="X434" i="2"/>
  <c r="V434" i="2"/>
  <c r="T434" i="2"/>
  <c r="P434" i="2"/>
  <c r="BI433" i="2"/>
  <c r="BH433" i="2"/>
  <c r="BG433" i="2"/>
  <c r="BF433" i="2"/>
  <c r="X433" i="2"/>
  <c r="V433" i="2"/>
  <c r="T433" i="2"/>
  <c r="P433" i="2"/>
  <c r="BK433" i="2" s="1"/>
  <c r="BI432" i="2"/>
  <c r="BH432" i="2"/>
  <c r="BG432" i="2"/>
  <c r="BF432" i="2"/>
  <c r="X432" i="2"/>
  <c r="V432" i="2"/>
  <c r="T432" i="2"/>
  <c r="P432" i="2"/>
  <c r="BI431" i="2"/>
  <c r="BH431" i="2"/>
  <c r="BG431" i="2"/>
  <c r="BF431" i="2"/>
  <c r="X431" i="2"/>
  <c r="V431" i="2"/>
  <c r="T431" i="2"/>
  <c r="P431" i="2"/>
  <c r="K431" i="2" s="1"/>
  <c r="BI430" i="2"/>
  <c r="BH430" i="2"/>
  <c r="BG430" i="2"/>
  <c r="BF430" i="2"/>
  <c r="X430" i="2"/>
  <c r="V430" i="2"/>
  <c r="T430" i="2"/>
  <c r="P430" i="2"/>
  <c r="BI429" i="2"/>
  <c r="BH429" i="2"/>
  <c r="BG429" i="2"/>
  <c r="BF429" i="2"/>
  <c r="X429" i="2"/>
  <c r="V429" i="2"/>
  <c r="T429" i="2"/>
  <c r="P429" i="2"/>
  <c r="BI428" i="2"/>
  <c r="BH428" i="2"/>
  <c r="BG428" i="2"/>
  <c r="BF428" i="2"/>
  <c r="X428" i="2"/>
  <c r="V428" i="2"/>
  <c r="T428" i="2"/>
  <c r="P428" i="2"/>
  <c r="BI427" i="2"/>
  <c r="BH427" i="2"/>
  <c r="BG427" i="2"/>
  <c r="BF427" i="2"/>
  <c r="X427" i="2"/>
  <c r="V427" i="2"/>
  <c r="T427" i="2"/>
  <c r="P427" i="2"/>
  <c r="BI426" i="2"/>
  <c r="BH426" i="2"/>
  <c r="BG426" i="2"/>
  <c r="BF426" i="2"/>
  <c r="X426" i="2"/>
  <c r="V426" i="2"/>
  <c r="T426" i="2"/>
  <c r="P426" i="2"/>
  <c r="BK426" i="2" s="1"/>
  <c r="BI425" i="2"/>
  <c r="BH425" i="2"/>
  <c r="BG425" i="2"/>
  <c r="BF425" i="2"/>
  <c r="X425" i="2"/>
  <c r="V425" i="2"/>
  <c r="T425" i="2"/>
  <c r="P425" i="2"/>
  <c r="BI424" i="2"/>
  <c r="BH424" i="2"/>
  <c r="BG424" i="2"/>
  <c r="BF424" i="2"/>
  <c r="X424" i="2"/>
  <c r="V424" i="2"/>
  <c r="T424" i="2"/>
  <c r="P424" i="2"/>
  <c r="BI423" i="2"/>
  <c r="BH423" i="2"/>
  <c r="BG423" i="2"/>
  <c r="BF423" i="2"/>
  <c r="X423" i="2"/>
  <c r="V423" i="2"/>
  <c r="T423" i="2"/>
  <c r="P423" i="2"/>
  <c r="BI422" i="2"/>
  <c r="BH422" i="2"/>
  <c r="BG422" i="2"/>
  <c r="BF422" i="2"/>
  <c r="X422" i="2"/>
  <c r="V422" i="2"/>
  <c r="T422" i="2"/>
  <c r="P422" i="2"/>
  <c r="BK422" i="2" s="1"/>
  <c r="BI421" i="2"/>
  <c r="BH421" i="2"/>
  <c r="BG421" i="2"/>
  <c r="BF421" i="2"/>
  <c r="X421" i="2"/>
  <c r="V421" i="2"/>
  <c r="T421" i="2"/>
  <c r="P421" i="2"/>
  <c r="BI420" i="2"/>
  <c r="BH420" i="2"/>
  <c r="BG420" i="2"/>
  <c r="BF420" i="2"/>
  <c r="X420" i="2"/>
  <c r="V420" i="2"/>
  <c r="T420" i="2"/>
  <c r="P420" i="2"/>
  <c r="K420" i="2" s="1"/>
  <c r="BE420" i="2" s="1"/>
  <c r="BI419" i="2"/>
  <c r="BH419" i="2"/>
  <c r="BG419" i="2"/>
  <c r="BF419" i="2"/>
  <c r="X419" i="2"/>
  <c r="V419" i="2"/>
  <c r="T419" i="2"/>
  <c r="P419" i="2"/>
  <c r="BI418" i="2"/>
  <c r="BH418" i="2"/>
  <c r="BG418" i="2"/>
  <c r="BF418" i="2"/>
  <c r="X418" i="2"/>
  <c r="V418" i="2"/>
  <c r="T418" i="2"/>
  <c r="P418" i="2"/>
  <c r="BI417" i="2"/>
  <c r="BH417" i="2"/>
  <c r="BG417" i="2"/>
  <c r="BF417" i="2"/>
  <c r="X417" i="2"/>
  <c r="V417" i="2"/>
  <c r="T417" i="2"/>
  <c r="P417" i="2"/>
  <c r="BI416" i="2"/>
  <c r="BH416" i="2"/>
  <c r="BG416" i="2"/>
  <c r="BF416" i="2"/>
  <c r="X416" i="2"/>
  <c r="V416" i="2"/>
  <c r="T416" i="2"/>
  <c r="P416" i="2"/>
  <c r="BI415" i="2"/>
  <c r="BH415" i="2"/>
  <c r="BG415" i="2"/>
  <c r="BF415" i="2"/>
  <c r="X415" i="2"/>
  <c r="V415" i="2"/>
  <c r="T415" i="2"/>
  <c r="P415" i="2"/>
  <c r="BI414" i="2"/>
  <c r="BH414" i="2"/>
  <c r="BG414" i="2"/>
  <c r="BF414" i="2"/>
  <c r="X414" i="2"/>
  <c r="V414" i="2"/>
  <c r="T414" i="2"/>
  <c r="P414" i="2"/>
  <c r="K414" i="2" s="1"/>
  <c r="BI413" i="2"/>
  <c r="BH413" i="2"/>
  <c r="BG413" i="2"/>
  <c r="BF413" i="2"/>
  <c r="X413" i="2"/>
  <c r="V413" i="2"/>
  <c r="T413" i="2"/>
  <c r="P413" i="2"/>
  <c r="K413" i="2" s="1"/>
  <c r="BI412" i="2"/>
  <c r="BH412" i="2"/>
  <c r="BG412" i="2"/>
  <c r="BF412" i="2"/>
  <c r="X412" i="2"/>
  <c r="V412" i="2"/>
  <c r="T412" i="2"/>
  <c r="P412" i="2"/>
  <c r="BI411" i="2"/>
  <c r="BH411" i="2"/>
  <c r="BG411" i="2"/>
  <c r="BF411" i="2"/>
  <c r="X411" i="2"/>
  <c r="V411" i="2"/>
  <c r="T411" i="2"/>
  <c r="P411" i="2"/>
  <c r="BK411" i="2" s="1"/>
  <c r="BI410" i="2"/>
  <c r="BH410" i="2"/>
  <c r="BG410" i="2"/>
  <c r="BF410" i="2"/>
  <c r="X410" i="2"/>
  <c r="V410" i="2"/>
  <c r="T410" i="2"/>
  <c r="P410" i="2"/>
  <c r="BK410" i="2" s="1"/>
  <c r="BI409" i="2"/>
  <c r="BH409" i="2"/>
  <c r="BG409" i="2"/>
  <c r="BF409" i="2"/>
  <c r="X409" i="2"/>
  <c r="V409" i="2"/>
  <c r="T409" i="2"/>
  <c r="P409" i="2"/>
  <c r="BI408" i="2"/>
  <c r="BH408" i="2"/>
  <c r="BG408" i="2"/>
  <c r="BF408" i="2"/>
  <c r="X408" i="2"/>
  <c r="V408" i="2"/>
  <c r="T408" i="2"/>
  <c r="P408" i="2"/>
  <c r="BI407" i="2"/>
  <c r="BH407" i="2"/>
  <c r="BG407" i="2"/>
  <c r="BF407" i="2"/>
  <c r="X407" i="2"/>
  <c r="V407" i="2"/>
  <c r="T407" i="2"/>
  <c r="P407" i="2"/>
  <c r="BI406" i="2"/>
  <c r="BH406" i="2"/>
  <c r="BG406" i="2"/>
  <c r="BF406" i="2"/>
  <c r="X406" i="2"/>
  <c r="V406" i="2"/>
  <c r="T406" i="2"/>
  <c r="P406" i="2"/>
  <c r="BI405" i="2"/>
  <c r="BH405" i="2"/>
  <c r="BG405" i="2"/>
  <c r="BF405" i="2"/>
  <c r="X405" i="2"/>
  <c r="V405" i="2"/>
  <c r="T405" i="2"/>
  <c r="P405" i="2"/>
  <c r="BI404" i="2"/>
  <c r="BH404" i="2"/>
  <c r="BG404" i="2"/>
  <c r="BF404" i="2"/>
  <c r="X404" i="2"/>
  <c r="V404" i="2"/>
  <c r="T404" i="2"/>
  <c r="P404" i="2"/>
  <c r="BI403" i="2"/>
  <c r="BH403" i="2"/>
  <c r="BG403" i="2"/>
  <c r="BF403" i="2"/>
  <c r="X403" i="2"/>
  <c r="V403" i="2"/>
  <c r="T403" i="2"/>
  <c r="P403" i="2"/>
  <c r="BI402" i="2"/>
  <c r="BH402" i="2"/>
  <c r="BG402" i="2"/>
  <c r="BF402" i="2"/>
  <c r="X402" i="2"/>
  <c r="V402" i="2"/>
  <c r="T402" i="2"/>
  <c r="P402" i="2"/>
  <c r="BI401" i="2"/>
  <c r="BH401" i="2"/>
  <c r="BG401" i="2"/>
  <c r="BF401" i="2"/>
  <c r="X401" i="2"/>
  <c r="V401" i="2"/>
  <c r="T401" i="2"/>
  <c r="P401" i="2"/>
  <c r="BI400" i="2"/>
  <c r="BH400" i="2"/>
  <c r="BG400" i="2"/>
  <c r="BF400" i="2"/>
  <c r="X400" i="2"/>
  <c r="V400" i="2"/>
  <c r="T400" i="2"/>
  <c r="P400" i="2"/>
  <c r="BI399" i="2"/>
  <c r="BH399" i="2"/>
  <c r="BG399" i="2"/>
  <c r="BF399" i="2"/>
  <c r="X399" i="2"/>
  <c r="V399" i="2"/>
  <c r="T399" i="2"/>
  <c r="P399" i="2"/>
  <c r="BI398" i="2"/>
  <c r="BH398" i="2"/>
  <c r="BG398" i="2"/>
  <c r="BF398" i="2"/>
  <c r="X398" i="2"/>
  <c r="V398" i="2"/>
  <c r="T398" i="2"/>
  <c r="P398" i="2"/>
  <c r="BI397" i="2"/>
  <c r="BH397" i="2"/>
  <c r="BG397" i="2"/>
  <c r="BF397" i="2"/>
  <c r="X397" i="2"/>
  <c r="V397" i="2"/>
  <c r="T397" i="2"/>
  <c r="P397" i="2"/>
  <c r="BI396" i="2"/>
  <c r="BH396" i="2"/>
  <c r="BG396" i="2"/>
  <c r="BF396" i="2"/>
  <c r="X396" i="2"/>
  <c r="V396" i="2"/>
  <c r="T396" i="2"/>
  <c r="P396" i="2"/>
  <c r="BI395" i="2"/>
  <c r="BH395" i="2"/>
  <c r="BG395" i="2"/>
  <c r="BF395" i="2"/>
  <c r="X395" i="2"/>
  <c r="V395" i="2"/>
  <c r="T395" i="2"/>
  <c r="P395" i="2"/>
  <c r="BI394" i="2"/>
  <c r="BH394" i="2"/>
  <c r="BG394" i="2"/>
  <c r="BF394" i="2"/>
  <c r="X394" i="2"/>
  <c r="V394" i="2"/>
  <c r="T394" i="2"/>
  <c r="P394" i="2"/>
  <c r="K394" i="2" s="1"/>
  <c r="BI393" i="2"/>
  <c r="BH393" i="2"/>
  <c r="BG393" i="2"/>
  <c r="BF393" i="2"/>
  <c r="X393" i="2"/>
  <c r="V393" i="2"/>
  <c r="T393" i="2"/>
  <c r="P393" i="2"/>
  <c r="BI392" i="2"/>
  <c r="BH392" i="2"/>
  <c r="BG392" i="2"/>
  <c r="BF392" i="2"/>
  <c r="X392" i="2"/>
  <c r="V392" i="2"/>
  <c r="T392" i="2"/>
  <c r="P392" i="2"/>
  <c r="BI390" i="2"/>
  <c r="BH390" i="2"/>
  <c r="BG390" i="2"/>
  <c r="BF390" i="2"/>
  <c r="X390" i="2"/>
  <c r="V390" i="2"/>
  <c r="T390" i="2"/>
  <c r="P390" i="2"/>
  <c r="BI389" i="2"/>
  <c r="BH389" i="2"/>
  <c r="BG389" i="2"/>
  <c r="BF389" i="2"/>
  <c r="X389" i="2"/>
  <c r="V389" i="2"/>
  <c r="T389" i="2"/>
  <c r="P389" i="2"/>
  <c r="BI388" i="2"/>
  <c r="BH388" i="2"/>
  <c r="BG388" i="2"/>
  <c r="BF388" i="2"/>
  <c r="X388" i="2"/>
  <c r="V388" i="2"/>
  <c r="T388" i="2"/>
  <c r="P388" i="2"/>
  <c r="BI387" i="2"/>
  <c r="BH387" i="2"/>
  <c r="BG387" i="2"/>
  <c r="BF387" i="2"/>
  <c r="X387" i="2"/>
  <c r="V387" i="2"/>
  <c r="T387" i="2"/>
  <c r="P387" i="2"/>
  <c r="BI386" i="2"/>
  <c r="BH386" i="2"/>
  <c r="BG386" i="2"/>
  <c r="BF386" i="2"/>
  <c r="X386" i="2"/>
  <c r="V386" i="2"/>
  <c r="T386" i="2"/>
  <c r="P386" i="2"/>
  <c r="BI385" i="2"/>
  <c r="BH385" i="2"/>
  <c r="BG385" i="2"/>
  <c r="BF385" i="2"/>
  <c r="X385" i="2"/>
  <c r="V385" i="2"/>
  <c r="T385" i="2"/>
  <c r="P385" i="2"/>
  <c r="BI382" i="2"/>
  <c r="BH382" i="2"/>
  <c r="BG382" i="2"/>
  <c r="BF382" i="2"/>
  <c r="X382" i="2"/>
  <c r="V382" i="2"/>
  <c r="T382" i="2"/>
  <c r="P382" i="2"/>
  <c r="BI381" i="2"/>
  <c r="BH381" i="2"/>
  <c r="BG381" i="2"/>
  <c r="BF381" i="2"/>
  <c r="X381" i="2"/>
  <c r="V381" i="2"/>
  <c r="T381" i="2"/>
  <c r="P381" i="2"/>
  <c r="BI380" i="2"/>
  <c r="BH380" i="2"/>
  <c r="BG380" i="2"/>
  <c r="BF380" i="2"/>
  <c r="X380" i="2"/>
  <c r="V380" i="2"/>
  <c r="T380" i="2"/>
  <c r="P380" i="2"/>
  <c r="BI378" i="2"/>
  <c r="BH378" i="2"/>
  <c r="BG378" i="2"/>
  <c r="BF378" i="2"/>
  <c r="X378" i="2"/>
  <c r="V378" i="2"/>
  <c r="T378" i="2"/>
  <c r="P378" i="2"/>
  <c r="BI377" i="2"/>
  <c r="BH377" i="2"/>
  <c r="BG377" i="2"/>
  <c r="BF377" i="2"/>
  <c r="X377" i="2"/>
  <c r="V377" i="2"/>
  <c r="T377" i="2"/>
  <c r="P377" i="2"/>
  <c r="BI376" i="2"/>
  <c r="BH376" i="2"/>
  <c r="BG376" i="2"/>
  <c r="BF376" i="2"/>
  <c r="X376" i="2"/>
  <c r="V376" i="2"/>
  <c r="T376" i="2"/>
  <c r="P376" i="2"/>
  <c r="BK376" i="2" s="1"/>
  <c r="BI375" i="2"/>
  <c r="BH375" i="2"/>
  <c r="BG375" i="2"/>
  <c r="BF375" i="2"/>
  <c r="X375" i="2"/>
  <c r="V375" i="2"/>
  <c r="T375" i="2"/>
  <c r="P375" i="2"/>
  <c r="BI374" i="2"/>
  <c r="BH374" i="2"/>
  <c r="BG374" i="2"/>
  <c r="BF374" i="2"/>
  <c r="X374" i="2"/>
  <c r="V374" i="2"/>
  <c r="T374" i="2"/>
  <c r="P374" i="2"/>
  <c r="BI372" i="2"/>
  <c r="BH372" i="2"/>
  <c r="BG372" i="2"/>
  <c r="BF372" i="2"/>
  <c r="X372" i="2"/>
  <c r="V372" i="2"/>
  <c r="T372" i="2"/>
  <c r="P372" i="2"/>
  <c r="BI371" i="2"/>
  <c r="BH371" i="2"/>
  <c r="BG371" i="2"/>
  <c r="BF371" i="2"/>
  <c r="X371" i="2"/>
  <c r="V371" i="2"/>
  <c r="T371" i="2"/>
  <c r="P371" i="2"/>
  <c r="K371" i="2" s="1"/>
  <c r="BI370" i="2"/>
  <c r="BH370" i="2"/>
  <c r="BG370" i="2"/>
  <c r="BF370" i="2"/>
  <c r="X370" i="2"/>
  <c r="V370" i="2"/>
  <c r="T370" i="2"/>
  <c r="P370" i="2"/>
  <c r="BI369" i="2"/>
  <c r="BH369" i="2"/>
  <c r="BG369" i="2"/>
  <c r="BF369" i="2"/>
  <c r="X369" i="2"/>
  <c r="V369" i="2"/>
  <c r="T369" i="2"/>
  <c r="P369" i="2"/>
  <c r="K369" i="2" s="1"/>
  <c r="BI368" i="2"/>
  <c r="BH368" i="2"/>
  <c r="BG368" i="2"/>
  <c r="BF368" i="2"/>
  <c r="X368" i="2"/>
  <c r="V368" i="2"/>
  <c r="T368" i="2"/>
  <c r="P368" i="2"/>
  <c r="BI367" i="2"/>
  <c r="BH367" i="2"/>
  <c r="BG367" i="2"/>
  <c r="BF367" i="2"/>
  <c r="X367" i="2"/>
  <c r="V367" i="2"/>
  <c r="T367" i="2"/>
  <c r="P367" i="2"/>
  <c r="K367" i="2" s="1"/>
  <c r="BE367" i="2" s="1"/>
  <c r="BI366" i="2"/>
  <c r="BH366" i="2"/>
  <c r="BG366" i="2"/>
  <c r="BF366" i="2"/>
  <c r="X366" i="2"/>
  <c r="V366" i="2"/>
  <c r="T366" i="2"/>
  <c r="P366" i="2"/>
  <c r="K366" i="2" s="1"/>
  <c r="BI365" i="2"/>
  <c r="BH365" i="2"/>
  <c r="BG365" i="2"/>
  <c r="BF365" i="2"/>
  <c r="X365" i="2"/>
  <c r="V365" i="2"/>
  <c r="T365" i="2"/>
  <c r="P365" i="2"/>
  <c r="BI364" i="2"/>
  <c r="BH364" i="2"/>
  <c r="BG364" i="2"/>
  <c r="BF364" i="2"/>
  <c r="X364" i="2"/>
  <c r="V364" i="2"/>
  <c r="T364" i="2"/>
  <c r="P364" i="2"/>
  <c r="BI363" i="2"/>
  <c r="BH363" i="2"/>
  <c r="BG363" i="2"/>
  <c r="BF363" i="2"/>
  <c r="X363" i="2"/>
  <c r="V363" i="2"/>
  <c r="T363" i="2"/>
  <c r="P363" i="2"/>
  <c r="BI362" i="2"/>
  <c r="BH362" i="2"/>
  <c r="BG362" i="2"/>
  <c r="BF362" i="2"/>
  <c r="X362" i="2"/>
  <c r="V362" i="2"/>
  <c r="T362" i="2"/>
  <c r="P362" i="2"/>
  <c r="BI361" i="2"/>
  <c r="BH361" i="2"/>
  <c r="BG361" i="2"/>
  <c r="BF361" i="2"/>
  <c r="X361" i="2"/>
  <c r="V361" i="2"/>
  <c r="T361" i="2"/>
  <c r="P361" i="2"/>
  <c r="BI360" i="2"/>
  <c r="BH360" i="2"/>
  <c r="BG360" i="2"/>
  <c r="BF360" i="2"/>
  <c r="X360" i="2"/>
  <c r="V360" i="2"/>
  <c r="T360" i="2"/>
  <c r="P360" i="2"/>
  <c r="K360" i="2" s="1"/>
  <c r="BI359" i="2"/>
  <c r="BH359" i="2"/>
  <c r="BG359" i="2"/>
  <c r="BF359" i="2"/>
  <c r="X359" i="2"/>
  <c r="V359" i="2"/>
  <c r="T359" i="2"/>
  <c r="P359" i="2"/>
  <c r="K359" i="2" s="1"/>
  <c r="BI358" i="2"/>
  <c r="BH358" i="2"/>
  <c r="BG358" i="2"/>
  <c r="BF358" i="2"/>
  <c r="X358" i="2"/>
  <c r="V358" i="2"/>
  <c r="T358" i="2"/>
  <c r="P358" i="2"/>
  <c r="BI357" i="2"/>
  <c r="BH357" i="2"/>
  <c r="BG357" i="2"/>
  <c r="BF357" i="2"/>
  <c r="X357" i="2"/>
  <c r="V357" i="2"/>
  <c r="T357" i="2"/>
  <c r="P357" i="2"/>
  <c r="BI356" i="2"/>
  <c r="BH356" i="2"/>
  <c r="BG356" i="2"/>
  <c r="BF356" i="2"/>
  <c r="X356" i="2"/>
  <c r="V356" i="2"/>
  <c r="T356" i="2"/>
  <c r="P356" i="2"/>
  <c r="BI353" i="2"/>
  <c r="BH353" i="2"/>
  <c r="BG353" i="2"/>
  <c r="BF353" i="2"/>
  <c r="X353" i="2"/>
  <c r="V353" i="2"/>
  <c r="T353" i="2"/>
  <c r="P353" i="2"/>
  <c r="BI352" i="2"/>
  <c r="BH352" i="2"/>
  <c r="BG352" i="2"/>
  <c r="BF352" i="2"/>
  <c r="X352" i="2"/>
  <c r="V352" i="2"/>
  <c r="T352" i="2"/>
  <c r="P352" i="2"/>
  <c r="BI351" i="2"/>
  <c r="BH351" i="2"/>
  <c r="BG351" i="2"/>
  <c r="BF351" i="2"/>
  <c r="X351" i="2"/>
  <c r="V351" i="2"/>
  <c r="T351" i="2"/>
  <c r="P351" i="2"/>
  <c r="BK351" i="2" s="1"/>
  <c r="BI349" i="2"/>
  <c r="BH349" i="2"/>
  <c r="BG349" i="2"/>
  <c r="BF349" i="2"/>
  <c r="X349" i="2"/>
  <c r="V349" i="2"/>
  <c r="T349" i="2"/>
  <c r="P349" i="2"/>
  <c r="BK349" i="2" s="1"/>
  <c r="BI348" i="2"/>
  <c r="BH348" i="2"/>
  <c r="BG348" i="2"/>
  <c r="BF348" i="2"/>
  <c r="X348" i="2"/>
  <c r="V348" i="2"/>
  <c r="T348" i="2"/>
  <c r="P348" i="2"/>
  <c r="BK348" i="2" s="1"/>
  <c r="BI347" i="2"/>
  <c r="BH347" i="2"/>
  <c r="BG347" i="2"/>
  <c r="BF347" i="2"/>
  <c r="X347" i="2"/>
  <c r="V347" i="2"/>
  <c r="T347" i="2"/>
  <c r="P347" i="2"/>
  <c r="BI346" i="2"/>
  <c r="BH346" i="2"/>
  <c r="BG346" i="2"/>
  <c r="BF346" i="2"/>
  <c r="X346" i="2"/>
  <c r="V346" i="2"/>
  <c r="T346" i="2"/>
  <c r="P346" i="2"/>
  <c r="BI345" i="2"/>
  <c r="BH345" i="2"/>
  <c r="BG345" i="2"/>
  <c r="BF345" i="2"/>
  <c r="X345" i="2"/>
  <c r="V345" i="2"/>
  <c r="T345" i="2"/>
  <c r="P345" i="2"/>
  <c r="BI344" i="2"/>
  <c r="BH344" i="2"/>
  <c r="BG344" i="2"/>
  <c r="BF344" i="2"/>
  <c r="X344" i="2"/>
  <c r="V344" i="2"/>
  <c r="T344" i="2"/>
  <c r="P344" i="2"/>
  <c r="BI342" i="2"/>
  <c r="BH342" i="2"/>
  <c r="BG342" i="2"/>
  <c r="BF342" i="2"/>
  <c r="X342" i="2"/>
  <c r="V342" i="2"/>
  <c r="T342" i="2"/>
  <c r="P342" i="2"/>
  <c r="BI341" i="2"/>
  <c r="BH341" i="2"/>
  <c r="BG341" i="2"/>
  <c r="BF341" i="2"/>
  <c r="X341" i="2"/>
  <c r="V341" i="2"/>
  <c r="T341" i="2"/>
  <c r="P341" i="2"/>
  <c r="BI340" i="2"/>
  <c r="BH340" i="2"/>
  <c r="BG340" i="2"/>
  <c r="BF340" i="2"/>
  <c r="X340" i="2"/>
  <c r="V340" i="2"/>
  <c r="T340" i="2"/>
  <c r="P340" i="2"/>
  <c r="K340" i="2" s="1"/>
  <c r="BI339" i="2"/>
  <c r="BH339" i="2"/>
  <c r="BG339" i="2"/>
  <c r="BF339" i="2"/>
  <c r="X339" i="2"/>
  <c r="V339" i="2"/>
  <c r="T339" i="2"/>
  <c r="P339" i="2"/>
  <c r="BI338" i="2"/>
  <c r="BH338" i="2"/>
  <c r="BG338" i="2"/>
  <c r="BF338" i="2"/>
  <c r="X338" i="2"/>
  <c r="V338" i="2"/>
  <c r="T338" i="2"/>
  <c r="P338" i="2"/>
  <c r="BI337" i="2"/>
  <c r="BH337" i="2"/>
  <c r="BG337" i="2"/>
  <c r="BF337" i="2"/>
  <c r="X337" i="2"/>
  <c r="V337" i="2"/>
  <c r="T337" i="2"/>
  <c r="P337" i="2"/>
  <c r="BI336" i="2"/>
  <c r="BH336" i="2"/>
  <c r="BG336" i="2"/>
  <c r="BF336" i="2"/>
  <c r="X336" i="2"/>
  <c r="V336" i="2"/>
  <c r="T336" i="2"/>
  <c r="P336" i="2"/>
  <c r="BK336" i="2" s="1"/>
  <c r="BI335" i="2"/>
  <c r="BH335" i="2"/>
  <c r="BG335" i="2"/>
  <c r="BF335" i="2"/>
  <c r="X335" i="2"/>
  <c r="V335" i="2"/>
  <c r="T335" i="2"/>
  <c r="P335" i="2"/>
  <c r="BI334" i="2"/>
  <c r="BH334" i="2"/>
  <c r="BG334" i="2"/>
  <c r="BF334" i="2"/>
  <c r="X334" i="2"/>
  <c r="V334" i="2"/>
  <c r="T334" i="2"/>
  <c r="P334" i="2"/>
  <c r="BI333" i="2"/>
  <c r="BH333" i="2"/>
  <c r="BG333" i="2"/>
  <c r="BF333" i="2"/>
  <c r="X333" i="2"/>
  <c r="V333" i="2"/>
  <c r="T333" i="2"/>
  <c r="P333" i="2"/>
  <c r="BI332" i="2"/>
  <c r="BH332" i="2"/>
  <c r="BG332" i="2"/>
  <c r="BF332" i="2"/>
  <c r="X332" i="2"/>
  <c r="V332" i="2"/>
  <c r="T332" i="2"/>
  <c r="P332" i="2"/>
  <c r="K332" i="2" s="1"/>
  <c r="BE332" i="2" s="1"/>
  <c r="BI331" i="2"/>
  <c r="BH331" i="2"/>
  <c r="BG331" i="2"/>
  <c r="BF331" i="2"/>
  <c r="X331" i="2"/>
  <c r="V331" i="2"/>
  <c r="T331" i="2"/>
  <c r="P331" i="2"/>
  <c r="BI330" i="2"/>
  <c r="BH330" i="2"/>
  <c r="BG330" i="2"/>
  <c r="BF330" i="2"/>
  <c r="X330" i="2"/>
  <c r="V330" i="2"/>
  <c r="T330" i="2"/>
  <c r="P330" i="2"/>
  <c r="BI329" i="2"/>
  <c r="BH329" i="2"/>
  <c r="BG329" i="2"/>
  <c r="BF329" i="2"/>
  <c r="X329" i="2"/>
  <c r="V329" i="2"/>
  <c r="T329" i="2"/>
  <c r="P329" i="2"/>
  <c r="BI328" i="2"/>
  <c r="BH328" i="2"/>
  <c r="BG328" i="2"/>
  <c r="BF328" i="2"/>
  <c r="X328" i="2"/>
  <c r="V328" i="2"/>
  <c r="T328" i="2"/>
  <c r="P328" i="2"/>
  <c r="BK328" i="2" s="1"/>
  <c r="BI327" i="2"/>
  <c r="BH327" i="2"/>
  <c r="BG327" i="2"/>
  <c r="BF327" i="2"/>
  <c r="X327" i="2"/>
  <c r="V327" i="2"/>
  <c r="T327" i="2"/>
  <c r="P327" i="2"/>
  <c r="K327" i="2" s="1"/>
  <c r="BI324" i="2"/>
  <c r="BH324" i="2"/>
  <c r="BG324" i="2"/>
  <c r="BF324" i="2"/>
  <c r="X324" i="2"/>
  <c r="V324" i="2"/>
  <c r="T324" i="2"/>
  <c r="P324" i="2"/>
  <c r="BI323" i="2"/>
  <c r="BH323" i="2"/>
  <c r="BG323" i="2"/>
  <c r="BF323" i="2"/>
  <c r="X323" i="2"/>
  <c r="V323" i="2"/>
  <c r="T323" i="2"/>
  <c r="P323" i="2"/>
  <c r="K323" i="2" s="1"/>
  <c r="BI322" i="2"/>
  <c r="BH322" i="2"/>
  <c r="BG322" i="2"/>
  <c r="BF322" i="2"/>
  <c r="X322" i="2"/>
  <c r="V322" i="2"/>
  <c r="T322" i="2"/>
  <c r="P322" i="2"/>
  <c r="BI321" i="2"/>
  <c r="BH321" i="2"/>
  <c r="BG321" i="2"/>
  <c r="BF321" i="2"/>
  <c r="X321" i="2"/>
  <c r="V321" i="2"/>
  <c r="T321" i="2"/>
  <c r="P321" i="2"/>
  <c r="BI320" i="2"/>
  <c r="BH320" i="2"/>
  <c r="BG320" i="2"/>
  <c r="BF320" i="2"/>
  <c r="X320" i="2"/>
  <c r="V320" i="2"/>
  <c r="T320" i="2"/>
  <c r="P320" i="2"/>
  <c r="BI319" i="2"/>
  <c r="BH319" i="2"/>
  <c r="BG319" i="2"/>
  <c r="BF319" i="2"/>
  <c r="X319" i="2"/>
  <c r="V319" i="2"/>
  <c r="T319" i="2"/>
  <c r="P319" i="2"/>
  <c r="BI318" i="2"/>
  <c r="BH318" i="2"/>
  <c r="BG318" i="2"/>
  <c r="BF318" i="2"/>
  <c r="X318" i="2"/>
  <c r="V318" i="2"/>
  <c r="T318" i="2"/>
  <c r="P318" i="2"/>
  <c r="BI317" i="2"/>
  <c r="BH317" i="2"/>
  <c r="BG317" i="2"/>
  <c r="BF317" i="2"/>
  <c r="X317" i="2"/>
  <c r="V317" i="2"/>
  <c r="T317" i="2"/>
  <c r="P317" i="2"/>
  <c r="BI316" i="2"/>
  <c r="BH316" i="2"/>
  <c r="BG316" i="2"/>
  <c r="BF316" i="2"/>
  <c r="X316" i="2"/>
  <c r="V316" i="2"/>
  <c r="T316" i="2"/>
  <c r="P316" i="2"/>
  <c r="BI314" i="2"/>
  <c r="BH314" i="2"/>
  <c r="BG314" i="2"/>
  <c r="BF314" i="2"/>
  <c r="X314" i="2"/>
  <c r="V314" i="2"/>
  <c r="T314" i="2"/>
  <c r="P314" i="2"/>
  <c r="K314" i="2" s="1"/>
  <c r="BI313" i="2"/>
  <c r="BH313" i="2"/>
  <c r="BG313" i="2"/>
  <c r="BF313" i="2"/>
  <c r="X313" i="2"/>
  <c r="V313" i="2"/>
  <c r="T313" i="2"/>
  <c r="P313" i="2"/>
  <c r="BI312" i="2"/>
  <c r="BH312" i="2"/>
  <c r="BG312" i="2"/>
  <c r="BF312" i="2"/>
  <c r="X312" i="2"/>
  <c r="V312" i="2"/>
  <c r="T312" i="2"/>
  <c r="P312" i="2"/>
  <c r="BI311" i="2"/>
  <c r="BH311" i="2"/>
  <c r="BG311" i="2"/>
  <c r="BF311" i="2"/>
  <c r="X311" i="2"/>
  <c r="V311" i="2"/>
  <c r="T311" i="2"/>
  <c r="P311" i="2"/>
  <c r="BI310" i="2"/>
  <c r="BH310" i="2"/>
  <c r="BG310" i="2"/>
  <c r="BF310" i="2"/>
  <c r="X310" i="2"/>
  <c r="V310" i="2"/>
  <c r="T310" i="2"/>
  <c r="P310" i="2"/>
  <c r="BI309" i="2"/>
  <c r="BH309" i="2"/>
  <c r="BG309" i="2"/>
  <c r="BF309" i="2"/>
  <c r="X309" i="2"/>
  <c r="V309" i="2"/>
  <c r="T309" i="2"/>
  <c r="P309" i="2"/>
  <c r="BI307" i="2"/>
  <c r="BH307" i="2"/>
  <c r="BG307" i="2"/>
  <c r="BF307" i="2"/>
  <c r="X307" i="2"/>
  <c r="V307" i="2"/>
  <c r="T307" i="2"/>
  <c r="P307" i="2"/>
  <c r="BI306" i="2"/>
  <c r="BH306" i="2"/>
  <c r="BG306" i="2"/>
  <c r="BF306" i="2"/>
  <c r="X306" i="2"/>
  <c r="V306" i="2"/>
  <c r="T306" i="2"/>
  <c r="P306" i="2"/>
  <c r="BI305" i="2"/>
  <c r="BH305" i="2"/>
  <c r="BG305" i="2"/>
  <c r="BF305" i="2"/>
  <c r="X305" i="2"/>
  <c r="V305" i="2"/>
  <c r="T305" i="2"/>
  <c r="P305" i="2"/>
  <c r="BI303" i="2"/>
  <c r="BH303" i="2"/>
  <c r="BG303" i="2"/>
  <c r="BF303" i="2"/>
  <c r="X303" i="2"/>
  <c r="V303" i="2"/>
  <c r="T303" i="2"/>
  <c r="P303" i="2"/>
  <c r="BI302" i="2"/>
  <c r="BH302" i="2"/>
  <c r="BG302" i="2"/>
  <c r="BF302" i="2"/>
  <c r="X302" i="2"/>
  <c r="V302" i="2"/>
  <c r="T302" i="2"/>
  <c r="P302" i="2"/>
  <c r="BK302" i="2" s="1"/>
  <c r="BI301" i="2"/>
  <c r="BH301" i="2"/>
  <c r="BG301" i="2"/>
  <c r="BF301" i="2"/>
  <c r="X301" i="2"/>
  <c r="V301" i="2"/>
  <c r="T301" i="2"/>
  <c r="P301" i="2"/>
  <c r="BK301" i="2" s="1"/>
  <c r="BI300" i="2"/>
  <c r="BH300" i="2"/>
  <c r="BG300" i="2"/>
  <c r="BF300" i="2"/>
  <c r="X300" i="2"/>
  <c r="V300" i="2"/>
  <c r="T300" i="2"/>
  <c r="P300" i="2"/>
  <c r="BK300" i="2" s="1"/>
  <c r="BI296" i="2"/>
  <c r="BH296" i="2"/>
  <c r="BG296" i="2"/>
  <c r="BF296" i="2"/>
  <c r="X296" i="2"/>
  <c r="V296" i="2"/>
  <c r="T296" i="2"/>
  <c r="P296" i="2"/>
  <c r="BI292" i="2"/>
  <c r="BH292" i="2"/>
  <c r="BG292" i="2"/>
  <c r="BF292" i="2"/>
  <c r="X292" i="2"/>
  <c r="V292" i="2"/>
  <c r="T292" i="2"/>
  <c r="P292" i="2"/>
  <c r="BI291" i="2"/>
  <c r="BH291" i="2"/>
  <c r="BG291" i="2"/>
  <c r="BF291" i="2"/>
  <c r="X291" i="2"/>
  <c r="V291" i="2"/>
  <c r="T291" i="2"/>
  <c r="P291" i="2"/>
  <c r="BI290" i="2"/>
  <c r="BH290" i="2"/>
  <c r="BG290" i="2"/>
  <c r="BF290" i="2"/>
  <c r="X290" i="2"/>
  <c r="V290" i="2"/>
  <c r="T290" i="2"/>
  <c r="P290" i="2"/>
  <c r="BI288" i="2"/>
  <c r="BH288" i="2"/>
  <c r="BG288" i="2"/>
  <c r="BF288" i="2"/>
  <c r="X288" i="2"/>
  <c r="V288" i="2"/>
  <c r="T288" i="2"/>
  <c r="P288" i="2"/>
  <c r="BI284" i="2"/>
  <c r="BH284" i="2"/>
  <c r="BG284" i="2"/>
  <c r="BF284" i="2"/>
  <c r="X284" i="2"/>
  <c r="V284" i="2"/>
  <c r="T284" i="2"/>
  <c r="P284" i="2"/>
  <c r="BI280" i="2"/>
  <c r="BH280" i="2"/>
  <c r="BG280" i="2"/>
  <c r="BF280" i="2"/>
  <c r="X280" i="2"/>
  <c r="V280" i="2"/>
  <c r="T280" i="2"/>
  <c r="P280" i="2"/>
  <c r="BI279" i="2"/>
  <c r="BH279" i="2"/>
  <c r="BG279" i="2"/>
  <c r="BF279" i="2"/>
  <c r="X279" i="2"/>
  <c r="V279" i="2"/>
  <c r="T279" i="2"/>
  <c r="P279" i="2"/>
  <c r="BI278" i="2"/>
  <c r="BH278" i="2"/>
  <c r="BG278" i="2"/>
  <c r="BF278" i="2"/>
  <c r="X278" i="2"/>
  <c r="V278" i="2"/>
  <c r="T278" i="2"/>
  <c r="P278" i="2"/>
  <c r="BI277" i="2"/>
  <c r="BH277" i="2"/>
  <c r="BG277" i="2"/>
  <c r="BF277" i="2"/>
  <c r="X277" i="2"/>
  <c r="V277" i="2"/>
  <c r="T277" i="2"/>
  <c r="P277" i="2"/>
  <c r="BI276" i="2"/>
  <c r="BH276" i="2"/>
  <c r="BG276" i="2"/>
  <c r="BF276" i="2"/>
  <c r="X276" i="2"/>
  <c r="V276" i="2"/>
  <c r="T276" i="2"/>
  <c r="P276" i="2"/>
  <c r="BK276" i="2" s="1"/>
  <c r="BI274" i="2"/>
  <c r="BH274" i="2"/>
  <c r="BG274" i="2"/>
  <c r="BF274" i="2"/>
  <c r="X274" i="2"/>
  <c r="V274" i="2"/>
  <c r="T274" i="2"/>
  <c r="P274" i="2"/>
  <c r="BI273" i="2"/>
  <c r="BH273" i="2"/>
  <c r="BG273" i="2"/>
  <c r="BF273" i="2"/>
  <c r="X273" i="2"/>
  <c r="V273" i="2"/>
  <c r="T273" i="2"/>
  <c r="P273" i="2"/>
  <c r="BI272" i="2"/>
  <c r="BH272" i="2"/>
  <c r="BG272" i="2"/>
  <c r="BF272" i="2"/>
  <c r="X272" i="2"/>
  <c r="V272" i="2"/>
  <c r="T272" i="2"/>
  <c r="P272" i="2"/>
  <c r="K272" i="2" s="1"/>
  <c r="BI271" i="2"/>
  <c r="BH271" i="2"/>
  <c r="BG271" i="2"/>
  <c r="BF271" i="2"/>
  <c r="X271" i="2"/>
  <c r="V271" i="2"/>
  <c r="T271" i="2"/>
  <c r="P271" i="2"/>
  <c r="BK271" i="2" s="1"/>
  <c r="BI270" i="2"/>
  <c r="BH270" i="2"/>
  <c r="BG270" i="2"/>
  <c r="BF270" i="2"/>
  <c r="X270" i="2"/>
  <c r="V270" i="2"/>
  <c r="T270" i="2"/>
  <c r="P270" i="2"/>
  <c r="BI269" i="2"/>
  <c r="BH269" i="2"/>
  <c r="BG269" i="2"/>
  <c r="BF269" i="2"/>
  <c r="X269" i="2"/>
  <c r="V269" i="2"/>
  <c r="T269" i="2"/>
  <c r="P269" i="2"/>
  <c r="BI268" i="2"/>
  <c r="BH268" i="2"/>
  <c r="BG268" i="2"/>
  <c r="BF268" i="2"/>
  <c r="X268" i="2"/>
  <c r="V268" i="2"/>
  <c r="T268" i="2"/>
  <c r="P268" i="2"/>
  <c r="BK268" i="2" s="1"/>
  <c r="BI265" i="2"/>
  <c r="BH265" i="2"/>
  <c r="BG265" i="2"/>
  <c r="BF265" i="2"/>
  <c r="X265" i="2"/>
  <c r="V265" i="2"/>
  <c r="T265" i="2"/>
  <c r="P265" i="2"/>
  <c r="K265" i="2" s="1"/>
  <c r="BI263" i="2"/>
  <c r="BH263" i="2"/>
  <c r="BG263" i="2"/>
  <c r="BF263" i="2"/>
  <c r="X263" i="2"/>
  <c r="V263" i="2"/>
  <c r="T263" i="2"/>
  <c r="P263" i="2"/>
  <c r="BI261" i="2"/>
  <c r="BH261" i="2"/>
  <c r="BG261" i="2"/>
  <c r="BF261" i="2"/>
  <c r="X261" i="2"/>
  <c r="V261" i="2"/>
  <c r="T261" i="2"/>
  <c r="P261" i="2"/>
  <c r="K261" i="2" s="1"/>
  <c r="BI259" i="2"/>
  <c r="BH259" i="2"/>
  <c r="BG259" i="2"/>
  <c r="BF259" i="2"/>
  <c r="X259" i="2"/>
  <c r="V259" i="2"/>
  <c r="T259" i="2"/>
  <c r="P259" i="2"/>
  <c r="BI257" i="2"/>
  <c r="BH257" i="2"/>
  <c r="BG257" i="2"/>
  <c r="BF257" i="2"/>
  <c r="X257" i="2"/>
  <c r="V257" i="2"/>
  <c r="T257" i="2"/>
  <c r="P257" i="2"/>
  <c r="BI256" i="2"/>
  <c r="BH256" i="2"/>
  <c r="BG256" i="2"/>
  <c r="BF256" i="2"/>
  <c r="X256" i="2"/>
  <c r="V256" i="2"/>
  <c r="T256" i="2"/>
  <c r="P256" i="2"/>
  <c r="BI255" i="2"/>
  <c r="BH255" i="2"/>
  <c r="BG255" i="2"/>
  <c r="BF255" i="2"/>
  <c r="X255" i="2"/>
  <c r="V255" i="2"/>
  <c r="T255" i="2"/>
  <c r="P255" i="2"/>
  <c r="BI251" i="2"/>
  <c r="BH251" i="2"/>
  <c r="BG251" i="2"/>
  <c r="BF251" i="2"/>
  <c r="X251" i="2"/>
  <c r="V251" i="2"/>
  <c r="T251" i="2"/>
  <c r="P251" i="2"/>
  <c r="BI247" i="2"/>
  <c r="BH247" i="2"/>
  <c r="BG247" i="2"/>
  <c r="BF247" i="2"/>
  <c r="X247" i="2"/>
  <c r="V247" i="2"/>
  <c r="T247" i="2"/>
  <c r="P247" i="2"/>
  <c r="BI245" i="2"/>
  <c r="BH245" i="2"/>
  <c r="BG245" i="2"/>
  <c r="BF245" i="2"/>
  <c r="X245" i="2"/>
  <c r="V245" i="2"/>
  <c r="T245" i="2"/>
  <c r="P245" i="2"/>
  <c r="BI241" i="2"/>
  <c r="BH241" i="2"/>
  <c r="BG241" i="2"/>
  <c r="BF241" i="2"/>
  <c r="X241" i="2"/>
  <c r="V241" i="2"/>
  <c r="T241" i="2"/>
  <c r="P241" i="2"/>
  <c r="K241" i="2" s="1"/>
  <c r="BI240" i="2"/>
  <c r="BH240" i="2"/>
  <c r="BG240" i="2"/>
  <c r="BF240" i="2"/>
  <c r="X240" i="2"/>
  <c r="V240" i="2"/>
  <c r="T240" i="2"/>
  <c r="P240" i="2"/>
  <c r="BI239" i="2"/>
  <c r="BH239" i="2"/>
  <c r="BG239" i="2"/>
  <c r="BF239" i="2"/>
  <c r="X239" i="2"/>
  <c r="V239" i="2"/>
  <c r="T239" i="2"/>
  <c r="P239" i="2"/>
  <c r="BI236" i="2"/>
  <c r="BH236" i="2"/>
  <c r="BG236" i="2"/>
  <c r="BF236" i="2"/>
  <c r="X236" i="2"/>
  <c r="V236" i="2"/>
  <c r="T236" i="2"/>
  <c r="P236" i="2"/>
  <c r="BI235" i="2"/>
  <c r="BH235" i="2"/>
  <c r="BG235" i="2"/>
  <c r="BF235" i="2"/>
  <c r="X235" i="2"/>
  <c r="V235" i="2"/>
  <c r="T235" i="2"/>
  <c r="P235" i="2"/>
  <c r="K235" i="2" s="1"/>
  <c r="BI234" i="2"/>
  <c r="BH234" i="2"/>
  <c r="BG234" i="2"/>
  <c r="BF234" i="2"/>
  <c r="X234" i="2"/>
  <c r="V234" i="2"/>
  <c r="T234" i="2"/>
  <c r="P234" i="2"/>
  <c r="BI233" i="2"/>
  <c r="BH233" i="2"/>
  <c r="BG233" i="2"/>
  <c r="BF233" i="2"/>
  <c r="X233" i="2"/>
  <c r="V233" i="2"/>
  <c r="T233" i="2"/>
  <c r="P233" i="2"/>
  <c r="BK233" i="2" s="1"/>
  <c r="BI232" i="2"/>
  <c r="BH232" i="2"/>
  <c r="BG232" i="2"/>
  <c r="BF232" i="2"/>
  <c r="X232" i="2"/>
  <c r="V232" i="2"/>
  <c r="T232" i="2"/>
  <c r="P232" i="2"/>
  <c r="BK232" i="2" s="1"/>
  <c r="BI230" i="2"/>
  <c r="BH230" i="2"/>
  <c r="BG230" i="2"/>
  <c r="BF230" i="2"/>
  <c r="X230" i="2"/>
  <c r="V230" i="2"/>
  <c r="T230" i="2"/>
  <c r="P230" i="2"/>
  <c r="BI229" i="2"/>
  <c r="BH229" i="2"/>
  <c r="BG229" i="2"/>
  <c r="BF229" i="2"/>
  <c r="X229" i="2"/>
  <c r="V229" i="2"/>
  <c r="T229" i="2"/>
  <c r="P229" i="2"/>
  <c r="BI228" i="2"/>
  <c r="BH228" i="2"/>
  <c r="BG228" i="2"/>
  <c r="BF228" i="2"/>
  <c r="X228" i="2"/>
  <c r="V228" i="2"/>
  <c r="T228" i="2"/>
  <c r="P228" i="2"/>
  <c r="BI227" i="2"/>
  <c r="BH227" i="2"/>
  <c r="BG227" i="2"/>
  <c r="BF227" i="2"/>
  <c r="X227" i="2"/>
  <c r="V227" i="2"/>
  <c r="T227" i="2"/>
  <c r="P227" i="2"/>
  <c r="BI226" i="2"/>
  <c r="BH226" i="2"/>
  <c r="BG226" i="2"/>
  <c r="BF226" i="2"/>
  <c r="X226" i="2"/>
  <c r="V226" i="2"/>
  <c r="T226" i="2"/>
  <c r="P226" i="2"/>
  <c r="K226" i="2" s="1"/>
  <c r="BI225" i="2"/>
  <c r="BH225" i="2"/>
  <c r="BG225" i="2"/>
  <c r="BF225" i="2"/>
  <c r="X225" i="2"/>
  <c r="V225" i="2"/>
  <c r="T225" i="2"/>
  <c r="P225" i="2"/>
  <c r="BI224" i="2"/>
  <c r="BH224" i="2"/>
  <c r="BG224" i="2"/>
  <c r="BF224" i="2"/>
  <c r="X224" i="2"/>
  <c r="V224" i="2"/>
  <c r="T224" i="2"/>
  <c r="P224" i="2"/>
  <c r="BI223" i="2"/>
  <c r="BH223" i="2"/>
  <c r="BG223" i="2"/>
  <c r="BF223" i="2"/>
  <c r="X223" i="2"/>
  <c r="V223" i="2"/>
  <c r="T223" i="2"/>
  <c r="P223" i="2"/>
  <c r="BK223" i="2" s="1"/>
  <c r="BI222" i="2"/>
  <c r="BH222" i="2"/>
  <c r="BG222" i="2"/>
  <c r="BF222" i="2"/>
  <c r="X222" i="2"/>
  <c r="V222" i="2"/>
  <c r="T222" i="2"/>
  <c r="P222" i="2"/>
  <c r="BI221" i="2"/>
  <c r="BH221" i="2"/>
  <c r="BG221" i="2"/>
  <c r="BF221" i="2"/>
  <c r="X221" i="2"/>
  <c r="V221" i="2"/>
  <c r="T221" i="2"/>
  <c r="P221" i="2"/>
  <c r="BI220" i="2"/>
  <c r="BH220" i="2"/>
  <c r="BG220" i="2"/>
  <c r="BF220" i="2"/>
  <c r="X220" i="2"/>
  <c r="V220" i="2"/>
  <c r="T220" i="2"/>
  <c r="P220" i="2"/>
  <c r="BI218" i="2"/>
  <c r="BH218" i="2"/>
  <c r="BG218" i="2"/>
  <c r="BF218" i="2"/>
  <c r="X218" i="2"/>
  <c r="V218" i="2"/>
  <c r="T218" i="2"/>
  <c r="P218" i="2"/>
  <c r="BK218" i="2" s="1"/>
  <c r="BI217" i="2"/>
  <c r="BH217" i="2"/>
  <c r="BG217" i="2"/>
  <c r="BF217" i="2"/>
  <c r="X217" i="2"/>
  <c r="V217" i="2"/>
  <c r="T217" i="2"/>
  <c r="P217" i="2"/>
  <c r="BI216" i="2"/>
  <c r="BH216" i="2"/>
  <c r="BG216" i="2"/>
  <c r="BF216" i="2"/>
  <c r="X216" i="2"/>
  <c r="V216" i="2"/>
  <c r="T216" i="2"/>
  <c r="P216" i="2"/>
  <c r="BI215" i="2"/>
  <c r="BH215" i="2"/>
  <c r="BG215" i="2"/>
  <c r="BF215" i="2"/>
  <c r="X215" i="2"/>
  <c r="V215" i="2"/>
  <c r="T215" i="2"/>
  <c r="P215" i="2"/>
  <c r="BI214" i="2"/>
  <c r="BH214" i="2"/>
  <c r="BG214" i="2"/>
  <c r="BF214" i="2"/>
  <c r="X214" i="2"/>
  <c r="V214" i="2"/>
  <c r="T214" i="2"/>
  <c r="P214" i="2"/>
  <c r="BK214" i="2" s="1"/>
  <c r="BI213" i="2"/>
  <c r="BH213" i="2"/>
  <c r="BG213" i="2"/>
  <c r="BF213" i="2"/>
  <c r="X213" i="2"/>
  <c r="V213" i="2"/>
  <c r="T213" i="2"/>
  <c r="P213" i="2"/>
  <c r="BI212" i="2"/>
  <c r="BH212" i="2"/>
  <c r="BG212" i="2"/>
  <c r="BF212" i="2"/>
  <c r="X212" i="2"/>
  <c r="V212" i="2"/>
  <c r="T212" i="2"/>
  <c r="P212" i="2"/>
  <c r="BI211" i="2"/>
  <c r="BH211" i="2"/>
  <c r="BG211" i="2"/>
  <c r="BF211" i="2"/>
  <c r="X211" i="2"/>
  <c r="V211" i="2"/>
  <c r="T211" i="2"/>
  <c r="P211" i="2"/>
  <c r="BI210" i="2"/>
  <c r="BH210" i="2"/>
  <c r="BG210" i="2"/>
  <c r="BF210" i="2"/>
  <c r="X210" i="2"/>
  <c r="V210" i="2"/>
  <c r="T210" i="2"/>
  <c r="P210" i="2"/>
  <c r="BI209" i="2"/>
  <c r="BH209" i="2"/>
  <c r="BG209" i="2"/>
  <c r="BF209" i="2"/>
  <c r="X209" i="2"/>
  <c r="V209" i="2"/>
  <c r="T209" i="2"/>
  <c r="P209" i="2"/>
  <c r="BI208" i="2"/>
  <c r="BH208" i="2"/>
  <c r="BG208" i="2"/>
  <c r="BF208" i="2"/>
  <c r="X208" i="2"/>
  <c r="V208" i="2"/>
  <c r="T208" i="2"/>
  <c r="P208" i="2"/>
  <c r="BI207" i="2"/>
  <c r="BH207" i="2"/>
  <c r="BG207" i="2"/>
  <c r="BF207" i="2"/>
  <c r="X207" i="2"/>
  <c r="V207" i="2"/>
  <c r="T207" i="2"/>
  <c r="P207" i="2"/>
  <c r="K207" i="2" s="1"/>
  <c r="BI206" i="2"/>
  <c r="BH206" i="2"/>
  <c r="BG206" i="2"/>
  <c r="BF206" i="2"/>
  <c r="X206" i="2"/>
  <c r="V206" i="2"/>
  <c r="T206" i="2"/>
  <c r="P206" i="2"/>
  <c r="BI205" i="2"/>
  <c r="BH205" i="2"/>
  <c r="BG205" i="2"/>
  <c r="BF205" i="2"/>
  <c r="X205" i="2"/>
  <c r="V205" i="2"/>
  <c r="T205" i="2"/>
  <c r="P205" i="2"/>
  <c r="BI204" i="2"/>
  <c r="BH204" i="2"/>
  <c r="BG204" i="2"/>
  <c r="BF204" i="2"/>
  <c r="X204" i="2"/>
  <c r="V204" i="2"/>
  <c r="T204" i="2"/>
  <c r="P204" i="2"/>
  <c r="BK204" i="2" s="1"/>
  <c r="BI203" i="2"/>
  <c r="BH203" i="2"/>
  <c r="BG203" i="2"/>
  <c r="BF203" i="2"/>
  <c r="X203" i="2"/>
  <c r="V203" i="2"/>
  <c r="T203" i="2"/>
  <c r="P203" i="2"/>
  <c r="BI202" i="2"/>
  <c r="BH202" i="2"/>
  <c r="BG202" i="2"/>
  <c r="BF202" i="2"/>
  <c r="X202" i="2"/>
  <c r="V202" i="2"/>
  <c r="T202" i="2"/>
  <c r="P202" i="2"/>
  <c r="BI201" i="2"/>
  <c r="BH201" i="2"/>
  <c r="BG201" i="2"/>
  <c r="BF201" i="2"/>
  <c r="X201" i="2"/>
  <c r="V201" i="2"/>
  <c r="T201" i="2"/>
  <c r="P201" i="2"/>
  <c r="BI200" i="2"/>
  <c r="BH200" i="2"/>
  <c r="BG200" i="2"/>
  <c r="BF200" i="2"/>
  <c r="X200" i="2"/>
  <c r="V200" i="2"/>
  <c r="T200" i="2"/>
  <c r="P200" i="2"/>
  <c r="BI199" i="2"/>
  <c r="BH199" i="2"/>
  <c r="BG199" i="2"/>
  <c r="BF199" i="2"/>
  <c r="X199" i="2"/>
  <c r="V199" i="2"/>
  <c r="T199" i="2"/>
  <c r="P199" i="2"/>
  <c r="BI198" i="2"/>
  <c r="BH198" i="2"/>
  <c r="BG198" i="2"/>
  <c r="BF198" i="2"/>
  <c r="X198" i="2"/>
  <c r="V198" i="2"/>
  <c r="T198" i="2"/>
  <c r="P198" i="2"/>
  <c r="BI197" i="2"/>
  <c r="BH197" i="2"/>
  <c r="BG197" i="2"/>
  <c r="BF197" i="2"/>
  <c r="X197" i="2"/>
  <c r="V197" i="2"/>
  <c r="T197" i="2"/>
  <c r="P197" i="2"/>
  <c r="BI195" i="2"/>
  <c r="BH195" i="2"/>
  <c r="BG195" i="2"/>
  <c r="BF195" i="2"/>
  <c r="X195" i="2"/>
  <c r="V195" i="2"/>
  <c r="T195" i="2"/>
  <c r="P195" i="2"/>
  <c r="BI194" i="2"/>
  <c r="BH194" i="2"/>
  <c r="BG194" i="2"/>
  <c r="BF194" i="2"/>
  <c r="X194" i="2"/>
  <c r="V194" i="2"/>
  <c r="T194" i="2"/>
  <c r="P194" i="2"/>
  <c r="BI193" i="2"/>
  <c r="BH193" i="2"/>
  <c r="BG193" i="2"/>
  <c r="BF193" i="2"/>
  <c r="X193" i="2"/>
  <c r="V193" i="2"/>
  <c r="T193" i="2"/>
  <c r="P193" i="2"/>
  <c r="BI192" i="2"/>
  <c r="BH192" i="2"/>
  <c r="BG192" i="2"/>
  <c r="BF192" i="2"/>
  <c r="X192" i="2"/>
  <c r="V192" i="2"/>
  <c r="T192" i="2"/>
  <c r="P192" i="2"/>
  <c r="BI191" i="2"/>
  <c r="BH191" i="2"/>
  <c r="BG191" i="2"/>
  <c r="BF191" i="2"/>
  <c r="X191" i="2"/>
  <c r="V191" i="2"/>
  <c r="T191" i="2"/>
  <c r="P191" i="2"/>
  <c r="BI190" i="2"/>
  <c r="BH190" i="2"/>
  <c r="BG190" i="2"/>
  <c r="BF190" i="2"/>
  <c r="X190" i="2"/>
  <c r="V190" i="2"/>
  <c r="T190" i="2"/>
  <c r="P190" i="2"/>
  <c r="K190" i="2" s="1"/>
  <c r="BI189" i="2"/>
  <c r="BH189" i="2"/>
  <c r="BG189" i="2"/>
  <c r="BF189" i="2"/>
  <c r="X189" i="2"/>
  <c r="V189" i="2"/>
  <c r="T189" i="2"/>
  <c r="P189" i="2"/>
  <c r="BK189" i="2" s="1"/>
  <c r="BI188" i="2"/>
  <c r="BH188" i="2"/>
  <c r="BG188" i="2"/>
  <c r="BF188" i="2"/>
  <c r="X188" i="2"/>
  <c r="V188" i="2"/>
  <c r="T188" i="2"/>
  <c r="P188" i="2"/>
  <c r="BI187" i="2"/>
  <c r="BH187" i="2"/>
  <c r="BG187" i="2"/>
  <c r="BF187" i="2"/>
  <c r="X187" i="2"/>
  <c r="V187" i="2"/>
  <c r="T187" i="2"/>
  <c r="P187" i="2"/>
  <c r="BI186" i="2"/>
  <c r="BH186" i="2"/>
  <c r="BG186" i="2"/>
  <c r="BF186" i="2"/>
  <c r="X186" i="2"/>
  <c r="V186" i="2"/>
  <c r="T186" i="2"/>
  <c r="P186" i="2"/>
  <c r="BI185" i="2"/>
  <c r="BH185" i="2"/>
  <c r="BG185" i="2"/>
  <c r="BF185" i="2"/>
  <c r="X185" i="2"/>
  <c r="V185" i="2"/>
  <c r="T185" i="2"/>
  <c r="P185" i="2"/>
  <c r="BI184" i="2"/>
  <c r="BH184" i="2"/>
  <c r="BG184" i="2"/>
  <c r="BF184" i="2"/>
  <c r="X184" i="2"/>
  <c r="V184" i="2"/>
  <c r="T184" i="2"/>
  <c r="P184" i="2"/>
  <c r="BI183" i="2"/>
  <c r="BH183" i="2"/>
  <c r="BG183" i="2"/>
  <c r="BF183" i="2"/>
  <c r="X183" i="2"/>
  <c r="V183" i="2"/>
  <c r="T183" i="2"/>
  <c r="P183" i="2"/>
  <c r="BI182" i="2"/>
  <c r="BH182" i="2"/>
  <c r="BG182" i="2"/>
  <c r="BF182" i="2"/>
  <c r="X182" i="2"/>
  <c r="V182" i="2"/>
  <c r="T182" i="2"/>
  <c r="P182" i="2"/>
  <c r="BI181" i="2"/>
  <c r="BH181" i="2"/>
  <c r="BG181" i="2"/>
  <c r="BF181" i="2"/>
  <c r="X181" i="2"/>
  <c r="V181" i="2"/>
  <c r="T181" i="2"/>
  <c r="P181" i="2"/>
  <c r="BK181" i="2" s="1"/>
  <c r="BI180" i="2"/>
  <c r="BH180" i="2"/>
  <c r="BG180" i="2"/>
  <c r="BF180" i="2"/>
  <c r="X180" i="2"/>
  <c r="V180" i="2"/>
  <c r="T180" i="2"/>
  <c r="P180" i="2"/>
  <c r="BI179" i="2"/>
  <c r="BH179" i="2"/>
  <c r="BG179" i="2"/>
  <c r="BF179" i="2"/>
  <c r="X179" i="2"/>
  <c r="V179" i="2"/>
  <c r="T179" i="2"/>
  <c r="P179" i="2"/>
  <c r="BI178" i="2"/>
  <c r="BH178" i="2"/>
  <c r="BG178" i="2"/>
  <c r="BF178" i="2"/>
  <c r="X178" i="2"/>
  <c r="V178" i="2"/>
  <c r="T178" i="2"/>
  <c r="P178" i="2"/>
  <c r="BI177" i="2"/>
  <c r="BH177" i="2"/>
  <c r="BG177" i="2"/>
  <c r="BF177" i="2"/>
  <c r="X177" i="2"/>
  <c r="V177" i="2"/>
  <c r="T177" i="2"/>
  <c r="P177" i="2"/>
  <c r="BI176" i="2"/>
  <c r="BH176" i="2"/>
  <c r="BG176" i="2"/>
  <c r="BF176" i="2"/>
  <c r="X176" i="2"/>
  <c r="V176" i="2"/>
  <c r="T176" i="2"/>
  <c r="P176" i="2"/>
  <c r="BI175" i="2"/>
  <c r="BH175" i="2"/>
  <c r="BG175" i="2"/>
  <c r="BF175" i="2"/>
  <c r="X175" i="2"/>
  <c r="V175" i="2"/>
  <c r="T175" i="2"/>
  <c r="P175" i="2"/>
  <c r="BI174" i="2"/>
  <c r="BH174" i="2"/>
  <c r="BG174" i="2"/>
  <c r="BF174" i="2"/>
  <c r="X174" i="2"/>
  <c r="V174" i="2"/>
  <c r="T174" i="2"/>
  <c r="P174" i="2"/>
  <c r="BI173" i="2"/>
  <c r="BH173" i="2"/>
  <c r="BG173" i="2"/>
  <c r="BF173" i="2"/>
  <c r="X173" i="2"/>
  <c r="V173" i="2"/>
  <c r="T173" i="2"/>
  <c r="P173" i="2"/>
  <c r="BI172" i="2"/>
  <c r="BH172" i="2"/>
  <c r="BG172" i="2"/>
  <c r="BF172" i="2"/>
  <c r="X172" i="2"/>
  <c r="V172" i="2"/>
  <c r="T172" i="2"/>
  <c r="P172" i="2"/>
  <c r="BK172" i="2" s="1"/>
  <c r="BI171" i="2"/>
  <c r="BH171" i="2"/>
  <c r="BG171" i="2"/>
  <c r="BF171" i="2"/>
  <c r="X171" i="2"/>
  <c r="V171" i="2"/>
  <c r="T171" i="2"/>
  <c r="P171" i="2"/>
  <c r="BI170" i="2"/>
  <c r="BH170" i="2"/>
  <c r="BG170" i="2"/>
  <c r="BF170" i="2"/>
  <c r="X170" i="2"/>
  <c r="V170" i="2"/>
  <c r="T170" i="2"/>
  <c r="P170" i="2"/>
  <c r="BI169" i="2"/>
  <c r="BH169" i="2"/>
  <c r="BG169" i="2"/>
  <c r="BF169" i="2"/>
  <c r="X169" i="2"/>
  <c r="V169" i="2"/>
  <c r="T169" i="2"/>
  <c r="P169" i="2"/>
  <c r="BI168" i="2"/>
  <c r="BH168" i="2"/>
  <c r="BG168" i="2"/>
  <c r="BF168" i="2"/>
  <c r="X168" i="2"/>
  <c r="V168" i="2"/>
  <c r="T168" i="2"/>
  <c r="P168" i="2"/>
  <c r="K168" i="2" s="1"/>
  <c r="BI167" i="2"/>
  <c r="BH167" i="2"/>
  <c r="BG167" i="2"/>
  <c r="BF167" i="2"/>
  <c r="X167" i="2"/>
  <c r="V167" i="2"/>
  <c r="T167" i="2"/>
  <c r="P167" i="2"/>
  <c r="BI166" i="2"/>
  <c r="BH166" i="2"/>
  <c r="BG166" i="2"/>
  <c r="BF166" i="2"/>
  <c r="X166" i="2"/>
  <c r="V166" i="2"/>
  <c r="T166" i="2"/>
  <c r="P166" i="2"/>
  <c r="BI165" i="2"/>
  <c r="BH165" i="2"/>
  <c r="BG165" i="2"/>
  <c r="BF165" i="2"/>
  <c r="X165" i="2"/>
  <c r="V165" i="2"/>
  <c r="T165" i="2"/>
  <c r="P165" i="2"/>
  <c r="BK165" i="2" s="1"/>
  <c r="BI164" i="2"/>
  <c r="BH164" i="2"/>
  <c r="BG164" i="2"/>
  <c r="BF164" i="2"/>
  <c r="X164" i="2"/>
  <c r="V164" i="2"/>
  <c r="T164" i="2"/>
  <c r="P164" i="2"/>
  <c r="BI163" i="2"/>
  <c r="BH163" i="2"/>
  <c r="BG163" i="2"/>
  <c r="BF163" i="2"/>
  <c r="X163" i="2"/>
  <c r="V163" i="2"/>
  <c r="T163" i="2"/>
  <c r="P163" i="2"/>
  <c r="BI162" i="2"/>
  <c r="BH162" i="2"/>
  <c r="BG162" i="2"/>
  <c r="BF162" i="2"/>
  <c r="X162" i="2"/>
  <c r="V162" i="2"/>
  <c r="T162" i="2"/>
  <c r="P162" i="2"/>
  <c r="BI161" i="2"/>
  <c r="BH161" i="2"/>
  <c r="BG161" i="2"/>
  <c r="BF161" i="2"/>
  <c r="X161" i="2"/>
  <c r="V161" i="2"/>
  <c r="T161" i="2"/>
  <c r="P161" i="2"/>
  <c r="BI160" i="2"/>
  <c r="BH160" i="2"/>
  <c r="BG160" i="2"/>
  <c r="BF160" i="2"/>
  <c r="X160" i="2"/>
  <c r="V160" i="2"/>
  <c r="T160" i="2"/>
  <c r="P160" i="2"/>
  <c r="BI159" i="2"/>
  <c r="BH159" i="2"/>
  <c r="BG159" i="2"/>
  <c r="BF159" i="2"/>
  <c r="X159" i="2"/>
  <c r="V159" i="2"/>
  <c r="T159" i="2"/>
  <c r="P159" i="2"/>
  <c r="BI156" i="2"/>
  <c r="BH156" i="2"/>
  <c r="BG156" i="2"/>
  <c r="BF156" i="2"/>
  <c r="X156" i="2"/>
  <c r="V156" i="2"/>
  <c r="T156" i="2"/>
  <c r="P156" i="2"/>
  <c r="K156" i="2" s="1"/>
  <c r="BI155" i="2"/>
  <c r="BH155" i="2"/>
  <c r="BG155" i="2"/>
  <c r="BF155" i="2"/>
  <c r="X155" i="2"/>
  <c r="V155" i="2"/>
  <c r="T155" i="2"/>
  <c r="P155" i="2"/>
  <c r="BK155" i="2" s="1"/>
  <c r="BI154" i="2"/>
  <c r="BH154" i="2"/>
  <c r="BG154" i="2"/>
  <c r="BF154" i="2"/>
  <c r="X154" i="2"/>
  <c r="V154" i="2"/>
  <c r="T154" i="2"/>
  <c r="P154" i="2"/>
  <c r="BI153" i="2"/>
  <c r="BH153" i="2"/>
  <c r="BG153" i="2"/>
  <c r="BF153" i="2"/>
  <c r="X153" i="2"/>
  <c r="V153" i="2"/>
  <c r="T153" i="2"/>
  <c r="P153" i="2"/>
  <c r="BI151" i="2"/>
  <c r="BH151" i="2"/>
  <c r="BG151" i="2"/>
  <c r="BF151" i="2"/>
  <c r="X151" i="2"/>
  <c r="V151" i="2"/>
  <c r="T151" i="2"/>
  <c r="P151" i="2"/>
  <c r="BK151" i="2" s="1"/>
  <c r="BI150" i="2"/>
  <c r="BH150" i="2"/>
  <c r="BG150" i="2"/>
  <c r="BF150" i="2"/>
  <c r="X150" i="2"/>
  <c r="V150" i="2"/>
  <c r="T150" i="2"/>
  <c r="P150" i="2"/>
  <c r="BI149" i="2"/>
  <c r="BH149" i="2"/>
  <c r="BG149" i="2"/>
  <c r="BF149" i="2"/>
  <c r="X149" i="2"/>
  <c r="V149" i="2"/>
  <c r="T149" i="2"/>
  <c r="P149" i="2"/>
  <c r="BI148" i="2"/>
  <c r="BH148" i="2"/>
  <c r="BG148" i="2"/>
  <c r="BF148" i="2"/>
  <c r="X148" i="2"/>
  <c r="V148" i="2"/>
  <c r="T148" i="2"/>
  <c r="P148" i="2"/>
  <c r="K148" i="2" s="1"/>
  <c r="BI147" i="2"/>
  <c r="BH147" i="2"/>
  <c r="BG147" i="2"/>
  <c r="BF147" i="2"/>
  <c r="X147" i="2"/>
  <c r="V147" i="2"/>
  <c r="T147" i="2"/>
  <c r="P147" i="2"/>
  <c r="BI146" i="2"/>
  <c r="BH146" i="2"/>
  <c r="BG146" i="2"/>
  <c r="BF146" i="2"/>
  <c r="X146" i="2"/>
  <c r="V146" i="2"/>
  <c r="T146" i="2"/>
  <c r="P146" i="2"/>
  <c r="BI145" i="2"/>
  <c r="BH145" i="2"/>
  <c r="BG145" i="2"/>
  <c r="BF145" i="2"/>
  <c r="X145" i="2"/>
  <c r="V145" i="2"/>
  <c r="T145" i="2"/>
  <c r="P145" i="2"/>
  <c r="BI144" i="2"/>
  <c r="BH144" i="2"/>
  <c r="BG144" i="2"/>
  <c r="BF144" i="2"/>
  <c r="X144" i="2"/>
  <c r="V144" i="2"/>
  <c r="T144" i="2"/>
  <c r="P144" i="2"/>
  <c r="BI143" i="2"/>
  <c r="BH143" i="2"/>
  <c r="BG143" i="2"/>
  <c r="BF143" i="2"/>
  <c r="X143" i="2"/>
  <c r="V143" i="2"/>
  <c r="T143" i="2"/>
  <c r="P143" i="2"/>
  <c r="BK143" i="2" s="1"/>
  <c r="BI142" i="2"/>
  <c r="BH142" i="2"/>
  <c r="BG142" i="2"/>
  <c r="BF142" i="2"/>
  <c r="X142" i="2"/>
  <c r="V142" i="2"/>
  <c r="T142" i="2"/>
  <c r="P142" i="2"/>
  <c r="BI141" i="2"/>
  <c r="BH141" i="2"/>
  <c r="BG141" i="2"/>
  <c r="BF141" i="2"/>
  <c r="X141" i="2"/>
  <c r="V141" i="2"/>
  <c r="T141" i="2"/>
  <c r="P141" i="2"/>
  <c r="K141" i="2" s="1"/>
  <c r="BI140" i="2"/>
  <c r="BH140" i="2"/>
  <c r="BG140" i="2"/>
  <c r="BF140" i="2"/>
  <c r="X140" i="2"/>
  <c r="V140" i="2"/>
  <c r="T140" i="2"/>
  <c r="P140" i="2"/>
  <c r="BI139" i="2"/>
  <c r="BH139" i="2"/>
  <c r="BG139" i="2"/>
  <c r="BF139" i="2"/>
  <c r="X139" i="2"/>
  <c r="V139" i="2"/>
  <c r="T139" i="2"/>
  <c r="P139" i="2"/>
  <c r="BI138" i="2"/>
  <c r="BH138" i="2"/>
  <c r="BG138" i="2"/>
  <c r="BF138" i="2"/>
  <c r="X138" i="2"/>
  <c r="V138" i="2"/>
  <c r="T138" i="2"/>
  <c r="P138" i="2"/>
  <c r="BI136" i="2"/>
  <c r="BH136" i="2"/>
  <c r="BG136" i="2"/>
  <c r="BF136" i="2"/>
  <c r="X136" i="2"/>
  <c r="V136" i="2"/>
  <c r="T136" i="2"/>
  <c r="P136" i="2"/>
  <c r="K136" i="2" s="1"/>
  <c r="BI135" i="2"/>
  <c r="BH135" i="2"/>
  <c r="BG135" i="2"/>
  <c r="BF135" i="2"/>
  <c r="X135" i="2"/>
  <c r="V135" i="2"/>
  <c r="T135" i="2"/>
  <c r="P135" i="2"/>
  <c r="K135" i="2" s="1"/>
  <c r="BI134" i="2"/>
  <c r="BH134" i="2"/>
  <c r="BG134" i="2"/>
  <c r="BF134" i="2"/>
  <c r="X134" i="2"/>
  <c r="V134" i="2"/>
  <c r="T134" i="2"/>
  <c r="P134" i="2"/>
  <c r="BI133" i="2"/>
  <c r="BH133" i="2"/>
  <c r="BG133" i="2"/>
  <c r="BF133" i="2"/>
  <c r="X133" i="2"/>
  <c r="V133" i="2"/>
  <c r="T133" i="2"/>
  <c r="P133" i="2"/>
  <c r="BI132" i="2"/>
  <c r="BH132" i="2"/>
  <c r="BG132" i="2"/>
  <c r="BF132" i="2"/>
  <c r="X132" i="2"/>
  <c r="V132" i="2"/>
  <c r="T132" i="2"/>
  <c r="P132" i="2"/>
  <c r="BI131" i="2"/>
  <c r="BH131" i="2"/>
  <c r="BG131" i="2"/>
  <c r="BF131" i="2"/>
  <c r="X131" i="2"/>
  <c r="V131" i="2"/>
  <c r="T131" i="2"/>
  <c r="P131" i="2"/>
  <c r="BI130" i="2"/>
  <c r="BH130" i="2"/>
  <c r="BG130" i="2"/>
  <c r="BF130" i="2"/>
  <c r="X130" i="2"/>
  <c r="V130" i="2"/>
  <c r="T130" i="2"/>
  <c r="P130" i="2"/>
  <c r="K130" i="2" s="1"/>
  <c r="BI129" i="2"/>
  <c r="BH129" i="2"/>
  <c r="BG129" i="2"/>
  <c r="BF129" i="2"/>
  <c r="X129" i="2"/>
  <c r="V129" i="2"/>
  <c r="T129" i="2"/>
  <c r="P129" i="2"/>
  <c r="BI127" i="2"/>
  <c r="BH127" i="2"/>
  <c r="BG127" i="2"/>
  <c r="BF127" i="2"/>
  <c r="X127" i="2"/>
  <c r="V127" i="2"/>
  <c r="T127" i="2"/>
  <c r="P127" i="2"/>
  <c r="K127" i="2" s="1"/>
  <c r="BE127" i="2" s="1"/>
  <c r="BI126" i="2"/>
  <c r="BH126" i="2"/>
  <c r="BG126" i="2"/>
  <c r="BF126" i="2"/>
  <c r="X126" i="2"/>
  <c r="V126" i="2"/>
  <c r="T126" i="2"/>
  <c r="P126" i="2"/>
  <c r="BI125" i="2"/>
  <c r="BH125" i="2"/>
  <c r="BG125" i="2"/>
  <c r="BF125" i="2"/>
  <c r="X125" i="2"/>
  <c r="V125" i="2"/>
  <c r="T125" i="2"/>
  <c r="P125" i="2"/>
  <c r="BI124" i="2"/>
  <c r="BH124" i="2"/>
  <c r="BG124" i="2"/>
  <c r="BF124" i="2"/>
  <c r="X124" i="2"/>
  <c r="V124" i="2"/>
  <c r="T124" i="2"/>
  <c r="P124" i="2"/>
  <c r="BI123" i="2"/>
  <c r="BH123" i="2"/>
  <c r="BG123" i="2"/>
  <c r="BF123" i="2"/>
  <c r="X123" i="2"/>
  <c r="V123" i="2"/>
  <c r="T123" i="2"/>
  <c r="P123" i="2"/>
  <c r="BI122" i="2"/>
  <c r="BH122" i="2"/>
  <c r="BG122" i="2"/>
  <c r="BF122" i="2"/>
  <c r="X122" i="2"/>
  <c r="V122" i="2"/>
  <c r="T122" i="2"/>
  <c r="P122" i="2"/>
  <c r="BK122" i="2" s="1"/>
  <c r="BI121" i="2"/>
  <c r="BH121" i="2"/>
  <c r="BG121" i="2"/>
  <c r="BF121" i="2"/>
  <c r="X121" i="2"/>
  <c r="V121" i="2"/>
  <c r="T121" i="2"/>
  <c r="P121" i="2"/>
  <c r="BI120" i="2"/>
  <c r="BH120" i="2"/>
  <c r="BG120" i="2"/>
  <c r="BF120" i="2"/>
  <c r="X120" i="2"/>
  <c r="V120" i="2"/>
  <c r="T120" i="2"/>
  <c r="P120" i="2"/>
  <c r="BI119" i="2"/>
  <c r="BH119" i="2"/>
  <c r="BG119" i="2"/>
  <c r="BF119" i="2"/>
  <c r="X119" i="2"/>
  <c r="V119" i="2"/>
  <c r="T119" i="2"/>
  <c r="P119" i="2"/>
  <c r="BI118" i="2"/>
  <c r="BH118" i="2"/>
  <c r="BG118" i="2"/>
  <c r="BF118" i="2"/>
  <c r="X118" i="2"/>
  <c r="V118" i="2"/>
  <c r="T118" i="2"/>
  <c r="P118" i="2"/>
  <c r="BI117" i="2"/>
  <c r="BH117" i="2"/>
  <c r="BG117" i="2"/>
  <c r="BF117" i="2"/>
  <c r="X117" i="2"/>
  <c r="V117" i="2"/>
  <c r="T117" i="2"/>
  <c r="P117" i="2"/>
  <c r="J110" i="2"/>
  <c r="J109" i="2"/>
  <c r="F109" i="2"/>
  <c r="F107" i="2"/>
  <c r="E105" i="2"/>
  <c r="J57" i="2"/>
  <c r="J56" i="2"/>
  <c r="F56" i="2"/>
  <c r="F54" i="2"/>
  <c r="E52" i="2"/>
  <c r="J18" i="2"/>
  <c r="E18" i="2"/>
  <c r="F110" i="2"/>
  <c r="J17" i="2"/>
  <c r="J12" i="2"/>
  <c r="J107" i="2" s="1"/>
  <c r="E7" i="2"/>
  <c r="E103" i="2"/>
  <c r="L50" i="1"/>
  <c r="AM50" i="1"/>
  <c r="AM49" i="1"/>
  <c r="L49" i="1"/>
  <c r="AM47" i="1"/>
  <c r="L47" i="1"/>
  <c r="L45" i="1"/>
  <c r="L44" i="1"/>
  <c r="R427" i="2"/>
  <c r="Q163" i="2"/>
  <c r="R369" i="2"/>
  <c r="Q165" i="2"/>
  <c r="Q319" i="2"/>
  <c r="R313" i="2"/>
  <c r="R124" i="2"/>
  <c r="Q302" i="2"/>
  <c r="R145" i="2"/>
  <c r="Q309" i="2"/>
  <c r="R143" i="2"/>
  <c r="Q310" i="2"/>
  <c r="BK443" i="2"/>
  <c r="K385" i="2"/>
  <c r="BE385" i="2" s="1"/>
  <c r="K119" i="2"/>
  <c r="BE119" i="2" s="1"/>
  <c r="K459" i="2"/>
  <c r="BE459" i="2" s="1"/>
  <c r="BK363" i="2"/>
  <c r="BK377" i="2"/>
  <c r="R270" i="4"/>
  <c r="R314" i="4"/>
  <c r="Q266" i="4"/>
  <c r="Q188" i="4"/>
  <c r="K188" i="4"/>
  <c r="BE188" i="4"/>
  <c r="K162" i="4"/>
  <c r="BE162" i="4" s="1"/>
  <c r="K114" i="4"/>
  <c r="BE114" i="4"/>
  <c r="R135" i="5"/>
  <c r="R158" i="5"/>
  <c r="R449" i="5"/>
  <c r="Q479" i="5"/>
  <c r="R453" i="5"/>
  <c r="R210" i="5"/>
  <c r="R154" i="6"/>
  <c r="Q236" i="6"/>
  <c r="R256" i="6"/>
  <c r="K284" i="6"/>
  <c r="BE284" i="6" s="1"/>
  <c r="Q95" i="7"/>
  <c r="Q114" i="7"/>
  <c r="K101" i="7"/>
  <c r="BE101" i="7"/>
  <c r="R243" i="8"/>
  <c r="R301" i="8"/>
  <c r="R382" i="8"/>
  <c r="R259" i="9"/>
  <c r="R182" i="9"/>
  <c r="BK126" i="9"/>
  <c r="Q105" i="10"/>
  <c r="Q167" i="10"/>
  <c r="K152" i="10"/>
  <c r="BE152" i="10"/>
  <c r="Q164" i="11"/>
  <c r="Q182" i="11"/>
  <c r="BK171" i="11"/>
  <c r="Q105" i="12"/>
  <c r="Q91" i="13"/>
  <c r="K277" i="2"/>
  <c r="R150" i="2"/>
  <c r="Q233" i="2"/>
  <c r="R131" i="2"/>
  <c r="R179" i="2"/>
  <c r="Q280" i="2"/>
  <c r="Q156" i="2"/>
  <c r="Q357" i="2"/>
  <c r="Q185" i="2"/>
  <c r="R388" i="2"/>
  <c r="R174" i="2"/>
  <c r="R319" i="2"/>
  <c r="R164" i="2"/>
  <c r="BE130" i="2"/>
  <c r="BK216" i="2"/>
  <c r="K430" i="2"/>
  <c r="BE430" i="2" s="1"/>
  <c r="BK400" i="2"/>
  <c r="BE261" i="2"/>
  <c r="K221" i="2"/>
  <c r="BE221" i="2" s="1"/>
  <c r="Q103" i="4"/>
  <c r="R209" i="4"/>
  <c r="R296" i="4"/>
  <c r="Q305" i="4"/>
  <c r="R233" i="4"/>
  <c r="BK167" i="4"/>
  <c r="K198" i="4"/>
  <c r="BE198" i="4" s="1"/>
  <c r="Q266" i="5"/>
  <c r="Q231" i="5"/>
  <c r="Q184" i="5"/>
  <c r="R442" i="5"/>
  <c r="Q357" i="5"/>
  <c r="Q376" i="5"/>
  <c r="K206" i="5"/>
  <c r="BE206" i="5" s="1"/>
  <c r="BE272" i="5"/>
  <c r="Q129" i="6"/>
  <c r="Q274" i="6"/>
  <c r="Q91" i="6"/>
  <c r="K274" i="6"/>
  <c r="BE274" i="6" s="1"/>
  <c r="R117" i="7"/>
  <c r="Q110" i="7"/>
  <c r="BK121" i="7"/>
  <c r="Q345" i="8"/>
  <c r="R307" i="8"/>
  <c r="Q272" i="8"/>
  <c r="BK287" i="8"/>
  <c r="BK254" i="8"/>
  <c r="R223" i="9"/>
  <c r="Q260" i="9"/>
  <c r="R106" i="10"/>
  <c r="K167" i="10"/>
  <c r="BE167" i="10"/>
  <c r="R158" i="11"/>
  <c r="BK158" i="11"/>
  <c r="Q92" i="13"/>
  <c r="R342" i="2"/>
  <c r="R129" i="2"/>
  <c r="Q335" i="2"/>
  <c r="Q312" i="2"/>
  <c r="R452" i="2"/>
  <c r="R303" i="2"/>
  <c r="R446" i="2"/>
  <c r="R284" i="2"/>
  <c r="R119" i="2"/>
  <c r="Q296" i="2"/>
  <c r="K331" i="2"/>
  <c r="BE331" i="2" s="1"/>
  <c r="BK222" i="2"/>
  <c r="BK199" i="2"/>
  <c r="BE360" i="2"/>
  <c r="R246" i="4"/>
  <c r="R287" i="4"/>
  <c r="R200" i="4"/>
  <c r="R298" i="4"/>
  <c r="K314" i="4"/>
  <c r="BE314" i="4"/>
  <c r="K292" i="4"/>
  <c r="BE292" i="4"/>
  <c r="R225" i="5"/>
  <c r="Q467" i="5"/>
  <c r="Q398" i="5"/>
  <c r="Q401" i="5"/>
  <c r="Q129" i="5"/>
  <c r="Q295" i="5"/>
  <c r="BE342" i="5"/>
  <c r="R111" i="6"/>
  <c r="Q284" i="6"/>
  <c r="Q310" i="6"/>
  <c r="BE236" i="6"/>
  <c r="Q104" i="7"/>
  <c r="BK117" i="7"/>
  <c r="R391" i="8"/>
  <c r="Q284" i="8"/>
  <c r="Q208" i="8"/>
  <c r="R434" i="8"/>
  <c r="Q367" i="8"/>
  <c r="R107" i="8"/>
  <c r="R389" i="8"/>
  <c r="K402" i="8"/>
  <c r="BE402" i="8" s="1"/>
  <c r="K359" i="8"/>
  <c r="BE359" i="8"/>
  <c r="Q265" i="9"/>
  <c r="Q273" i="9"/>
  <c r="BK256" i="9"/>
  <c r="R130" i="10"/>
  <c r="Q121" i="10"/>
  <c r="BE108" i="10"/>
  <c r="R166" i="11"/>
  <c r="Q178" i="11"/>
  <c r="Q119" i="11"/>
  <c r="Q348" i="2"/>
  <c r="R232" i="2"/>
  <c r="Q136" i="2"/>
  <c r="R316" i="2"/>
  <c r="Q127" i="2"/>
  <c r="R367" i="2"/>
  <c r="R389" i="2"/>
  <c r="R151" i="2"/>
  <c r="Q321" i="2"/>
  <c r="Q202" i="2"/>
  <c r="Q430" i="2"/>
  <c r="Q288" i="2"/>
  <c r="Q396" i="2"/>
  <c r="Q142" i="2"/>
  <c r="BE207" i="2"/>
  <c r="BE314" i="2"/>
  <c r="BK322" i="2"/>
  <c r="BK396" i="2"/>
  <c r="BE168" i="2"/>
  <c r="Q209" i="4"/>
  <c r="Q314" i="4"/>
  <c r="R108" i="4"/>
  <c r="Q144" i="4"/>
  <c r="BK117" i="4"/>
  <c r="R416" i="5"/>
  <c r="Q391" i="5"/>
  <c r="Q317" i="5"/>
  <c r="Q487" i="5"/>
  <c r="R413" i="5"/>
  <c r="Q428" i="5"/>
  <c r="BK235" i="5"/>
  <c r="BK201" i="5"/>
  <c r="K162" i="5"/>
  <c r="BE162" i="5" s="1"/>
  <c r="R131" i="6"/>
  <c r="Q154" i="6"/>
  <c r="BK272" i="6"/>
  <c r="K303" i="6"/>
  <c r="BE303" i="6" s="1"/>
  <c r="R125" i="7"/>
  <c r="BK122" i="7"/>
  <c r="R441" i="8"/>
  <c r="R359" i="8"/>
  <c r="R108" i="8"/>
  <c r="Q191" i="8"/>
  <c r="Q275" i="8"/>
  <c r="BK263" i="8"/>
  <c r="R229" i="9"/>
  <c r="Q272" i="9"/>
  <c r="BK220" i="9"/>
  <c r="R154" i="10"/>
  <c r="BK157" i="10"/>
  <c r="Q105" i="11"/>
  <c r="Q112" i="11"/>
  <c r="Q175" i="11"/>
  <c r="BK112" i="11"/>
  <c r="Q96" i="12"/>
  <c r="BK89" i="12"/>
  <c r="R90" i="13"/>
  <c r="Q247" i="2"/>
  <c r="Q452" i="2"/>
  <c r="R187" i="2"/>
  <c r="Q458" i="2"/>
  <c r="Q263" i="2"/>
  <c r="R186" i="2"/>
  <c r="Q381" i="2"/>
  <c r="Q220" i="2"/>
  <c r="R429" i="2"/>
  <c r="R349" i="2"/>
  <c r="R375" i="2"/>
  <c r="R220" i="2"/>
  <c r="BK278" i="2"/>
  <c r="K131" i="2"/>
  <c r="BE131" i="2" s="1"/>
  <c r="BK381" i="2"/>
  <c r="BE265" i="2"/>
  <c r="R86" i="3"/>
  <c r="R256" i="4"/>
  <c r="R113" i="4"/>
  <c r="Q307" i="4"/>
  <c r="R114" i="4"/>
  <c r="BK311" i="4"/>
  <c r="K267" i="4"/>
  <c r="BE267" i="4" s="1"/>
  <c r="R215" i="5"/>
  <c r="Q186" i="5"/>
  <c r="R342" i="5"/>
  <c r="Q215" i="5"/>
  <c r="R151" i="5"/>
  <c r="R313" i="5"/>
  <c r="K489" i="5"/>
  <c r="BE489" i="5" s="1"/>
  <c r="K371" i="5"/>
  <c r="BE371" i="5" s="1"/>
  <c r="Q207" i="6"/>
  <c r="R159" i="6"/>
  <c r="R91" i="6"/>
  <c r="BK237" i="6"/>
  <c r="BK95" i="6"/>
  <c r="R102" i="7"/>
  <c r="K124" i="7"/>
  <c r="BE124" i="7" s="1"/>
  <c r="R201" i="8"/>
  <c r="Q196" i="8"/>
  <c r="Q114" i="8"/>
  <c r="R354" i="8"/>
  <c r="R220" i="8"/>
  <c r="Q173" i="9"/>
  <c r="R248" i="9"/>
  <c r="K106" i="9"/>
  <c r="BE106" i="9"/>
  <c r="K134" i="9"/>
  <c r="BE134" i="9" s="1"/>
  <c r="R172" i="10"/>
  <c r="BE103" i="10"/>
  <c r="Q165" i="11"/>
  <c r="R121" i="11"/>
  <c r="K110" i="11"/>
  <c r="BE110" i="11"/>
  <c r="BK111" i="12"/>
  <c r="Q375" i="2"/>
  <c r="R180" i="2"/>
  <c r="R412" i="2"/>
  <c r="Q269" i="2"/>
  <c r="R393" i="2"/>
  <c r="Q143" i="2"/>
  <c r="R291" i="2"/>
  <c r="R155" i="2"/>
  <c r="Q429" i="2"/>
  <c r="R191" i="2"/>
  <c r="R335" i="2"/>
  <c r="R117" i="2"/>
  <c r="BK132" i="2"/>
  <c r="K140" i="2"/>
  <c r="BE140" i="2" s="1"/>
  <c r="BK397" i="2"/>
  <c r="R89" i="3"/>
  <c r="Q296" i="4"/>
  <c r="R191" i="4"/>
  <c r="R169" i="4"/>
  <c r="BK256" i="4"/>
  <c r="K296" i="4"/>
  <c r="BE296" i="4" s="1"/>
  <c r="Q260" i="5"/>
  <c r="R258" i="5"/>
  <c r="Q106" i="5"/>
  <c r="Q453" i="5"/>
  <c r="Q386" i="5"/>
  <c r="R369" i="5"/>
  <c r="BK391" i="5"/>
  <c r="BK351" i="5"/>
  <c r="R286" i="6"/>
  <c r="R291" i="6"/>
  <c r="R281" i="6"/>
  <c r="K281" i="6"/>
  <c r="BE281" i="6" s="1"/>
  <c r="BK265" i="6"/>
  <c r="Q108" i="7"/>
  <c r="BK120" i="7"/>
  <c r="K382" i="8"/>
  <c r="R349" i="8"/>
  <c r="Q260" i="8"/>
  <c r="R171" i="8"/>
  <c r="Q439" i="8"/>
  <c r="R304" i="8"/>
  <c r="R287" i="8"/>
  <c r="BK354" i="8"/>
  <c r="K171" i="8"/>
  <c r="BE171" i="8" s="1"/>
  <c r="R106" i="9"/>
  <c r="Q209" i="9"/>
  <c r="Q191" i="9"/>
  <c r="BK252" i="9"/>
  <c r="Q150" i="10"/>
  <c r="BK176" i="10"/>
  <c r="BK136" i="10"/>
  <c r="Q106" i="11"/>
  <c r="Q113" i="11"/>
  <c r="Q139" i="11"/>
  <c r="R103" i="11"/>
  <c r="Q389" i="2"/>
  <c r="R177" i="2"/>
  <c r="Q412" i="2"/>
  <c r="Q213" i="2"/>
  <c r="Q117" i="2"/>
  <c r="R133" i="2"/>
  <c r="R236" i="2"/>
  <c r="R430" i="2"/>
  <c r="R270" i="2"/>
  <c r="Q450" i="2"/>
  <c r="R381" i="2"/>
  <c r="R148" i="2"/>
  <c r="Q330" i="2"/>
  <c r="BK123" i="2"/>
  <c r="BK306" i="2"/>
  <c r="BK229" i="2"/>
  <c r="K439" i="2"/>
  <c r="BE439" i="2"/>
  <c r="K145" i="2"/>
  <c r="BE145" i="2"/>
  <c r="R304" i="4"/>
  <c r="R105" i="4"/>
  <c r="Q107" i="4"/>
  <c r="R308" i="4"/>
  <c r="Q185" i="4"/>
  <c r="BK285" i="4"/>
  <c r="BK266" i="4"/>
  <c r="R346" i="5"/>
  <c r="Q148" i="5"/>
  <c r="R155" i="5"/>
  <c r="R380" i="5"/>
  <c r="R374" i="5"/>
  <c r="Q286" i="5"/>
  <c r="BK413" i="5"/>
  <c r="K258" i="5"/>
  <c r="BE258" i="5"/>
  <c r="Q250" i="6"/>
  <c r="Q282" i="6"/>
  <c r="Q288" i="6"/>
  <c r="Q128" i="7"/>
  <c r="R95" i="7"/>
  <c r="BK104" i="7"/>
  <c r="R204" i="8"/>
  <c r="Q254" i="8"/>
  <c r="Q243" i="8"/>
  <c r="BK436" i="8"/>
  <c r="BE295" i="8"/>
  <c r="Q135" i="9"/>
  <c r="Q256" i="9"/>
  <c r="K100" i="9"/>
  <c r="BE100" i="9"/>
  <c r="R121" i="10"/>
  <c r="R128" i="10"/>
  <c r="R176" i="11"/>
  <c r="Q125" i="11"/>
  <c r="BK132" i="11"/>
  <c r="BK135" i="11"/>
  <c r="Q108" i="12"/>
  <c r="Q329" i="2"/>
  <c r="R441" i="2"/>
  <c r="Q206" i="2"/>
  <c r="Q376" i="2"/>
  <c r="R203" i="2"/>
  <c r="Q120" i="2"/>
  <c r="R321" i="2"/>
  <c r="R120" i="2"/>
  <c r="Q331" i="2"/>
  <c r="Q153" i="2"/>
  <c r="R428" i="2"/>
  <c r="R227" i="2"/>
  <c r="R332" i="2"/>
  <c r="K162" i="2"/>
  <c r="BE162" i="2"/>
  <c r="BE136" i="2"/>
  <c r="K193" i="2"/>
  <c r="BE193" i="2" s="1"/>
  <c r="K425" i="2"/>
  <c r="BE425" i="2"/>
  <c r="Q267" i="4"/>
  <c r="Q256" i="4"/>
  <c r="Q162" i="4"/>
  <c r="Q136" i="4"/>
  <c r="BK284" i="4"/>
  <c r="K226" i="4"/>
  <c r="BE226" i="4"/>
  <c r="R320" i="5"/>
  <c r="R351" i="5"/>
  <c r="R272" i="5"/>
  <c r="Q298" i="5"/>
  <c r="R194" i="5"/>
  <c r="Q416" i="5"/>
  <c r="BE228" i="5"/>
  <c r="K313" i="5"/>
  <c r="BE313" i="5" s="1"/>
  <c r="Q297" i="6"/>
  <c r="R303" i="6"/>
  <c r="Q292" i="6"/>
  <c r="BE280" i="6"/>
  <c r="Q122" i="7"/>
  <c r="BK129" i="7"/>
  <c r="R422" i="8"/>
  <c r="R405" i="8"/>
  <c r="Q373" i="8"/>
  <c r="Q131" i="8"/>
  <c r="R147" i="8"/>
  <c r="BK174" i="8"/>
  <c r="Q180" i="9"/>
  <c r="R124" i="9"/>
  <c r="BK260" i="9"/>
  <c r="R160" i="10"/>
  <c r="Q159" i="10"/>
  <c r="K97" i="10"/>
  <c r="BE97" i="10" s="1"/>
  <c r="R137" i="11"/>
  <c r="K156" i="11"/>
  <c r="BE156" i="11" s="1"/>
  <c r="K150" i="11"/>
  <c r="BE150" i="11"/>
  <c r="Q119" i="13"/>
  <c r="R362" i="2"/>
  <c r="R189" i="2"/>
  <c r="Q442" i="2"/>
  <c r="R329" i="2"/>
  <c r="R125" i="2"/>
  <c r="R338" i="2"/>
  <c r="Q190" i="2"/>
  <c r="Q392" i="2"/>
  <c r="R223" i="2"/>
  <c r="R402" i="2"/>
  <c r="R256" i="2"/>
  <c r="R376" i="2"/>
  <c r="Q240" i="2"/>
  <c r="BE226" i="2"/>
  <c r="BK141" i="2"/>
  <c r="K429" i="2"/>
  <c r="BE429" i="2" s="1"/>
  <c r="BK147" i="2"/>
  <c r="BK324" i="2"/>
  <c r="Q292" i="4"/>
  <c r="R315" i="4"/>
  <c r="Q273" i="4"/>
  <c r="BK122" i="4"/>
  <c r="BK301" i="4"/>
  <c r="R395" i="5"/>
  <c r="R469" i="5"/>
  <c r="R292" i="5"/>
  <c r="Q158" i="5"/>
  <c r="R439" i="5"/>
  <c r="R391" i="5"/>
  <c r="Q196" i="5"/>
  <c r="BK416" i="5"/>
  <c r="K196" i="5"/>
  <c r="BE196" i="5" s="1"/>
  <c r="R263" i="6"/>
  <c r="R306" i="6"/>
  <c r="R310" i="6"/>
  <c r="BK131" i="6"/>
  <c r="R99" i="7"/>
  <c r="R103" i="7"/>
  <c r="K113" i="7"/>
  <c r="BE113" i="7" s="1"/>
  <c r="R356" i="8"/>
  <c r="R275" i="8"/>
  <c r="Q206" i="8"/>
  <c r="Q124" i="8"/>
  <c r="Q304" i="8"/>
  <c r="Q422" i="8"/>
  <c r="R223" i="8"/>
  <c r="K110" i="8"/>
  <c r="BE110" i="8"/>
  <c r="K326" i="8"/>
  <c r="BE326" i="8"/>
  <c r="Q137" i="9"/>
  <c r="Q193" i="9"/>
  <c r="K96" i="9"/>
  <c r="BE96" i="9"/>
  <c r="R159" i="10"/>
  <c r="Q168" i="10"/>
  <c r="K162" i="10"/>
  <c r="BE162" i="10"/>
  <c r="Q115" i="11"/>
  <c r="Q98" i="11"/>
  <c r="BK175" i="11"/>
  <c r="K172" i="11"/>
  <c r="BE172" i="11" s="1"/>
  <c r="K151" i="11"/>
  <c r="BE151" i="11"/>
  <c r="K154" i="11"/>
  <c r="BE154" i="11"/>
  <c r="Q109" i="12"/>
  <c r="R111" i="12"/>
  <c r="K99" i="12"/>
  <c r="BE99" i="12" s="1"/>
  <c r="R117" i="13"/>
  <c r="R114" i="13"/>
  <c r="R120" i="13"/>
  <c r="R448" i="2"/>
  <c r="Q380" i="2"/>
  <c r="R336" i="2"/>
  <c r="Q272" i="2"/>
  <c r="R209" i="2"/>
  <c r="Q174" i="2"/>
  <c r="R127" i="2"/>
  <c r="R425" i="2"/>
  <c r="R345" i="2"/>
  <c r="Q227" i="2"/>
  <c r="Q210" i="2"/>
  <c r="Q122" i="2"/>
  <c r="R414" i="2"/>
  <c r="Q337" i="2"/>
  <c r="Q232" i="2"/>
  <c r="R167" i="2"/>
  <c r="R118" i="2"/>
  <c r="R392" i="2"/>
  <c r="Q307" i="2"/>
  <c r="R229" i="2"/>
  <c r="R153" i="2"/>
  <c r="R421" i="2"/>
  <c r="Q333" i="2"/>
  <c r="R292" i="2"/>
  <c r="Q234" i="2"/>
  <c r="R198" i="2"/>
  <c r="Q134" i="2"/>
  <c r="Q390" i="2"/>
  <c r="R385" i="2"/>
  <c r="R348" i="2"/>
  <c r="R276" i="2"/>
  <c r="R207" i="2"/>
  <c r="R122" i="2"/>
  <c r="Q388" i="2"/>
  <c r="Q327" i="2"/>
  <c r="Q228" i="2"/>
  <c r="Q149" i="2"/>
  <c r="BE327" i="2"/>
  <c r="BK406" i="2"/>
  <c r="K197" i="2"/>
  <c r="BE197" i="2" s="1"/>
  <c r="BK133" i="2"/>
  <c r="K338" i="2"/>
  <c r="BE338" i="2" s="1"/>
  <c r="BE156" i="2"/>
  <c r="BK415" i="2"/>
  <c r="K270" i="2"/>
  <c r="BE270" i="2" s="1"/>
  <c r="BK139" i="2"/>
  <c r="BK404" i="2"/>
  <c r="BK210" i="2"/>
  <c r="K403" i="2"/>
  <c r="BE403" i="2"/>
  <c r="BE272" i="2"/>
  <c r="BK434" i="2"/>
  <c r="Q255" i="4"/>
  <c r="Q315" i="4"/>
  <c r="Q113" i="4"/>
  <c r="R272" i="4"/>
  <c r="Q288" i="4"/>
  <c r="R309" i="4"/>
  <c r="R313" i="4"/>
  <c r="R267" i="4"/>
  <c r="Q309" i="4"/>
  <c r="Q157" i="4"/>
  <c r="Q318" i="4"/>
  <c r="R261" i="4"/>
  <c r="BK225" i="4"/>
  <c r="BK142" i="4"/>
  <c r="BK169" i="4"/>
  <c r="BK207" i="4"/>
  <c r="BK138" i="4"/>
  <c r="Q301" i="5"/>
  <c r="R189" i="5"/>
  <c r="Q455" i="5"/>
  <c r="R260" i="5"/>
  <c r="R407" i="5"/>
  <c r="Q273" i="5"/>
  <c r="R112" i="5"/>
  <c r="Q346" i="5"/>
  <c r="R495" i="5"/>
  <c r="R384" i="5"/>
  <c r="Q282" i="5"/>
  <c r="Q112" i="5"/>
  <c r="Q405" i="5"/>
  <c r="Q210" i="5"/>
  <c r="R360" i="5"/>
  <c r="R317" i="5"/>
  <c r="R106" i="5"/>
  <c r="K374" i="5"/>
  <c r="BE374" i="5" s="1"/>
  <c r="BE261" i="5"/>
  <c r="K266" i="5"/>
  <c r="BE266" i="5" s="1"/>
  <c r="K199" i="5"/>
  <c r="BE199" i="5" s="1"/>
  <c r="BK292" i="5"/>
  <c r="BE388" i="5"/>
  <c r="BK151" i="5"/>
  <c r="R274" i="6"/>
  <c r="R294" i="6"/>
  <c r="Q308" i="6"/>
  <c r="R285" i="6"/>
  <c r="Q285" i="6"/>
  <c r="R97" i="6"/>
  <c r="Q305" i="6"/>
  <c r="K304" i="6"/>
  <c r="BE304" i="6" s="1"/>
  <c r="K299" i="6"/>
  <c r="BE299" i="6" s="1"/>
  <c r="BK152" i="6"/>
  <c r="Q129" i="7"/>
  <c r="R122" i="7"/>
  <c r="R124" i="7"/>
  <c r="Q94" i="7"/>
  <c r="BK97" i="7"/>
  <c r="K95" i="7"/>
  <c r="BE95" i="7" s="1"/>
  <c r="R339" i="8"/>
  <c r="R194" i="8"/>
  <c r="Q356" i="8"/>
  <c r="Q405" i="8"/>
  <c r="Q326" i="8"/>
  <c r="R317" i="8"/>
  <c r="Q198" i="8"/>
  <c r="Q269" i="8"/>
  <c r="R430" i="8"/>
  <c r="Q214" i="8"/>
  <c r="Q235" i="8"/>
  <c r="BE323" i="8"/>
  <c r="BK363" i="8"/>
  <c r="BK178" i="8"/>
  <c r="K229" i="8"/>
  <c r="BE229" i="8"/>
  <c r="BK214" i="8"/>
  <c r="R209" i="9"/>
  <c r="R233" i="9"/>
  <c r="R245" i="9"/>
  <c r="Q204" i="9"/>
  <c r="Q251" i="9"/>
  <c r="BK255" i="9"/>
  <c r="K236" i="9"/>
  <c r="BE236" i="9"/>
  <c r="K111" i="9"/>
  <c r="BE111" i="9"/>
  <c r="Q126" i="10"/>
  <c r="R153" i="10"/>
  <c r="Q151" i="10"/>
  <c r="Q158" i="10"/>
  <c r="Q175" i="10"/>
  <c r="K121" i="10"/>
  <c r="BE121" i="10" s="1"/>
  <c r="K140" i="10"/>
  <c r="BE140" i="10"/>
  <c r="Q160" i="11"/>
  <c r="Q174" i="11"/>
  <c r="R182" i="11"/>
  <c r="Q157" i="11"/>
  <c r="R171" i="11"/>
  <c r="R124" i="11"/>
  <c r="Q155" i="11"/>
  <c r="K178" i="11"/>
  <c r="BE178" i="11" s="1"/>
  <c r="BK130" i="11"/>
  <c r="K119" i="11"/>
  <c r="BE119" i="11"/>
  <c r="R112" i="12"/>
  <c r="R110" i="12"/>
  <c r="K109" i="12"/>
  <c r="BE109" i="12"/>
  <c r="Q116" i="13"/>
  <c r="Q342" i="2"/>
  <c r="Q221" i="2"/>
  <c r="Q459" i="2"/>
  <c r="R272" i="2"/>
  <c r="Q139" i="2"/>
  <c r="R399" i="2"/>
  <c r="BK265" i="2"/>
  <c r="R382" i="2"/>
  <c r="R221" i="2"/>
  <c r="R149" i="2"/>
  <c r="Q344" i="2"/>
  <c r="R228" i="2"/>
  <c r="K123" i="2"/>
  <c r="R386" i="2"/>
  <c r="Q328" i="2"/>
  <c r="R197" i="2"/>
  <c r="Q358" i="2"/>
  <c r="K218" i="2"/>
  <c r="Q132" i="2"/>
  <c r="BK240" i="2"/>
  <c r="BK169" i="2"/>
  <c r="BK317" i="2"/>
  <c r="K352" i="2"/>
  <c r="BE352" i="2" s="1"/>
  <c r="BK320" i="2"/>
  <c r="R305" i="4"/>
  <c r="R149" i="4"/>
  <c r="Q147" i="4"/>
  <c r="K282" i="4"/>
  <c r="BE282" i="4" s="1"/>
  <c r="BK105" i="4"/>
  <c r="Q177" i="5"/>
  <c r="R196" i="5"/>
  <c r="R472" i="5"/>
  <c r="R114" i="5"/>
  <c r="Q410" i="5"/>
  <c r="Q246" i="5"/>
  <c r="BK384" i="5"/>
  <c r="BK317" i="5"/>
  <c r="BK289" i="5"/>
  <c r="Q189" i="6"/>
  <c r="Q316" i="6"/>
  <c r="R114" i="7"/>
  <c r="Q112" i="7"/>
  <c r="Q430" i="8"/>
  <c r="R363" i="8"/>
  <c r="R269" i="8"/>
  <c r="BK269" i="8"/>
  <c r="K186" i="8"/>
  <c r="BE186" i="8"/>
  <c r="K141" i="8"/>
  <c r="BE141" i="8" s="1"/>
  <c r="BK201" i="8"/>
  <c r="R178" i="9"/>
  <c r="R139" i="9"/>
  <c r="R258" i="9"/>
  <c r="Q276" i="9"/>
  <c r="K213" i="9"/>
  <c r="BE213" i="9" s="1"/>
  <c r="BK247" i="9"/>
  <c r="BK135" i="9"/>
  <c r="R151" i="10"/>
  <c r="R133" i="10"/>
  <c r="R166" i="10"/>
  <c r="Q163" i="10"/>
  <c r="BK161" i="10"/>
  <c r="BK137" i="10"/>
  <c r="R160" i="11"/>
  <c r="R146" i="11"/>
  <c r="R142" i="11"/>
  <c r="R183" i="11"/>
  <c r="Q107" i="11"/>
  <c r="K125" i="11"/>
  <c r="BE125" i="11"/>
  <c r="K166" i="11"/>
  <c r="BE166" i="11" s="1"/>
  <c r="K137" i="11"/>
  <c r="BE137" i="11"/>
  <c r="R98" i="12"/>
  <c r="Q99" i="12"/>
  <c r="BK98" i="12"/>
  <c r="Q125" i="13"/>
  <c r="R88" i="13"/>
  <c r="BK198" i="8"/>
  <c r="K108" i="8"/>
  <c r="BE108" i="8"/>
  <c r="BK131" i="8"/>
  <c r="Q243" i="9"/>
  <c r="R236" i="9"/>
  <c r="R254" i="9"/>
  <c r="R265" i="9"/>
  <c r="Q263" i="9"/>
  <c r="K196" i="9"/>
  <c r="BE196" i="9"/>
  <c r="BK262" i="9"/>
  <c r="BK265" i="9"/>
  <c r="K124" i="9"/>
  <c r="BE124" i="9" s="1"/>
  <c r="R162" i="10"/>
  <c r="R140" i="10"/>
  <c r="R137" i="10"/>
  <c r="Q89" i="10"/>
  <c r="Q128" i="10"/>
  <c r="Q171" i="10"/>
  <c r="BK133" i="10"/>
  <c r="Q134" i="11"/>
  <c r="R139" i="11"/>
  <c r="Q154" i="11"/>
  <c r="R163" i="11"/>
  <c r="R100" i="11"/>
  <c r="R118" i="11"/>
  <c r="R144" i="11"/>
  <c r="Q108" i="11"/>
  <c r="R153" i="11"/>
  <c r="BK124" i="11"/>
  <c r="K126" i="11"/>
  <c r="BE126" i="11" s="1"/>
  <c r="K159" i="11"/>
  <c r="BE159" i="11"/>
  <c r="K118" i="11"/>
  <c r="BE118" i="11" s="1"/>
  <c r="K123" i="11"/>
  <c r="BE123" i="11"/>
  <c r="R106" i="12"/>
  <c r="Q110" i="12"/>
  <c r="K100" i="12"/>
  <c r="BE100" i="12"/>
  <c r="Q109" i="13"/>
  <c r="R95" i="13"/>
  <c r="Q107" i="13"/>
  <c r="BK115" i="13"/>
  <c r="BK419" i="8"/>
  <c r="Q415" i="2"/>
  <c r="R378" i="2"/>
  <c r="R323" i="2"/>
  <c r="R240" i="2"/>
  <c r="Q178" i="2"/>
  <c r="Q360" i="2"/>
  <c r="Q214" i="2"/>
  <c r="Q179" i="2"/>
  <c r="R450" i="2"/>
  <c r="R394" i="2"/>
  <c r="Q251" i="2"/>
  <c r="Q451" i="2"/>
  <c r="R351" i="2"/>
  <c r="R154" i="2"/>
  <c r="Q439" i="2"/>
  <c r="Q402" i="2"/>
  <c r="R358" i="2"/>
  <c r="Q311" i="2"/>
  <c r="R268" i="2"/>
  <c r="R210" i="2"/>
  <c r="R132" i="2"/>
  <c r="R420" i="2"/>
  <c r="Q406" i="2"/>
  <c r="Q323" i="2"/>
  <c r="Q245" i="2"/>
  <c r="R126" i="2"/>
  <c r="Q385" i="2"/>
  <c r="R300" i="2"/>
  <c r="BK203" i="2"/>
  <c r="K290" i="2"/>
  <c r="BE290" i="2"/>
  <c r="K417" i="2"/>
  <c r="BE417" i="2"/>
  <c r="BE235" i="2"/>
  <c r="K291" i="2"/>
  <c r="BE291" i="2"/>
  <c r="BE371" i="2"/>
  <c r="BK118" i="2"/>
  <c r="BK86" i="3"/>
  <c r="Q207" i="4"/>
  <c r="R266" i="4"/>
  <c r="Q282" i="4"/>
  <c r="Q300" i="4"/>
  <c r="R177" i="4"/>
  <c r="Q122" i="4"/>
  <c r="R207" i="4"/>
  <c r="K318" i="4"/>
  <c r="BK144" i="4"/>
  <c r="BK245" i="4"/>
  <c r="BK189" i="4"/>
  <c r="BK237" i="4"/>
  <c r="R246" i="5"/>
  <c r="R265" i="5"/>
  <c r="Q495" i="5"/>
  <c r="R353" i="5"/>
  <c r="R489" i="5"/>
  <c r="R477" i="5"/>
  <c r="Q292" i="5"/>
  <c r="R376" i="5"/>
  <c r="Q469" i="5"/>
  <c r="R282" i="5"/>
  <c r="K320" i="5"/>
  <c r="BE320" i="5" s="1"/>
  <c r="BK386" i="5"/>
  <c r="BK346" i="5"/>
  <c r="K270" i="5"/>
  <c r="BE270" i="5" s="1"/>
  <c r="Q287" i="6"/>
  <c r="R99" i="6"/>
  <c r="Q131" i="6"/>
  <c r="Q306" i="6"/>
  <c r="BE211" i="6"/>
  <c r="BK93" i="6"/>
  <c r="Q125" i="7"/>
  <c r="Q124" i="7"/>
  <c r="Q102" i="7"/>
  <c r="K128" i="7"/>
  <c r="BE128" i="7" s="1"/>
  <c r="Q359" i="8"/>
  <c r="Q389" i="8"/>
  <c r="R323" i="8"/>
  <c r="Q441" i="8"/>
  <c r="Q245" i="8"/>
  <c r="R260" i="8"/>
  <c r="Q282" i="8"/>
  <c r="BK399" i="8"/>
  <c r="BE339" i="8"/>
  <c r="BK245" i="8"/>
  <c r="R191" i="9"/>
  <c r="Q267" i="9"/>
  <c r="R264" i="9"/>
  <c r="Q178" i="9"/>
  <c r="Q124" i="9"/>
  <c r="BK263" i="9"/>
  <c r="K129" i="9"/>
  <c r="BE129" i="9"/>
  <c r="Q165" i="10"/>
  <c r="R147" i="10"/>
  <c r="Q149" i="10"/>
  <c r="Q134" i="10"/>
  <c r="BK155" i="10"/>
  <c r="Q128" i="11"/>
  <c r="K158" i="11"/>
  <c r="K176" i="11"/>
  <c r="Q133" i="11"/>
  <c r="R154" i="11"/>
  <c r="Q101" i="11"/>
  <c r="Q103" i="11"/>
  <c r="BK153" i="11"/>
  <c r="BK117" i="11"/>
  <c r="R105" i="12"/>
  <c r="R95" i="12"/>
  <c r="BK113" i="12"/>
  <c r="Q102" i="13"/>
  <c r="Q292" i="2"/>
  <c r="Q259" i="2"/>
  <c r="R156" i="2"/>
  <c r="R263" i="2"/>
  <c r="Q443" i="2"/>
  <c r="Q212" i="2"/>
  <c r="Q427" i="2"/>
  <c r="Q160" i="2"/>
  <c r="R360" i="2"/>
  <c r="Q162" i="2"/>
  <c r="Q411" i="2"/>
  <c r="Q229" i="2"/>
  <c r="Q356" i="2"/>
  <c r="R245" i="2"/>
  <c r="BE431" i="2"/>
  <c r="BK392" i="2"/>
  <c r="BK313" i="2"/>
  <c r="BE148" i="2"/>
  <c r="BK364" i="2"/>
  <c r="R120" i="4"/>
  <c r="R146" i="4"/>
  <c r="R167" i="4"/>
  <c r="Q270" i="4"/>
  <c r="BK119" i="4"/>
  <c r="BK177" i="4"/>
  <c r="R276" i="5"/>
  <c r="R386" i="5"/>
  <c r="R393" i="5"/>
  <c r="Q484" i="5"/>
  <c r="BK452" i="5"/>
  <c r="K353" i="5"/>
  <c r="BE353" i="5" s="1"/>
  <c r="BE360" i="5"/>
  <c r="Q265" i="6"/>
  <c r="Q290" i="6"/>
  <c r="R308" i="6"/>
  <c r="BK207" i="6"/>
  <c r="Q96" i="7"/>
  <c r="Q121" i="7"/>
  <c r="Q387" i="8"/>
  <c r="Q147" i="8"/>
  <c r="Q171" i="8"/>
  <c r="R321" i="8"/>
  <c r="BK194" i="8"/>
  <c r="BK107" i="8"/>
  <c r="Q252" i="9"/>
  <c r="R251" i="9"/>
  <c r="BK249" i="9"/>
  <c r="R142" i="10"/>
  <c r="Q92" i="10"/>
  <c r="BK178" i="10"/>
  <c r="BK156" i="10"/>
  <c r="Q140" i="11"/>
  <c r="Q153" i="11"/>
  <c r="R106" i="11"/>
  <c r="BK155" i="11"/>
  <c r="Q104" i="12"/>
  <c r="Q110" i="13"/>
  <c r="R377" i="2"/>
  <c r="R181" i="2"/>
  <c r="Q371" i="2"/>
  <c r="Q170" i="2"/>
  <c r="R419" i="2"/>
  <c r="R318" i="2"/>
  <c r="Q419" i="2"/>
  <c r="R213" i="2"/>
  <c r="Q284" i="2"/>
  <c r="Q133" i="2"/>
  <c r="R365" i="2"/>
  <c r="R247" i="2"/>
  <c r="Q340" i="2"/>
  <c r="R200" i="2"/>
  <c r="BK372" i="2"/>
  <c r="K412" i="2"/>
  <c r="BE412" i="2" s="1"/>
  <c r="BK296" i="2"/>
  <c r="K227" i="2"/>
  <c r="BE227" i="2"/>
  <c r="BE135" i="2"/>
  <c r="R288" i="4"/>
  <c r="Q108" i="4"/>
  <c r="Q261" i="4"/>
  <c r="R318" i="4"/>
  <c r="K305" i="4"/>
  <c r="BE305" i="4" s="1"/>
  <c r="K134" i="4"/>
  <c r="BE134" i="4"/>
  <c r="Q407" i="5"/>
  <c r="R493" i="5"/>
  <c r="R116" i="5"/>
  <c r="R465" i="5"/>
  <c r="Q445" i="5"/>
  <c r="Q228" i="5"/>
  <c r="BK170" i="5"/>
  <c r="BK298" i="5"/>
  <c r="Q289" i="6"/>
  <c r="Q286" i="6"/>
  <c r="Q99" i="6"/>
  <c r="K305" i="6"/>
  <c r="BE305" i="6" s="1"/>
  <c r="R136" i="7"/>
  <c r="R105" i="7"/>
  <c r="R279" i="8"/>
  <c r="R245" i="8"/>
  <c r="Q402" i="8"/>
  <c r="Q349" i="8"/>
  <c r="BK343" i="8"/>
  <c r="K282" i="8"/>
  <c r="BE282" i="8" s="1"/>
  <c r="Q176" i="9"/>
  <c r="BK251" i="9"/>
  <c r="Q148" i="10"/>
  <c r="R164" i="10"/>
  <c r="R159" i="11"/>
  <c r="R113" i="11"/>
  <c r="R112" i="11"/>
  <c r="Q100" i="12"/>
  <c r="R92" i="13"/>
  <c r="Q223" i="2"/>
  <c r="Q377" i="2"/>
  <c r="R169" i="2"/>
  <c r="Q404" i="2"/>
  <c r="Q208" i="2"/>
  <c r="Q409" i="2"/>
  <c r="BK213" i="2"/>
  <c r="R404" i="2"/>
  <c r="R356" i="2"/>
  <c r="Q423" i="2"/>
  <c r="R170" i="2"/>
  <c r="BK359" i="2"/>
  <c r="K407" i="2"/>
  <c r="BE407" i="2" s="1"/>
  <c r="K160" i="2"/>
  <c r="BE160" i="2" s="1"/>
  <c r="BK274" i="2"/>
  <c r="K399" i="2"/>
  <c r="BE399" i="2"/>
  <c r="Q110" i="4"/>
  <c r="Q313" i="4"/>
  <c r="Q134" i="4"/>
  <c r="BK318" i="4"/>
  <c r="K185" i="4"/>
  <c r="BE185" i="4"/>
  <c r="BK108" i="4"/>
  <c r="Q374" i="5"/>
  <c r="Q395" i="5"/>
  <c r="R339" i="5"/>
  <c r="Q170" i="5"/>
  <c r="Q206" i="5"/>
  <c r="Q371" i="5"/>
  <c r="K439" i="5"/>
  <c r="BE439" i="5"/>
  <c r="K286" i="5"/>
  <c r="BE286" i="5" s="1"/>
  <c r="BK310" i="5"/>
  <c r="K155" i="5"/>
  <c r="BE155" i="5" s="1"/>
  <c r="Q299" i="6"/>
  <c r="R292" i="6"/>
  <c r="R236" i="6"/>
  <c r="BK257" i="6"/>
  <c r="BE294" i="6"/>
  <c r="R127" i="7"/>
  <c r="R121" i="7"/>
  <c r="R428" i="8"/>
  <c r="R336" i="8"/>
  <c r="R218" i="8"/>
  <c r="R114" i="8"/>
  <c r="R351" i="8"/>
  <c r="R235" i="8"/>
  <c r="R174" i="8"/>
  <c r="Q343" i="8"/>
  <c r="K208" i="8"/>
  <c r="BE208" i="8"/>
  <c r="K279" i="8"/>
  <c r="BE279" i="8" s="1"/>
  <c r="R196" i="9"/>
  <c r="R257" i="9"/>
  <c r="BK248" i="9"/>
  <c r="BK142" i="9"/>
  <c r="R103" i="10"/>
  <c r="BK92" i="10"/>
  <c r="R173" i="11"/>
  <c r="R156" i="11"/>
  <c r="Q179" i="11"/>
  <c r="BK180" i="11"/>
  <c r="BK165" i="11"/>
  <c r="BK102" i="11"/>
  <c r="BK133" i="11"/>
  <c r="BK122" i="11"/>
  <c r="BK129" i="11"/>
  <c r="R91" i="12"/>
  <c r="Q89" i="12"/>
  <c r="K96" i="12"/>
  <c r="BE96" i="12"/>
  <c r="R102" i="13"/>
  <c r="R107" i="13"/>
  <c r="BK107" i="13"/>
  <c r="R417" i="2"/>
  <c r="K372" i="2"/>
  <c r="Q324" i="2"/>
  <c r="R239" i="2"/>
  <c r="R190" i="2"/>
  <c r="R146" i="2"/>
  <c r="R447" i="2"/>
  <c r="Q366" i="2"/>
  <c r="R290" i="2"/>
  <c r="Q218" i="2"/>
  <c r="Q164" i="2"/>
  <c r="Q425" i="2"/>
  <c r="R396" i="2"/>
  <c r="Q332" i="2"/>
  <c r="Q198" i="2"/>
  <c r="Q154" i="2"/>
  <c r="R139" i="2"/>
  <c r="R406" i="2"/>
  <c r="Q316" i="2"/>
  <c r="R204" i="2"/>
  <c r="Q155" i="2"/>
  <c r="R443" i="2"/>
  <c r="Q408" i="2"/>
  <c r="Q313" i="2"/>
  <c r="Q273" i="2"/>
  <c r="Q209" i="2"/>
  <c r="AU61" i="1"/>
  <c r="Q414" i="2"/>
  <c r="Q336" i="2"/>
  <c r="R255" i="2"/>
  <c r="BE446" i="2"/>
  <c r="K209" i="2"/>
  <c r="BE209" i="2" s="1"/>
  <c r="BE369" i="2"/>
  <c r="K167" i="2"/>
  <c r="BE167" i="2" s="1"/>
  <c r="BE394" i="2"/>
  <c r="K288" i="2"/>
  <c r="BE288" i="2" s="1"/>
  <c r="K134" i="2"/>
  <c r="BE134" i="2"/>
  <c r="BE190" i="2"/>
  <c r="K447" i="2"/>
  <c r="BE447" i="2"/>
  <c r="K153" i="2"/>
  <c r="BE153" i="2"/>
  <c r="K256" i="2"/>
  <c r="BE256" i="2"/>
  <c r="K126" i="2"/>
  <c r="BE126" i="2" s="1"/>
  <c r="BK353" i="2"/>
  <c r="K188" i="2"/>
  <c r="BE188" i="2" s="1"/>
  <c r="BE323" i="2"/>
  <c r="Q89" i="3"/>
  <c r="K157" i="4"/>
  <c r="K300" i="4"/>
  <c r="Q138" i="4"/>
  <c r="R144" i="4"/>
  <c r="R110" i="4"/>
  <c r="R134" i="4"/>
  <c r="Q298" i="4"/>
  <c r="Q146" i="4"/>
  <c r="Q272" i="4"/>
  <c r="Q105" i="4"/>
  <c r="R214" i="4"/>
  <c r="K315" i="4"/>
  <c r="BE315" i="4" s="1"/>
  <c r="K313" i="4"/>
  <c r="BE313" i="4"/>
  <c r="BK261" i="4"/>
  <c r="BK228" i="4"/>
  <c r="BK111" i="4"/>
  <c r="R484" i="5"/>
  <c r="Q235" i="5"/>
  <c r="R496" i="5"/>
  <c r="Q393" i="5"/>
  <c r="R199" i="5"/>
  <c r="Q110" i="5"/>
  <c r="R326" i="5"/>
  <c r="R399" i="5"/>
  <c r="Q272" i="5"/>
  <c r="R447" i="5"/>
  <c r="Q304" i="5"/>
  <c r="Q192" i="5"/>
  <c r="Q452" i="5"/>
  <c r="Q135" i="5"/>
  <c r="R257" i="5"/>
  <c r="R398" i="5"/>
  <c r="R280" i="5"/>
  <c r="BK442" i="5"/>
  <c r="BK357" i="5"/>
  <c r="BK186" i="5"/>
  <c r="K326" i="5"/>
  <c r="BE326" i="5" s="1"/>
  <c r="K158" i="5"/>
  <c r="BE158" i="5"/>
  <c r="K336" i="5"/>
  <c r="BE336" i="5" s="1"/>
  <c r="BK242" i="5"/>
  <c r="Q211" i="6"/>
  <c r="R304" i="6"/>
  <c r="R279" i="6"/>
  <c r="Q151" i="6"/>
  <c r="R299" i="6"/>
  <c r="R238" i="6"/>
  <c r="R266" i="6"/>
  <c r="R280" i="6"/>
  <c r="BE291" i="6"/>
  <c r="K157" i="6"/>
  <c r="BE157" i="6" s="1"/>
  <c r="BE282" i="6"/>
  <c r="BK91" i="6"/>
  <c r="R134" i="7"/>
  <c r="Q135" i="7"/>
  <c r="R94" i="7"/>
  <c r="R108" i="7"/>
  <c r="K99" i="7"/>
  <c r="BE99" i="7"/>
  <c r="R402" i="8"/>
  <c r="R310" i="8"/>
  <c r="Q419" i="8"/>
  <c r="Q218" i="8"/>
  <c r="Q370" i="8"/>
  <c r="K218" i="8"/>
  <c r="R367" i="8"/>
  <c r="Q428" i="8"/>
  <c r="Q163" i="8"/>
  <c r="R263" i="8"/>
  <c r="Q385" i="8"/>
  <c r="R176" i="8"/>
  <c r="K379" i="8"/>
  <c r="BE379" i="8" s="1"/>
  <c r="K272" i="8"/>
  <c r="BE272" i="8"/>
  <c r="K196" i="8"/>
  <c r="BE196" i="8" s="1"/>
  <c r="Q127" i="9"/>
  <c r="Q98" i="9"/>
  <c r="R173" i="9"/>
  <c r="R276" i="9"/>
  <c r="K243" i="9"/>
  <c r="BE243" i="9"/>
  <c r="K257" i="9"/>
  <c r="BE257" i="9" s="1"/>
  <c r="K180" i="9"/>
  <c r="BE180" i="9" s="1"/>
  <c r="Q155" i="10"/>
  <c r="R150" i="10"/>
  <c r="Q108" i="10"/>
  <c r="Q173" i="10"/>
  <c r="Q136" i="10"/>
  <c r="K164" i="10"/>
  <c r="BE164" i="10"/>
  <c r="BK159" i="10"/>
  <c r="R175" i="11"/>
  <c r="R135" i="11"/>
  <c r="Q142" i="11"/>
  <c r="Q111" i="11"/>
  <c r="Q129" i="11"/>
  <c r="Q149" i="11"/>
  <c r="Q183" i="11"/>
  <c r="Q97" i="11"/>
  <c r="BK111" i="11"/>
  <c r="K161" i="11"/>
  <c r="BE161" i="11"/>
  <c r="BK134" i="11"/>
  <c r="R100" i="12"/>
  <c r="Q95" i="13"/>
  <c r="Q108" i="13"/>
  <c r="Q416" i="2"/>
  <c r="Q257" i="2"/>
  <c r="Q147" i="2"/>
  <c r="R328" i="2"/>
  <c r="R166" i="2"/>
  <c r="Q426" i="2"/>
  <c r="Q194" i="2"/>
  <c r="Q119" i="2"/>
  <c r="Q318" i="2"/>
  <c r="R175" i="2"/>
  <c r="R395" i="2"/>
  <c r="R265" i="2"/>
  <c r="Q216" i="2"/>
  <c r="R423" i="2"/>
  <c r="R363" i="2"/>
  <c r="Q290" i="2"/>
  <c r="R144" i="2"/>
  <c r="Q398" i="2"/>
  <c r="R331" i="2"/>
  <c r="R171" i="2"/>
  <c r="BK305" i="2"/>
  <c r="K155" i="2"/>
  <c r="BE155" i="2" s="1"/>
  <c r="K402" i="2"/>
  <c r="BE402" i="2" s="1"/>
  <c r="BK183" i="2"/>
  <c r="BK456" i="2"/>
  <c r="K432" i="2"/>
  <c r="BE432" i="2"/>
  <c r="BK171" i="2"/>
  <c r="R263" i="4"/>
  <c r="K312" i="4"/>
  <c r="BE312" i="4"/>
  <c r="K101" i="4"/>
  <c r="BE101" i="4"/>
  <c r="R405" i="5"/>
  <c r="R371" i="5"/>
  <c r="Q280" i="5"/>
  <c r="Q351" i="5"/>
  <c r="Q449" i="5"/>
  <c r="R270" i="5"/>
  <c r="R401" i="5"/>
  <c r="BK110" i="5"/>
  <c r="BE246" i="5"/>
  <c r="Q237" i="6"/>
  <c r="R157" i="6"/>
  <c r="Q266" i="6"/>
  <c r="K129" i="6"/>
  <c r="BE129" i="6" s="1"/>
  <c r="Q97" i="7"/>
  <c r="K110" i="7"/>
  <c r="BE110" i="7"/>
  <c r="R186" i="8"/>
  <c r="Q399" i="8"/>
  <c r="Q141" i="8"/>
  <c r="BK417" i="8"/>
  <c r="Q96" i="9"/>
  <c r="R267" i="9"/>
  <c r="Q220" i="9"/>
  <c r="Q247" i="9"/>
  <c r="K275" i="9"/>
  <c r="BE275" i="9" s="1"/>
  <c r="K229" i="9"/>
  <c r="BE229" i="9"/>
  <c r="Q164" i="10"/>
  <c r="Q139" i="10"/>
  <c r="R97" i="10"/>
  <c r="R178" i="10"/>
  <c r="K171" i="10"/>
  <c r="BE171" i="10" s="1"/>
  <c r="BK105" i="10"/>
  <c r="BK128" i="10"/>
  <c r="Q121" i="11"/>
  <c r="R115" i="11"/>
  <c r="R97" i="11"/>
  <c r="Q114" i="11"/>
  <c r="R132" i="11"/>
  <c r="K173" i="11"/>
  <c r="BE173" i="11"/>
  <c r="BK177" i="11"/>
  <c r="BK174" i="11"/>
  <c r="BK100" i="11"/>
  <c r="Q113" i="12"/>
  <c r="R104" i="12"/>
  <c r="BK110" i="12"/>
  <c r="Q115" i="13"/>
  <c r="Q120" i="13"/>
  <c r="R115" i="13"/>
  <c r="BK428" i="8"/>
  <c r="K124" i="8"/>
  <c r="BE124" i="8"/>
  <c r="BK210" i="8"/>
  <c r="BE307" i="8"/>
  <c r="R238" i="9"/>
  <c r="R217" i="9"/>
  <c r="R275" i="9"/>
  <c r="R261" i="9"/>
  <c r="R272" i="9"/>
  <c r="R263" i="9"/>
  <c r="Q233" i="9"/>
  <c r="BK261" i="9"/>
  <c r="K208" i="9"/>
  <c r="BE208" i="9"/>
  <c r="K209" i="9"/>
  <c r="BE209" i="9" s="1"/>
  <c r="BK140" i="9"/>
  <c r="R157" i="10"/>
  <c r="Q157" i="10"/>
  <c r="Q161" i="10"/>
  <c r="Q154" i="10"/>
  <c r="Q97" i="10"/>
  <c r="BK165" i="10"/>
  <c r="K148" i="10"/>
  <c r="BE148" i="10"/>
  <c r="R180" i="11"/>
  <c r="Q181" i="11"/>
  <c r="Q102" i="11"/>
  <c r="Q123" i="11"/>
  <c r="R119" i="11"/>
  <c r="Q104" i="11"/>
  <c r="Q167" i="11"/>
  <c r="R123" i="11"/>
  <c r="R128" i="11"/>
  <c r="BK169" i="11"/>
  <c r="BK162" i="11"/>
  <c r="BK98" i="11"/>
  <c r="BK104" i="11"/>
  <c r="R108" i="12"/>
  <c r="Q111" i="12"/>
  <c r="R102" i="12"/>
  <c r="BK91" i="12"/>
  <c r="BK95" i="12"/>
  <c r="R109" i="13"/>
  <c r="R91" i="13"/>
  <c r="K116" i="13"/>
  <c r="BE116" i="13" s="1"/>
  <c r="Q432" i="2"/>
  <c r="Q362" i="2"/>
  <c r="R280" i="2"/>
  <c r="R184" i="2"/>
  <c r="R453" i="2"/>
  <c r="R288" i="2"/>
  <c r="Q182" i="2"/>
  <c r="BK145" i="2"/>
  <c r="Q431" i="2"/>
  <c r="R330" i="2"/>
  <c r="R183" i="2"/>
  <c r="Q131" i="2"/>
  <c r="Q374" i="2"/>
  <c r="R123" i="2"/>
  <c r="R411" i="2"/>
  <c r="Q369" i="2"/>
  <c r="R327" i="2"/>
  <c r="Q279" i="2"/>
  <c r="R251" i="2"/>
  <c r="R199" i="2"/>
  <c r="Q434" i="2"/>
  <c r="Q436" i="2"/>
  <c r="R353" i="2"/>
  <c r="R279" i="2"/>
  <c r="R225" i="2"/>
  <c r="R439" i="2"/>
  <c r="Q349" i="2"/>
  <c r="Q199" i="2"/>
  <c r="K318" i="2"/>
  <c r="BE318" i="2"/>
  <c r="BE414" i="2"/>
  <c r="K198" i="2"/>
  <c r="BE198" i="2" s="1"/>
  <c r="K303" i="2"/>
  <c r="BE303" i="2" s="1"/>
  <c r="K280" i="2"/>
  <c r="BE280" i="2"/>
  <c r="BE413" i="2"/>
  <c r="BK161" i="2"/>
  <c r="K279" i="2"/>
  <c r="BE279" i="2" s="1"/>
  <c r="BE366" i="2"/>
  <c r="R273" i="4"/>
  <c r="Q169" i="4"/>
  <c r="R226" i="4"/>
  <c r="Q245" i="4"/>
  <c r="R225" i="4"/>
  <c r="R122" i="4"/>
  <c r="R166" i="4"/>
  <c r="Q285" i="4"/>
  <c r="Q257" i="4"/>
  <c r="R140" i="4"/>
  <c r="BK221" i="4"/>
  <c r="BK140" i="4"/>
  <c r="K255" i="4"/>
  <c r="BE255" i="4"/>
  <c r="R482" i="5"/>
  <c r="R129" i="5"/>
  <c r="R366" i="5"/>
  <c r="R162" i="5"/>
  <c r="Q199" i="5"/>
  <c r="R235" i="5"/>
  <c r="Q360" i="5"/>
  <c r="R221" i="5"/>
  <c r="Q258" i="5"/>
  <c r="R357" i="5"/>
  <c r="Q239" i="5"/>
  <c r="K496" i="5"/>
  <c r="BE496" i="5"/>
  <c r="K447" i="5"/>
  <c r="BE447" i="5"/>
  <c r="K259" i="5"/>
  <c r="BE259" i="5" s="1"/>
  <c r="K295" i="5"/>
  <c r="BE295" i="5" s="1"/>
  <c r="K275" i="5"/>
  <c r="BE275" i="5"/>
  <c r="BK210" i="5"/>
  <c r="Q304" i="6"/>
  <c r="Q256" i="6"/>
  <c r="R298" i="6"/>
  <c r="R265" i="6"/>
  <c r="R312" i="6"/>
  <c r="BK204" i="6"/>
  <c r="BK290" i="6"/>
  <c r="Q113" i="7"/>
  <c r="R100" i="7"/>
  <c r="BK98" i="7"/>
  <c r="R210" i="8"/>
  <c r="Q363" i="8"/>
  <c r="Q295" i="8"/>
  <c r="R379" i="8"/>
  <c r="Q391" i="8"/>
  <c r="R387" i="8"/>
  <c r="BK446" i="8"/>
  <c r="BK166" i="8"/>
  <c r="BK206" i="8"/>
  <c r="R255" i="9"/>
  <c r="Q100" i="9"/>
  <c r="Q238" i="9"/>
  <c r="Q142" i="9"/>
  <c r="R126" i="9"/>
  <c r="K272" i="9"/>
  <c r="BE272" i="9"/>
  <c r="BK182" i="9"/>
  <c r="K176" i="9"/>
  <c r="BE176" i="9" s="1"/>
  <c r="R134" i="10"/>
  <c r="R169" i="10"/>
  <c r="Q91" i="10"/>
  <c r="R168" i="10"/>
  <c r="BK160" i="10"/>
  <c r="K126" i="10"/>
  <c r="BE126" i="10" s="1"/>
  <c r="R172" i="11"/>
  <c r="Q162" i="11"/>
  <c r="Q116" i="11"/>
  <c r="R110" i="11"/>
  <c r="R126" i="11"/>
  <c r="R150" i="11"/>
  <c r="K181" i="11"/>
  <c r="BE181" i="11" s="1"/>
  <c r="BK108" i="11"/>
  <c r="K163" i="11"/>
  <c r="BE163" i="11"/>
  <c r="BK152" i="11"/>
  <c r="R96" i="12"/>
  <c r="Q90" i="13"/>
  <c r="BK114" i="13"/>
  <c r="K336" i="2"/>
  <c r="R182" i="2"/>
  <c r="Q438" i="2"/>
  <c r="R224" i="2"/>
  <c r="R415" i="2"/>
  <c r="R273" i="2"/>
  <c r="Q334" i="2"/>
  <c r="R188" i="2"/>
  <c r="R380" i="2"/>
  <c r="R218" i="2"/>
  <c r="Q393" i="2"/>
  <c r="Q364" i="2"/>
  <c r="Q121" i="2"/>
  <c r="R337" i="2"/>
  <c r="Q189" i="2"/>
  <c r="BK337" i="2"/>
  <c r="BK180" i="2"/>
  <c r="K177" i="2"/>
  <c r="BE177" i="2"/>
  <c r="K149" i="2"/>
  <c r="BE149" i="2"/>
  <c r="K224" i="2"/>
  <c r="BE224" i="2"/>
  <c r="K245" i="2"/>
  <c r="BE245" i="2" s="1"/>
  <c r="K416" i="2"/>
  <c r="BE416" i="2"/>
  <c r="Q246" i="4"/>
  <c r="R285" i="4"/>
  <c r="Q294" i="4"/>
  <c r="R245" i="4"/>
  <c r="BK109" i="4"/>
  <c r="BK200" i="4"/>
  <c r="Q221" i="5"/>
  <c r="Q496" i="5"/>
  <c r="R228" i="5"/>
  <c r="Q182" i="5"/>
  <c r="R177" i="5"/>
  <c r="Q388" i="5"/>
  <c r="BK301" i="5"/>
  <c r="BK278" i="5"/>
  <c r="K366" i="5"/>
  <c r="BE366" i="5"/>
  <c r="R287" i="6"/>
  <c r="Q296" i="6"/>
  <c r="BK285" i="6"/>
  <c r="Q119" i="7"/>
  <c r="Q107" i="7"/>
  <c r="BK114" i="7"/>
  <c r="R407" i="8"/>
  <c r="R373" i="8"/>
  <c r="R436" i="8"/>
  <c r="BK347" i="8"/>
  <c r="Q186" i="9"/>
  <c r="Q262" i="9"/>
  <c r="Q245" i="9"/>
  <c r="K235" i="9"/>
  <c r="BE235" i="9"/>
  <c r="R171" i="10"/>
  <c r="BK172" i="10"/>
  <c r="R174" i="11"/>
  <c r="Q124" i="11"/>
  <c r="Q151" i="11"/>
  <c r="R133" i="11"/>
  <c r="K168" i="11"/>
  <c r="BE168" i="11"/>
  <c r="K113" i="11"/>
  <c r="BE113" i="11"/>
  <c r="BK108" i="12"/>
  <c r="BK120" i="13"/>
  <c r="Q346" i="2"/>
  <c r="R176" i="2"/>
  <c r="R405" i="2"/>
  <c r="Q187" i="2"/>
  <c r="R401" i="2"/>
  <c r="Q278" i="2"/>
  <c r="R135" i="2"/>
  <c r="R372" i="2"/>
  <c r="R418" i="2"/>
  <c r="R271" i="2"/>
  <c r="Q448" i="2"/>
  <c r="Q372" i="2"/>
  <c r="R194" i="2"/>
  <c r="Q394" i="2"/>
  <c r="Q230" i="2"/>
  <c r="K370" i="2"/>
  <c r="BE370" i="2"/>
  <c r="BK329" i="2"/>
  <c r="K172" i="2"/>
  <c r="BE172" i="2"/>
  <c r="K284" i="2"/>
  <c r="BE284" i="2"/>
  <c r="BK230" i="2"/>
  <c r="K386" i="2"/>
  <c r="BE386" i="2"/>
  <c r="K259" i="2"/>
  <c r="BE259" i="2" s="1"/>
  <c r="Q226" i="4"/>
  <c r="R316" i="4"/>
  <c r="Q120" i="4"/>
  <c r="K317" i="4"/>
  <c r="BE317" i="4"/>
  <c r="BK209" i="4"/>
  <c r="BK148" i="4"/>
  <c r="R382" i="5"/>
  <c r="R436" i="5"/>
  <c r="Q310" i="5"/>
  <c r="R362" i="5"/>
  <c r="Q380" i="5"/>
  <c r="K330" i="5"/>
  <c r="BE330" i="5"/>
  <c r="K369" i="5"/>
  <c r="BE369" i="5" s="1"/>
  <c r="BK495" i="5"/>
  <c r="K225" i="5"/>
  <c r="BE225" i="5"/>
  <c r="Q293" i="6"/>
  <c r="R272" i="6"/>
  <c r="K312" i="6"/>
  <c r="BE312" i="6" s="1"/>
  <c r="K297" i="6"/>
  <c r="BE297" i="6"/>
  <c r="Q117" i="7"/>
  <c r="R135" i="7"/>
  <c r="R365" i="8"/>
  <c r="Q354" i="8"/>
  <c r="Q347" i="8"/>
  <c r="R110" i="8"/>
  <c r="K367" i="8"/>
  <c r="BE367" i="8"/>
  <c r="Q264" i="9"/>
  <c r="R186" i="9"/>
  <c r="K137" i="9"/>
  <c r="BE137" i="9"/>
  <c r="R105" i="10"/>
  <c r="R108" i="10"/>
  <c r="BK99" i="10"/>
  <c r="Q137" i="11"/>
  <c r="Q177" i="11"/>
  <c r="K116" i="11"/>
  <c r="BE116" i="11" s="1"/>
  <c r="R109" i="12"/>
  <c r="BK118" i="13"/>
  <c r="R324" i="2"/>
  <c r="R162" i="2"/>
  <c r="Q365" i="2"/>
  <c r="BK198" i="2"/>
  <c r="Q455" i="2"/>
  <c r="Q222" i="2"/>
  <c r="Q341" i="2"/>
  <c r="Q200" i="2"/>
  <c r="Q413" i="2"/>
  <c r="Q339" i="2"/>
  <c r="R136" i="2"/>
  <c r="R320" i="2"/>
  <c r="BK310" i="2"/>
  <c r="K194" i="2"/>
  <c r="BE194" i="2" s="1"/>
  <c r="BK211" i="2"/>
  <c r="K292" i="2"/>
  <c r="BE292" i="2" s="1"/>
  <c r="BK220" i="2"/>
  <c r="K273" i="2"/>
  <c r="BE273" i="2"/>
  <c r="BK142" i="2"/>
  <c r="R292" i="4"/>
  <c r="Q284" i="4"/>
  <c r="R111" i="4"/>
  <c r="Q228" i="4"/>
  <c r="R221" i="4"/>
  <c r="K113" i="4"/>
  <c r="BE113" i="4"/>
  <c r="R284" i="5"/>
  <c r="R410" i="5"/>
  <c r="Q114" i="5"/>
  <c r="R266" i="5"/>
  <c r="R301" i="5"/>
  <c r="R330" i="5"/>
  <c r="Q275" i="5"/>
  <c r="K231" i="5"/>
  <c r="BE231" i="5" s="1"/>
  <c r="BK116" i="5"/>
  <c r="BK273" i="5"/>
  <c r="Q251" i="6"/>
  <c r="Q159" i="6"/>
  <c r="R314" i="6"/>
  <c r="K99" i="6"/>
  <c r="BE99" i="6"/>
  <c r="K151" i="6"/>
  <c r="BE151" i="6"/>
  <c r="R119" i="7"/>
  <c r="Q99" i="7"/>
  <c r="K125" i="7"/>
  <c r="BE125" i="7"/>
  <c r="R293" i="8"/>
  <c r="R254" i="8"/>
  <c r="R166" i="8"/>
  <c r="R419" i="8"/>
  <c r="Q379" i="8"/>
  <c r="Q126" i="8"/>
  <c r="BK275" i="8"/>
  <c r="BK147" i="8"/>
  <c r="K119" i="8"/>
  <c r="BE119" i="8"/>
  <c r="R111" i="9"/>
  <c r="R98" i="9"/>
  <c r="K139" i="9"/>
  <c r="BE139" i="9" s="1"/>
  <c r="Q152" i="10"/>
  <c r="R126" i="10"/>
  <c r="Q118" i="11"/>
  <c r="Q127" i="11"/>
  <c r="R162" i="11"/>
  <c r="R125" i="11"/>
  <c r="R451" i="2"/>
  <c r="R185" i="2"/>
  <c r="R457" i="2"/>
  <c r="Q181" i="2"/>
  <c r="R341" i="2"/>
  <c r="R142" i="2"/>
  <c r="Q274" i="2"/>
  <c r="Q456" i="2"/>
  <c r="R277" i="2"/>
  <c r="Q197" i="2"/>
  <c r="R398" i="2"/>
  <c r="R193" i="2"/>
  <c r="Q420" i="2"/>
  <c r="Q224" i="2"/>
  <c r="BK361" i="2"/>
  <c r="K356" i="2"/>
  <c r="BE356" i="2"/>
  <c r="K382" i="2"/>
  <c r="BE382" i="2" s="1"/>
  <c r="K427" i="2"/>
  <c r="BE427" i="2"/>
  <c r="BK428" i="2"/>
  <c r="K125" i="2"/>
  <c r="BE125" i="2"/>
  <c r="BK319" i="2"/>
  <c r="BK208" i="2"/>
  <c r="R185" i="4"/>
  <c r="Q237" i="4"/>
  <c r="R282" i="4"/>
  <c r="Q101" i="4"/>
  <c r="BK263" i="4"/>
  <c r="BK287" i="4"/>
  <c r="Q442" i="5"/>
  <c r="Q270" i="5"/>
  <c r="Q289" i="5"/>
  <c r="R259" i="5"/>
  <c r="Q353" i="5"/>
  <c r="Q257" i="5"/>
  <c r="BK308" i="5"/>
  <c r="K445" i="5"/>
  <c r="BE445" i="5"/>
  <c r="R290" i="6"/>
  <c r="Q295" i="6"/>
  <c r="Q298" i="6"/>
  <c r="K189" i="6"/>
  <c r="BE189" i="6"/>
  <c r="K156" i="6"/>
  <c r="BE156" i="6"/>
  <c r="BK96" i="7"/>
  <c r="Q341" i="8"/>
  <c r="Q263" i="8"/>
  <c r="Q176" i="8"/>
  <c r="K204" i="8"/>
  <c r="BE204" i="8"/>
  <c r="R129" i="9"/>
  <c r="BK98" i="9"/>
  <c r="R100" i="9"/>
  <c r="K233" i="9"/>
  <c r="BE233" i="9" s="1"/>
  <c r="R148" i="10"/>
  <c r="Q147" i="10"/>
  <c r="R157" i="11"/>
  <c r="R179" i="11"/>
  <c r="R107" i="11"/>
  <c r="BK182" i="11"/>
  <c r="BK176" i="11"/>
  <c r="K104" i="12"/>
  <c r="BE104" i="12"/>
  <c r="R108" i="13"/>
  <c r="Q435" i="2"/>
  <c r="Q300" i="2"/>
  <c r="R161" i="2"/>
  <c r="R310" i="2"/>
  <c r="R159" i="2"/>
  <c r="R217" i="2"/>
  <c r="R400" i="2"/>
  <c r="Q195" i="2"/>
  <c r="Q407" i="2"/>
  <c r="BK224" i="2"/>
  <c r="Q405" i="2"/>
  <c r="R322" i="2"/>
  <c r="Q441" i="2"/>
  <c r="Q276" i="2"/>
  <c r="K449" i="2"/>
  <c r="BE449" i="2"/>
  <c r="BK423" i="2"/>
  <c r="BK390" i="2"/>
  <c r="K176" i="2"/>
  <c r="BE176" i="2"/>
  <c r="K121" i="2"/>
  <c r="BE121" i="2" s="1"/>
  <c r="BK441" i="2"/>
  <c r="BK389" i="2"/>
  <c r="R157" i="4"/>
  <c r="R311" i="4"/>
  <c r="Q316" i="4"/>
  <c r="Q198" i="4"/>
  <c r="K214" i="4"/>
  <c r="BE214" i="4" s="1"/>
  <c r="K107" i="4"/>
  <c r="BE107" i="4"/>
  <c r="Q369" i="5"/>
  <c r="R278" i="5"/>
  <c r="R428" i="5"/>
  <c r="R388" i="5"/>
  <c r="Q278" i="5"/>
  <c r="K376" i="5"/>
  <c r="BE376" i="5"/>
  <c r="K177" i="5"/>
  <c r="BE177" i="5"/>
  <c r="K215" i="5"/>
  <c r="BE215" i="5"/>
  <c r="Q255" i="6"/>
  <c r="R93" i="6"/>
  <c r="R237" i="6"/>
  <c r="K154" i="6"/>
  <c r="BE154" i="6"/>
  <c r="R112" i="7"/>
  <c r="Q127" i="7"/>
  <c r="K108" i="7"/>
  <c r="BE108" i="7"/>
  <c r="Q434" i="8"/>
  <c r="Q287" i="8"/>
  <c r="Q220" i="8"/>
  <c r="K134" i="8"/>
  <c r="BE134" i="8"/>
  <c r="K373" i="8"/>
  <c r="BE373" i="8"/>
  <c r="Q254" i="9"/>
  <c r="R135" i="9"/>
  <c r="BK245" i="9"/>
  <c r="R167" i="10"/>
  <c r="Q146" i="11"/>
  <c r="R134" i="11"/>
  <c r="BK106" i="11"/>
  <c r="R94" i="13"/>
  <c r="Q418" i="2"/>
  <c r="R212" i="2"/>
  <c r="R340" i="2"/>
  <c r="R216" i="2"/>
  <c r="R241" i="2"/>
  <c r="Q367" i="2"/>
  <c r="Q235" i="2"/>
  <c r="Q125" i="2"/>
  <c r="R306" i="2"/>
  <c r="R390" i="2"/>
  <c r="Q141" i="2"/>
  <c r="K163" i="2"/>
  <c r="BE163" i="2"/>
  <c r="K174" i="2"/>
  <c r="BE174" i="2" s="1"/>
  <c r="K182" i="2"/>
  <c r="BE182" i="2"/>
  <c r="K362" i="2"/>
  <c r="BE362" i="2" s="1"/>
  <c r="BK251" i="2"/>
  <c r="K195" i="2"/>
  <c r="BE195" i="2"/>
  <c r="R251" i="4"/>
  <c r="Q142" i="4"/>
  <c r="R300" i="4"/>
  <c r="R101" i="4"/>
  <c r="Q149" i="4"/>
  <c r="K272" i="4"/>
  <c r="BE272" i="4"/>
  <c r="K149" i="4"/>
  <c r="BE149" i="4" s="1"/>
  <c r="Q342" i="5"/>
  <c r="Q265" i="5"/>
  <c r="Q482" i="5"/>
  <c r="R467" i="5"/>
  <c r="Q320" i="5"/>
  <c r="K114" i="5"/>
  <c r="BE114" i="5"/>
  <c r="K257" i="5"/>
  <c r="BE257" i="5"/>
  <c r="BK401" i="5"/>
  <c r="Q111" i="6"/>
  <c r="Q263" i="6"/>
  <c r="K97" i="6"/>
  <c r="BE97" i="6"/>
  <c r="Q120" i="7"/>
  <c r="R128" i="7"/>
  <c r="K100" i="7"/>
  <c r="BE100" i="7" s="1"/>
  <c r="Q321" i="8"/>
  <c r="R347" i="8"/>
  <c r="R272" i="8"/>
  <c r="R191" i="8"/>
  <c r="Q110" i="8"/>
  <c r="Q194" i="8"/>
  <c r="R134" i="8"/>
  <c r="Q229" i="8"/>
  <c r="Q174" i="8"/>
  <c r="BK351" i="8"/>
  <c r="Q235" i="9"/>
  <c r="R193" i="9"/>
  <c r="Q223" i="9"/>
  <c r="Q130" i="10"/>
  <c r="R155" i="10"/>
  <c r="BK149" i="10"/>
  <c r="R140" i="11"/>
  <c r="Q126" i="11"/>
  <c r="R160" i="2"/>
  <c r="K274" i="2"/>
  <c r="R168" i="2"/>
  <c r="Q449" i="2"/>
  <c r="Q368" i="2"/>
  <c r="R311" i="2"/>
  <c r="Q175" i="2"/>
  <c r="Q130" i="2"/>
  <c r="R357" i="2"/>
  <c r="R269" i="2"/>
  <c r="Q129" i="2"/>
  <c r="BK386" i="2"/>
  <c r="R222" i="2"/>
  <c r="R407" i="2"/>
  <c r="R366" i="2"/>
  <c r="Q303" i="2"/>
  <c r="R234" i="2"/>
  <c r="Q146" i="2"/>
  <c r="R435" i="2"/>
  <c r="Q359" i="2"/>
  <c r="R309" i="2"/>
  <c r="Q207" i="2"/>
  <c r="Q123" i="2"/>
  <c r="BK365" i="2"/>
  <c r="K435" i="2"/>
  <c r="BE435" i="2"/>
  <c r="BK312" i="2"/>
  <c r="K452" i="2"/>
  <c r="BE452" i="2"/>
  <c r="BK454" i="2"/>
  <c r="BK212" i="2"/>
  <c r="K89" i="3"/>
  <c r="BE89" i="3"/>
  <c r="Q276" i="4"/>
  <c r="Q111" i="4"/>
  <c r="BK246" i="4"/>
  <c r="K120" i="4"/>
  <c r="BE120" i="4" s="1"/>
  <c r="Q330" i="5"/>
  <c r="Q160" i="5"/>
  <c r="R206" i="5"/>
  <c r="R378" i="5"/>
  <c r="R474" i="5"/>
  <c r="K455" i="5"/>
  <c r="BE455" i="5"/>
  <c r="K393" i="5"/>
  <c r="BE393" i="5" s="1"/>
  <c r="R189" i="6"/>
  <c r="R316" i="6"/>
  <c r="K296" i="6"/>
  <c r="BE296" i="6" s="1"/>
  <c r="R107" i="7"/>
  <c r="K119" i="7"/>
  <c r="BE119" i="7" s="1"/>
  <c r="Q134" i="8"/>
  <c r="R131" i="8"/>
  <c r="BK260" i="8"/>
  <c r="K389" i="8"/>
  <c r="BE389" i="8" s="1"/>
  <c r="BK297" i="8"/>
  <c r="BK349" i="8"/>
  <c r="Q261" i="9"/>
  <c r="R253" i="9"/>
  <c r="Q208" i="9"/>
  <c r="R96" i="9"/>
  <c r="K191" i="9"/>
  <c r="BE191" i="9" s="1"/>
  <c r="R156" i="10"/>
  <c r="R91" i="10"/>
  <c r="Q133" i="10"/>
  <c r="Q166" i="10"/>
  <c r="K168" i="10"/>
  <c r="BE168" i="10"/>
  <c r="Q147" i="11"/>
  <c r="Q161" i="11"/>
  <c r="R122" i="11"/>
  <c r="R108" i="11"/>
  <c r="BK110" i="11"/>
  <c r="R129" i="11"/>
  <c r="K97" i="11"/>
  <c r="BE97" i="11" s="1"/>
  <c r="BK144" i="11"/>
  <c r="Q103" i="12"/>
  <c r="R103" i="12"/>
  <c r="R125" i="13"/>
  <c r="Q94" i="13"/>
  <c r="R456" i="2"/>
  <c r="Q317" i="2"/>
  <c r="Q204" i="2"/>
  <c r="R426" i="2"/>
  <c r="Q217" i="2"/>
  <c r="R454" i="2"/>
  <c r="Q353" i="2"/>
  <c r="Q159" i="2"/>
  <c r="R409" i="2"/>
  <c r="Q203" i="2"/>
  <c r="R459" i="2"/>
  <c r="BK277" i="2"/>
  <c r="K186" i="2"/>
  <c r="BE186" i="2" s="1"/>
  <c r="K129" i="2"/>
  <c r="BE129" i="2"/>
  <c r="BK124" i="2"/>
  <c r="Q263" i="4"/>
  <c r="R255" i="4"/>
  <c r="R294" i="4"/>
  <c r="K304" i="4"/>
  <c r="BE304" i="4" s="1"/>
  <c r="BK157" i="4"/>
  <c r="BK93" i="4"/>
  <c r="R452" i="5"/>
  <c r="Q276" i="5"/>
  <c r="Q477" i="5"/>
  <c r="Q328" i="5"/>
  <c r="Q122" i="5"/>
  <c r="Q274" i="5"/>
  <c r="Q162" i="5"/>
  <c r="Q116" i="5"/>
  <c r="BK265" i="5"/>
  <c r="Q272" i="6"/>
  <c r="Q294" i="6"/>
  <c r="BK293" i="6"/>
  <c r="BK111" i="6"/>
  <c r="K102" i="7"/>
  <c r="BE102" i="7" s="1"/>
  <c r="Q407" i="8"/>
  <c r="Q279" i="8"/>
  <c r="Q297" i="8"/>
  <c r="BK370" i="8"/>
  <c r="K223" i="8"/>
  <c r="BE223" i="8"/>
  <c r="BK293" i="8"/>
  <c r="K345" i="8"/>
  <c r="BE345" i="8"/>
  <c r="R176" i="9"/>
  <c r="Q255" i="9"/>
  <c r="R235" i="9"/>
  <c r="Q258" i="9"/>
  <c r="Q182" i="9"/>
  <c r="Q140" i="9"/>
  <c r="R140" i="9"/>
  <c r="K253" i="9"/>
  <c r="BE253" i="9"/>
  <c r="K173" i="9"/>
  <c r="BE173" i="9" s="1"/>
  <c r="K98" i="9"/>
  <c r="BE98" i="9"/>
  <c r="R92" i="10"/>
  <c r="R165" i="10"/>
  <c r="R136" i="10"/>
  <c r="Q140" i="10"/>
  <c r="K91" i="10"/>
  <c r="BE91" i="10" s="1"/>
  <c r="Q150" i="11"/>
  <c r="Q130" i="11"/>
  <c r="R116" i="11"/>
  <c r="Q100" i="11"/>
  <c r="Q169" i="11"/>
  <c r="BK183" i="11"/>
  <c r="BK146" i="11"/>
  <c r="K121" i="11"/>
  <c r="BE121" i="11" s="1"/>
  <c r="BK103" i="11"/>
  <c r="R113" i="12"/>
  <c r="Q112" i="12"/>
  <c r="K112" i="12"/>
  <c r="BE112" i="12"/>
  <c r="Q114" i="13"/>
  <c r="R118" i="13"/>
  <c r="K119" i="13"/>
  <c r="BE119" i="13"/>
  <c r="K235" i="8"/>
  <c r="BE235" i="8"/>
  <c r="K284" i="8"/>
  <c r="BE284" i="8"/>
  <c r="BK220" i="8"/>
  <c r="BK163" i="8"/>
  <c r="R273" i="9"/>
  <c r="R161" i="9"/>
  <c r="R142" i="9"/>
  <c r="R134" i="9"/>
  <c r="R208" i="9"/>
  <c r="R213" i="9"/>
  <c r="Q129" i="9"/>
  <c r="K276" i="9"/>
  <c r="BE276" i="9"/>
  <c r="BK193" i="9"/>
  <c r="BK258" i="9"/>
  <c r="Q142" i="10"/>
  <c r="Q106" i="10"/>
  <c r="R176" i="10"/>
  <c r="Q169" i="10"/>
  <c r="K163" i="10"/>
  <c r="BE163" i="10"/>
  <c r="K139" i="10"/>
  <c r="BE139" i="10" s="1"/>
  <c r="K134" i="10"/>
  <c r="BE134" i="10"/>
  <c r="Q163" i="11"/>
  <c r="R167" i="11"/>
  <c r="R149" i="11"/>
  <c r="R151" i="11"/>
  <c r="Q168" i="11"/>
  <c r="Q144" i="11"/>
  <c r="Q180" i="11"/>
  <c r="R105" i="11"/>
  <c r="BK179" i="11"/>
  <c r="R119" i="13"/>
  <c r="R455" i="2"/>
  <c r="R359" i="2"/>
  <c r="Q192" i="2"/>
  <c r="Q166" i="2"/>
  <c r="Q378" i="2"/>
  <c r="Q239" i="2"/>
  <c r="BK129" i="2"/>
  <c r="R416" i="2"/>
  <c r="R312" i="2"/>
  <c r="Q171" i="2"/>
  <c r="R413" i="2"/>
  <c r="Q322" i="2"/>
  <c r="R211" i="2"/>
  <c r="Q145" i="2"/>
  <c r="Q172" i="2"/>
  <c r="Q447" i="2"/>
  <c r="R387" i="2"/>
  <c r="Q345" i="2"/>
  <c r="Q270" i="2"/>
  <c r="Q167" i="2"/>
  <c r="Q256" i="2"/>
  <c r="K398" i="2"/>
  <c r="BE398" i="2"/>
  <c r="K455" i="2"/>
  <c r="BE455" i="2"/>
  <c r="K185" i="2"/>
  <c r="BE185" i="2" s="1"/>
  <c r="BK255" i="2"/>
  <c r="BK358" i="2"/>
  <c r="BK424" i="2"/>
  <c r="BK368" i="2"/>
  <c r="BK448" i="2"/>
  <c r="BK202" i="2"/>
  <c r="K166" i="2"/>
  <c r="BE166" i="2" s="1"/>
  <c r="R237" i="4"/>
  <c r="Q287" i="4"/>
  <c r="R136" i="4"/>
  <c r="Q119" i="4"/>
  <c r="Q93" i="4"/>
  <c r="Q312" i="4"/>
  <c r="Q109" i="4"/>
  <c r="Q128" i="4"/>
  <c r="Q200" i="4"/>
  <c r="BK309" i="4"/>
  <c r="BK136" i="4"/>
  <c r="BK308" i="4"/>
  <c r="K128" i="4"/>
  <c r="BE128" i="4"/>
  <c r="R201" i="5"/>
  <c r="R295" i="5"/>
  <c r="R122" i="5"/>
  <c r="Q403" i="5"/>
  <c r="Q155" i="5"/>
  <c r="Q493" i="5"/>
  <c r="Q313" i="5"/>
  <c r="R403" i="5"/>
  <c r="R108" i="5"/>
  <c r="Q382" i="5"/>
  <c r="BK395" i="5"/>
  <c r="K221" i="5"/>
  <c r="BE221" i="5"/>
  <c r="K339" i="5"/>
  <c r="BE339" i="5" s="1"/>
  <c r="R204" i="6"/>
  <c r="R293" i="6"/>
  <c r="R251" i="6"/>
  <c r="R156" i="6"/>
  <c r="Q291" i="6"/>
  <c r="K295" i="6"/>
  <c r="BE295" i="6"/>
  <c r="K263" i="6"/>
  <c r="BE263" i="6"/>
  <c r="R129" i="7"/>
  <c r="R97" i="7"/>
  <c r="BK103" i="7"/>
  <c r="Q301" i="8"/>
  <c r="R399" i="8"/>
  <c r="Q119" i="8"/>
  <c r="Q204" i="8"/>
  <c r="Q323" i="8"/>
  <c r="Q336" i="8"/>
  <c r="R208" i="8"/>
  <c r="BK304" i="8"/>
  <c r="BK382" i="8"/>
  <c r="K243" i="8"/>
  <c r="BE243" i="8"/>
  <c r="R247" i="9"/>
  <c r="R137" i="9"/>
  <c r="R243" i="9"/>
  <c r="R220" i="9"/>
  <c r="BK259" i="9"/>
  <c r="BK127" i="9"/>
  <c r="R158" i="10"/>
  <c r="BK97" i="10"/>
  <c r="Q176" i="10"/>
  <c r="BK166" i="10"/>
  <c r="BK153" i="10"/>
  <c r="Q171" i="11"/>
  <c r="R127" i="11"/>
  <c r="R147" i="11"/>
  <c r="R165" i="11"/>
  <c r="R130" i="11"/>
  <c r="R117" i="11"/>
  <c r="Q117" i="11"/>
  <c r="BK127" i="11"/>
  <c r="K105" i="11"/>
  <c r="BE105" i="11" s="1"/>
  <c r="BK114" i="11"/>
  <c r="Q102" i="12"/>
  <c r="R89" i="12"/>
  <c r="K106" i="12"/>
  <c r="BE106" i="12"/>
  <c r="Q117" i="13"/>
  <c r="Q320" i="2"/>
  <c r="R205" i="2"/>
  <c r="Q400" i="2"/>
  <c r="R195" i="2"/>
  <c r="Q422" i="2"/>
  <c r="Q184" i="2"/>
  <c r="R352" i="2"/>
  <c r="Q205" i="2"/>
  <c r="Q403" i="2"/>
  <c r="Q225" i="2"/>
  <c r="Q410" i="2"/>
  <c r="Q261" i="2"/>
  <c r="R438" i="2"/>
  <c r="R301" i="2"/>
  <c r="BK408" i="2"/>
  <c r="BK234" i="2"/>
  <c r="K215" i="2"/>
  <c r="BE215" i="2"/>
  <c r="BK341" i="2"/>
  <c r="BK393" i="2"/>
  <c r="BK201" i="2"/>
  <c r="BK184" i="2"/>
  <c r="Q308" i="4"/>
  <c r="Q269" i="4"/>
  <c r="Q140" i="4"/>
  <c r="R117" i="4"/>
  <c r="K316" i="4"/>
  <c r="BE316" i="4" s="1"/>
  <c r="K233" i="4"/>
  <c r="BE233" i="4"/>
  <c r="R310" i="5"/>
  <c r="R304" i="5"/>
  <c r="R336" i="5"/>
  <c r="Q326" i="5"/>
  <c r="Q242" i="5"/>
  <c r="K378" i="5"/>
  <c r="BE378" i="5"/>
  <c r="K239" i="5"/>
  <c r="BE239" i="5" s="1"/>
  <c r="K268" i="5"/>
  <c r="BE268" i="5"/>
  <c r="Q303" i="6"/>
  <c r="R129" i="6"/>
  <c r="Q314" i="6"/>
  <c r="BK298" i="6"/>
  <c r="BK256" i="6"/>
  <c r="R96" i="7"/>
  <c r="Q98" i="7"/>
  <c r="Q307" i="8"/>
  <c r="K333" i="8"/>
  <c r="R330" i="8"/>
  <c r="Q166" i="8"/>
  <c r="BK317" i="8"/>
  <c r="BK176" i="8"/>
  <c r="Q213" i="9"/>
  <c r="Q217" i="9"/>
  <c r="K186" i="9"/>
  <c r="BE186" i="9"/>
  <c r="R173" i="10"/>
  <c r="R161" i="10"/>
  <c r="K158" i="10"/>
  <c r="BE158" i="10" s="1"/>
  <c r="Q156" i="11"/>
  <c r="R170" i="11"/>
  <c r="R114" i="11"/>
  <c r="K101" i="11"/>
  <c r="BE101" i="11" s="1"/>
  <c r="R89" i="13"/>
  <c r="R397" i="2"/>
  <c r="R230" i="2"/>
  <c r="K118" i="2"/>
  <c r="R274" i="2"/>
  <c r="Q126" i="2"/>
  <c r="R361" i="2"/>
  <c r="Q168" i="2"/>
  <c r="R235" i="2"/>
  <c r="Q446" i="2"/>
  <c r="Q236" i="2"/>
  <c r="R436" i="2"/>
  <c r="R302" i="2"/>
  <c r="Q135" i="2"/>
  <c r="Q305" i="2"/>
  <c r="R134" i="2"/>
  <c r="K179" i="2"/>
  <c r="BE179" i="2"/>
  <c r="K333" i="2"/>
  <c r="BE333" i="2" s="1"/>
  <c r="K213" i="2"/>
  <c r="BE213" i="2"/>
  <c r="K321" i="2"/>
  <c r="BE321" i="2" s="1"/>
  <c r="K173" i="2"/>
  <c r="BE173" i="2"/>
  <c r="Q191" i="4"/>
  <c r="R307" i="4"/>
  <c r="Q166" i="4"/>
  <c r="R269" i="4"/>
  <c r="R148" i="4"/>
  <c r="BK257" i="4"/>
  <c r="K103" i="4"/>
  <c r="BE103" i="4"/>
  <c r="Q474" i="5"/>
  <c r="R148" i="5"/>
  <c r="Q378" i="5"/>
  <c r="Q268" i="5"/>
  <c r="R487" i="5"/>
  <c r="Q201" i="5"/>
  <c r="BK276" i="5"/>
  <c r="BK380" i="5"/>
  <c r="K112" i="5"/>
  <c r="BE112" i="5" s="1"/>
  <c r="R282" i="6"/>
  <c r="Q280" i="6"/>
  <c r="Q279" i="6"/>
  <c r="BK266" i="6"/>
  <c r="R98" i="7"/>
  <c r="BK135" i="7"/>
  <c r="R326" i="8"/>
  <c r="Q382" i="8"/>
  <c r="R178" i="8"/>
  <c r="BK407" i="8"/>
  <c r="R256" i="9"/>
  <c r="Q126" i="9"/>
  <c r="Q196" i="9"/>
  <c r="BK161" i="9"/>
  <c r="Q160" i="10"/>
  <c r="Q173" i="11"/>
  <c r="R164" i="11"/>
  <c r="R101" i="11"/>
  <c r="BK140" i="11"/>
  <c r="K105" i="12"/>
  <c r="BE105" i="12"/>
  <c r="BK109" i="13"/>
  <c r="R278" i="2"/>
  <c r="R121" i="2"/>
  <c r="Q314" i="2"/>
  <c r="R140" i="2"/>
  <c r="R370" i="2"/>
  <c r="R165" i="2"/>
  <c r="Q268" i="2"/>
  <c r="Q138" i="2"/>
  <c r="Q387" i="2"/>
  <c r="Q226" i="2"/>
  <c r="R410" i="2"/>
  <c r="Q306" i="2"/>
  <c r="BK418" i="2"/>
  <c r="K375" i="2"/>
  <c r="BE375" i="2"/>
  <c r="BK409" i="2"/>
  <c r="BK307" i="2"/>
  <c r="BK388" i="2"/>
  <c r="BK120" i="2"/>
  <c r="K334" i="2"/>
  <c r="BE334" i="2"/>
  <c r="Q225" i="4"/>
  <c r="Q117" i="4"/>
  <c r="R257" i="4"/>
  <c r="Q148" i="4"/>
  <c r="R107" i="4"/>
  <c r="K146" i="4"/>
  <c r="BE146" i="4"/>
  <c r="BK110" i="4"/>
  <c r="R289" i="5"/>
  <c r="Q151" i="5"/>
  <c r="R273" i="5"/>
  <c r="Q259" i="5"/>
  <c r="R231" i="5"/>
  <c r="K192" i="5"/>
  <c r="BE192" i="5" s="1"/>
  <c r="BK403" i="5"/>
  <c r="BK194" i="5"/>
  <c r="R207" i="6"/>
  <c r="R255" i="6"/>
  <c r="Q156" i="6"/>
  <c r="BK286" i="6"/>
  <c r="R104" i="7"/>
  <c r="BK127" i="7"/>
  <c r="R370" i="8"/>
  <c r="Q223" i="8"/>
  <c r="R198" i="8"/>
  <c r="Q417" i="8"/>
  <c r="R126" i="8"/>
  <c r="R417" i="8"/>
  <c r="Q293" i="8"/>
  <c r="BK333" i="8"/>
  <c r="K321" i="8"/>
  <c r="BE321" i="8"/>
  <c r="K114" i="8"/>
  <c r="BE114" i="8" s="1"/>
  <c r="Q229" i="9"/>
  <c r="Q257" i="9"/>
  <c r="BK217" i="9"/>
  <c r="Q103" i="10"/>
  <c r="R163" i="10"/>
  <c r="BK151" i="10"/>
  <c r="Q170" i="11"/>
  <c r="R177" i="11"/>
  <c r="R161" i="11"/>
  <c r="K149" i="11"/>
  <c r="BE149" i="11"/>
  <c r="BK131" i="11"/>
  <c r="Q91" i="12"/>
  <c r="BK102" i="12"/>
  <c r="Q88" i="13"/>
  <c r="BK117" i="13"/>
  <c r="Q361" i="2"/>
  <c r="R307" i="2"/>
  <c r="Q180" i="2"/>
  <c r="R408" i="2"/>
  <c r="Q188" i="2"/>
  <c r="R130" i="2"/>
  <c r="BK360" i="2"/>
  <c r="Q186" i="2"/>
  <c r="R434" i="2"/>
  <c r="R339" i="2"/>
  <c r="Q183" i="2"/>
  <c r="Q457" i="2"/>
  <c r="Q363" i="2"/>
  <c r="BK256" i="2"/>
  <c r="R173" i="2"/>
  <c r="BK338" i="2"/>
  <c r="Q177" i="2"/>
  <c r="R458" i="2"/>
  <c r="Q352" i="2"/>
  <c r="Q291" i="2"/>
  <c r="Q191" i="2"/>
  <c r="K419" i="2"/>
  <c r="BE419" i="2" s="1"/>
  <c r="K117" i="2"/>
  <c r="BE117" i="2"/>
  <c r="K247" i="2"/>
  <c r="BE247" i="2"/>
  <c r="BK421" i="2"/>
  <c r="K217" i="2"/>
  <c r="BE217" i="2"/>
  <c r="BK374" i="2"/>
  <c r="BK159" i="2"/>
  <c r="BK316" i="2"/>
  <c r="BK380" i="2"/>
  <c r="K175" i="2"/>
  <c r="BE175" i="2" s="1"/>
  <c r="BK395" i="2"/>
  <c r="K164" i="2"/>
  <c r="BE164" i="2" s="1"/>
  <c r="K209" i="4"/>
  <c r="R228" i="4"/>
  <c r="R317" i="4"/>
  <c r="Q214" i="4"/>
  <c r="R198" i="4"/>
  <c r="R128" i="4"/>
  <c r="R138" i="4"/>
  <c r="K288" i="4"/>
  <c r="BE288" i="4" s="1"/>
  <c r="K276" i="4"/>
  <c r="BE276" i="4"/>
  <c r="Q362" i="5"/>
  <c r="Q284" i="5"/>
  <c r="R455" i="5"/>
  <c r="Q194" i="5"/>
  <c r="R479" i="5"/>
  <c r="R261" i="5"/>
  <c r="R275" i="5"/>
  <c r="Q436" i="5"/>
  <c r="R170" i="5"/>
  <c r="R242" i="5"/>
  <c r="BK453" i="5"/>
  <c r="BK260" i="5"/>
  <c r="K214" i="5"/>
  <c r="BE214" i="5"/>
  <c r="Q97" i="6"/>
  <c r="R288" i="6"/>
  <c r="Q238" i="6"/>
  <c r="R289" i="6"/>
  <c r="R152" i="6"/>
  <c r="BK255" i="6"/>
  <c r="BK279" i="6"/>
  <c r="R110" i="7"/>
  <c r="Q105" i="7"/>
  <c r="R101" i="7"/>
  <c r="BK132" i="7"/>
  <c r="BK94" i="7"/>
  <c r="R229" i="8"/>
  <c r="Q186" i="8"/>
  <c r="R282" i="8"/>
  <c r="R341" i="8"/>
  <c r="R343" i="8"/>
  <c r="Q330" i="8"/>
  <c r="BK439" i="8"/>
  <c r="BK434" i="8"/>
  <c r="K422" i="8"/>
  <c r="BE422" i="8" s="1"/>
  <c r="BK126" i="8"/>
  <c r="Q249" i="9"/>
  <c r="R262" i="9"/>
  <c r="Q268" i="9"/>
  <c r="Q253" i="9"/>
  <c r="R180" i="9"/>
  <c r="BK178" i="9"/>
  <c r="Q172" i="10"/>
  <c r="R99" i="10"/>
  <c r="BK173" i="10"/>
  <c r="BK106" i="10"/>
  <c r="Q176" i="11"/>
  <c r="R152" i="11"/>
  <c r="R111" i="11"/>
  <c r="Q110" i="11"/>
  <c r="K115" i="11"/>
  <c r="BE115" i="11"/>
  <c r="K157" i="11"/>
  <c r="BE157" i="11"/>
  <c r="Q98" i="12"/>
  <c r="BK103" i="12"/>
  <c r="R116" i="13"/>
  <c r="K108" i="13"/>
  <c r="BE108" i="13" s="1"/>
  <c r="R368" i="2"/>
  <c r="Q173" i="2"/>
  <c r="R374" i="2"/>
  <c r="Q193" i="2"/>
  <c r="R334" i="2"/>
  <c r="R138" i="2"/>
  <c r="Q265" i="2"/>
  <c r="R424" i="2"/>
  <c r="Q301" i="2"/>
  <c r="R178" i="2"/>
  <c r="R449" i="2"/>
  <c r="R259" i="2"/>
  <c r="Q453" i="2"/>
  <c r="R261" i="2"/>
  <c r="K405" i="2"/>
  <c r="BE405" i="2" s="1"/>
  <c r="K346" i="2"/>
  <c r="BE346" i="2"/>
  <c r="K436" i="2"/>
  <c r="BE436" i="2" s="1"/>
  <c r="K401" i="2"/>
  <c r="BE401" i="2"/>
  <c r="BK239" i="2"/>
  <c r="BK228" i="2"/>
  <c r="R188" i="4"/>
  <c r="R109" i="4"/>
  <c r="Q114" i="4"/>
  <c r="K251" i="4"/>
  <c r="BE251" i="4"/>
  <c r="R182" i="5"/>
  <c r="Q439" i="5"/>
  <c r="BK280" i="5"/>
  <c r="K108" i="5"/>
  <c r="BE108" i="5"/>
  <c r="R296" i="6"/>
  <c r="R250" i="6"/>
  <c r="K287" i="6"/>
  <c r="BE287" i="6"/>
  <c r="BK159" i="6"/>
  <c r="Q101" i="7"/>
  <c r="BK134" i="7"/>
  <c r="Q333" i="8"/>
  <c r="Q107" i="8"/>
  <c r="R345" i="8"/>
  <c r="R214" i="8"/>
  <c r="K191" i="8"/>
  <c r="BE191" i="8" s="1"/>
  <c r="R260" i="9"/>
  <c r="Q161" i="9"/>
  <c r="Q248" i="9"/>
  <c r="R204" i="9"/>
  <c r="K267" i="9"/>
  <c r="BE267" i="9"/>
  <c r="BK273" i="9"/>
  <c r="R152" i="10"/>
  <c r="R149" i="10"/>
  <c r="Q178" i="10"/>
  <c r="K154" i="10"/>
  <c r="BE154" i="10"/>
  <c r="R168" i="11"/>
  <c r="Q172" i="11"/>
  <c r="R169" i="11"/>
  <c r="Q135" i="11"/>
  <c r="K170" i="11"/>
  <c r="BE170" i="11"/>
  <c r="Q338" i="2"/>
  <c r="Q211" i="2"/>
  <c r="Q124" i="2"/>
  <c r="Q433" i="2"/>
  <c r="R201" i="2"/>
  <c r="Q118" i="2"/>
  <c r="Q351" i="2"/>
  <c r="R202" i="2"/>
  <c r="Q148" i="2"/>
  <c r="Q397" i="2"/>
  <c r="R296" i="2"/>
  <c r="Q169" i="2"/>
  <c r="Q454" i="2"/>
  <c r="R233" i="2"/>
  <c r="R147" i="2"/>
  <c r="Q401" i="2"/>
  <c r="R371" i="2"/>
  <c r="R305" i="2"/>
  <c r="R192" i="2"/>
  <c r="Q399" i="2"/>
  <c r="R317" i="2"/>
  <c r="Q151" i="2"/>
  <c r="BK345" i="2"/>
  <c r="BK378" i="2"/>
  <c r="BK150" i="2"/>
  <c r="BK138" i="2"/>
  <c r="BK178" i="2"/>
  <c r="K344" i="2"/>
  <c r="BE344" i="2"/>
  <c r="K206" i="2"/>
  <c r="BE206" i="2" s="1"/>
  <c r="K236" i="2"/>
  <c r="BE236" i="2"/>
  <c r="K225" i="2"/>
  <c r="BE225" i="2" s="1"/>
  <c r="Q86" i="3"/>
  <c r="Q311" i="4"/>
  <c r="Q304" i="4"/>
  <c r="R93" i="4"/>
  <c r="R301" i="4"/>
  <c r="R276" i="4"/>
  <c r="R312" i="4"/>
  <c r="R103" i="4"/>
  <c r="Q167" i="4"/>
  <c r="BK300" i="4"/>
  <c r="BK307" i="4"/>
  <c r="BK270" i="4"/>
  <c r="BK273" i="4"/>
  <c r="Q339" i="5"/>
  <c r="Q399" i="5"/>
  <c r="K210" i="5"/>
  <c r="Q447" i="5"/>
  <c r="R274" i="5"/>
  <c r="Q366" i="5"/>
  <c r="R445" i="5"/>
  <c r="Q108" i="5"/>
  <c r="Q189" i="5"/>
  <c r="R214" i="5"/>
  <c r="R184" i="5"/>
  <c r="BK405" i="5"/>
  <c r="BK182" i="5"/>
  <c r="BK106" i="5"/>
  <c r="R151" i="6"/>
  <c r="Q157" i="6"/>
  <c r="R295" i="6"/>
  <c r="Q95" i="6"/>
  <c r="Q93" i="6"/>
  <c r="BK306" i="6"/>
  <c r="K250" i="6"/>
  <c r="BE250" i="6"/>
  <c r="Q100" i="7"/>
  <c r="R120" i="7"/>
  <c r="BK112" i="7"/>
  <c r="R439" i="8"/>
  <c r="R141" i="8"/>
  <c r="Q317" i="8"/>
  <c r="R119" i="8"/>
  <c r="R446" i="8"/>
  <c r="R124" i="8"/>
  <c r="R333" i="8"/>
  <c r="BK218" i="8"/>
  <c r="K341" i="8"/>
  <c r="BE341" i="8"/>
  <c r="K387" i="8"/>
  <c r="BE387" i="8" s="1"/>
  <c r="Q139" i="9"/>
  <c r="Q236" i="9"/>
  <c r="R127" i="9"/>
  <c r="R249" i="9"/>
  <c r="R252" i="9"/>
  <c r="BK204" i="9"/>
  <c r="K254" i="9"/>
  <c r="BE254" i="9" s="1"/>
  <c r="Q153" i="10"/>
  <c r="Q137" i="10"/>
  <c r="R139" i="10"/>
  <c r="Q156" i="10"/>
  <c r="BK150" i="10"/>
  <c r="K142" i="10"/>
  <c r="BE142" i="10" s="1"/>
  <c r="R104" i="11"/>
  <c r="R181" i="11"/>
  <c r="R131" i="11"/>
  <c r="R178" i="11"/>
  <c r="R155" i="11"/>
  <c r="BK167" i="11"/>
  <c r="BK147" i="11"/>
  <c r="BK128" i="11"/>
  <c r="BK107" i="11"/>
  <c r="Q106" i="12"/>
  <c r="R110" i="13"/>
  <c r="K125" i="13"/>
  <c r="BE125" i="13" s="1"/>
  <c r="R364" i="2"/>
  <c r="Q215" i="2"/>
  <c r="R141" i="2"/>
  <c r="R346" i="2"/>
  <c r="Q140" i="2"/>
  <c r="Q386" i="2"/>
  <c r="Q161" i="2"/>
  <c r="R403" i="2"/>
  <c r="R214" i="2"/>
  <c r="Q417" i="2"/>
  <c r="Q241" i="2"/>
  <c r="R442" i="2"/>
  <c r="R347" i="2"/>
  <c r="R172" i="2"/>
  <c r="Q382" i="2"/>
  <c r="Q271" i="2"/>
  <c r="BK450" i="2"/>
  <c r="BK146" i="2"/>
  <c r="K144" i="2"/>
  <c r="BE144" i="2" s="1"/>
  <c r="BK187" i="2"/>
  <c r="BK269" i="2"/>
  <c r="K347" i="2"/>
  <c r="BE347" i="2" s="1"/>
  <c r="K205" i="2"/>
  <c r="BE205" i="2"/>
  <c r="Q317" i="4"/>
  <c r="R142" i="4"/>
  <c r="Q189" i="4"/>
  <c r="Q251" i="4"/>
  <c r="BK298" i="4"/>
  <c r="K147" i="4"/>
  <c r="BE147" i="4" s="1"/>
  <c r="R268" i="5"/>
  <c r="Q214" i="5"/>
  <c r="Q336" i="5"/>
  <c r="R286" i="5"/>
  <c r="Q261" i="5"/>
  <c r="R160" i="5"/>
  <c r="K189" i="5"/>
  <c r="BE189" i="5" s="1"/>
  <c r="BK282" i="5"/>
  <c r="R211" i="6"/>
  <c r="R257" i="6"/>
  <c r="Q257" i="6"/>
  <c r="BK251" i="6"/>
  <c r="R113" i="7"/>
  <c r="K105" i="7"/>
  <c r="BE105" i="7" s="1"/>
  <c r="R196" i="8"/>
  <c r="R385" i="8"/>
  <c r="Q339" i="8"/>
  <c r="Q351" i="8"/>
  <c r="K310" i="8"/>
  <c r="BE310" i="8"/>
  <c r="K365" i="8"/>
  <c r="BE365" i="8" s="1"/>
  <c r="Q134" i="9"/>
  <c r="Q275" i="9"/>
  <c r="K223" i="9"/>
  <c r="BE223" i="9"/>
  <c r="Q99" i="10"/>
  <c r="R89" i="10"/>
  <c r="BK147" i="10"/>
  <c r="Q122" i="11"/>
  <c r="Q159" i="11"/>
  <c r="Q152" i="11"/>
  <c r="R102" i="11"/>
  <c r="K160" i="11"/>
  <c r="BE160" i="11" s="1"/>
  <c r="R99" i="12"/>
  <c r="Q89" i="13"/>
  <c r="R431" i="2"/>
  <c r="R208" i="2"/>
  <c r="Q424" i="2"/>
  <c r="R215" i="2"/>
  <c r="R432" i="2"/>
  <c r="R333" i="2"/>
  <c r="Q144" i="2"/>
  <c r="Q347" i="2"/>
  <c r="Q150" i="2"/>
  <c r="R206" i="2"/>
  <c r="Q395" i="2"/>
  <c r="BK279" i="2"/>
  <c r="R422" i="2"/>
  <c r="R257" i="2"/>
  <c r="BK342" i="2"/>
  <c r="K263" i="2"/>
  <c r="BE263" i="2" s="1"/>
  <c r="K200" i="2"/>
  <c r="BE200" i="2"/>
  <c r="K330" i="2"/>
  <c r="BE330" i="2"/>
  <c r="BK340" i="2"/>
  <c r="K357" i="2"/>
  <c r="BE357" i="2"/>
  <c r="BK335" i="2"/>
  <c r="BK170" i="2"/>
  <c r="R162" i="4"/>
  <c r="Q233" i="4"/>
  <c r="R284" i="4"/>
  <c r="R189" i="4"/>
  <c r="BK269" i="4"/>
  <c r="K191" i="4"/>
  <c r="BE191" i="4" s="1"/>
  <c r="R328" i="5"/>
  <c r="Q384" i="5"/>
  <c r="Q489" i="5"/>
  <c r="R110" i="5"/>
  <c r="Q465" i="5"/>
  <c r="R308" i="5"/>
  <c r="BK382" i="5"/>
  <c r="R305" i="6"/>
  <c r="Q152" i="6"/>
  <c r="Q312" i="6"/>
  <c r="BK289" i="6"/>
  <c r="Q136" i="7"/>
  <c r="BK107" i="7"/>
  <c r="R163" i="8"/>
  <c r="Q446" i="8"/>
  <c r="Q178" i="8"/>
  <c r="Q436" i="8"/>
  <c r="R295" i="8"/>
  <c r="K430" i="8"/>
  <c r="BE430" i="8" s="1"/>
  <c r="Q106" i="9"/>
  <c r="Q259" i="9"/>
  <c r="BK264" i="9"/>
  <c r="K268" i="9"/>
  <c r="BE268" i="9"/>
  <c r="R175" i="10"/>
  <c r="K169" i="10"/>
  <c r="BE169" i="10" s="1"/>
  <c r="Q166" i="11"/>
  <c r="BK164" i="11"/>
  <c r="Q95" i="12"/>
  <c r="Q118" i="13"/>
  <c r="Q255" i="2"/>
  <c r="Q421" i="2"/>
  <c r="Q176" i="2"/>
  <c r="Q277" i="2"/>
  <c r="Q428" i="2"/>
  <c r="R314" i="2"/>
  <c r="R433" i="2"/>
  <c r="Q370" i="2"/>
  <c r="R163" i="2"/>
  <c r="R344" i="2"/>
  <c r="Q201" i="2"/>
  <c r="K387" i="2"/>
  <c r="BE387" i="2"/>
  <c r="BK309" i="2"/>
  <c r="BK311" i="2"/>
  <c r="BK339" i="2"/>
  <c r="BK257" i="2"/>
  <c r="BK191" i="2"/>
  <c r="BK241" i="2"/>
  <c r="Q177" i="4"/>
  <c r="Q221" i="4"/>
  <c r="R147" i="4"/>
  <c r="R119" i="4"/>
  <c r="Q301" i="4"/>
  <c r="BK294" i="4"/>
  <c r="BK166" i="4"/>
  <c r="R186" i="5"/>
  <c r="R192" i="5"/>
  <c r="R298" i="5"/>
  <c r="Q225" i="5"/>
  <c r="Q472" i="5"/>
  <c r="Q413" i="5"/>
  <c r="K304" i="5"/>
  <c r="BE304" i="5"/>
  <c r="K362" i="5"/>
  <c r="BE362" i="5" s="1"/>
  <c r="K274" i="5"/>
  <c r="BE274" i="5"/>
  <c r="R297" i="6"/>
  <c r="R95" i="6"/>
  <c r="Q204" i="6"/>
  <c r="K288" i="6"/>
  <c r="BE288" i="6"/>
  <c r="R132" i="7"/>
  <c r="Q134" i="7"/>
  <c r="R206" i="8"/>
  <c r="R297" i="8"/>
  <c r="Q201" i="8"/>
  <c r="Q108" i="8"/>
  <c r="Q365" i="8"/>
  <c r="Q310" i="8"/>
  <c r="BK441" i="8"/>
  <c r="K405" i="8"/>
  <c r="BE405" i="8"/>
  <c r="K356" i="8"/>
  <c r="BE356" i="8" s="1"/>
  <c r="R268" i="9"/>
  <c r="Q111" i="9"/>
  <c r="K238" i="9"/>
  <c r="BE238" i="9" s="1"/>
  <c r="Q162" i="10"/>
  <c r="BK175" i="10"/>
  <c r="Q132" i="11"/>
  <c r="Q158" i="11"/>
  <c r="Q131" i="11"/>
  <c r="R98" i="11"/>
  <c r="Q308" i="5"/>
  <c r="R239" i="5"/>
  <c r="BK493" i="5"/>
  <c r="BK135" i="5"/>
  <c r="R284" i="6"/>
  <c r="Q281" i="6"/>
  <c r="K292" i="6"/>
  <c r="BE292" i="6"/>
  <c r="Q103" i="7"/>
  <c r="Q132" i="7"/>
  <c r="R284" i="8"/>
  <c r="Q210" i="8"/>
  <c r="R226" i="2"/>
  <c r="X242" i="8" l="1"/>
  <c r="X241" i="8" s="1"/>
  <c r="K154" i="2"/>
  <c r="BE154" i="2" s="1"/>
  <c r="BK154" i="2"/>
  <c r="BK192" i="2"/>
  <c r="K192" i="2"/>
  <c r="BK469" i="5"/>
  <c r="X454" i="5"/>
  <c r="V116" i="2"/>
  <c r="X128" i="2"/>
  <c r="Q137" i="2"/>
  <c r="I66" i="2" s="1"/>
  <c r="V158" i="2"/>
  <c r="V196" i="2"/>
  <c r="V219" i="2"/>
  <c r="X231" i="2"/>
  <c r="X238" i="2"/>
  <c r="R267" i="2"/>
  <c r="J75" i="2" s="1"/>
  <c r="T308" i="2"/>
  <c r="V315" i="2"/>
  <c r="Q326" i="2"/>
  <c r="R355" i="2"/>
  <c r="X373" i="2"/>
  <c r="X354" i="2" s="1"/>
  <c r="T379" i="2"/>
  <c r="R379" i="2"/>
  <c r="J86" i="2" s="1"/>
  <c r="X384" i="2"/>
  <c r="X391" i="2"/>
  <c r="R437" i="2"/>
  <c r="J90" i="2" s="1"/>
  <c r="T445" i="2"/>
  <c r="T444" i="2"/>
  <c r="X85" i="3"/>
  <c r="X84" i="3" s="1"/>
  <c r="X83" i="3" s="1"/>
  <c r="T92" i="4"/>
  <c r="V190" i="4"/>
  <c r="Q268" i="4"/>
  <c r="I65" i="4"/>
  <c r="R275" i="4"/>
  <c r="J66" i="4" s="1"/>
  <c r="V291" i="4"/>
  <c r="T295" i="4"/>
  <c r="Q299" i="4"/>
  <c r="I70" i="4"/>
  <c r="BK115" i="5"/>
  <c r="K115" i="5"/>
  <c r="K64" i="5" s="1"/>
  <c r="Q115" i="5"/>
  <c r="I64" i="5" s="1"/>
  <c r="T147" i="5"/>
  <c r="V176" i="5"/>
  <c r="T288" i="5"/>
  <c r="T307" i="5"/>
  <c r="Q316" i="5"/>
  <c r="Q277" i="5" s="1"/>
  <c r="I72" i="5" s="1"/>
  <c r="I75" i="5"/>
  <c r="T352" i="5"/>
  <c r="V365" i="5"/>
  <c r="T397" i="5"/>
  <c r="Q488" i="5"/>
  <c r="I83" i="5"/>
  <c r="Q90" i="6"/>
  <c r="R210" i="6"/>
  <c r="J65" i="6"/>
  <c r="X249" i="6"/>
  <c r="T93" i="7"/>
  <c r="V116" i="7"/>
  <c r="R133" i="7"/>
  <c r="J70" i="7"/>
  <c r="Q92" i="4"/>
  <c r="R190" i="4"/>
  <c r="J64" i="4"/>
  <c r="X268" i="4"/>
  <c r="X275" i="4"/>
  <c r="X291" i="4"/>
  <c r="R295" i="4"/>
  <c r="J69" i="4"/>
  <c r="X299" i="4"/>
  <c r="BK128" i="5"/>
  <c r="K128" i="5"/>
  <c r="K65" i="5" s="1"/>
  <c r="X128" i="5"/>
  <c r="R147" i="5"/>
  <c r="J66" i="5"/>
  <c r="T176" i="5"/>
  <c r="Q230" i="5"/>
  <c r="I70" i="5"/>
  <c r="R241" i="5"/>
  <c r="J71" i="5" s="1"/>
  <c r="V288" i="5"/>
  <c r="R316" i="5"/>
  <c r="J75" i="5"/>
  <c r="X341" i="5"/>
  <c r="X352" i="5"/>
  <c r="T365" i="5"/>
  <c r="Q365" i="5"/>
  <c r="X397" i="5"/>
  <c r="R488" i="5"/>
  <c r="J83" i="5"/>
  <c r="Q309" i="6"/>
  <c r="I68" i="6" s="1"/>
  <c r="X130" i="8"/>
  <c r="X162" i="8"/>
  <c r="V170" i="8"/>
  <c r="R190" i="8"/>
  <c r="J69" i="8" s="1"/>
  <c r="X213" i="8"/>
  <c r="Q222" i="8"/>
  <c r="I72" i="8" s="1"/>
  <c r="V278" i="8"/>
  <c r="T303" i="8"/>
  <c r="T329" i="8"/>
  <c r="T362" i="8"/>
  <c r="T361" i="8" s="1"/>
  <c r="T195" i="9"/>
  <c r="T228" i="9"/>
  <c r="V274" i="9"/>
  <c r="T88" i="10"/>
  <c r="T132" i="10"/>
  <c r="R96" i="11"/>
  <c r="J64" i="11"/>
  <c r="Q99" i="11"/>
  <c r="I65" i="11"/>
  <c r="Q138" i="11"/>
  <c r="I69" i="11" s="1"/>
  <c r="T148" i="11"/>
  <c r="BK88" i="12"/>
  <c r="T107" i="12"/>
  <c r="R92" i="4"/>
  <c r="T190" i="4"/>
  <c r="R268" i="4"/>
  <c r="J65" i="4"/>
  <c r="T275" i="4"/>
  <c r="R291" i="4"/>
  <c r="V295" i="4"/>
  <c r="T299" i="4"/>
  <c r="V115" i="5"/>
  <c r="R115" i="5"/>
  <c r="J64" i="5" s="1"/>
  <c r="Q128" i="5"/>
  <c r="I65" i="5" s="1"/>
  <c r="Q147" i="5"/>
  <c r="I66" i="5"/>
  <c r="R176" i="5"/>
  <c r="J67" i="5"/>
  <c r="V220" i="5"/>
  <c r="R220" i="5"/>
  <c r="J69" i="5"/>
  <c r="X230" i="5"/>
  <c r="X241" i="5"/>
  <c r="X288" i="5"/>
  <c r="V307" i="5"/>
  <c r="X307" i="5"/>
  <c r="T316" i="5"/>
  <c r="Q341" i="5"/>
  <c r="I76" i="5"/>
  <c r="V352" i="5"/>
  <c r="V350" i="5"/>
  <c r="R365" i="5"/>
  <c r="Q397" i="5"/>
  <c r="I80" i="5" s="1"/>
  <c r="R90" i="6"/>
  <c r="X210" i="6"/>
  <c r="V249" i="6"/>
  <c r="R309" i="6"/>
  <c r="J68" i="6"/>
  <c r="R93" i="7"/>
  <c r="V111" i="7"/>
  <c r="V92" i="7" s="1"/>
  <c r="BK133" i="7"/>
  <c r="K133" i="7" s="1"/>
  <c r="K70" i="7" s="1"/>
  <c r="T162" i="8"/>
  <c r="Q170" i="8"/>
  <c r="I68" i="8"/>
  <c r="T190" i="8"/>
  <c r="Q213" i="8"/>
  <c r="R222" i="8"/>
  <c r="J72" i="8" s="1"/>
  <c r="R259" i="8"/>
  <c r="J76" i="8"/>
  <c r="R278" i="8"/>
  <c r="J77" i="8"/>
  <c r="X316" i="8"/>
  <c r="R316" i="8"/>
  <c r="J80" i="8" s="1"/>
  <c r="V362" i="8"/>
  <c r="V361" i="8"/>
  <c r="T175" i="9"/>
  <c r="X195" i="9"/>
  <c r="Q228" i="9"/>
  <c r="I70" i="9"/>
  <c r="R274" i="9"/>
  <c r="J71" i="9" s="1"/>
  <c r="X88" i="10"/>
  <c r="X132" i="10"/>
  <c r="T96" i="11"/>
  <c r="T99" i="11"/>
  <c r="Q109" i="11"/>
  <c r="I66" i="11" s="1"/>
  <c r="T120" i="11"/>
  <c r="V138" i="11"/>
  <c r="T145" i="11"/>
  <c r="Q148" i="11"/>
  <c r="I73" i="11"/>
  <c r="V88" i="12"/>
  <c r="V87" i="12"/>
  <c r="T94" i="12"/>
  <c r="T93" i="12" s="1"/>
  <c r="X107" i="12"/>
  <c r="X116" i="2"/>
  <c r="T128" i="2"/>
  <c r="Q158" i="2"/>
  <c r="X196" i="2"/>
  <c r="T219" i="2"/>
  <c r="T238" i="2"/>
  <c r="T267" i="2"/>
  <c r="BK304" i="2"/>
  <c r="K304" i="2"/>
  <c r="K76" i="2"/>
  <c r="X304" i="2"/>
  <c r="V308" i="2"/>
  <c r="R308" i="2"/>
  <c r="J77" i="2" s="1"/>
  <c r="X315" i="2"/>
  <c r="X326" i="2"/>
  <c r="T343" i="2"/>
  <c r="R343" i="2"/>
  <c r="J81" i="2"/>
  <c r="X350" i="2"/>
  <c r="V355" i="2"/>
  <c r="Q373" i="2"/>
  <c r="I85" i="2" s="1"/>
  <c r="V379" i="2"/>
  <c r="Q384" i="2"/>
  <c r="I88" i="2"/>
  <c r="V391" i="2"/>
  <c r="T437" i="2"/>
  <c r="Q437" i="2"/>
  <c r="I90" i="2" s="1"/>
  <c r="X440" i="2"/>
  <c r="R445" i="2"/>
  <c r="R444" i="2" s="1"/>
  <c r="J92" i="2" s="1"/>
  <c r="V85" i="3"/>
  <c r="V84" i="3" s="1"/>
  <c r="V83" i="3"/>
  <c r="V92" i="4"/>
  <c r="T268" i="4"/>
  <c r="T291" i="4"/>
  <c r="T290" i="4" s="1"/>
  <c r="X295" i="4"/>
  <c r="R299" i="4"/>
  <c r="J70" i="4" s="1"/>
  <c r="X115" i="5"/>
  <c r="T128" i="5"/>
  <c r="T105" i="5" s="1"/>
  <c r="V147" i="5"/>
  <c r="Q176" i="5"/>
  <c r="I67" i="5" s="1"/>
  <c r="T220" i="5"/>
  <c r="Q220" i="5"/>
  <c r="V230" i="5"/>
  <c r="T241" i="5"/>
  <c r="R288" i="5"/>
  <c r="J73" i="5" s="1"/>
  <c r="Q307" i="5"/>
  <c r="I74" i="5"/>
  <c r="V316" i="5"/>
  <c r="T341" i="5"/>
  <c r="R341" i="5"/>
  <c r="J76" i="5" s="1"/>
  <c r="Q352" i="5"/>
  <c r="I78" i="5" s="1"/>
  <c r="X365" i="5"/>
  <c r="R397" i="5"/>
  <c r="J80" i="5"/>
  <c r="V488" i="5"/>
  <c r="T90" i="6"/>
  <c r="T210" i="6"/>
  <c r="R249" i="6"/>
  <c r="J66" i="6" s="1"/>
  <c r="V309" i="6"/>
  <c r="X93" i="7"/>
  <c r="T111" i="7"/>
  <c r="T116" i="7"/>
  <c r="T133" i="7"/>
  <c r="T115" i="7" s="1"/>
  <c r="V130" i="8"/>
  <c r="Q162" i="8"/>
  <c r="I67" i="8"/>
  <c r="V190" i="8"/>
  <c r="T213" i="8"/>
  <c r="T222" i="8"/>
  <c r="X259" i="8"/>
  <c r="X278" i="8"/>
  <c r="R303" i="8"/>
  <c r="J78" i="8" s="1"/>
  <c r="V316" i="8"/>
  <c r="Q316" i="8"/>
  <c r="Q362" i="8"/>
  <c r="V95" i="9"/>
  <c r="X175" i="9"/>
  <c r="V228" i="9"/>
  <c r="Q132" i="10"/>
  <c r="I65" i="10" s="1"/>
  <c r="X96" i="11"/>
  <c r="X109" i="11"/>
  <c r="R109" i="11"/>
  <c r="J66" i="11" s="1"/>
  <c r="R138" i="11"/>
  <c r="J69" i="11" s="1"/>
  <c r="X145" i="11"/>
  <c r="Q145" i="11"/>
  <c r="I72" i="11"/>
  <c r="R145" i="11"/>
  <c r="J72" i="11"/>
  <c r="R94" i="12"/>
  <c r="T87" i="13"/>
  <c r="T106" i="13"/>
  <c r="X190" i="4"/>
  <c r="V275" i="4"/>
  <c r="R352" i="5"/>
  <c r="J78" i="5"/>
  <c r="X488" i="5"/>
  <c r="Q111" i="7"/>
  <c r="I66" i="7"/>
  <c r="T130" i="8"/>
  <c r="R130" i="8"/>
  <c r="J65" i="8" s="1"/>
  <c r="R170" i="8"/>
  <c r="J68" i="8"/>
  <c r="R213" i="8"/>
  <c r="J71" i="8" s="1"/>
  <c r="Q259" i="8"/>
  <c r="X303" i="8"/>
  <c r="Q95" i="9"/>
  <c r="R228" i="9"/>
  <c r="J70" i="9" s="1"/>
  <c r="Q274" i="9"/>
  <c r="I71" i="9"/>
  <c r="Q88" i="10"/>
  <c r="V99" i="11"/>
  <c r="Q120" i="11"/>
  <c r="I67" i="11" s="1"/>
  <c r="T138" i="11"/>
  <c r="V145" i="11"/>
  <c r="V148" i="11"/>
  <c r="R88" i="12"/>
  <c r="R87" i="12" s="1"/>
  <c r="J62" i="12" s="1"/>
  <c r="Q94" i="12"/>
  <c r="R107" i="12"/>
  <c r="J66" i="12" s="1"/>
  <c r="X87" i="13"/>
  <c r="R87" i="13"/>
  <c r="J63" i="13"/>
  <c r="V106" i="13"/>
  <c r="Q116" i="2"/>
  <c r="I64" i="2" s="1"/>
  <c r="V128" i="2"/>
  <c r="T137" i="2"/>
  <c r="X137" i="2"/>
  <c r="T152" i="2"/>
  <c r="Q152" i="2"/>
  <c r="I67" i="2" s="1"/>
  <c r="X158" i="2"/>
  <c r="T196" i="2"/>
  <c r="T157" i="2" s="1"/>
  <c r="R219" i="2"/>
  <c r="J71" i="2" s="1"/>
  <c r="V231" i="2"/>
  <c r="Q231" i="2"/>
  <c r="I72" i="2"/>
  <c r="V238" i="2"/>
  <c r="X267" i="2"/>
  <c r="V304" i="2"/>
  <c r="R304" i="2"/>
  <c r="J76" i="2" s="1"/>
  <c r="Q315" i="2"/>
  <c r="I78" i="2"/>
  <c r="T326" i="2"/>
  <c r="V343" i="2"/>
  <c r="Q343" i="2"/>
  <c r="I81" i="2"/>
  <c r="V350" i="2"/>
  <c r="T355" i="2"/>
  <c r="T354" i="2" s="1"/>
  <c r="T373" i="2"/>
  <c r="R373" i="2"/>
  <c r="J85" i="2" s="1"/>
  <c r="X379" i="2"/>
  <c r="T384" i="2"/>
  <c r="R384" i="2"/>
  <c r="J88" i="2" s="1"/>
  <c r="T391" i="2"/>
  <c r="BK440" i="2"/>
  <c r="K440" i="2"/>
  <c r="K91" i="2" s="1"/>
  <c r="V445" i="2"/>
  <c r="V444" i="2"/>
  <c r="T85" i="3"/>
  <c r="T84" i="3" s="1"/>
  <c r="T83" i="3" s="1"/>
  <c r="AW56" i="1" s="1"/>
  <c r="X92" i="4"/>
  <c r="X91" i="4" s="1"/>
  <c r="Q190" i="4"/>
  <c r="I64" i="4" s="1"/>
  <c r="V268" i="4"/>
  <c r="Q275" i="4"/>
  <c r="I66" i="4"/>
  <c r="Q291" i="4"/>
  <c r="Q290" i="4"/>
  <c r="I67" i="4" s="1"/>
  <c r="Q295" i="4"/>
  <c r="I69" i="4" s="1"/>
  <c r="V299" i="4"/>
  <c r="T115" i="5"/>
  <c r="V128" i="5"/>
  <c r="R128" i="5"/>
  <c r="J65" i="5" s="1"/>
  <c r="X147" i="5"/>
  <c r="X176" i="5"/>
  <c r="X220" i="5"/>
  <c r="X198" i="5" s="1"/>
  <c r="T230" i="5"/>
  <c r="R230" i="5"/>
  <c r="J70" i="5"/>
  <c r="Q241" i="5"/>
  <c r="I71" i="5"/>
  <c r="Q288" i="5"/>
  <c r="I73" i="5" s="1"/>
  <c r="R307" i="5"/>
  <c r="J74" i="5" s="1"/>
  <c r="X316" i="5"/>
  <c r="V341" i="5"/>
  <c r="V397" i="5"/>
  <c r="T488" i="5"/>
  <c r="V90" i="6"/>
  <c r="V89" i="6" s="1"/>
  <c r="V88" i="6" s="1"/>
  <c r="V210" i="6"/>
  <c r="Q249" i="6"/>
  <c r="I66" i="6"/>
  <c r="X309" i="6"/>
  <c r="Q93" i="7"/>
  <c r="Q116" i="7"/>
  <c r="X133" i="7"/>
  <c r="V162" i="8"/>
  <c r="X170" i="8"/>
  <c r="X190" i="8"/>
  <c r="V213" i="8"/>
  <c r="X222" i="8"/>
  <c r="T316" i="8"/>
  <c r="T315" i="8" s="1"/>
  <c r="V329" i="8"/>
  <c r="R362" i="8"/>
  <c r="R95" i="9"/>
  <c r="V195" i="9"/>
  <c r="X228" i="9"/>
  <c r="X274" i="9"/>
  <c r="V88" i="10"/>
  <c r="V109" i="11"/>
  <c r="R120" i="11"/>
  <c r="J67" i="11" s="1"/>
  <c r="BK145" i="11"/>
  <c r="K145" i="11"/>
  <c r="K72" i="11"/>
  <c r="R148" i="11"/>
  <c r="J73" i="11"/>
  <c r="X88" i="12"/>
  <c r="X87" i="12" s="1"/>
  <c r="X94" i="12"/>
  <c r="X93" i="12" s="1"/>
  <c r="V107" i="12"/>
  <c r="X106" i="13"/>
  <c r="R128" i="2"/>
  <c r="J65" i="2"/>
  <c r="R137" i="2"/>
  <c r="J66" i="2" s="1"/>
  <c r="X152" i="2"/>
  <c r="T158" i="2"/>
  <c r="R196" i="2"/>
  <c r="J70" i="2" s="1"/>
  <c r="Q219" i="2"/>
  <c r="I71" i="2"/>
  <c r="T231" i="2"/>
  <c r="R231" i="2"/>
  <c r="J72" i="2"/>
  <c r="R238" i="2"/>
  <c r="V267" i="2"/>
  <c r="T304" i="2"/>
  <c r="Q308" i="2"/>
  <c r="I77" i="2"/>
  <c r="R326" i="2"/>
  <c r="X343" i="2"/>
  <c r="T350" i="2"/>
  <c r="Q350" i="2"/>
  <c r="I82" i="2"/>
  <c r="X355" i="2"/>
  <c r="V373" i="2"/>
  <c r="Q379" i="2"/>
  <c r="I86" i="2" s="1"/>
  <c r="V384" i="2"/>
  <c r="R391" i="2"/>
  <c r="X437" i="2"/>
  <c r="V440" i="2"/>
  <c r="Q440" i="2"/>
  <c r="I91" i="2" s="1"/>
  <c r="Q445" i="2"/>
  <c r="Q444" i="2" s="1"/>
  <c r="I92" i="2" s="1"/>
  <c r="R85" i="3"/>
  <c r="R84" i="3"/>
  <c r="V241" i="5"/>
  <c r="X90" i="6"/>
  <c r="X89" i="6" s="1"/>
  <c r="X88" i="6" s="1"/>
  <c r="Q210" i="6"/>
  <c r="I65" i="6"/>
  <c r="T249" i="6"/>
  <c r="T309" i="6"/>
  <c r="V93" i="7"/>
  <c r="R111" i="7"/>
  <c r="J66" i="7" s="1"/>
  <c r="X116" i="7"/>
  <c r="X115" i="7"/>
  <c r="V133" i="7"/>
  <c r="Q130" i="8"/>
  <c r="I65" i="8"/>
  <c r="R162" i="8"/>
  <c r="J67" i="8" s="1"/>
  <c r="BK213" i="8"/>
  <c r="V222" i="8"/>
  <c r="V259" i="8"/>
  <c r="V258" i="8"/>
  <c r="Q278" i="8"/>
  <c r="I77" i="8"/>
  <c r="Q303" i="8"/>
  <c r="I78" i="8" s="1"/>
  <c r="X329" i="8"/>
  <c r="Q329" i="8"/>
  <c r="I81" i="8"/>
  <c r="R329" i="8"/>
  <c r="J81" i="8" s="1"/>
  <c r="X95" i="9"/>
  <c r="X94" i="9" s="1"/>
  <c r="X93" i="9" s="1"/>
  <c r="Q175" i="9"/>
  <c r="I68" i="9"/>
  <c r="Q195" i="9"/>
  <c r="I69" i="9"/>
  <c r="R195" i="9"/>
  <c r="J69" i="9"/>
  <c r="R88" i="10"/>
  <c r="V132" i="10"/>
  <c r="X99" i="11"/>
  <c r="T109" i="11"/>
  <c r="X120" i="11"/>
  <c r="X138" i="11"/>
  <c r="Q88" i="12"/>
  <c r="Q87" i="12"/>
  <c r="I62" i="12" s="1"/>
  <c r="V87" i="13"/>
  <c r="Q87" i="13"/>
  <c r="Q106" i="13"/>
  <c r="I65" i="13" s="1"/>
  <c r="T116" i="2"/>
  <c r="T115" i="2"/>
  <c r="R116" i="2"/>
  <c r="J64" i="2" s="1"/>
  <c r="Q128" i="2"/>
  <c r="I65" i="2"/>
  <c r="V137" i="2"/>
  <c r="V152" i="2"/>
  <c r="R152" i="2"/>
  <c r="J67" i="2" s="1"/>
  <c r="R158" i="2"/>
  <c r="R157" i="2" s="1"/>
  <c r="J68" i="2" s="1"/>
  <c r="Q196" i="2"/>
  <c r="I70" i="2"/>
  <c r="X219" i="2"/>
  <c r="Q238" i="2"/>
  <c r="Q267" i="2"/>
  <c r="I75" i="2" s="1"/>
  <c r="Q304" i="2"/>
  <c r="I76" i="2" s="1"/>
  <c r="X308" i="2"/>
  <c r="T315" i="2"/>
  <c r="R315" i="2"/>
  <c r="J78" i="2"/>
  <c r="V326" i="2"/>
  <c r="V325" i="2" s="1"/>
  <c r="R350" i="2"/>
  <c r="J82" i="2" s="1"/>
  <c r="Q355" i="2"/>
  <c r="Q354" i="2"/>
  <c r="I83" i="2" s="1"/>
  <c r="Q391" i="2"/>
  <c r="V437" i="2"/>
  <c r="T440" i="2"/>
  <c r="R440" i="2"/>
  <c r="J91" i="2"/>
  <c r="X445" i="2"/>
  <c r="X444" i="2"/>
  <c r="Q85" i="3"/>
  <c r="I63" i="3" s="1"/>
  <c r="X111" i="7"/>
  <c r="R116" i="7"/>
  <c r="Q133" i="7"/>
  <c r="I70" i="7"/>
  <c r="BK162" i="8"/>
  <c r="K162" i="8"/>
  <c r="K67" i="8"/>
  <c r="T170" i="8"/>
  <c r="Q190" i="8"/>
  <c r="I69" i="8" s="1"/>
  <c r="T259" i="8"/>
  <c r="T278" i="8"/>
  <c r="V303" i="8"/>
  <c r="X362" i="8"/>
  <c r="X361" i="8" s="1"/>
  <c r="T95" i="9"/>
  <c r="T94" i="9" s="1"/>
  <c r="T93" i="9" s="1"/>
  <c r="AW63" i="1" s="1"/>
  <c r="V175" i="9"/>
  <c r="R175" i="9"/>
  <c r="J68" i="9"/>
  <c r="T274" i="9"/>
  <c r="R132" i="10"/>
  <c r="J65" i="10" s="1"/>
  <c r="V96" i="11"/>
  <c r="Q96" i="11"/>
  <c r="R99" i="11"/>
  <c r="J65" i="11" s="1"/>
  <c r="V120" i="11"/>
  <c r="X148" i="11"/>
  <c r="T88" i="12"/>
  <c r="T87" i="12" s="1"/>
  <c r="V94" i="12"/>
  <c r="V93" i="12"/>
  <c r="Q107" i="12"/>
  <c r="I66" i="12" s="1"/>
  <c r="R106" i="13"/>
  <c r="J65" i="13" s="1"/>
  <c r="R307" i="6"/>
  <c r="J67" i="6"/>
  <c r="R131" i="7"/>
  <c r="J69" i="7" s="1"/>
  <c r="R105" i="5"/>
  <c r="Q140" i="8"/>
  <c r="I66" i="8" s="1"/>
  <c r="BK143" i="11"/>
  <c r="K143" i="11"/>
  <c r="K71" i="11" s="1"/>
  <c r="Q105" i="5"/>
  <c r="Q206" i="6"/>
  <c r="I64" i="6" s="1"/>
  <c r="Q242" i="8"/>
  <c r="I74" i="8" s="1"/>
  <c r="Q454" i="5"/>
  <c r="I81" i="5" s="1"/>
  <c r="Q486" i="5"/>
  <c r="I82" i="5" s="1"/>
  <c r="BK445" i="8"/>
  <c r="K445" i="8"/>
  <c r="K84" i="8" s="1"/>
  <c r="R445" i="8"/>
  <c r="J84" i="8"/>
  <c r="BK129" i="10"/>
  <c r="K129" i="10" s="1"/>
  <c r="K64" i="10" s="1"/>
  <c r="Q129" i="10"/>
  <c r="I64" i="10"/>
  <c r="R129" i="10"/>
  <c r="J64" i="10"/>
  <c r="BK141" i="11"/>
  <c r="K141" i="11" s="1"/>
  <c r="K70" i="11" s="1"/>
  <c r="Q93" i="13"/>
  <c r="I64" i="13" s="1"/>
  <c r="R198" i="5"/>
  <c r="J68" i="5" s="1"/>
  <c r="BK486" i="5"/>
  <c r="K486" i="5" s="1"/>
  <c r="K82" i="5" s="1"/>
  <c r="R486" i="5"/>
  <c r="J82" i="5"/>
  <c r="R206" i="6"/>
  <c r="J64" i="6"/>
  <c r="Q307" i="6"/>
  <c r="I67" i="6"/>
  <c r="R109" i="7"/>
  <c r="J65" i="7" s="1"/>
  <c r="BK131" i="7"/>
  <c r="K131" i="7"/>
  <c r="K69" i="7"/>
  <c r="Q131" i="7"/>
  <c r="I69" i="7" s="1"/>
  <c r="R125" i="8"/>
  <c r="J64" i="8"/>
  <c r="R242" i="8"/>
  <c r="R241" i="8" s="1"/>
  <c r="J73" i="8" s="1"/>
  <c r="Q445" i="8"/>
  <c r="I84" i="8"/>
  <c r="BK206" i="6"/>
  <c r="K206" i="6"/>
  <c r="K64" i="6" s="1"/>
  <c r="BK307" i="6"/>
  <c r="K307" i="6" s="1"/>
  <c r="K67" i="6" s="1"/>
  <c r="Q109" i="7"/>
  <c r="I65" i="7"/>
  <c r="BK125" i="8"/>
  <c r="K125" i="8"/>
  <c r="K64" i="8" s="1"/>
  <c r="R140" i="8"/>
  <c r="J66" i="8" s="1"/>
  <c r="BK177" i="10"/>
  <c r="K177" i="10"/>
  <c r="K66" i="10"/>
  <c r="Q177" i="10"/>
  <c r="I66" i="10"/>
  <c r="Q141" i="11"/>
  <c r="I70" i="11" s="1"/>
  <c r="Q143" i="11"/>
  <c r="I71" i="11"/>
  <c r="Q125" i="8"/>
  <c r="R177" i="10"/>
  <c r="J66" i="10"/>
  <c r="Q136" i="11"/>
  <c r="I68" i="11" s="1"/>
  <c r="R136" i="11"/>
  <c r="J68" i="11"/>
  <c r="R141" i="11"/>
  <c r="J70" i="11" s="1"/>
  <c r="R143" i="11"/>
  <c r="J71" i="11" s="1"/>
  <c r="R93" i="13"/>
  <c r="J64" i="13" s="1"/>
  <c r="E75" i="13"/>
  <c r="J54" i="13"/>
  <c r="F57" i="13"/>
  <c r="J54" i="12"/>
  <c r="E76" i="12"/>
  <c r="F83" i="12"/>
  <c r="F57" i="11"/>
  <c r="E50" i="11"/>
  <c r="J87" i="11"/>
  <c r="BE176" i="11"/>
  <c r="BE158" i="11"/>
  <c r="E50" i="10"/>
  <c r="J80" i="10"/>
  <c r="F83" i="10"/>
  <c r="E81" i="9"/>
  <c r="K213" i="8"/>
  <c r="K71" i="8"/>
  <c r="J58" i="9"/>
  <c r="F61" i="9"/>
  <c r="BE218" i="8"/>
  <c r="F57" i="8"/>
  <c r="E94" i="8"/>
  <c r="J54" i="8"/>
  <c r="BE333" i="8"/>
  <c r="BE382" i="8"/>
  <c r="E50" i="7"/>
  <c r="F87" i="7"/>
  <c r="J54" i="7"/>
  <c r="J54" i="6"/>
  <c r="F85" i="6"/>
  <c r="E50" i="6"/>
  <c r="F57" i="5"/>
  <c r="J54" i="5"/>
  <c r="E93" i="5"/>
  <c r="BE210" i="5"/>
  <c r="BE300" i="4"/>
  <c r="BE318" i="4"/>
  <c r="J54" i="4"/>
  <c r="BE157" i="4"/>
  <c r="E50" i="4"/>
  <c r="F57" i="4"/>
  <c r="BE209" i="4"/>
  <c r="E73" i="3"/>
  <c r="F80" i="3"/>
  <c r="J77" i="3"/>
  <c r="BE277" i="2"/>
  <c r="BE218" i="2"/>
  <c r="BE336" i="2"/>
  <c r="F57" i="2"/>
  <c r="BE274" i="2"/>
  <c r="BE359" i="2"/>
  <c r="BE118" i="2"/>
  <c r="BE141" i="2"/>
  <c r="J54" i="2"/>
  <c r="BE192" i="2"/>
  <c r="BE123" i="2"/>
  <c r="BE241" i="2"/>
  <c r="E50" i="2"/>
  <c r="BE340" i="2"/>
  <c r="BE372" i="2"/>
  <c r="K351" i="8"/>
  <c r="BE351" i="8" s="1"/>
  <c r="BK119" i="8"/>
  <c r="K252" i="9"/>
  <c r="BE252" i="9" s="1"/>
  <c r="K36" i="11"/>
  <c r="AY65" i="1" s="1"/>
  <c r="BK399" i="2"/>
  <c r="K184" i="2"/>
  <c r="BE184" i="2" s="1"/>
  <c r="BK398" i="2"/>
  <c r="BK199" i="5"/>
  <c r="BK447" i="5"/>
  <c r="BK196" i="5"/>
  <c r="BK160" i="5"/>
  <c r="BK148" i="5"/>
  <c r="BK489" i="5"/>
  <c r="K493" i="5"/>
  <c r="BE493" i="5"/>
  <c r="BK288" i="6"/>
  <c r="K214" i="8"/>
  <c r="BE214" i="8"/>
  <c r="K220" i="8"/>
  <c r="BE220" i="8"/>
  <c r="K354" i="8"/>
  <c r="BE354" i="8" s="1"/>
  <c r="K446" i="8"/>
  <c r="BE446" i="8" s="1"/>
  <c r="K297" i="8"/>
  <c r="BE297" i="8"/>
  <c r="K330" i="8"/>
  <c r="BE330" i="8"/>
  <c r="BK373" i="8"/>
  <c r="K304" i="8"/>
  <c r="BE304" i="8"/>
  <c r="BK356" i="8"/>
  <c r="K260" i="8"/>
  <c r="BE260" i="8"/>
  <c r="F40" i="9"/>
  <c r="BE63" i="1"/>
  <c r="K289" i="5"/>
  <c r="BE289" i="5" s="1"/>
  <c r="K346" i="5"/>
  <c r="BE346" i="5"/>
  <c r="K266" i="6"/>
  <c r="BE266" i="6"/>
  <c r="K152" i="6"/>
  <c r="BE152" i="6"/>
  <c r="K285" i="6"/>
  <c r="BE285" i="6" s="1"/>
  <c r="BK303" i="6"/>
  <c r="BK296" i="6"/>
  <c r="K293" i="6"/>
  <c r="BE293" i="6"/>
  <c r="BK124" i="7"/>
  <c r="BK125" i="7"/>
  <c r="K97" i="7"/>
  <c r="BE97" i="7" s="1"/>
  <c r="BK272" i="9"/>
  <c r="F38" i="9"/>
  <c r="BC63" i="1" s="1"/>
  <c r="K131" i="11"/>
  <c r="BE131" i="11"/>
  <c r="K146" i="2"/>
  <c r="BE146" i="2"/>
  <c r="BK333" i="2"/>
  <c r="BK140" i="2"/>
  <c r="K410" i="2"/>
  <c r="BE410" i="2" s="1"/>
  <c r="K302" i="2"/>
  <c r="BE302" i="2"/>
  <c r="BK280" i="2"/>
  <c r="K458" i="2"/>
  <c r="BE458" i="2" s="1"/>
  <c r="BK412" i="2"/>
  <c r="BK162" i="2"/>
  <c r="BK344" i="2"/>
  <c r="BK134" i="2"/>
  <c r="BK163" i="2"/>
  <c r="K133" i="2"/>
  <c r="BE133" i="2"/>
  <c r="BK186" i="2"/>
  <c r="BK292" i="2"/>
  <c r="BK439" i="2"/>
  <c r="BK437" i="2" s="1"/>
  <c r="K437" i="2" s="1"/>
  <c r="K90" i="2" s="1"/>
  <c r="K201" i="2"/>
  <c r="BE201" i="2"/>
  <c r="BK382" i="2"/>
  <c r="BK379" i="2"/>
  <c r="K379" i="2"/>
  <c r="K86" i="2" s="1"/>
  <c r="K313" i="2"/>
  <c r="BE313" i="2"/>
  <c r="BK330" i="2"/>
  <c r="K456" i="2"/>
  <c r="BE456" i="2" s="1"/>
  <c r="BK334" i="2"/>
  <c r="K225" i="4"/>
  <c r="BE225" i="4" s="1"/>
  <c r="K134" i="7"/>
  <c r="BE134" i="7"/>
  <c r="K96" i="7"/>
  <c r="BE96" i="7"/>
  <c r="BK111" i="9"/>
  <c r="K153" i="10"/>
  <c r="BE153" i="10"/>
  <c r="K135" i="11"/>
  <c r="BE135" i="11"/>
  <c r="K112" i="11"/>
  <c r="BE112" i="11"/>
  <c r="K165" i="11"/>
  <c r="BE165" i="11" s="1"/>
  <c r="K171" i="11"/>
  <c r="BE171" i="11"/>
  <c r="K36" i="12"/>
  <c r="AY66" i="1" s="1"/>
  <c r="K109" i="13"/>
  <c r="BE109" i="13" s="1"/>
  <c r="BK116" i="13"/>
  <c r="K120" i="13"/>
  <c r="BE120" i="13" s="1"/>
  <c r="BK130" i="2"/>
  <c r="BK347" i="2"/>
  <c r="BK314" i="2"/>
  <c r="BK308" i="2"/>
  <c r="K308" i="2"/>
  <c r="K77" i="2"/>
  <c r="K220" i="2"/>
  <c r="BE220" i="2"/>
  <c r="BK288" i="2"/>
  <c r="K93" i="4"/>
  <c r="BE93" i="4"/>
  <c r="BK206" i="5"/>
  <c r="K405" i="5"/>
  <c r="BE405" i="5"/>
  <c r="BK477" i="5"/>
  <c r="BK261" i="5"/>
  <c r="K116" i="5"/>
  <c r="BE116" i="5" s="1"/>
  <c r="BK496" i="5"/>
  <c r="BK239" i="5"/>
  <c r="BK353" i="5"/>
  <c r="K399" i="5"/>
  <c r="BE399" i="5" s="1"/>
  <c r="BK284" i="5"/>
  <c r="BK398" i="5"/>
  <c r="F39" i="6"/>
  <c r="BF59" i="1" s="1"/>
  <c r="BK129" i="9"/>
  <c r="K217" i="9"/>
  <c r="BE217" i="9"/>
  <c r="BK134" i="10"/>
  <c r="K92" i="10"/>
  <c r="BE92" i="10"/>
  <c r="BK99" i="12"/>
  <c r="BK109" i="12"/>
  <c r="BK362" i="2"/>
  <c r="K278" i="2"/>
  <c r="BE278" i="2"/>
  <c r="BK263" i="2"/>
  <c r="BK352" i="2"/>
  <c r="BK350" i="2"/>
  <c r="K350" i="2" s="1"/>
  <c r="K82" i="2" s="1"/>
  <c r="K337" i="2"/>
  <c r="BE337" i="2"/>
  <c r="BK370" i="2"/>
  <c r="K364" i="2"/>
  <c r="BE364" i="2"/>
  <c r="K393" i="2"/>
  <c r="BE393" i="2" s="1"/>
  <c r="K180" i="2"/>
  <c r="BE180" i="2"/>
  <c r="BK247" i="2"/>
  <c r="K349" i="2"/>
  <c r="BE349" i="2" s="1"/>
  <c r="K178" i="2"/>
  <c r="BE178" i="2"/>
  <c r="K438" i="2"/>
  <c r="BE438" i="2" s="1"/>
  <c r="BK346" i="2"/>
  <c r="BK261" i="2"/>
  <c r="K451" i="2"/>
  <c r="BE451" i="2" s="1"/>
  <c r="K328" i="2"/>
  <c r="BE328" i="2"/>
  <c r="K36" i="4"/>
  <c r="AY57" i="1" s="1"/>
  <c r="K204" i="6"/>
  <c r="BE204" i="6"/>
  <c r="K114" i="7"/>
  <c r="BE114" i="7" s="1"/>
  <c r="BK186" i="8"/>
  <c r="BK191" i="9"/>
  <c r="K264" i="9"/>
  <c r="BE264" i="9" s="1"/>
  <c r="BK121" i="11"/>
  <c r="BK173" i="11"/>
  <c r="F38" i="12"/>
  <c r="BE66" i="1" s="1"/>
  <c r="K465" i="5"/>
  <c r="BE465" i="5" s="1"/>
  <c r="K452" i="5"/>
  <c r="BE452" i="5" s="1"/>
  <c r="K280" i="5"/>
  <c r="BE280" i="5"/>
  <c r="BK484" i="5"/>
  <c r="BK474" i="5"/>
  <c r="BK342" i="5"/>
  <c r="BK341" i="5"/>
  <c r="K341" i="5" s="1"/>
  <c r="K76" i="5" s="1"/>
  <c r="BK445" i="5"/>
  <c r="BK108" i="7"/>
  <c r="K436" i="8"/>
  <c r="BE436" i="8" s="1"/>
  <c r="BK180" i="9"/>
  <c r="BK268" i="9"/>
  <c r="K89" i="10"/>
  <c r="BE89" i="10" s="1"/>
  <c r="F37" i="10"/>
  <c r="BD64" i="1"/>
  <c r="BK101" i="4"/>
  <c r="BK188" i="4"/>
  <c r="BK255" i="4"/>
  <c r="BK97" i="6"/>
  <c r="BK250" i="6"/>
  <c r="K306" i="6"/>
  <c r="BE306" i="6"/>
  <c r="K279" i="6"/>
  <c r="BE279" i="6"/>
  <c r="F36" i="7"/>
  <c r="BC60" i="1"/>
  <c r="K99" i="10"/>
  <c r="BE99" i="10" s="1"/>
  <c r="BK140" i="10"/>
  <c r="BK163" i="10"/>
  <c r="BK91" i="10"/>
  <c r="K106" i="10"/>
  <c r="BE106" i="10" s="1"/>
  <c r="BK172" i="11"/>
  <c r="K107" i="11"/>
  <c r="BE107" i="11" s="1"/>
  <c r="BK105" i="12"/>
  <c r="K113" i="12"/>
  <c r="BE113" i="12"/>
  <c r="K95" i="13"/>
  <c r="BE95" i="13" s="1"/>
  <c r="BK156" i="2"/>
  <c r="K208" i="2"/>
  <c r="BE208" i="2" s="1"/>
  <c r="K335" i="2"/>
  <c r="BE335" i="2"/>
  <c r="BK446" i="2"/>
  <c r="BK209" i="2"/>
  <c r="K329" i="2"/>
  <c r="BE329" i="2"/>
  <c r="K441" i="2"/>
  <c r="BE441" i="2" s="1"/>
  <c r="K187" i="2"/>
  <c r="BE187" i="2"/>
  <c r="K392" i="2"/>
  <c r="BE392" i="2"/>
  <c r="BK416" i="2"/>
  <c r="K230" i="2"/>
  <c r="BE230" i="2" s="1"/>
  <c r="K301" i="2"/>
  <c r="BE301" i="2" s="1"/>
  <c r="K124" i="2"/>
  <c r="BE124" i="2"/>
  <c r="K428" i="2"/>
  <c r="BE428" i="2" s="1"/>
  <c r="BK449" i="2"/>
  <c r="K86" i="3"/>
  <c r="BE86" i="3" s="1"/>
  <c r="F35" i="3" s="1"/>
  <c r="BB56" i="1" s="1"/>
  <c r="BK114" i="4"/>
  <c r="K167" i="4"/>
  <c r="BE167" i="4" s="1"/>
  <c r="K177" i="4"/>
  <c r="BE177" i="4"/>
  <c r="K166" i="4"/>
  <c r="BE166" i="4" s="1"/>
  <c r="BK267" i="4"/>
  <c r="BK128" i="4"/>
  <c r="K117" i="4"/>
  <c r="BE117" i="4" s="1"/>
  <c r="BK231" i="5"/>
  <c r="F38" i="5"/>
  <c r="BE58" i="1" s="1"/>
  <c r="BK235" i="2"/>
  <c r="BK403" i="2"/>
  <c r="BK402" i="2"/>
  <c r="BK89" i="3"/>
  <c r="BK85" i="3" s="1"/>
  <c r="K85" i="3"/>
  <c r="K63" i="3"/>
  <c r="BK360" i="5"/>
  <c r="BK286" i="5"/>
  <c r="K194" i="5"/>
  <c r="BE194" i="5"/>
  <c r="BK258" i="5"/>
  <c r="K328" i="5"/>
  <c r="BE328" i="5"/>
  <c r="K129" i="5"/>
  <c r="BE129" i="5" s="1"/>
  <c r="BK282" i="6"/>
  <c r="F37" i="6"/>
  <c r="BD59" i="1"/>
  <c r="BK168" i="2"/>
  <c r="BK174" i="2"/>
  <c r="BK327" i="2"/>
  <c r="BK227" i="2"/>
  <c r="K237" i="4"/>
  <c r="BE237" i="4" s="1"/>
  <c r="K311" i="4"/>
  <c r="BE311" i="4"/>
  <c r="BK312" i="4"/>
  <c r="BK369" i="5"/>
  <c r="K482" i="5"/>
  <c r="BE482" i="5" s="1"/>
  <c r="BK428" i="5"/>
  <c r="BK295" i="6"/>
  <c r="K111" i="6"/>
  <c r="BE111" i="6"/>
  <c r="BK312" i="6"/>
  <c r="BK309" i="6" s="1"/>
  <c r="K309" i="6"/>
  <c r="K68" i="6" s="1"/>
  <c r="BK292" i="6"/>
  <c r="BK99" i="6"/>
  <c r="BK154" i="6"/>
  <c r="K93" i="6"/>
  <c r="BE93" i="6"/>
  <c r="K135" i="7"/>
  <c r="BE135" i="7"/>
  <c r="K107" i="7"/>
  <c r="BE107" i="7" s="1"/>
  <c r="F36" i="8"/>
  <c r="BC62" i="1" s="1"/>
  <c r="BK431" i="2"/>
  <c r="K361" i="2"/>
  <c r="BE361" i="2" s="1"/>
  <c r="BK414" i="2"/>
  <c r="K400" i="2"/>
  <c r="BE400" i="2" s="1"/>
  <c r="K307" i="2"/>
  <c r="BE307" i="2" s="1"/>
  <c r="K189" i="4"/>
  <c r="BE189" i="4"/>
  <c r="K36" i="6"/>
  <c r="AY59" i="1"/>
  <c r="BK177" i="2"/>
  <c r="BK317" i="4"/>
  <c r="K261" i="4"/>
  <c r="BE261" i="4" s="1"/>
  <c r="BK215" i="5"/>
  <c r="BK114" i="5"/>
  <c r="K260" i="5"/>
  <c r="BE260" i="5"/>
  <c r="BK214" i="5"/>
  <c r="BK270" i="5"/>
  <c r="BK472" i="5"/>
  <c r="BK108" i="5"/>
  <c r="K278" i="5"/>
  <c r="BE278" i="5"/>
  <c r="K317" i="5"/>
  <c r="BE317" i="5"/>
  <c r="BK455" i="5"/>
  <c r="BK272" i="5"/>
  <c r="BK287" i="6"/>
  <c r="F37" i="7"/>
  <c r="BD60" i="1"/>
  <c r="BK235" i="8"/>
  <c r="BK422" i="8"/>
  <c r="K407" i="8"/>
  <c r="BE407" i="8"/>
  <c r="K245" i="9"/>
  <c r="BE245" i="9"/>
  <c r="K161" i="9"/>
  <c r="BE161" i="9"/>
  <c r="BK137" i="9"/>
  <c r="K273" i="9"/>
  <c r="BE273" i="9"/>
  <c r="K262" i="9"/>
  <c r="BE262" i="9" s="1"/>
  <c r="K260" i="9"/>
  <c r="BE260" i="9" s="1"/>
  <c r="BK164" i="10"/>
  <c r="BK126" i="10"/>
  <c r="F36" i="11"/>
  <c r="BC65" i="1"/>
  <c r="K389" i="2"/>
  <c r="BE389" i="2" s="1"/>
  <c r="K268" i="2"/>
  <c r="BE268" i="2" s="1"/>
  <c r="BK167" i="2"/>
  <c r="K183" i="2"/>
  <c r="BE183" i="2" s="1"/>
  <c r="K276" i="2"/>
  <c r="BE276" i="2" s="1"/>
  <c r="BK193" i="2"/>
  <c r="K341" i="2"/>
  <c r="BE341" i="2" s="1"/>
  <c r="K298" i="6"/>
  <c r="BE298" i="6"/>
  <c r="K159" i="6"/>
  <c r="BE159" i="6"/>
  <c r="BK305" i="6"/>
  <c r="K308" i="6"/>
  <c r="BE308" i="6"/>
  <c r="BK101" i="7"/>
  <c r="K363" i="8"/>
  <c r="BE363" i="8"/>
  <c r="K126" i="9"/>
  <c r="BE126" i="9"/>
  <c r="F36" i="10"/>
  <c r="BC64" i="1" s="1"/>
  <c r="K148" i="4"/>
  <c r="BE148" i="4" s="1"/>
  <c r="BK304" i="4"/>
  <c r="K245" i="4"/>
  <c r="BE245" i="4" s="1"/>
  <c r="BK320" i="5"/>
  <c r="BK177" i="5"/>
  <c r="BK388" i="5"/>
  <c r="BK189" i="5"/>
  <c r="BK326" i="5"/>
  <c r="K308" i="5"/>
  <c r="BE308" i="5"/>
  <c r="K407" i="5"/>
  <c r="BE407" i="5"/>
  <c r="K201" i="5"/>
  <c r="BE201" i="5" s="1"/>
  <c r="F36" i="6"/>
  <c r="BC59" i="1" s="1"/>
  <c r="K176" i="10"/>
  <c r="BE176" i="10"/>
  <c r="BK151" i="11"/>
  <c r="K108" i="11"/>
  <c r="BE108" i="11"/>
  <c r="BK118" i="11"/>
  <c r="K118" i="13"/>
  <c r="BE118" i="13" s="1"/>
  <c r="BK136" i="2"/>
  <c r="BK387" i="2"/>
  <c r="K376" i="2"/>
  <c r="BE376" i="2"/>
  <c r="BK117" i="2"/>
  <c r="K397" i="2"/>
  <c r="BE397" i="2"/>
  <c r="K287" i="4"/>
  <c r="BE287" i="4"/>
  <c r="K266" i="4"/>
  <c r="BE266" i="4" s="1"/>
  <c r="BK191" i="4"/>
  <c r="BK288" i="4"/>
  <c r="BK214" i="4"/>
  <c r="K138" i="4"/>
  <c r="BE138" i="4" s="1"/>
  <c r="BK107" i="4"/>
  <c r="BK259" i="5"/>
  <c r="K238" i="6"/>
  <c r="BE238" i="6"/>
  <c r="BK280" i="6"/>
  <c r="K91" i="6"/>
  <c r="BE91" i="6"/>
  <c r="BK156" i="6"/>
  <c r="BK391" i="8"/>
  <c r="F41" i="9"/>
  <c r="BF63" i="1" s="1"/>
  <c r="BK394" i="2"/>
  <c r="BK371" i="2"/>
  <c r="K36" i="2"/>
  <c r="AY55" i="1" s="1"/>
  <c r="K140" i="4"/>
  <c r="BE140" i="4"/>
  <c r="BK296" i="4"/>
  <c r="BK295" i="4" s="1"/>
  <c r="K295" i="4" s="1"/>
  <c r="K69" i="4" s="1"/>
  <c r="K308" i="4"/>
  <c r="BE308" i="4" s="1"/>
  <c r="BK103" i="4"/>
  <c r="BK314" i="4"/>
  <c r="BK157" i="11"/>
  <c r="BK125" i="11"/>
  <c r="BK101" i="11"/>
  <c r="BK104" i="12"/>
  <c r="BK96" i="12"/>
  <c r="BK164" i="2"/>
  <c r="BK331" i="2"/>
  <c r="K396" i="2"/>
  <c r="BE396" i="2"/>
  <c r="K151" i="5"/>
  <c r="BE151" i="5"/>
  <c r="BK162" i="5"/>
  <c r="K487" i="5"/>
  <c r="BE487" i="5" s="1"/>
  <c r="K403" i="5"/>
  <c r="BE403" i="5"/>
  <c r="K282" i="5"/>
  <c r="BE282" i="5" s="1"/>
  <c r="K273" i="5"/>
  <c r="BE273" i="5"/>
  <c r="BK189" i="6"/>
  <c r="K256" i="6"/>
  <c r="BE256" i="6" s="1"/>
  <c r="K36" i="7"/>
  <c r="AY60" i="1"/>
  <c r="BK379" i="8"/>
  <c r="BK208" i="9"/>
  <c r="BK209" i="9"/>
  <c r="BK139" i="10"/>
  <c r="K183" i="11"/>
  <c r="BE183" i="11" s="1"/>
  <c r="K114" i="11"/>
  <c r="BE114" i="11"/>
  <c r="K142" i="11"/>
  <c r="BE142" i="11"/>
  <c r="K144" i="11"/>
  <c r="BE144" i="11" s="1"/>
  <c r="K103" i="11"/>
  <c r="BE103" i="11" s="1"/>
  <c r="BK149" i="11"/>
  <c r="K127" i="11"/>
  <c r="BE127" i="11" s="1"/>
  <c r="BK166" i="11"/>
  <c r="K140" i="11"/>
  <c r="BE140" i="11" s="1"/>
  <c r="K110" i="12"/>
  <c r="BE110" i="12"/>
  <c r="K115" i="13"/>
  <c r="BE115" i="13"/>
  <c r="BK108" i="13"/>
  <c r="K92" i="13"/>
  <c r="BE92" i="13" s="1"/>
  <c r="K120" i="2"/>
  <c r="BE120" i="2" s="1"/>
  <c r="BK366" i="2"/>
  <c r="BK432" i="2"/>
  <c r="BK356" i="2"/>
  <c r="BK146" i="4"/>
  <c r="K307" i="4"/>
  <c r="BE307" i="4"/>
  <c r="K105" i="4"/>
  <c r="BE105" i="4" s="1"/>
  <c r="BK274" i="5"/>
  <c r="BK439" i="5"/>
  <c r="F37" i="5"/>
  <c r="BD58" i="1" s="1"/>
  <c r="BK332" i="2"/>
  <c r="BK207" i="2"/>
  <c r="BK175" i="2"/>
  <c r="BK323" i="2"/>
  <c r="K202" i="2"/>
  <c r="BE202" i="2"/>
  <c r="BK190" i="2"/>
  <c r="F39" i="4"/>
  <c r="BF57" i="1"/>
  <c r="K409" i="2"/>
  <c r="BE409" i="2" s="1"/>
  <c r="F39" i="3"/>
  <c r="BF56" i="1" s="1"/>
  <c r="BK378" i="5"/>
  <c r="BK295" i="5"/>
  <c r="BK158" i="5"/>
  <c r="K380" i="5"/>
  <c r="BE380" i="5"/>
  <c r="K416" i="5"/>
  <c r="BE416" i="5" s="1"/>
  <c r="K170" i="5"/>
  <c r="BE170" i="5"/>
  <c r="K182" i="5"/>
  <c r="BE182" i="5" s="1"/>
  <c r="K382" i="5"/>
  <c r="BE382" i="5" s="1"/>
  <c r="K436" i="5"/>
  <c r="BE436" i="5" s="1"/>
  <c r="BK291" i="6"/>
  <c r="BK297" i="6"/>
  <c r="F38" i="7"/>
  <c r="BE60" i="1" s="1"/>
  <c r="BK365" i="8"/>
  <c r="BK405" i="8"/>
  <c r="K126" i="8"/>
  <c r="BE126" i="8" s="1"/>
  <c r="BK173" i="9"/>
  <c r="BK139" i="9"/>
  <c r="BK186" i="9"/>
  <c r="K220" i="9"/>
  <c r="BE220" i="9"/>
  <c r="K261" i="9"/>
  <c r="BE261" i="9" s="1"/>
  <c r="K142" i="9"/>
  <c r="BE142" i="9"/>
  <c r="BK236" i="9"/>
  <c r="BK169" i="10"/>
  <c r="BK103" i="10"/>
  <c r="BK126" i="11"/>
  <c r="K147" i="11"/>
  <c r="BE147" i="11" s="1"/>
  <c r="F39" i="13"/>
  <c r="BF67" i="1" s="1"/>
  <c r="BK291" i="2"/>
  <c r="BK236" i="2"/>
  <c r="AU54" i="1"/>
  <c r="K223" i="2"/>
  <c r="BE223" i="2"/>
  <c r="BK405" i="2"/>
  <c r="K408" i="2"/>
  <c r="BE408" i="2" s="1"/>
  <c r="BK375" i="2"/>
  <c r="BK373" i="2"/>
  <c r="K373" i="2" s="1"/>
  <c r="K85" i="2" s="1"/>
  <c r="BK419" i="2"/>
  <c r="BK217" i="2"/>
  <c r="K36" i="3"/>
  <c r="AY56" i="1" s="1"/>
  <c r="BK284" i="6"/>
  <c r="BK151" i="6"/>
  <c r="BK95" i="7"/>
  <c r="BK102" i="7"/>
  <c r="K259" i="9"/>
  <c r="BE259" i="9" s="1"/>
  <c r="BK106" i="9"/>
  <c r="K155" i="11"/>
  <c r="BE155" i="11"/>
  <c r="K36" i="13"/>
  <c r="AY67" i="1" s="1"/>
  <c r="K351" i="5"/>
  <c r="BE351" i="5"/>
  <c r="BK225" i="5"/>
  <c r="K413" i="5"/>
  <c r="BE413" i="5"/>
  <c r="BK304" i="5"/>
  <c r="BK266" i="5"/>
  <c r="K106" i="5"/>
  <c r="BE106" i="5"/>
  <c r="K132" i="7"/>
  <c r="BE132" i="7" s="1"/>
  <c r="K247" i="9"/>
  <c r="BE247" i="9"/>
  <c r="K193" i="9"/>
  <c r="BE193" i="9"/>
  <c r="K204" i="9"/>
  <c r="BE204" i="9"/>
  <c r="K172" i="10"/>
  <c r="BE172" i="10" s="1"/>
  <c r="K150" i="10"/>
  <c r="BE150" i="10"/>
  <c r="K164" i="11"/>
  <c r="BE164" i="11"/>
  <c r="BK116" i="11"/>
  <c r="BK178" i="11"/>
  <c r="BK125" i="13"/>
  <c r="K102" i="13"/>
  <c r="BE102" i="13" s="1"/>
  <c r="K312" i="2"/>
  <c r="BE312" i="2"/>
  <c r="BK270" i="2"/>
  <c r="K269" i="2"/>
  <c r="BE269" i="2"/>
  <c r="K306" i="2"/>
  <c r="BE306" i="2" s="1"/>
  <c r="K200" i="4"/>
  <c r="BE200" i="4"/>
  <c r="K256" i="4"/>
  <c r="BE256" i="4"/>
  <c r="K111" i="4"/>
  <c r="BE111" i="4"/>
  <c r="BK162" i="4"/>
  <c r="K110" i="4"/>
  <c r="BE110" i="4" s="1"/>
  <c r="K119" i="4"/>
  <c r="BE119" i="4"/>
  <c r="BK315" i="4"/>
  <c r="BK236" i="6"/>
  <c r="BK304" i="6"/>
  <c r="K95" i="6"/>
  <c r="BE95" i="6" s="1"/>
  <c r="K207" i="6"/>
  <c r="BE207" i="6"/>
  <c r="K314" i="6"/>
  <c r="BE314" i="6"/>
  <c r="BK105" i="7"/>
  <c r="F37" i="8"/>
  <c r="BD62" i="1" s="1"/>
  <c r="BK292" i="4"/>
  <c r="BK291" i="4" s="1"/>
  <c r="BK316" i="4"/>
  <c r="K273" i="4"/>
  <c r="BE273" i="4"/>
  <c r="BK149" i="4"/>
  <c r="BK147" i="4"/>
  <c r="K108" i="4"/>
  <c r="BE108" i="4" s="1"/>
  <c r="K285" i="4"/>
  <c r="BE285" i="4"/>
  <c r="BK479" i="5"/>
  <c r="K298" i="5"/>
  <c r="BE298" i="5" s="1"/>
  <c r="BK124" i="8"/>
  <c r="BK295" i="8"/>
  <c r="K194" i="8"/>
  <c r="BE194" i="8" s="1"/>
  <c r="K147" i="8"/>
  <c r="BE147" i="8"/>
  <c r="BK223" i="8"/>
  <c r="F39" i="9"/>
  <c r="BD63" i="1"/>
  <c r="K404" i="2"/>
  <c r="BE404" i="2" s="1"/>
  <c r="BK185" i="2"/>
  <c r="K255" i="2"/>
  <c r="BE255" i="2"/>
  <c r="BK268" i="5"/>
  <c r="K395" i="5"/>
  <c r="BE395" i="5"/>
  <c r="K135" i="5"/>
  <c r="BE135" i="5" s="1"/>
  <c r="K391" i="5"/>
  <c r="BE391" i="5"/>
  <c r="K292" i="5"/>
  <c r="BE292" i="5"/>
  <c r="K442" i="5"/>
  <c r="BE442" i="5"/>
  <c r="BK228" i="5"/>
  <c r="K257" i="6"/>
  <c r="BE257" i="6" s="1"/>
  <c r="K272" i="6"/>
  <c r="BE272" i="6"/>
  <c r="BK387" i="8"/>
  <c r="K198" i="8"/>
  <c r="BE198" i="8"/>
  <c r="K201" i="8"/>
  <c r="BE201" i="8" s="1"/>
  <c r="BK141" i="8"/>
  <c r="BK279" i="8"/>
  <c r="BK345" i="8"/>
  <c r="K419" i="8"/>
  <c r="BE419" i="8" s="1"/>
  <c r="BK323" i="8"/>
  <c r="K347" i="8"/>
  <c r="BE347" i="8" s="1"/>
  <c r="K210" i="8"/>
  <c r="BE210" i="8"/>
  <c r="K174" i="8"/>
  <c r="BE174" i="8"/>
  <c r="K140" i="9"/>
  <c r="BE140" i="9"/>
  <c r="BK235" i="9"/>
  <c r="F39" i="10"/>
  <c r="BF64" i="1" s="1"/>
  <c r="K424" i="2"/>
  <c r="BE424" i="2"/>
  <c r="F36" i="2"/>
  <c r="BC55" i="1" s="1"/>
  <c r="BK407" i="2"/>
  <c r="K296" i="2"/>
  <c r="BE296" i="2" s="1"/>
  <c r="K443" i="2"/>
  <c r="BE443" i="2"/>
  <c r="BK425" i="2"/>
  <c r="K309" i="2"/>
  <c r="BE309" i="2" s="1"/>
  <c r="BK148" i="2"/>
  <c r="K450" i="2"/>
  <c r="BE450" i="2" s="1"/>
  <c r="BK282" i="4"/>
  <c r="BK128" i="7"/>
  <c r="BK99" i="7"/>
  <c r="BK341" i="8"/>
  <c r="K36" i="10"/>
  <c r="AY64" i="1"/>
  <c r="K117" i="13"/>
  <c r="BE117" i="13" s="1"/>
  <c r="BK221" i="2"/>
  <c r="K159" i="2"/>
  <c r="BE159" i="2"/>
  <c r="F39" i="2"/>
  <c r="BF55" i="1" s="1"/>
  <c r="BK135" i="2"/>
  <c r="BK401" i="2"/>
  <c r="BK290" i="2"/>
  <c r="K339" i="2"/>
  <c r="BE339" i="2"/>
  <c r="K240" i="2"/>
  <c r="BE240" i="2"/>
  <c r="K36" i="5"/>
  <c r="AY58" i="1"/>
  <c r="K127" i="7"/>
  <c r="BE127" i="7" s="1"/>
  <c r="BK307" i="8"/>
  <c r="BK223" i="9"/>
  <c r="BK124" i="9"/>
  <c r="K106" i="11"/>
  <c r="BE106" i="11" s="1"/>
  <c r="K98" i="12"/>
  <c r="BE98" i="12" s="1"/>
  <c r="K263" i="4"/>
  <c r="BE263" i="4" s="1"/>
  <c r="K309" i="4"/>
  <c r="BE309" i="4"/>
  <c r="BK120" i="4"/>
  <c r="BK233" i="4"/>
  <c r="BK376" i="5"/>
  <c r="K265" i="5"/>
  <c r="BE265" i="5" s="1"/>
  <c r="BK155" i="5"/>
  <c r="BK246" i="5"/>
  <c r="K242" i="5"/>
  <c r="BE242" i="5"/>
  <c r="BK362" i="5"/>
  <c r="K467" i="5"/>
  <c r="BE467" i="5"/>
  <c r="K122" i="7"/>
  <c r="BE122" i="7" s="1"/>
  <c r="K136" i="7"/>
  <c r="BE136" i="7"/>
  <c r="BK96" i="9"/>
  <c r="K265" i="9"/>
  <c r="BE265" i="9"/>
  <c r="K157" i="10"/>
  <c r="BE157" i="10" s="1"/>
  <c r="K136" i="10"/>
  <c r="BE136" i="10"/>
  <c r="K129" i="11"/>
  <c r="BE129" i="11"/>
  <c r="K104" i="11"/>
  <c r="BE104" i="11"/>
  <c r="BK163" i="11"/>
  <c r="BK90" i="13"/>
  <c r="BK94" i="13"/>
  <c r="K454" i="2"/>
  <c r="BE454" i="2"/>
  <c r="K390" i="2"/>
  <c r="BE390" i="2" s="1"/>
  <c r="F37" i="2"/>
  <c r="BD55" i="1" s="1"/>
  <c r="BK191" i="8"/>
  <c r="K176" i="8"/>
  <c r="BE176" i="8"/>
  <c r="K269" i="8"/>
  <c r="BE269" i="8"/>
  <c r="BK134" i="8"/>
  <c r="BK130" i="8"/>
  <c r="K130" i="8" s="1"/>
  <c r="K65" i="8" s="1"/>
  <c r="BK402" i="8"/>
  <c r="K287" i="8"/>
  <c r="BE287" i="8"/>
  <c r="K263" i="9"/>
  <c r="BE263" i="9" s="1"/>
  <c r="K248" i="9"/>
  <c r="BE248" i="9"/>
  <c r="BK154" i="10"/>
  <c r="BK170" i="11"/>
  <c r="K130" i="11"/>
  <c r="BE130" i="11"/>
  <c r="BK161" i="11"/>
  <c r="K162" i="11"/>
  <c r="BE162" i="11"/>
  <c r="BK181" i="11"/>
  <c r="BK150" i="11"/>
  <c r="K102" i="12"/>
  <c r="BE102" i="12"/>
  <c r="K95" i="12"/>
  <c r="BE95" i="12"/>
  <c r="BK259" i="2"/>
  <c r="K150" i="2"/>
  <c r="BE150" i="2"/>
  <c r="K122" i="5"/>
  <c r="BE122" i="5" s="1"/>
  <c r="BK393" i="5"/>
  <c r="K276" i="5"/>
  <c r="BE276" i="5"/>
  <c r="BK374" i="5"/>
  <c r="K384" i="5"/>
  <c r="BE384" i="5"/>
  <c r="K255" i="6"/>
  <c r="BE255" i="6" s="1"/>
  <c r="K98" i="7"/>
  <c r="BE98" i="7"/>
  <c r="K441" i="8"/>
  <c r="BE441" i="8"/>
  <c r="BK284" i="8"/>
  <c r="K439" i="8"/>
  <c r="BE439" i="8" s="1"/>
  <c r="K131" i="8"/>
  <c r="BE131" i="8"/>
  <c r="BK229" i="8"/>
  <c r="K163" i="8"/>
  <c r="BE163" i="8"/>
  <c r="BK110" i="8"/>
  <c r="K147" i="10"/>
  <c r="BE147" i="10" s="1"/>
  <c r="K179" i="11"/>
  <c r="BE179" i="11"/>
  <c r="K175" i="11"/>
  <c r="BE175" i="11"/>
  <c r="BK115" i="11"/>
  <c r="K174" i="11"/>
  <c r="BE174" i="11"/>
  <c r="K128" i="11"/>
  <c r="BE128" i="11" s="1"/>
  <c r="BK123" i="11"/>
  <c r="K132" i="11"/>
  <c r="BE132" i="11"/>
  <c r="F39" i="12"/>
  <c r="BF66" i="1" s="1"/>
  <c r="BK313" i="5"/>
  <c r="BK307" i="5" s="1"/>
  <c r="K307" i="5" s="1"/>
  <c r="K74" i="5" s="1"/>
  <c r="BK281" i="6"/>
  <c r="BK274" i="6"/>
  <c r="BK157" i="6"/>
  <c r="BK113" i="7"/>
  <c r="BK111" i="7"/>
  <c r="K111" i="7" s="1"/>
  <c r="K66" i="7" s="1"/>
  <c r="K94" i="7"/>
  <c r="BE94" i="7"/>
  <c r="BK213" i="9"/>
  <c r="K175" i="10"/>
  <c r="BE175" i="10"/>
  <c r="K156" i="10"/>
  <c r="BE156" i="10" s="1"/>
  <c r="BK108" i="10"/>
  <c r="K133" i="10"/>
  <c r="BE133" i="10"/>
  <c r="BK168" i="10"/>
  <c r="BK167" i="10"/>
  <c r="BK162" i="10"/>
  <c r="BK148" i="10"/>
  <c r="K178" i="10"/>
  <c r="BE178" i="10" s="1"/>
  <c r="K134" i="11"/>
  <c r="BE134" i="11"/>
  <c r="K102" i="11"/>
  <c r="BE102" i="11" s="1"/>
  <c r="BK137" i="11"/>
  <c r="BK136" i="11"/>
  <c r="K136" i="11" s="1"/>
  <c r="K68" i="11" s="1"/>
  <c r="BK97" i="11"/>
  <c r="BK96" i="11"/>
  <c r="K96" i="11"/>
  <c r="K64" i="11"/>
  <c r="F37" i="12"/>
  <c r="BD66" i="1" s="1"/>
  <c r="BK436" i="2"/>
  <c r="K132" i="2"/>
  <c r="BE132" i="2"/>
  <c r="K311" i="2"/>
  <c r="BE311" i="2"/>
  <c r="BK413" i="2"/>
  <c r="BK200" i="2"/>
  <c r="K317" i="2"/>
  <c r="BE317" i="2" s="1"/>
  <c r="K138" i="2"/>
  <c r="BE138" i="2"/>
  <c r="K169" i="2"/>
  <c r="BE169" i="2" s="1"/>
  <c r="K234" i="2"/>
  <c r="BE234" i="2"/>
  <c r="K345" i="2"/>
  <c r="BE345" i="2" s="1"/>
  <c r="K170" i="2"/>
  <c r="BE170" i="2"/>
  <c r="BK452" i="2"/>
  <c r="K212" i="2"/>
  <c r="BE212" i="2" s="1"/>
  <c r="K374" i="2"/>
  <c r="BE374" i="2"/>
  <c r="F36" i="3"/>
  <c r="BC56" i="1" s="1"/>
  <c r="K36" i="8"/>
  <c r="AY62" i="1"/>
  <c r="BK88" i="13"/>
  <c r="BK91" i="13"/>
  <c r="K89" i="13"/>
  <c r="BE89" i="13" s="1"/>
  <c r="BK119" i="13"/>
  <c r="K181" i="2"/>
  <c r="BE181" i="2"/>
  <c r="BK430" i="2"/>
  <c r="F37" i="4"/>
  <c r="BD57" i="1"/>
  <c r="BK233" i="9"/>
  <c r="BK100" i="9"/>
  <c r="BK238" i="9"/>
  <c r="BK257" i="9"/>
  <c r="K105" i="10"/>
  <c r="BE105" i="10"/>
  <c r="K177" i="11"/>
  <c r="BE177" i="11"/>
  <c r="BK125" i="2"/>
  <c r="K433" i="2"/>
  <c r="BE433" i="2" s="1"/>
  <c r="K381" i="2"/>
  <c r="BE381" i="2"/>
  <c r="K161" i="2"/>
  <c r="BE161" i="2"/>
  <c r="BK369" i="2"/>
  <c r="BK182" i="2"/>
  <c r="K380" i="2"/>
  <c r="BE380" i="2"/>
  <c r="K216" i="2"/>
  <c r="BE216" i="2"/>
  <c r="K453" i="2"/>
  <c r="BE453" i="2"/>
  <c r="K348" i="2"/>
  <c r="BE348" i="2"/>
  <c r="BK131" i="2"/>
  <c r="K388" i="2"/>
  <c r="BE388" i="2" s="1"/>
  <c r="K418" i="2"/>
  <c r="BE418" i="2"/>
  <c r="K289" i="6"/>
  <c r="BE289" i="6"/>
  <c r="BK129" i="6"/>
  <c r="K104" i="7"/>
  <c r="BE104" i="7" s="1"/>
  <c r="F38" i="8"/>
  <c r="BE62" i="1" s="1"/>
  <c r="K310" i="6"/>
  <c r="BE310" i="6" s="1"/>
  <c r="K265" i="6"/>
  <c r="BE265" i="6"/>
  <c r="K251" i="6"/>
  <c r="BE251" i="6"/>
  <c r="BK359" i="8"/>
  <c r="BK171" i="10"/>
  <c r="K151" i="10"/>
  <c r="BE151" i="10" s="1"/>
  <c r="K130" i="10"/>
  <c r="BE130" i="10"/>
  <c r="BK152" i="10"/>
  <c r="K100" i="11"/>
  <c r="BE100" i="11" s="1"/>
  <c r="BK112" i="12"/>
  <c r="K103" i="12"/>
  <c r="BE103" i="12"/>
  <c r="K91" i="12"/>
  <c r="BE91" i="12" s="1"/>
  <c r="K114" i="13"/>
  <c r="BE114" i="13" s="1"/>
  <c r="F38" i="13"/>
  <c r="BE67" i="1" s="1"/>
  <c r="K377" i="2"/>
  <c r="BE377" i="2"/>
  <c r="BK205" i="2"/>
  <c r="BK179" i="2"/>
  <c r="BK435" i="2"/>
  <c r="K421" i="2"/>
  <c r="BE421" i="2"/>
  <c r="BK198" i="4"/>
  <c r="BK251" i="4"/>
  <c r="K122" i="4"/>
  <c r="BE122" i="4"/>
  <c r="K246" i="4"/>
  <c r="BE246" i="4" s="1"/>
  <c r="K221" i="4"/>
  <c r="BE221" i="4"/>
  <c r="K449" i="5"/>
  <c r="BE449" i="5" s="1"/>
  <c r="F38" i="6"/>
  <c r="BE59" i="1"/>
  <c r="BK119" i="2"/>
  <c r="K406" i="2"/>
  <c r="BE406" i="2"/>
  <c r="K368" i="2"/>
  <c r="BE368" i="2"/>
  <c r="F36" i="4"/>
  <c r="BC57" i="1"/>
  <c r="K110" i="13"/>
  <c r="BE110" i="13" s="1"/>
  <c r="K107" i="13"/>
  <c r="BE107" i="13"/>
  <c r="K211" i="2"/>
  <c r="BE211" i="2"/>
  <c r="K434" i="2"/>
  <c r="BE434" i="2"/>
  <c r="K442" i="2"/>
  <c r="BE442" i="2" s="1"/>
  <c r="F37" i="3"/>
  <c r="BD56" i="1"/>
  <c r="F38" i="4"/>
  <c r="BE57" i="1"/>
  <c r="K133" i="11"/>
  <c r="BE133" i="11"/>
  <c r="K167" i="11"/>
  <c r="BE167" i="11" s="1"/>
  <c r="BK159" i="11"/>
  <c r="K146" i="11"/>
  <c r="BE146" i="11"/>
  <c r="K98" i="11"/>
  <c r="BE98" i="11" s="1"/>
  <c r="BK119" i="11"/>
  <c r="K122" i="11"/>
  <c r="BE122" i="11" s="1"/>
  <c r="BK106" i="12"/>
  <c r="K191" i="2"/>
  <c r="BE191" i="2"/>
  <c r="K395" i="2"/>
  <c r="BE395" i="2" s="1"/>
  <c r="K239" i="2"/>
  <c r="BE239" i="2"/>
  <c r="K448" i="2"/>
  <c r="BE448" i="2" s="1"/>
  <c r="BK417" i="2"/>
  <c r="K342" i="2"/>
  <c r="BE342" i="2"/>
  <c r="BK367" i="2"/>
  <c r="BK226" i="2"/>
  <c r="K271" i="2"/>
  <c r="BE271" i="2" s="1"/>
  <c r="K358" i="2"/>
  <c r="BE358" i="2"/>
  <c r="BK427" i="2"/>
  <c r="BK153" i="2"/>
  <c r="BK206" i="2"/>
  <c r="BK321" i="2"/>
  <c r="BK121" i="2"/>
  <c r="K214" i="2"/>
  <c r="BE214" i="2" s="1"/>
  <c r="K415" i="2"/>
  <c r="BE415" i="2"/>
  <c r="K257" i="2"/>
  <c r="BE257" i="2" s="1"/>
  <c r="BK357" i="2"/>
  <c r="BK176" i="2"/>
  <c r="BK318" i="2"/>
  <c r="K121" i="7"/>
  <c r="BE121" i="7"/>
  <c r="K103" i="7"/>
  <c r="BE103" i="7"/>
  <c r="BK119" i="7"/>
  <c r="K38" i="9"/>
  <c r="AY63" i="1"/>
  <c r="F38" i="11"/>
  <c r="BE65" i="1" s="1"/>
  <c r="K401" i="5"/>
  <c r="BE401" i="5"/>
  <c r="K235" i="5"/>
  <c r="BE235" i="5" s="1"/>
  <c r="K453" i="5"/>
  <c r="BE453" i="5"/>
  <c r="BK339" i="5"/>
  <c r="BK336" i="5"/>
  <c r="BK371" i="5"/>
  <c r="BK221" i="5"/>
  <c r="BK192" i="5"/>
  <c r="K186" i="5"/>
  <c r="BE186" i="5"/>
  <c r="K310" i="5"/>
  <c r="BE310" i="5" s="1"/>
  <c r="BK211" i="6"/>
  <c r="K117" i="7"/>
  <c r="BE117" i="7"/>
  <c r="K434" i="8"/>
  <c r="BE434" i="8" s="1"/>
  <c r="K428" i="8"/>
  <c r="BE428" i="8"/>
  <c r="BK321" i="8"/>
  <c r="K275" i="8"/>
  <c r="BE275" i="8"/>
  <c r="K245" i="8"/>
  <c r="BE245" i="8"/>
  <c r="K254" i="8"/>
  <c r="BE254" i="8"/>
  <c r="BK326" i="8"/>
  <c r="BK204" i="8"/>
  <c r="BK114" i="8"/>
  <c r="K301" i="8"/>
  <c r="BE301" i="8"/>
  <c r="K293" i="8"/>
  <c r="BE293" i="8" s="1"/>
  <c r="BK243" i="9"/>
  <c r="K255" i="9"/>
  <c r="BE255" i="9" s="1"/>
  <c r="K249" i="9"/>
  <c r="BE249" i="9"/>
  <c r="K182" i="9"/>
  <c r="BE182" i="9"/>
  <c r="K135" i="9"/>
  <c r="BE135" i="9"/>
  <c r="K258" i="9"/>
  <c r="BE258" i="9" s="1"/>
  <c r="K165" i="10"/>
  <c r="BE165" i="10"/>
  <c r="K160" i="10"/>
  <c r="BE160" i="10"/>
  <c r="K159" i="10"/>
  <c r="BE159" i="10"/>
  <c r="BK156" i="11"/>
  <c r="K89" i="12"/>
  <c r="BE89" i="12" s="1"/>
  <c r="BK225" i="2"/>
  <c r="BK459" i="2"/>
  <c r="K320" i="2"/>
  <c r="BE320" i="2" s="1"/>
  <c r="K199" i="2"/>
  <c r="BE199" i="2"/>
  <c r="K229" i="2"/>
  <c r="BE229" i="2" s="1"/>
  <c r="K142" i="2"/>
  <c r="BE142" i="2"/>
  <c r="K310" i="2"/>
  <c r="BE310" i="2" s="1"/>
  <c r="K203" i="2"/>
  <c r="BE203" i="2"/>
  <c r="BK303" i="2"/>
  <c r="BK420" i="2"/>
  <c r="K151" i="2"/>
  <c r="BE151" i="2"/>
  <c r="BK188" i="2"/>
  <c r="K300" i="2"/>
  <c r="BE300" i="2"/>
  <c r="K319" i="2"/>
  <c r="BE319" i="2" s="1"/>
  <c r="K165" i="2"/>
  <c r="BE165" i="2"/>
  <c r="K222" i="2"/>
  <c r="BE222" i="2"/>
  <c r="BK330" i="5"/>
  <c r="BK299" i="6"/>
  <c r="K286" i="6"/>
  <c r="BE286" i="6" s="1"/>
  <c r="BK294" i="6"/>
  <c r="K290" i="6"/>
  <c r="BE290" i="6"/>
  <c r="F39" i="7"/>
  <c r="BF60" i="1" s="1"/>
  <c r="BK113" i="4"/>
  <c r="K294" i="4"/>
  <c r="BE294" i="4" s="1"/>
  <c r="K169" i="4"/>
  <c r="BE169" i="4"/>
  <c r="BK305" i="4"/>
  <c r="K301" i="5"/>
  <c r="BE301" i="5" s="1"/>
  <c r="K386" i="5"/>
  <c r="BE386" i="5"/>
  <c r="K110" i="5"/>
  <c r="BE110" i="5" s="1"/>
  <c r="BK366" i="5"/>
  <c r="BK112" i="5"/>
  <c r="K184" i="5"/>
  <c r="BE184" i="5" s="1"/>
  <c r="BK257" i="5"/>
  <c r="K357" i="5"/>
  <c r="BE357" i="5" s="1"/>
  <c r="BK110" i="7"/>
  <c r="BK109" i="7"/>
  <c r="K109" i="7"/>
  <c r="K65" i="7"/>
  <c r="BK100" i="7"/>
  <c r="K127" i="9"/>
  <c r="BE127" i="9"/>
  <c r="BK276" i="9"/>
  <c r="BK267" i="9"/>
  <c r="K137" i="10"/>
  <c r="BE137" i="10"/>
  <c r="BK113" i="11"/>
  <c r="K111" i="11"/>
  <c r="BE111" i="11"/>
  <c r="BK168" i="11"/>
  <c r="F36" i="12"/>
  <c r="BC66" i="1" s="1"/>
  <c r="K204" i="2"/>
  <c r="BE204" i="2"/>
  <c r="BK194" i="2"/>
  <c r="K363" i="2"/>
  <c r="BE363" i="2"/>
  <c r="BK385" i="2"/>
  <c r="F38" i="3"/>
  <c r="BE56" i="1" s="1"/>
  <c r="BK185" i="4"/>
  <c r="K144" i="4"/>
  <c r="BE144" i="4"/>
  <c r="K109" i="4"/>
  <c r="BE109" i="4"/>
  <c r="K228" i="4"/>
  <c r="BE228" i="4" s="1"/>
  <c r="K142" i="4"/>
  <c r="BE142" i="4"/>
  <c r="F39" i="5"/>
  <c r="BF58" i="1"/>
  <c r="K269" i="4"/>
  <c r="BE269" i="4"/>
  <c r="K207" i="4"/>
  <c r="BE207" i="4" s="1"/>
  <c r="K257" i="4"/>
  <c r="BE257" i="4"/>
  <c r="BK276" i="4"/>
  <c r="K410" i="5"/>
  <c r="BE410" i="5" s="1"/>
  <c r="K237" i="6"/>
  <c r="BE237" i="6"/>
  <c r="K206" i="8"/>
  <c r="BE206" i="8" s="1"/>
  <c r="BK310" i="8"/>
  <c r="K399" i="8"/>
  <c r="BE399" i="8"/>
  <c r="K317" i="8"/>
  <c r="BE317" i="8"/>
  <c r="BK272" i="8"/>
  <c r="BK259" i="8" s="1"/>
  <c r="K259" i="8" s="1"/>
  <c r="K76" i="8" s="1"/>
  <c r="BK196" i="8"/>
  <c r="BK367" i="8"/>
  <c r="K251" i="9"/>
  <c r="BE251" i="9"/>
  <c r="BK142" i="10"/>
  <c r="F38" i="10"/>
  <c r="BE64" i="1" s="1"/>
  <c r="K139" i="2"/>
  <c r="BE139" i="2"/>
  <c r="K316" i="2"/>
  <c r="BE316" i="2" s="1"/>
  <c r="F38" i="2"/>
  <c r="BE55" i="1"/>
  <c r="BK139" i="11"/>
  <c r="BK138" i="11" s="1"/>
  <c r="K138" i="11" s="1"/>
  <c r="K69" i="11" s="1"/>
  <c r="K152" i="11"/>
  <c r="BE152" i="11" s="1"/>
  <c r="K182" i="11"/>
  <c r="BE182" i="11"/>
  <c r="BK160" i="11"/>
  <c r="BK105" i="11"/>
  <c r="K124" i="11"/>
  <c r="BE124" i="11"/>
  <c r="F37" i="13"/>
  <c r="BD67" i="1" s="1"/>
  <c r="K423" i="2"/>
  <c r="BE423" i="2"/>
  <c r="BK273" i="2"/>
  <c r="BK429" i="2"/>
  <c r="BK195" i="2"/>
  <c r="BK455" i="2"/>
  <c r="BK447" i="2"/>
  <c r="K122" i="2"/>
  <c r="BE122" i="2"/>
  <c r="BK160" i="2"/>
  <c r="K210" i="2"/>
  <c r="BE210" i="2" s="1"/>
  <c r="K378" i="2"/>
  <c r="BE378" i="2"/>
  <c r="BK144" i="2"/>
  <c r="K251" i="2"/>
  <c r="BE251" i="2"/>
  <c r="BK173" i="2"/>
  <c r="BK149" i="2"/>
  <c r="BK215" i="2"/>
  <c r="K426" i="2"/>
  <c r="BE426" i="2"/>
  <c r="K233" i="2"/>
  <c r="BE233" i="2" s="1"/>
  <c r="F36" i="5"/>
  <c r="BC58" i="1"/>
  <c r="BK243" i="8"/>
  <c r="BK208" i="8"/>
  <c r="BK171" i="8"/>
  <c r="K385" i="8"/>
  <c r="BE385" i="8"/>
  <c r="K370" i="8"/>
  <c r="BE370" i="8"/>
  <c r="K349" i="8"/>
  <c r="BE349" i="8" s="1"/>
  <c r="BK282" i="8"/>
  <c r="K178" i="8"/>
  <c r="BE178" i="8"/>
  <c r="BK108" i="8"/>
  <c r="K336" i="8"/>
  <c r="BE336" i="8"/>
  <c r="K256" i="9"/>
  <c r="BE256" i="9" s="1"/>
  <c r="BK229" i="9"/>
  <c r="BK176" i="9"/>
  <c r="BK253" i="9"/>
  <c r="K178" i="9"/>
  <c r="BE178" i="9" s="1"/>
  <c r="BK254" i="9"/>
  <c r="K155" i="10"/>
  <c r="BE155" i="10" s="1"/>
  <c r="K166" i="10"/>
  <c r="BE166" i="10"/>
  <c r="BK121" i="10"/>
  <c r="K111" i="12"/>
  <c r="BE111" i="12" s="1"/>
  <c r="K108" i="12"/>
  <c r="BE108" i="12"/>
  <c r="K171" i="2"/>
  <c r="BE171" i="2" s="1"/>
  <c r="BK245" i="2"/>
  <c r="K147" i="2"/>
  <c r="BE147" i="2"/>
  <c r="K365" i="2"/>
  <c r="BE365" i="2"/>
  <c r="K353" i="2"/>
  <c r="BE353" i="2" s="1"/>
  <c r="K232" i="2"/>
  <c r="BE232" i="2"/>
  <c r="BK127" i="2"/>
  <c r="BK126" i="2"/>
  <c r="BK166" i="2"/>
  <c r="BK197" i="2"/>
  <c r="K324" i="2"/>
  <c r="BE324" i="2" s="1"/>
  <c r="K457" i="2"/>
  <c r="BE457" i="2"/>
  <c r="K322" i="2"/>
  <c r="BE322" i="2"/>
  <c r="K228" i="2"/>
  <c r="BE228" i="2"/>
  <c r="K422" i="2"/>
  <c r="BE422" i="2" s="1"/>
  <c r="BK284" i="2"/>
  <c r="K143" i="2"/>
  <c r="BE143" i="2"/>
  <c r="K411" i="2"/>
  <c r="BE411" i="2" s="1"/>
  <c r="K301" i="4"/>
  <c r="BE301" i="4"/>
  <c r="K131" i="6"/>
  <c r="BE131" i="6" s="1"/>
  <c r="K316" i="6"/>
  <c r="BE316" i="6"/>
  <c r="BK263" i="6"/>
  <c r="K120" i="7"/>
  <c r="BE120" i="7"/>
  <c r="K129" i="7"/>
  <c r="BE129" i="7" s="1"/>
  <c r="BK134" i="9"/>
  <c r="BK196" i="9"/>
  <c r="K117" i="11"/>
  <c r="BE117" i="11"/>
  <c r="F37" i="11"/>
  <c r="BD65" i="1"/>
  <c r="K495" i="5"/>
  <c r="BE495" i="5" s="1"/>
  <c r="K112" i="7"/>
  <c r="BE112" i="7"/>
  <c r="F39" i="8"/>
  <c r="BF62" i="1"/>
  <c r="BK158" i="10"/>
  <c r="K128" i="10"/>
  <c r="BE128" i="10"/>
  <c r="K173" i="10"/>
  <c r="BE173" i="10" s="1"/>
  <c r="K149" i="10"/>
  <c r="BE149" i="10"/>
  <c r="F39" i="11"/>
  <c r="BF65" i="1" s="1"/>
  <c r="K351" i="2"/>
  <c r="BE351" i="2"/>
  <c r="K305" i="2"/>
  <c r="BE305" i="2" s="1"/>
  <c r="K189" i="2"/>
  <c r="BE189" i="2"/>
  <c r="BK272" i="2"/>
  <c r="K298" i="4"/>
  <c r="BE298" i="4"/>
  <c r="BK272" i="4"/>
  <c r="BK268" i="4" s="1"/>
  <c r="K268" i="4" s="1"/>
  <c r="K65" i="4" s="1"/>
  <c r="BK313" i="4"/>
  <c r="BK226" i="4"/>
  <c r="K136" i="4"/>
  <c r="BE136" i="4"/>
  <c r="K284" i="4"/>
  <c r="BE284" i="4" s="1"/>
  <c r="K270" i="4"/>
  <c r="BE270" i="4" s="1"/>
  <c r="BK134" i="4"/>
  <c r="BK275" i="5"/>
  <c r="BK430" i="8"/>
  <c r="K263" i="8"/>
  <c r="BE263" i="8"/>
  <c r="BK339" i="8"/>
  <c r="K166" i="8"/>
  <c r="BE166" i="8"/>
  <c r="K107" i="8"/>
  <c r="BE107" i="8"/>
  <c r="K417" i="8"/>
  <c r="BE417" i="8"/>
  <c r="K343" i="8"/>
  <c r="BE343" i="8" s="1"/>
  <c r="BK389" i="8"/>
  <c r="BK275" i="9"/>
  <c r="K161" i="10"/>
  <c r="BE161" i="10"/>
  <c r="K180" i="11"/>
  <c r="BE180" i="11"/>
  <c r="K169" i="11"/>
  <c r="BE169" i="11" s="1"/>
  <c r="BK154" i="11"/>
  <c r="K153" i="11"/>
  <c r="BE153" i="11"/>
  <c r="BK100" i="12"/>
  <c r="F36" i="13"/>
  <c r="BC67" i="1" s="1"/>
  <c r="V86" i="13" l="1"/>
  <c r="V85" i="13" s="1"/>
  <c r="Q383" i="2"/>
  <c r="I87" i="2" s="1"/>
  <c r="R83" i="3"/>
  <c r="J61" i="3" s="1"/>
  <c r="K31" i="3" s="1"/>
  <c r="AT56" i="1" s="1"/>
  <c r="J62" i="3"/>
  <c r="Q212" i="8"/>
  <c r="I70" i="8" s="1"/>
  <c r="J79" i="5"/>
  <c r="R350" i="5"/>
  <c r="J77" i="5" s="1"/>
  <c r="Q106" i="8"/>
  <c r="I64" i="8"/>
  <c r="I79" i="5"/>
  <c r="Q350" i="5"/>
  <c r="I77" i="5" s="1"/>
  <c r="BK87" i="12"/>
  <c r="K87" i="12" s="1"/>
  <c r="K62" i="12" s="1"/>
  <c r="K88" i="12"/>
  <c r="K63" i="12" s="1"/>
  <c r="R91" i="4"/>
  <c r="J62" i="4" s="1"/>
  <c r="Q198" i="5"/>
  <c r="I68" i="5" s="1"/>
  <c r="I69" i="5"/>
  <c r="X277" i="5"/>
  <c r="X104" i="5" s="1"/>
  <c r="X103" i="5" s="1"/>
  <c r="T277" i="5"/>
  <c r="T106" i="8"/>
  <c r="T198" i="5"/>
  <c r="V105" i="5"/>
  <c r="V277" i="5"/>
  <c r="T350" i="5"/>
  <c r="X350" i="5"/>
  <c r="X258" i="8"/>
  <c r="X105" i="8" s="1"/>
  <c r="X104" i="8" s="1"/>
  <c r="X105" i="5"/>
  <c r="V106" i="8"/>
  <c r="V198" i="5"/>
  <c r="X106" i="8"/>
  <c r="Q104" i="5"/>
  <c r="I62" i="5"/>
  <c r="Q86" i="13"/>
  <c r="Q85" i="13" s="1"/>
  <c r="I61" i="13" s="1"/>
  <c r="K30" i="13" s="1"/>
  <c r="AS67" i="1" s="1"/>
  <c r="R361" i="8"/>
  <c r="J82" i="8"/>
  <c r="V212" i="8"/>
  <c r="Q92" i="7"/>
  <c r="I63" i="7"/>
  <c r="T325" i="2"/>
  <c r="Q87" i="10"/>
  <c r="Q86" i="10"/>
  <c r="I61" i="10" s="1"/>
  <c r="K30" i="10" s="1"/>
  <c r="AS64" i="1" s="1"/>
  <c r="Q361" i="8"/>
  <c r="I82" i="8"/>
  <c r="T212" i="8"/>
  <c r="Q157" i="2"/>
  <c r="I68" i="2"/>
  <c r="V95" i="11"/>
  <c r="V94" i="11"/>
  <c r="V93" i="11"/>
  <c r="T258" i="8"/>
  <c r="V94" i="9"/>
  <c r="V93" i="9" s="1"/>
  <c r="T237" i="2"/>
  <c r="V86" i="12"/>
  <c r="X87" i="10"/>
  <c r="X86" i="10"/>
  <c r="X315" i="8"/>
  <c r="R290" i="4"/>
  <c r="J67" i="4"/>
  <c r="V383" i="2"/>
  <c r="R92" i="7"/>
  <c r="V115" i="7"/>
  <c r="V91" i="7" s="1"/>
  <c r="V90" i="7" s="1"/>
  <c r="Q325" i="2"/>
  <c r="I79" i="2" s="1"/>
  <c r="R87" i="10"/>
  <c r="R86" i="10" s="1"/>
  <c r="J61" i="10" s="1"/>
  <c r="K31" i="10" s="1"/>
  <c r="AT64" i="1" s="1"/>
  <c r="R94" i="9"/>
  <c r="R93" i="9"/>
  <c r="J65" i="9" s="1"/>
  <c r="K33" i="9" s="1"/>
  <c r="AT63" i="1" s="1"/>
  <c r="Q258" i="8"/>
  <c r="I75" i="8"/>
  <c r="V91" i="4"/>
  <c r="X325" i="2"/>
  <c r="Q91" i="4"/>
  <c r="Q90" i="4" s="1"/>
  <c r="I61" i="4" s="1"/>
  <c r="K30" i="4" s="1"/>
  <c r="AS57" i="1" s="1"/>
  <c r="R115" i="7"/>
  <c r="J67" i="7" s="1"/>
  <c r="R325" i="2"/>
  <c r="J79" i="2"/>
  <c r="Q115" i="7"/>
  <c r="I67" i="7" s="1"/>
  <c r="Q315" i="8"/>
  <c r="I79" i="8"/>
  <c r="T89" i="6"/>
  <c r="T88" i="6" s="1"/>
  <c r="AW59" i="1" s="1"/>
  <c r="V354" i="2"/>
  <c r="X115" i="2"/>
  <c r="T95" i="11"/>
  <c r="T94" i="11" s="1"/>
  <c r="T93" i="11" s="1"/>
  <c r="AW65" i="1" s="1"/>
  <c r="X212" i="8"/>
  <c r="X383" i="2"/>
  <c r="V157" i="2"/>
  <c r="Q95" i="11"/>
  <c r="Q94" i="11"/>
  <c r="Q93" i="11"/>
  <c r="I61" i="11" s="1"/>
  <c r="K30" i="11" s="1"/>
  <c r="AS65" i="1" s="1"/>
  <c r="Q237" i="2"/>
  <c r="I73" i="2" s="1"/>
  <c r="R237" i="2"/>
  <c r="J73" i="2"/>
  <c r="T383" i="2"/>
  <c r="T114" i="2" s="1"/>
  <c r="T113" i="2" s="1"/>
  <c r="AW55" i="1" s="1"/>
  <c r="R93" i="12"/>
  <c r="J64" i="12" s="1"/>
  <c r="R89" i="6"/>
  <c r="R88" i="6"/>
  <c r="J61" i="6"/>
  <c r="K31" i="6" s="1"/>
  <c r="AT59" i="1" s="1"/>
  <c r="T87" i="10"/>
  <c r="T86" i="10" s="1"/>
  <c r="AW64" i="1" s="1"/>
  <c r="T92" i="7"/>
  <c r="T91" i="7"/>
  <c r="T90" i="7"/>
  <c r="AW60" i="1" s="1"/>
  <c r="T91" i="4"/>
  <c r="T90" i="4"/>
  <c r="AW57" i="1" s="1"/>
  <c r="X237" i="2"/>
  <c r="V115" i="2"/>
  <c r="R383" i="2"/>
  <c r="J87" i="2"/>
  <c r="V87" i="10"/>
  <c r="V86" i="10" s="1"/>
  <c r="X157" i="2"/>
  <c r="Q93" i="12"/>
  <c r="I64" i="12" s="1"/>
  <c r="T86" i="12"/>
  <c r="AW66" i="1"/>
  <c r="Q89" i="6"/>
  <c r="I62" i="6" s="1"/>
  <c r="V290" i="4"/>
  <c r="X86" i="12"/>
  <c r="V237" i="2"/>
  <c r="X86" i="13"/>
  <c r="X85" i="13" s="1"/>
  <c r="Q94" i="9"/>
  <c r="Q93" i="9" s="1"/>
  <c r="I65" i="9" s="1"/>
  <c r="K32" i="9" s="1"/>
  <c r="AS63" i="1" s="1"/>
  <c r="T86" i="13"/>
  <c r="T85" i="13" s="1"/>
  <c r="AW67" i="1" s="1"/>
  <c r="X95" i="11"/>
  <c r="X94" i="11" s="1"/>
  <c r="X93" i="11" s="1"/>
  <c r="V315" i="8"/>
  <c r="X92" i="7"/>
  <c r="X91" i="7" s="1"/>
  <c r="X90" i="7" s="1"/>
  <c r="X290" i="4"/>
  <c r="X90" i="4"/>
  <c r="R354" i="2"/>
  <c r="J83" i="2" s="1"/>
  <c r="K291" i="4"/>
  <c r="K68" i="4"/>
  <c r="R454" i="5"/>
  <c r="J81" i="5" s="1"/>
  <c r="R106" i="8"/>
  <c r="BK140" i="8"/>
  <c r="K140" i="8" s="1"/>
  <c r="K66" i="8" s="1"/>
  <c r="BK84" i="3"/>
  <c r="BK83" i="3"/>
  <c r="K83" i="3" s="1"/>
  <c r="BK242" i="8"/>
  <c r="K242" i="8"/>
  <c r="K74" i="8"/>
  <c r="BK93" i="13"/>
  <c r="K93" i="13" s="1"/>
  <c r="K64" i="13" s="1"/>
  <c r="R277" i="5"/>
  <c r="J72" i="5" s="1"/>
  <c r="J74" i="2"/>
  <c r="I68" i="4"/>
  <c r="I68" i="7"/>
  <c r="I71" i="8"/>
  <c r="I83" i="8"/>
  <c r="J63" i="5"/>
  <c r="J68" i="7"/>
  <c r="J67" i="9"/>
  <c r="J63" i="10"/>
  <c r="I64" i="11"/>
  <c r="R95" i="11"/>
  <c r="R94" i="11" s="1"/>
  <c r="J62" i="11" s="1"/>
  <c r="I63" i="12"/>
  <c r="I63" i="13"/>
  <c r="I63" i="6"/>
  <c r="I64" i="7"/>
  <c r="J74" i="8"/>
  <c r="I80" i="8"/>
  <c r="J83" i="8"/>
  <c r="R212" i="8"/>
  <c r="J70" i="8"/>
  <c r="R258" i="8"/>
  <c r="J75" i="8" s="1"/>
  <c r="J63" i="12"/>
  <c r="I65" i="12"/>
  <c r="R86" i="13"/>
  <c r="J62" i="13" s="1"/>
  <c r="I74" i="2"/>
  <c r="I80" i="2"/>
  <c r="J84" i="2"/>
  <c r="Q115" i="2"/>
  <c r="I63" i="2" s="1"/>
  <c r="I63" i="4"/>
  <c r="J63" i="6"/>
  <c r="R315" i="8"/>
  <c r="J79" i="8" s="1"/>
  <c r="J69" i="2"/>
  <c r="I63" i="10"/>
  <c r="Q86" i="12"/>
  <c r="I61" i="12" s="1"/>
  <c r="K30" i="12" s="1"/>
  <c r="AS66" i="1" s="1"/>
  <c r="I69" i="2"/>
  <c r="J80" i="2"/>
  <c r="I93" i="2"/>
  <c r="R115" i="2"/>
  <c r="J63" i="2" s="1"/>
  <c r="Q84" i="3"/>
  <c r="Q83" i="3"/>
  <c r="I61" i="3"/>
  <c r="K30" i="3" s="1"/>
  <c r="AS56" i="1" s="1"/>
  <c r="J68" i="4"/>
  <c r="I63" i="5"/>
  <c r="J64" i="7"/>
  <c r="Q241" i="8"/>
  <c r="I73" i="8"/>
  <c r="J89" i="2"/>
  <c r="J63" i="3"/>
  <c r="J63" i="4"/>
  <c r="I63" i="8"/>
  <c r="I67" i="9"/>
  <c r="J65" i="12"/>
  <c r="I84" i="2"/>
  <c r="I89" i="2"/>
  <c r="J93" i="2"/>
  <c r="I76" i="8"/>
  <c r="BK355" i="2"/>
  <c r="K355" i="2" s="1"/>
  <c r="K84" i="2" s="1"/>
  <c r="BK241" i="5"/>
  <c r="K241" i="5" s="1"/>
  <c r="K71" i="5" s="1"/>
  <c r="BK220" i="5"/>
  <c r="K220" i="5" s="1"/>
  <c r="K69" i="5" s="1"/>
  <c r="BK316" i="5"/>
  <c r="K316" i="5"/>
  <c r="K75" i="5" s="1"/>
  <c r="BK90" i="6"/>
  <c r="K90" i="6" s="1"/>
  <c r="K63" i="6" s="1"/>
  <c r="BK249" i="6"/>
  <c r="K249" i="6" s="1"/>
  <c r="K66" i="6" s="1"/>
  <c r="BK95" i="9"/>
  <c r="BK175" i="9"/>
  <c r="K175" i="9" s="1"/>
  <c r="K68" i="9" s="1"/>
  <c r="BK120" i="11"/>
  <c r="K120" i="11" s="1"/>
  <c r="K67" i="11" s="1"/>
  <c r="BK94" i="12"/>
  <c r="K94" i="12"/>
  <c r="K65" i="12" s="1"/>
  <c r="BK365" i="5"/>
  <c r="K365" i="5" s="1"/>
  <c r="K79" i="5" s="1"/>
  <c r="BK488" i="5"/>
  <c r="K488" i="5" s="1"/>
  <c r="K83" i="5" s="1"/>
  <c r="BK116" i="7"/>
  <c r="BK115" i="7" s="1"/>
  <c r="K115" i="7" s="1"/>
  <c r="K67" i="7" s="1"/>
  <c r="BK316" i="8"/>
  <c r="K316" i="8" s="1"/>
  <c r="K80" i="8" s="1"/>
  <c r="BK137" i="2"/>
  <c r="K137" i="2"/>
  <c r="K66" i="2" s="1"/>
  <c r="BK158" i="2"/>
  <c r="K158" i="2" s="1"/>
  <c r="K69" i="2" s="1"/>
  <c r="BK231" i="2"/>
  <c r="K231" i="2" s="1"/>
  <c r="K72" i="2" s="1"/>
  <c r="BK267" i="2"/>
  <c r="K267" i="2" s="1"/>
  <c r="K75" i="2" s="1"/>
  <c r="BK384" i="2"/>
  <c r="K384" i="2"/>
  <c r="K88" i="2" s="1"/>
  <c r="BK190" i="4"/>
  <c r="K190" i="4" s="1"/>
  <c r="K64" i="4" s="1"/>
  <c r="BK275" i="4"/>
  <c r="K275" i="4"/>
  <c r="K66" i="4" s="1"/>
  <c r="BK147" i="5"/>
  <c r="K147" i="5" s="1"/>
  <c r="K66" i="5" s="1"/>
  <c r="BK288" i="5"/>
  <c r="K288" i="5"/>
  <c r="K73" i="5" s="1"/>
  <c r="BK92" i="4"/>
  <c r="BK91" i="4" s="1"/>
  <c r="BK299" i="4"/>
  <c r="K299" i="4" s="1"/>
  <c r="K70" i="4" s="1"/>
  <c r="BK397" i="5"/>
  <c r="K397" i="5"/>
  <c r="K80" i="5" s="1"/>
  <c r="BK362" i="8"/>
  <c r="K362" i="8" s="1"/>
  <c r="K83" i="8" s="1"/>
  <c r="BK195" i="9"/>
  <c r="K195" i="9" s="1"/>
  <c r="K69" i="9" s="1"/>
  <c r="BK109" i="11"/>
  <c r="K109" i="11" s="1"/>
  <c r="K66" i="11" s="1"/>
  <c r="BK219" i="2"/>
  <c r="K219" i="2"/>
  <c r="K71" i="2" s="1"/>
  <c r="BK315" i="2"/>
  <c r="K315" i="2"/>
  <c r="K78" i="2"/>
  <c r="BK445" i="2"/>
  <c r="K445" i="2"/>
  <c r="K93" i="2" s="1"/>
  <c r="BK352" i="5"/>
  <c r="BK350" i="5" s="1"/>
  <c r="K350" i="5" s="1"/>
  <c r="K77" i="5" s="1"/>
  <c r="BK278" i="8"/>
  <c r="K278" i="8" s="1"/>
  <c r="K77" i="8" s="1"/>
  <c r="BK303" i="8"/>
  <c r="K303" i="8"/>
  <c r="K78" i="8" s="1"/>
  <c r="BK132" i="10"/>
  <c r="K132" i="10" s="1"/>
  <c r="K65" i="10" s="1"/>
  <c r="BK99" i="11"/>
  <c r="K99" i="11"/>
  <c r="K65" i="11" s="1"/>
  <c r="BK87" i="13"/>
  <c r="K87" i="13" s="1"/>
  <c r="K63" i="13" s="1"/>
  <c r="BK106" i="13"/>
  <c r="K106" i="13" s="1"/>
  <c r="K65" i="13" s="1"/>
  <c r="BK116" i="2"/>
  <c r="BK128" i="2"/>
  <c r="K128" i="2"/>
  <c r="K65" i="2" s="1"/>
  <c r="BK196" i="2"/>
  <c r="K196" i="2" s="1"/>
  <c r="K70" i="2" s="1"/>
  <c r="BK326" i="2"/>
  <c r="K326" i="2"/>
  <c r="K80" i="2" s="1"/>
  <c r="BK176" i="5"/>
  <c r="K176" i="5" s="1"/>
  <c r="K67" i="5" s="1"/>
  <c r="BK190" i="8"/>
  <c r="K190" i="8"/>
  <c r="K69" i="8" s="1"/>
  <c r="BK274" i="9"/>
  <c r="K274" i="9" s="1"/>
  <c r="K71" i="9" s="1"/>
  <c r="BK148" i="11"/>
  <c r="K148" i="11"/>
  <c r="K73" i="11" s="1"/>
  <c r="BK107" i="12"/>
  <c r="K107" i="12" s="1"/>
  <c r="K66" i="12" s="1"/>
  <c r="BK152" i="2"/>
  <c r="K152" i="2"/>
  <c r="K67" i="2" s="1"/>
  <c r="BK238" i="2"/>
  <c r="BK237" i="2" s="1"/>
  <c r="K237" i="2" s="1"/>
  <c r="K73" i="2" s="1"/>
  <c r="BK343" i="2"/>
  <c r="K343" i="2" s="1"/>
  <c r="K81" i="2" s="1"/>
  <c r="BK391" i="2"/>
  <c r="K391" i="2"/>
  <c r="K89" i="2" s="1"/>
  <c r="BK93" i="7"/>
  <c r="K93" i="7" s="1"/>
  <c r="K64" i="7" s="1"/>
  <c r="BK222" i="8"/>
  <c r="K222" i="8"/>
  <c r="K72" i="8"/>
  <c r="BK329" i="8"/>
  <c r="K329" i="8" s="1"/>
  <c r="K81" i="8" s="1"/>
  <c r="BK228" i="9"/>
  <c r="K228" i="9"/>
  <c r="K70" i="9" s="1"/>
  <c r="BK88" i="10"/>
  <c r="K88" i="10" s="1"/>
  <c r="K63" i="10" s="1"/>
  <c r="K84" i="3"/>
  <c r="K62" i="3"/>
  <c r="BK230" i="5"/>
  <c r="K230" i="5" s="1"/>
  <c r="K70" i="5" s="1"/>
  <c r="BK454" i="5"/>
  <c r="K454" i="5"/>
  <c r="K81" i="5" s="1"/>
  <c r="BK290" i="4"/>
  <c r="K290" i="4" s="1"/>
  <c r="K67" i="4" s="1"/>
  <c r="BK170" i="8"/>
  <c r="K170" i="8"/>
  <c r="K68" i="8"/>
  <c r="BK210" i="6"/>
  <c r="K210" i="6" s="1"/>
  <c r="K65" i="6" s="1"/>
  <c r="K35" i="5"/>
  <c r="AX58" i="1" s="1"/>
  <c r="AV58" i="1" s="1"/>
  <c r="F35" i="11"/>
  <c r="BB65" i="1" s="1"/>
  <c r="F35" i="8"/>
  <c r="BB62" i="1"/>
  <c r="K35" i="7"/>
  <c r="AX60" i="1" s="1"/>
  <c r="AV60" i="1" s="1"/>
  <c r="BE61" i="1"/>
  <c r="BA61" i="1" s="1"/>
  <c r="BD61" i="1"/>
  <c r="AZ61" i="1"/>
  <c r="F35" i="13"/>
  <c r="BB67" i="1" s="1"/>
  <c r="F35" i="2"/>
  <c r="BB55" i="1" s="1"/>
  <c r="K35" i="8"/>
  <c r="AX62" i="1" s="1"/>
  <c r="AV62" i="1" s="1"/>
  <c r="BF61" i="1"/>
  <c r="F37" i="9"/>
  <c r="BB63" i="1" s="1"/>
  <c r="K37" i="9"/>
  <c r="AX63" i="1" s="1"/>
  <c r="AV63" i="1" s="1"/>
  <c r="K35" i="4"/>
  <c r="AX57" i="1" s="1"/>
  <c r="AV57" i="1" s="1"/>
  <c r="K35" i="12"/>
  <c r="AX66" i="1" s="1"/>
  <c r="AV66" i="1" s="1"/>
  <c r="K35" i="6"/>
  <c r="AX59" i="1"/>
  <c r="AV59" i="1" s="1"/>
  <c r="F35" i="12"/>
  <c r="BB66" i="1"/>
  <c r="K35" i="11"/>
  <c r="AX65" i="1" s="1"/>
  <c r="AV65" i="1" s="1"/>
  <c r="F35" i="10"/>
  <c r="BB64" i="1"/>
  <c r="K35" i="3"/>
  <c r="AX56" i="1" s="1"/>
  <c r="AV56" i="1" s="1"/>
  <c r="F35" i="7"/>
  <c r="BB60" i="1" s="1"/>
  <c r="BC61" i="1"/>
  <c r="AY61" i="1" s="1"/>
  <c r="K35" i="13"/>
  <c r="AX67" i="1" s="1"/>
  <c r="AV67" i="1" s="1"/>
  <c r="F35" i="4"/>
  <c r="BB57" i="1"/>
  <c r="F35" i="6"/>
  <c r="BB59" i="1"/>
  <c r="K35" i="10"/>
  <c r="AX64" i="1"/>
  <c r="AV64" i="1" s="1"/>
  <c r="F35" i="5"/>
  <c r="BB58" i="1"/>
  <c r="K35" i="2"/>
  <c r="AX55" i="1" s="1"/>
  <c r="AV55" i="1" s="1"/>
  <c r="K61" i="3" l="1"/>
  <c r="K32" i="3"/>
  <c r="T105" i="8"/>
  <c r="T104" i="8" s="1"/>
  <c r="AW62" i="1" s="1"/>
  <c r="AW61" i="1" s="1"/>
  <c r="V104" i="5"/>
  <c r="V103" i="5"/>
  <c r="T104" i="5"/>
  <c r="T103" i="5" s="1"/>
  <c r="AW58" i="1" s="1"/>
  <c r="R105" i="8"/>
  <c r="R104" i="8" s="1"/>
  <c r="J61" i="8" s="1"/>
  <c r="K31" i="8" s="1"/>
  <c r="AT62" i="1" s="1"/>
  <c r="AT61" i="1" s="1"/>
  <c r="R91" i="7"/>
  <c r="J62" i="7" s="1"/>
  <c r="BK94" i="9"/>
  <c r="K94" i="9" s="1"/>
  <c r="K66" i="9" s="1"/>
  <c r="X114" i="2"/>
  <c r="X113" i="2"/>
  <c r="V105" i="8"/>
  <c r="V104" i="8" s="1"/>
  <c r="V114" i="2"/>
  <c r="V113" i="2"/>
  <c r="V90" i="4"/>
  <c r="BK115" i="2"/>
  <c r="K115" i="2"/>
  <c r="K63" i="2"/>
  <c r="BK90" i="4"/>
  <c r="K90" i="4" s="1"/>
  <c r="K61" i="4" s="1"/>
  <c r="BK106" i="8"/>
  <c r="K106" i="8" s="1"/>
  <c r="K63" i="8" s="1"/>
  <c r="R104" i="5"/>
  <c r="J62" i="5"/>
  <c r="BK258" i="8"/>
  <c r="K258" i="8" s="1"/>
  <c r="K75" i="8" s="1"/>
  <c r="BK105" i="5"/>
  <c r="BK95" i="11"/>
  <c r="K95" i="11" s="1"/>
  <c r="K63" i="11" s="1"/>
  <c r="AG56" i="1"/>
  <c r="AN56" i="1" s="1"/>
  <c r="R114" i="2"/>
  <c r="J62" i="2" s="1"/>
  <c r="Q105" i="8"/>
  <c r="I62" i="8"/>
  <c r="J63" i="7"/>
  <c r="I62" i="11"/>
  <c r="I62" i="13"/>
  <c r="BK315" i="8"/>
  <c r="K315" i="8"/>
  <c r="K79" i="8" s="1"/>
  <c r="BK354" i="2"/>
  <c r="K354" i="2"/>
  <c r="K83" i="2" s="1"/>
  <c r="J63" i="8"/>
  <c r="J63" i="11"/>
  <c r="R85" i="13"/>
  <c r="J61" i="13"/>
  <c r="K31" i="13" s="1"/>
  <c r="AT67" i="1" s="1"/>
  <c r="BK383" i="2"/>
  <c r="K383" i="2" s="1"/>
  <c r="K87" i="2" s="1"/>
  <c r="BK444" i="2"/>
  <c r="K444" i="2"/>
  <c r="K92" i="2"/>
  <c r="K95" i="9"/>
  <c r="K67" i="9" s="1"/>
  <c r="BK92" i="7"/>
  <c r="K92" i="7" s="1"/>
  <c r="K63" i="7" s="1"/>
  <c r="BK212" i="8"/>
  <c r="K212" i="8"/>
  <c r="K70" i="8"/>
  <c r="J62" i="10"/>
  <c r="R90" i="4"/>
  <c r="J61" i="4"/>
  <c r="K31" i="4" s="1"/>
  <c r="AT57" i="1" s="1"/>
  <c r="BK277" i="5"/>
  <c r="K277" i="5"/>
  <c r="K72" i="5"/>
  <c r="K238" i="2"/>
  <c r="K74" i="2" s="1"/>
  <c r="R93" i="11"/>
  <c r="J61" i="11" s="1"/>
  <c r="K31" i="11" s="1"/>
  <c r="AT65" i="1" s="1"/>
  <c r="Q88" i="6"/>
  <c r="I61" i="6"/>
  <c r="K30" i="6" s="1"/>
  <c r="AS59" i="1" s="1"/>
  <c r="BK157" i="2"/>
  <c r="K157" i="2" s="1"/>
  <c r="K68" i="2" s="1"/>
  <c r="BK361" i="8"/>
  <c r="K361" i="8"/>
  <c r="K82" i="8"/>
  <c r="R86" i="12"/>
  <c r="J61" i="12" s="1"/>
  <c r="K31" i="12" s="1"/>
  <c r="AT66" i="1" s="1"/>
  <c r="I62" i="3"/>
  <c r="J66" i="9"/>
  <c r="Q103" i="5"/>
  <c r="I61" i="5"/>
  <c r="K30" i="5" s="1"/>
  <c r="AS58" i="1" s="1"/>
  <c r="J62" i="6"/>
  <c r="BK89" i="6"/>
  <c r="K89" i="6" s="1"/>
  <c r="K62" i="6" s="1"/>
  <c r="K116" i="2"/>
  <c r="K64" i="2"/>
  <c r="I62" i="10"/>
  <c r="BK93" i="12"/>
  <c r="K93" i="12"/>
  <c r="K64" i="12" s="1"/>
  <c r="BK87" i="10"/>
  <c r="BK86" i="10"/>
  <c r="K86" i="10"/>
  <c r="BK241" i="8"/>
  <c r="K241" i="8" s="1"/>
  <c r="K73" i="8" s="1"/>
  <c r="Q91" i="7"/>
  <c r="I62" i="7" s="1"/>
  <c r="I66" i="9"/>
  <c r="Q114" i="2"/>
  <c r="I62" i="2"/>
  <c r="K352" i="5"/>
  <c r="K78" i="5" s="1"/>
  <c r="BK325" i="2"/>
  <c r="K325" i="2"/>
  <c r="K79" i="2" s="1"/>
  <c r="K91" i="4"/>
  <c r="K62" i="4"/>
  <c r="I62" i="4"/>
  <c r="K116" i="7"/>
  <c r="K68" i="7" s="1"/>
  <c r="I63" i="11"/>
  <c r="BK86" i="13"/>
  <c r="K86" i="13" s="1"/>
  <c r="K62" i="13" s="1"/>
  <c r="K92" i="4"/>
  <c r="K63" i="4"/>
  <c r="K41" i="3"/>
  <c r="BK198" i="5"/>
  <c r="K198" i="5" s="1"/>
  <c r="K68" i="5" s="1"/>
  <c r="BD54" i="1"/>
  <c r="W31" i="1" s="1"/>
  <c r="BB61" i="1"/>
  <c r="AX61" i="1" s="1"/>
  <c r="AV61" i="1" s="1"/>
  <c r="BE54" i="1"/>
  <c r="W32" i="1" s="1"/>
  <c r="BF54" i="1"/>
  <c r="W33" i="1" s="1"/>
  <c r="K32" i="10"/>
  <c r="AG64" i="1" s="1"/>
  <c r="BC54" i="1"/>
  <c r="W30" i="1" s="1"/>
  <c r="BK104" i="5" l="1"/>
  <c r="K104" i="5"/>
  <c r="K62" i="5"/>
  <c r="K41" i="10"/>
  <c r="BK86" i="12"/>
  <c r="K86" i="12"/>
  <c r="Q104" i="8"/>
  <c r="I61" i="8"/>
  <c r="K30" i="8" s="1"/>
  <c r="AS62" i="1" s="1"/>
  <c r="AS61" i="1" s="1"/>
  <c r="Q113" i="2"/>
  <c r="I61" i="2" s="1"/>
  <c r="K30" i="2" s="1"/>
  <c r="AS55" i="1" s="1"/>
  <c r="R103" i="5"/>
  <c r="J61" i="5"/>
  <c r="K31" i="5" s="1"/>
  <c r="AT58" i="1" s="1"/>
  <c r="BK114" i="2"/>
  <c r="K114" i="2" s="1"/>
  <c r="K62" i="2" s="1"/>
  <c r="BK94" i="11"/>
  <c r="K94" i="11"/>
  <c r="K62" i="11"/>
  <c r="BK85" i="13"/>
  <c r="K85" i="13" s="1"/>
  <c r="K61" i="13" s="1"/>
  <c r="K105" i="5"/>
  <c r="K63" i="5" s="1"/>
  <c r="BK105" i="8"/>
  <c r="K105" i="8"/>
  <c r="K62" i="8"/>
  <c r="BK88" i="6"/>
  <c r="K88" i="6"/>
  <c r="K61" i="6"/>
  <c r="K61" i="10"/>
  <c r="Q90" i="7"/>
  <c r="I61" i="7"/>
  <c r="K30" i="7"/>
  <c r="AS60" i="1"/>
  <c r="R90" i="7"/>
  <c r="J61" i="7"/>
  <c r="K31" i="7"/>
  <c r="AT60" i="1" s="1"/>
  <c r="BK93" i="9"/>
  <c r="K93" i="9"/>
  <c r="K87" i="10"/>
  <c r="K62" i="10"/>
  <c r="R113" i="2"/>
  <c r="J61" i="2"/>
  <c r="K31" i="2"/>
  <c r="AT55" i="1" s="1"/>
  <c r="AT54" i="1" s="1"/>
  <c r="BK91" i="7"/>
  <c r="K91" i="7"/>
  <c r="K62" i="7"/>
  <c r="J62" i="8"/>
  <c r="AN64" i="1"/>
  <c r="AW54" i="1"/>
  <c r="AZ54" i="1"/>
  <c r="K32" i="4"/>
  <c r="AG57" i="1"/>
  <c r="K34" i="9"/>
  <c r="AG63" i="1"/>
  <c r="BB54" i="1"/>
  <c r="AX54" i="1" s="1"/>
  <c r="AK29" i="1" s="1"/>
  <c r="K32" i="12"/>
  <c r="AG66" i="1" s="1"/>
  <c r="AN66" i="1" s="1"/>
  <c r="AY54" i="1"/>
  <c r="AK30" i="1" s="1"/>
  <c r="BA54" i="1"/>
  <c r="K65" i="9" l="1"/>
  <c r="K61" i="12"/>
  <c r="BK113" i="2"/>
  <c r="K113" i="2"/>
  <c r="K43" i="9"/>
  <c r="BK104" i="8"/>
  <c r="K104" i="8"/>
  <c r="K32" i="8" s="1"/>
  <c r="AG62" i="1" s="1"/>
  <c r="AN62" i="1" s="1"/>
  <c r="BK90" i="7"/>
  <c r="K90" i="7" s="1"/>
  <c r="K32" i="7" s="1"/>
  <c r="AG60" i="1" s="1"/>
  <c r="AN60" i="1" s="1"/>
  <c r="BK93" i="11"/>
  <c r="K93" i="11" s="1"/>
  <c r="K61" i="11" s="1"/>
  <c r="K41" i="4"/>
  <c r="BK103" i="5"/>
  <c r="K103" i="5"/>
  <c r="K61" i="5"/>
  <c r="K41" i="12"/>
  <c r="AN57" i="1"/>
  <c r="AN63" i="1"/>
  <c r="AV54" i="1"/>
  <c r="AS54" i="1"/>
  <c r="K32" i="13"/>
  <c r="AG67" i="1" s="1"/>
  <c r="K32" i="6"/>
  <c r="AG59" i="1"/>
  <c r="W29" i="1"/>
  <c r="K32" i="2"/>
  <c r="AG55" i="1"/>
  <c r="AN55" i="1" s="1"/>
  <c r="K61" i="2" l="1"/>
  <c r="K61" i="7"/>
  <c r="K41" i="6"/>
  <c r="K41" i="13"/>
  <c r="K41" i="2"/>
  <c r="K41" i="8"/>
  <c r="K61" i="8"/>
  <c r="K41" i="7"/>
  <c r="AN59" i="1"/>
  <c r="AN67" i="1"/>
  <c r="K32" i="11"/>
  <c r="AG65" i="1"/>
  <c r="K32" i="5"/>
  <c r="AG58" i="1"/>
  <c r="AN58" i="1"/>
  <c r="AG61" i="1"/>
  <c r="AN61" i="1" s="1"/>
  <c r="K41" i="11" l="1"/>
  <c r="K41" i="5"/>
  <c r="AN65" i="1"/>
  <c r="AG54" i="1"/>
  <c r="AK26" i="1" s="1"/>
  <c r="AK35" i="1" s="1"/>
  <c r="AN54" i="1" l="1"/>
</calcChain>
</file>

<file path=xl/sharedStrings.xml><?xml version="1.0" encoding="utf-8"?>
<sst xmlns="http://schemas.openxmlformats.org/spreadsheetml/2006/main" count="24768" uniqueCount="3769">
  <si>
    <t>Export Komplet</t>
  </si>
  <si>
    <t>VZ</t>
  </si>
  <si>
    <t>2.0</t>
  </si>
  <si>
    <t/>
  </si>
  <si>
    <t>False</t>
  </si>
  <si>
    <t>True</t>
  </si>
  <si>
    <t>{e171d87e-a932-4837-83c7-720d89abcc7e}</t>
  </si>
  <si>
    <t>&gt;&gt;  skryté sloupce  &lt;&lt;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</si>
  <si>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</si>
  <si>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</si>
  <si>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</si>
  <si>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</si>
  <si>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</si>
  <si>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</si>
  <si>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</si>
  <si>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</si>
  <si>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1139aa1a_4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</si>
  <si>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</si>
  <si>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</si>
  <si>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Rozvoj vodíkové mobility v Ostravě 1.etapa - 1.a2. fáze</t>
  </si>
  <si>
    <t>KSO:</t>
  </si>
  <si>
    <t>CC-CZ:</t>
  </si>
  <si>
    <t>Místo:</t>
  </si>
  <si>
    <t>Ostrava</t>
  </si>
  <si>
    <t>Datum:</t>
  </si>
  <si>
    <t>28. 3. 2022</t>
  </si>
  <si>
    <t>Zadavatel:</t>
  </si>
  <si>
    <t>IČ:</t>
  </si>
  <si>
    <t>61974757</t>
  </si>
  <si>
    <t>Dopravní podnik Ostrava a.s.</t>
  </si>
  <si>
    <t>DIČ:</t>
  </si>
  <si>
    <t>Uchazeč:</t>
  </si>
  <si>
    <t>Vyplň údaj</t>
  </si>
  <si>
    <t>Projektant:</t>
  </si>
  <si>
    <t>46580514</t>
  </si>
  <si>
    <t>IGEA s.r.o.</t>
  </si>
  <si>
    <t>Zpracovatel:</t>
  </si>
  <si>
    <t>R.Vojtěchová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</si>
  <si>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</si>
  <si>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www.cs-urs.cz, sekce Cenové a technické podmínky.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</si>
  <si>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</si>
  <si>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</si>
  <si>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</si>
  <si>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</si>
  <si>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</si>
  <si>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</si>
  <si>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</si>
  <si>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</si>
  <si>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</si>
  <si>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</si>
  <si>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</si>
  <si>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</si>
  <si>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</si>
  <si>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</si>
  <si>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</si>
  <si>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</si>
  <si>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</si>
  <si>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</si>
  <si>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</si>
  <si>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</si>
  <si>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Materiál [CZK]</t>
  </si>
  <si>
    <t>z toho Montáž [CZK]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</si>
  <si>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</si>
  <si>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</si>
  <si>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</si>
  <si>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</si>
  <si>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</si>
  <si>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</si>
  <si>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</si>
  <si>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</si>
  <si>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</si>
  <si>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</si>
  <si>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</si>
  <si>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</si>
  <si>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</si>
  <si>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</si>
  <si>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</si>
  <si>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</si>
  <si>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</si>
  <si>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</si>
  <si>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</si>
  <si>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IO 01</t>
  </si>
  <si>
    <t>Elektroinstalace - kabeláž silnoproud a slaboproud</t>
  </si>
  <si>
    <t>STA</t>
  </si>
  <si>
    <t>1</t>
  </si>
  <si>
    <t>{a359c0fa-e656-40a0-8055-e20ab78c2f62}</t>
  </si>
  <si>
    <t>2</t>
  </si>
  <si>
    <t>IO 02</t>
  </si>
  <si>
    <t>Identifikační a přihlašovací systém</t>
  </si>
  <si>
    <t>{dc581680-60b3-4c69-8efc-b35859a0b8da}</t>
  </si>
  <si>
    <t>SO 01</t>
  </si>
  <si>
    <t>Objekty vodíkové technologie</t>
  </si>
  <si>
    <t>{5974008d-f417-4a77-8f18-ef51c04eb1af}</t>
  </si>
  <si>
    <t>SO 02</t>
  </si>
  <si>
    <t>Zpevněné plochy technologie, oplocení a dopravní značení</t>
  </si>
  <si>
    <t>{3a9fed13-2de9-4f52-8bb1-f80af299cecf}</t>
  </si>
  <si>
    <t>Odvodnění zpevněných ploch technologie</t>
  </si>
  <si>
    <t>{d9bb7db7-918f-486e-99ec-88cc6f462f73}</t>
  </si>
  <si>
    <t>SO 04</t>
  </si>
  <si>
    <t>Uzemnění stavby</t>
  </si>
  <si>
    <t>{ba9e1b54-2288-4a34-82a2-9eb0e0f67287}</t>
  </si>
  <si>
    <t>SO 05</t>
  </si>
  <si>
    <t>Parkovací stání</t>
  </si>
  <si>
    <t>{5dd3e82f-1b4f-4572-9962-accb33cb5514}</t>
  </si>
  <si>
    <t>Soupis</t>
  </si>
  <si>
    <t>###NOINSERT###</t>
  </si>
  <si>
    <t>SO 05.1</t>
  </si>
  <si>
    <t>Odvodnění parkovacích stání</t>
  </si>
  <si>
    <t>{e8a45c8c-a60d-4b1f-8114-acf5b9bfc62a}</t>
  </si>
  <si>
    <t>SO 06</t>
  </si>
  <si>
    <t>Výměna vodovodního potrubí - stavební úprava</t>
  </si>
  <si>
    <t>{41818b94-e27a-4fae-b492-2fc57296bda9}</t>
  </si>
  <si>
    <t>SO 07</t>
  </si>
  <si>
    <t>Přeložka SEK - Cetin a.s.</t>
  </si>
  <si>
    <t>{2c622d0b-b2ad-4836-b720-864f198ffccf}</t>
  </si>
  <si>
    <t>SO 08</t>
  </si>
  <si>
    <t>Přeložka SEK - OVANET a.s.</t>
  </si>
  <si>
    <t>{9169273a-6e0d-40e1-999c-a647dcdef2a8}</t>
  </si>
  <si>
    <t>VRN</t>
  </si>
  <si>
    <t>{2861e75c-2890-4f49-8d0e-7283a14bf450}</t>
  </si>
  <si>
    <t>KRYCÍ LIST SOUPISU PRACÍ</t>
  </si>
  <si>
    <t>Objekt:</t>
  </si>
  <si>
    <t>IO 01 - Elektroinstalace - kabeláž silnoproud a slaboproud</t>
  </si>
  <si>
    <t>Materiál</t>
  </si>
  <si>
    <t>Montáž</t>
  </si>
  <si>
    <t>REKAPITULACE ČLENĚNÍ SOUPISU PRACÍ</t>
  </si>
  <si>
    <t>Kód dílu - Popis</t>
  </si>
  <si>
    <t>Materiál [CZK]</t>
  </si>
  <si>
    <t>Montáž [CZK]</t>
  </si>
  <si>
    <t>Cena celkem [CZK]</t>
  </si>
  <si>
    <t>-1</t>
  </si>
  <si>
    <t>M - Práce a dodávky M</t>
  </si>
  <si>
    <t xml:space="preserve">    M-1 - Kamery</t>
  </si>
  <si>
    <t xml:space="preserve">      21-M - Elektromontáže</t>
  </si>
  <si>
    <t xml:space="preserve">      21-M1 - Dodávka zařízení (specifikace)</t>
  </si>
  <si>
    <t xml:space="preserve">      21-M2 - Práce v HZS</t>
  </si>
  <si>
    <t xml:space="preserve">      21-M3 - Ostatní náklady</t>
  </si>
  <si>
    <t xml:space="preserve">    M-2 - EPS</t>
  </si>
  <si>
    <t xml:space="preserve">    M-3 - Kabelová trasa</t>
  </si>
  <si>
    <t xml:space="preserve">      21-Z - Zemní práce</t>
  </si>
  <si>
    <t xml:space="preserve">    M-4 - Osvětlení přístřešku</t>
  </si>
  <si>
    <t xml:space="preserve">    M-5 - VN a trafo</t>
  </si>
  <si>
    <t xml:space="preserve">    M-6 - VO</t>
  </si>
  <si>
    <t xml:space="preserve">    M-7 - Měření spotřeby</t>
  </si>
  <si>
    <t xml:space="preserve">      21-M7-01 - Elektroměry</t>
  </si>
  <si>
    <t>SOUPIS PRACÍ</t>
  </si>
  <si>
    <t>PČ</t>
  </si>
  <si>
    <t>MJ</t>
  </si>
  <si>
    <t>Množství</t>
  </si>
  <si>
    <t>J. materiál [CZK]</t>
  </si>
  <si>
    <t>J. montáž [CZK]</t>
  </si>
  <si>
    <t>Cenová soustava</t>
  </si>
  <si>
    <t>J.cena [CZK]</t>
  </si>
  <si>
    <t>Materiál celkem [CZK]</t>
  </si>
  <si>
    <t>Montáž celkem [CZK]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</si>
  <si>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</si>
  <si>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</si>
  <si>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</si>
  <si>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</si>
  <si>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</si>
  <si>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</si>
  <si>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</si>
  <si>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M</t>
  </si>
  <si>
    <t>Práce a dodávky M</t>
  </si>
  <si>
    <t>3</t>
  </si>
  <si>
    <t>ROZPOCET</t>
  </si>
  <si>
    <t>M-1</t>
  </si>
  <si>
    <t>Kamery</t>
  </si>
  <si>
    <t>21-M</t>
  </si>
  <si>
    <t>Elektromontáže</t>
  </si>
  <si>
    <t>K</t>
  </si>
  <si>
    <t>0003</t>
  </si>
  <si>
    <t>UTP kabel BICC CAT 5+</t>
  </si>
  <si>
    <t>m</t>
  </si>
  <si>
    <t>4</t>
  </si>
  <si>
    <t>939513603</t>
  </si>
  <si>
    <t>1002</t>
  </si>
  <si>
    <t>Montáž ukončení kabelu konektorem RJ45</t>
  </si>
  <si>
    <t>ks</t>
  </si>
  <si>
    <t>1967711025</t>
  </si>
  <si>
    <t>210010003</t>
  </si>
  <si>
    <t>trubka oheb.el.inst. typ 23 R=23mm (PO)</t>
  </si>
  <si>
    <t>-1500151284</t>
  </si>
  <si>
    <t>220270224</t>
  </si>
  <si>
    <t>Kabel EPS obvodů - optika</t>
  </si>
  <si>
    <t>1799780404</t>
  </si>
  <si>
    <t>5</t>
  </si>
  <si>
    <t>460510021</t>
  </si>
  <si>
    <t>kabel.prostup z PVC roury světl.do 10.5cm</t>
  </si>
  <si>
    <t>2032351849</t>
  </si>
  <si>
    <t>6</t>
  </si>
  <si>
    <t>0601082203</t>
  </si>
  <si>
    <t>Optický kabel 9/125µm SM, 4vl, Drop, 3mm, LSZH</t>
  </si>
  <si>
    <t>8</t>
  </si>
  <si>
    <t>-995624992</t>
  </si>
  <si>
    <t>7</t>
  </si>
  <si>
    <t>100061</t>
  </si>
  <si>
    <t>Úchyty na sloupy, střechu - izolační dle předpisu DPO</t>
  </si>
  <si>
    <t>-1219783316</t>
  </si>
  <si>
    <t>200146</t>
  </si>
  <si>
    <t>TR.OHEBNA PVC 2323</t>
  </si>
  <si>
    <t>-1593473749</t>
  </si>
  <si>
    <t>9</t>
  </si>
  <si>
    <t>200207</t>
  </si>
  <si>
    <t>-1941576686</t>
  </si>
  <si>
    <t>10</t>
  </si>
  <si>
    <t>41084</t>
  </si>
  <si>
    <t>TWIST převodník videosignálu analog/dig PASIV kroucený pár</t>
  </si>
  <si>
    <t>KS</t>
  </si>
  <si>
    <t>-907678404</t>
  </si>
  <si>
    <t>11</t>
  </si>
  <si>
    <t>05011</t>
  </si>
  <si>
    <t>UTP instalační kabel 4x2xAWG24 Cat.5E</t>
  </si>
  <si>
    <t>1212523698</t>
  </si>
  <si>
    <t>21-M1</t>
  </si>
  <si>
    <t>Dodávka zařízení (specifikace)</t>
  </si>
  <si>
    <t>12</t>
  </si>
  <si>
    <t>0110900156</t>
  </si>
  <si>
    <t>licence 16 kamer pro Digifort Professional</t>
  </si>
  <si>
    <t>-1080798720</t>
  </si>
  <si>
    <t>13</t>
  </si>
  <si>
    <t>0111367018</t>
  </si>
  <si>
    <t>IPC-HFW5442E-ZE, ePoE Kompakt 4MPx Starlight, AI funkce, WDR 140dB, 2,7-12mm motorzoom, IR 50m, IP67/IK10, MicroSD</t>
  </si>
  <si>
    <t>-1442444085</t>
  </si>
  <si>
    <t>14</t>
  </si>
  <si>
    <t>0111370010</t>
  </si>
  <si>
    <t>PFA121 montážní box</t>
  </si>
  <si>
    <t>-768408149</t>
  </si>
  <si>
    <t>0111370332</t>
  </si>
  <si>
    <t>PFA152-E montážní konzole pro kamery na sloup</t>
  </si>
  <si>
    <t>1067607412</t>
  </si>
  <si>
    <t>16</t>
  </si>
  <si>
    <t>0202060230</t>
  </si>
  <si>
    <t>SBI-EASY-Okruh EPS - připojení jednoho okruhu typu EPS Připojení do Graf.nadstavby DPO :</t>
  </si>
  <si>
    <t>1947497098</t>
  </si>
  <si>
    <t>17</t>
  </si>
  <si>
    <t>0202060240</t>
  </si>
  <si>
    <t>SBI-EASY-Okruh CCTV-10 - připojení okruhu typu CCTV max 10 kamer Připojení do Graf.nadstavby DPO :</t>
  </si>
  <si>
    <t>254673349</t>
  </si>
  <si>
    <t>18</t>
  </si>
  <si>
    <t>0505531008</t>
  </si>
  <si>
    <t>UBNT EdgeSwitch PoE, 8x 10/100/1000, 2xSFP, 150W</t>
  </si>
  <si>
    <t>1331883451</t>
  </si>
  <si>
    <t>19</t>
  </si>
  <si>
    <t>0505531115</t>
  </si>
  <si>
    <t>Single-Mode optický modul SFP, 1Gbit, BiDi - sada 2 kusů</t>
  </si>
  <si>
    <t>1818796164</t>
  </si>
  <si>
    <t>21-M2</t>
  </si>
  <si>
    <t>Práce v HZS</t>
  </si>
  <si>
    <t>20</t>
  </si>
  <si>
    <t>Pol1</t>
  </si>
  <si>
    <t>Spolupráce s techniky DPO , montážní práce na zařízeních sloupech budovách.</t>
  </si>
  <si>
    <t>hod.</t>
  </si>
  <si>
    <t>739816441</t>
  </si>
  <si>
    <t>Pol10</t>
  </si>
  <si>
    <t>Inženýrská činnost - jednání s úřady</t>
  </si>
  <si>
    <t>696399107</t>
  </si>
  <si>
    <t>22</t>
  </si>
  <si>
    <t>Pol11</t>
  </si>
  <si>
    <t>Plošina, lešení + doprava ( soubor ) cena komplet za stavbu.</t>
  </si>
  <si>
    <t>-13406763</t>
  </si>
  <si>
    <t>23</t>
  </si>
  <si>
    <t>Pol12</t>
  </si>
  <si>
    <t>Montážní práce KAMER - technologie</t>
  </si>
  <si>
    <t>2003197526</t>
  </si>
  <si>
    <t>24</t>
  </si>
  <si>
    <t>Pol13</t>
  </si>
  <si>
    <t>Značení - POŽÁRNÍHO PROSTUPU , ZÁPIS DO KNIHY PROSTUPŮ.</t>
  </si>
  <si>
    <t>1181230228</t>
  </si>
  <si>
    <t>25</t>
  </si>
  <si>
    <t>Pol14</t>
  </si>
  <si>
    <t>Implementace do grafické nádstavby</t>
  </si>
  <si>
    <t>-263233945</t>
  </si>
  <si>
    <t>26</t>
  </si>
  <si>
    <t>Pol2</t>
  </si>
  <si>
    <t>Práce na zapojení a vyzbrojení rozvaděčů NN.</t>
  </si>
  <si>
    <t>463599204</t>
  </si>
  <si>
    <t>27</t>
  </si>
  <si>
    <t>Pol3</t>
  </si>
  <si>
    <t>Revize elektro</t>
  </si>
  <si>
    <t>-1424343141</t>
  </si>
  <si>
    <t>28</t>
  </si>
  <si>
    <t>Pol4</t>
  </si>
  <si>
    <t>Kompletace el.zařízení</t>
  </si>
  <si>
    <t>-1943168459</t>
  </si>
  <si>
    <t>29</t>
  </si>
  <si>
    <t>Pol5</t>
  </si>
  <si>
    <t>Naprogramování ústředny, SW</t>
  </si>
  <si>
    <t>788079615</t>
  </si>
  <si>
    <t>30</t>
  </si>
  <si>
    <t>Pol6</t>
  </si>
  <si>
    <t>Spolupráce s rev.technikem</t>
  </si>
  <si>
    <t>894603171</t>
  </si>
  <si>
    <t>31</t>
  </si>
  <si>
    <t>Pol7</t>
  </si>
  <si>
    <t>Zaškolení obsluhy</t>
  </si>
  <si>
    <t>-747766864</t>
  </si>
  <si>
    <t>32</t>
  </si>
  <si>
    <t>Pol8</t>
  </si>
  <si>
    <t>Projektová dokumentace provedení stavby</t>
  </si>
  <si>
    <t>2117186781</t>
  </si>
  <si>
    <t>33</t>
  </si>
  <si>
    <t>Pol9</t>
  </si>
  <si>
    <t>Inženýrská činnost projektanta</t>
  </si>
  <si>
    <t>-1457555936</t>
  </si>
  <si>
    <t>21-M3</t>
  </si>
  <si>
    <t>Ostatní náklady</t>
  </si>
  <si>
    <t>34</t>
  </si>
  <si>
    <t>11000101R</t>
  </si>
  <si>
    <t>Podružný materiál</t>
  </si>
  <si>
    <t>sb</t>
  </si>
  <si>
    <t>64</t>
  </si>
  <si>
    <t>-842631320</t>
  </si>
  <si>
    <t>35</t>
  </si>
  <si>
    <t>11000102R</t>
  </si>
  <si>
    <t>Podíl přidružených výkonů z C21M a navázaného materiálu</t>
  </si>
  <si>
    <t>378719179</t>
  </si>
  <si>
    <t>36</t>
  </si>
  <si>
    <t>11000103R</t>
  </si>
  <si>
    <t>Doprava</t>
  </si>
  <si>
    <t>673114781</t>
  </si>
  <si>
    <t>37</t>
  </si>
  <si>
    <t>11000104R</t>
  </si>
  <si>
    <t>Přesun dodávek</t>
  </si>
  <si>
    <t>805357619</t>
  </si>
  <si>
    <t>M-2</t>
  </si>
  <si>
    <t>EPS</t>
  </si>
  <si>
    <t>38</t>
  </si>
  <si>
    <t>0003.1</t>
  </si>
  <si>
    <t>1907794676</t>
  </si>
  <si>
    <t>39</t>
  </si>
  <si>
    <t>1002.1</t>
  </si>
  <si>
    <t>-2109518067</t>
  </si>
  <si>
    <t>40</t>
  </si>
  <si>
    <t>20120016</t>
  </si>
  <si>
    <t>Montáž zdroje do ústředny</t>
  </si>
  <si>
    <t>-846434643</t>
  </si>
  <si>
    <t>41</t>
  </si>
  <si>
    <t>210010003.1</t>
  </si>
  <si>
    <t>243533322</t>
  </si>
  <si>
    <t>42</t>
  </si>
  <si>
    <t>210010022.1</t>
  </si>
  <si>
    <t>trubka tuhá el.inst.z PVC typ 1523 R=23mm (PU)</t>
  </si>
  <si>
    <t>-1905788566</t>
  </si>
  <si>
    <t>43</t>
  </si>
  <si>
    <t>210010083</t>
  </si>
  <si>
    <t>trubka inst.pancéř.z PH typ 8021 R=21mm (PU)</t>
  </si>
  <si>
    <t>-1470715560</t>
  </si>
  <si>
    <t>44</t>
  </si>
  <si>
    <t>210110071X</t>
  </si>
  <si>
    <t>STOP tlačítko</t>
  </si>
  <si>
    <t>-813809448</t>
  </si>
  <si>
    <t>45</t>
  </si>
  <si>
    <t>210190003</t>
  </si>
  <si>
    <t>mont.oceloplech.rozvodnic do 100kg</t>
  </si>
  <si>
    <t>1764238866</t>
  </si>
  <si>
    <t>46</t>
  </si>
  <si>
    <t>210190004</t>
  </si>
  <si>
    <t>mont.oceloplech.rozvodnic do 150kg</t>
  </si>
  <si>
    <t>-324652032</t>
  </si>
  <si>
    <t>47</t>
  </si>
  <si>
    <t>210810046</t>
  </si>
  <si>
    <t>CXKH-Rm 3Cx2.5 mm2 750V (PU)</t>
  </si>
  <si>
    <t>-1665577911</t>
  </si>
  <si>
    <t>48</t>
  </si>
  <si>
    <t>215591216</t>
  </si>
  <si>
    <t>příchytka kabelová kov</t>
  </si>
  <si>
    <t>2028956665</t>
  </si>
  <si>
    <t>49</t>
  </si>
  <si>
    <t>220270224.1</t>
  </si>
  <si>
    <t>Kabel EPS obvodů</t>
  </si>
  <si>
    <t>68083373</t>
  </si>
  <si>
    <t>50</t>
  </si>
  <si>
    <t>220270224.1.1</t>
  </si>
  <si>
    <t>645261327</t>
  </si>
  <si>
    <t>51</t>
  </si>
  <si>
    <t>220270224.1.2</t>
  </si>
  <si>
    <t>1623047127</t>
  </si>
  <si>
    <t>52</t>
  </si>
  <si>
    <t>220270224.2</t>
  </si>
  <si>
    <t>1297495105</t>
  </si>
  <si>
    <t>53</t>
  </si>
  <si>
    <t>460510021.2</t>
  </si>
  <si>
    <t>-1393624624</t>
  </si>
  <si>
    <t>54</t>
  </si>
  <si>
    <t xml:space="preserve">Rozvaděč 800x800 IP66 </t>
  </si>
  <si>
    <t>-898906163</t>
  </si>
  <si>
    <t>55</t>
  </si>
  <si>
    <t xml:space="preserve">Rozváděč 1500x800x300 IP66 </t>
  </si>
  <si>
    <t>-1185347348</t>
  </si>
  <si>
    <t>56</t>
  </si>
  <si>
    <t>0001</t>
  </si>
  <si>
    <t>Zdroj 12VDC/230V 1A  - zdroje budou umístěny v rozvaděči u EPS stávající přívod</t>
  </si>
  <si>
    <t>765465144</t>
  </si>
  <si>
    <t>57</t>
  </si>
  <si>
    <t>00012</t>
  </si>
  <si>
    <t>CXKE-R  3CX2,5</t>
  </si>
  <si>
    <t>-152012484</t>
  </si>
  <si>
    <t>58</t>
  </si>
  <si>
    <t>010918</t>
  </si>
  <si>
    <t>TCEPKPFLE   3X4X0,8</t>
  </si>
  <si>
    <t>-1451013288</t>
  </si>
  <si>
    <t>59</t>
  </si>
  <si>
    <t>0601082201</t>
  </si>
  <si>
    <t>PRAFlaGuard F PH 120R 2x2x1,5</t>
  </si>
  <si>
    <t>-989286215</t>
  </si>
  <si>
    <t>60</t>
  </si>
  <si>
    <t>805700821</t>
  </si>
  <si>
    <t>61</t>
  </si>
  <si>
    <t>26152577</t>
  </si>
  <si>
    <t>62</t>
  </si>
  <si>
    <t>1416502962</t>
  </si>
  <si>
    <t>63</t>
  </si>
  <si>
    <t>130208X</t>
  </si>
  <si>
    <t>Tlačítko IP65 - T6 v krytu ( červené ) " TOTAL, CENSTRAL STOP "</t>
  </si>
  <si>
    <t>1191451252</t>
  </si>
  <si>
    <t>1052961078</t>
  </si>
  <si>
    <t>65</t>
  </si>
  <si>
    <t>200157</t>
  </si>
  <si>
    <t>TR.PH 1523</t>
  </si>
  <si>
    <t>2146883470</t>
  </si>
  <si>
    <t>66</t>
  </si>
  <si>
    <t>200180</t>
  </si>
  <si>
    <t>Trubka 6021 ZNM pancéřová pr.21 pozink</t>
  </si>
  <si>
    <t>1231260304</t>
  </si>
  <si>
    <t>67</t>
  </si>
  <si>
    <t>531361934</t>
  </si>
  <si>
    <t>68</t>
  </si>
  <si>
    <t>240005</t>
  </si>
  <si>
    <t>HM.+VRUT 910/SD/8X50/ 2351099</t>
  </si>
  <si>
    <t>1214452628</t>
  </si>
  <si>
    <t>69</t>
  </si>
  <si>
    <t>240005.1</t>
  </si>
  <si>
    <t>Ocelové oko - kotvící kabel</t>
  </si>
  <si>
    <t>-233684713</t>
  </si>
  <si>
    <t>70</t>
  </si>
  <si>
    <t>41081</t>
  </si>
  <si>
    <t>Temperace rozvaděče - topné těleso 230V včetně regulace.</t>
  </si>
  <si>
    <t>233241797</t>
  </si>
  <si>
    <t>71</t>
  </si>
  <si>
    <t>41083</t>
  </si>
  <si>
    <t>SWITCH 8vst cat 5e 10/100/1000 POE</t>
  </si>
  <si>
    <t>796146132</t>
  </si>
  <si>
    <t>72</t>
  </si>
  <si>
    <t>-1405797949</t>
  </si>
  <si>
    <t>73</t>
  </si>
  <si>
    <t>4874266</t>
  </si>
  <si>
    <t>KONEKTOR 74266 RJ45 CAT.5 100KS</t>
  </si>
  <si>
    <t>1534203748</t>
  </si>
  <si>
    <t>74</t>
  </si>
  <si>
    <t>-1648713774</t>
  </si>
  <si>
    <t>75</t>
  </si>
  <si>
    <t>0340010029</t>
  </si>
  <si>
    <t>Sada štítků PROFILE CZ s LED</t>
  </si>
  <si>
    <t>1302722941</t>
  </si>
  <si>
    <t>76</t>
  </si>
  <si>
    <t>0340010111</t>
  </si>
  <si>
    <t>Pro215D_ústředna PROFILE Flexible, kompaktní skříň</t>
  </si>
  <si>
    <t>-1039058040</t>
  </si>
  <si>
    <t>77</t>
  </si>
  <si>
    <t>0340010152</t>
  </si>
  <si>
    <t>PNI800_síťová deska PROFILE Flexible</t>
  </si>
  <si>
    <t>-1218866956</t>
  </si>
  <si>
    <t>78</t>
  </si>
  <si>
    <t>0340110133</t>
  </si>
  <si>
    <t>FOM800-1_sada převodníků na optiku</t>
  </si>
  <si>
    <t>-1827094418</t>
  </si>
  <si>
    <t>79</t>
  </si>
  <si>
    <t>0340110230</t>
  </si>
  <si>
    <t>MXP024/50-U, zdroj</t>
  </si>
  <si>
    <t>1386411587</t>
  </si>
  <si>
    <t>80</t>
  </si>
  <si>
    <t>0340210001</t>
  </si>
  <si>
    <t>830PH_OPT/TD interaktivní multisenzor</t>
  </si>
  <si>
    <t>-1029690852</t>
  </si>
  <si>
    <t>81</t>
  </si>
  <si>
    <t>0340210005.1</t>
  </si>
  <si>
    <t>4B_patice senzoru pro řadu 830,802,601</t>
  </si>
  <si>
    <t>-656719661</t>
  </si>
  <si>
    <t>82</t>
  </si>
  <si>
    <t>0340310004</t>
  </si>
  <si>
    <t>DIN830/R_tlačítkový hlásič s izolátorem, venk. - červený</t>
  </si>
  <si>
    <t>627587720</t>
  </si>
  <si>
    <t>83</t>
  </si>
  <si>
    <t>0340410026</t>
  </si>
  <si>
    <t>Kabelová vývodka pro S200/FV300</t>
  </si>
  <si>
    <t>770622543</t>
  </si>
  <si>
    <t>84</t>
  </si>
  <si>
    <t>0340410033</t>
  </si>
  <si>
    <t xml:space="preserve">FV311SC_plamenný hlásič </t>
  </si>
  <si>
    <t>2021009724</t>
  </si>
  <si>
    <t>85</t>
  </si>
  <si>
    <t>0340410037</t>
  </si>
  <si>
    <t>MB300_držák plamenných hlásičů</t>
  </si>
  <si>
    <t>-2013377170</t>
  </si>
  <si>
    <t>86</t>
  </si>
  <si>
    <t>0340410038</t>
  </si>
  <si>
    <t>WH300_ochranný kryt</t>
  </si>
  <si>
    <t>-1726908417</t>
  </si>
  <si>
    <t>87</t>
  </si>
  <si>
    <t>0340410039</t>
  </si>
  <si>
    <t>WT 300, zkušební zařízení plamenných hlásičú</t>
  </si>
  <si>
    <t>-521246701</t>
  </si>
  <si>
    <t>88</t>
  </si>
  <si>
    <t>0340510006</t>
  </si>
  <si>
    <t>CIM800_vstupní prvek hlídaný</t>
  </si>
  <si>
    <t>-1044838057</t>
  </si>
  <si>
    <t>89</t>
  </si>
  <si>
    <t>0340510022</t>
  </si>
  <si>
    <t>Víko montážní krabice</t>
  </si>
  <si>
    <t>-2106910357</t>
  </si>
  <si>
    <t>90</t>
  </si>
  <si>
    <t>0340610039</t>
  </si>
  <si>
    <t>P80AVR_adresovatelná siréna s majákem, červená</t>
  </si>
  <si>
    <t>-2075783359</t>
  </si>
  <si>
    <t>91</t>
  </si>
  <si>
    <t>0340610047</t>
  </si>
  <si>
    <t>D-BOXR_montážní krabice pro povrchovou montáž</t>
  </si>
  <si>
    <t>-214856328</t>
  </si>
  <si>
    <t>92</t>
  </si>
  <si>
    <t>0340910020</t>
  </si>
  <si>
    <t>T210+ zkušební zařízení plamenných hlásičů</t>
  </si>
  <si>
    <t>-1093275604</t>
  </si>
  <si>
    <t>93</t>
  </si>
  <si>
    <t>0340910025</t>
  </si>
  <si>
    <t>Adaptér FV400 pro T210+</t>
  </si>
  <si>
    <t>2067398019</t>
  </si>
  <si>
    <t>94</t>
  </si>
  <si>
    <t>0340910066</t>
  </si>
  <si>
    <t>PS 12380, AKU 12V/38Ah</t>
  </si>
  <si>
    <t>-164868772</t>
  </si>
  <si>
    <t>95</t>
  </si>
  <si>
    <t>0340910066.1</t>
  </si>
  <si>
    <t>Montážní krabice</t>
  </si>
  <si>
    <t>15732467</t>
  </si>
  <si>
    <t>96</t>
  </si>
  <si>
    <t>0340910067</t>
  </si>
  <si>
    <t>PS 12260, AKU 12V/26Ah</t>
  </si>
  <si>
    <t>-401933777</t>
  </si>
  <si>
    <t>97</t>
  </si>
  <si>
    <t>Pol13.1</t>
  </si>
  <si>
    <t>1618773990</t>
  </si>
  <si>
    <t>98</t>
  </si>
  <si>
    <t>Pol14.1</t>
  </si>
  <si>
    <t>Montážní práce EPS - technologie</t>
  </si>
  <si>
    <t>100403283</t>
  </si>
  <si>
    <t>99</t>
  </si>
  <si>
    <t>Pol15</t>
  </si>
  <si>
    <t>1856361495</t>
  </si>
  <si>
    <t>100</t>
  </si>
  <si>
    <t>Pol16</t>
  </si>
  <si>
    <t>1896373060</t>
  </si>
  <si>
    <t>101</t>
  </si>
  <si>
    <t>Pol3.5</t>
  </si>
  <si>
    <t>274754074</t>
  </si>
  <si>
    <t>102</t>
  </si>
  <si>
    <t>Pol4.5</t>
  </si>
  <si>
    <t>-1327811959</t>
  </si>
  <si>
    <t>103</t>
  </si>
  <si>
    <t>Pol5.4</t>
  </si>
  <si>
    <t>717297068</t>
  </si>
  <si>
    <t>104</t>
  </si>
  <si>
    <t>Pol6.4</t>
  </si>
  <si>
    <t>412886717</t>
  </si>
  <si>
    <t>105</t>
  </si>
  <si>
    <t>Pol7.3</t>
  </si>
  <si>
    <t>-272952862</t>
  </si>
  <si>
    <t>106</t>
  </si>
  <si>
    <t>Pol8.3</t>
  </si>
  <si>
    <t>2002872065</t>
  </si>
  <si>
    <t>107</t>
  </si>
  <si>
    <t>Pol9.1</t>
  </si>
  <si>
    <t>1062490025</t>
  </si>
  <si>
    <t>108</t>
  </si>
  <si>
    <t>-490901618</t>
  </si>
  <si>
    <t>109</t>
  </si>
  <si>
    <t>-280370087</t>
  </si>
  <si>
    <t>110</t>
  </si>
  <si>
    <t>526636056</t>
  </si>
  <si>
    <t>111</t>
  </si>
  <si>
    <t>-2084165411</t>
  </si>
  <si>
    <t>112</t>
  </si>
  <si>
    <t>11000109R</t>
  </si>
  <si>
    <t>Doprava dodávek</t>
  </si>
  <si>
    <t>103768578</t>
  </si>
  <si>
    <t>M-3</t>
  </si>
  <si>
    <t>Kabelová trasa</t>
  </si>
  <si>
    <t>21-Z</t>
  </si>
  <si>
    <t>Zemní práce</t>
  </si>
  <si>
    <t>113</t>
  </si>
  <si>
    <t>460010024</t>
  </si>
  <si>
    <t>vytyč.trati kab.vedení v zastavěném prostoru</t>
  </si>
  <si>
    <t>km</t>
  </si>
  <si>
    <t>2120522193</t>
  </si>
  <si>
    <t>114</t>
  </si>
  <si>
    <t>460050602</t>
  </si>
  <si>
    <t>ruční výkop jámy zem.tř.3-4</t>
  </si>
  <si>
    <t>m3</t>
  </si>
  <si>
    <t>996291622</t>
  </si>
  <si>
    <t>115</t>
  </si>
  <si>
    <t>460080001.1</t>
  </si>
  <si>
    <t xml:space="preserve">betonový základ do rostlé zeminy bez bednění </t>
  </si>
  <si>
    <t>665048226</t>
  </si>
  <si>
    <t>VV</t>
  </si>
  <si>
    <t>"pro šachtice" 16</t>
  </si>
  <si>
    <t>"pro pilířek" 1</t>
  </si>
  <si>
    <t>Součet</t>
  </si>
  <si>
    <t>116</t>
  </si>
  <si>
    <t>460200684</t>
  </si>
  <si>
    <t>kabel.rýha 65cm/šíř. 120cm/hl. zem.tř.4</t>
  </si>
  <si>
    <t>-1988780939</t>
  </si>
  <si>
    <t>"rýha provedena v dl. 130 m - neoceňovat" 0</t>
  </si>
  <si>
    <t>117</t>
  </si>
  <si>
    <t>460420022</t>
  </si>
  <si>
    <t>kabel.lože z kop.písku rýha 65cm tl.10cm</t>
  </si>
  <si>
    <t>1326978020</t>
  </si>
  <si>
    <t>260</t>
  </si>
  <si>
    <t>"lože v rýze VN kabelu provedeno" -130</t>
  </si>
  <si>
    <t>118</t>
  </si>
  <si>
    <t>460490012</t>
  </si>
  <si>
    <t>fólie výstražná z PVC šířky 33cm</t>
  </si>
  <si>
    <t>354619914</t>
  </si>
  <si>
    <t>390</t>
  </si>
  <si>
    <t>"v rýze VN kabelu provedeno" -130</t>
  </si>
  <si>
    <t>119</t>
  </si>
  <si>
    <t>-1558172261</t>
  </si>
  <si>
    <t>120</t>
  </si>
  <si>
    <t>460520202</t>
  </si>
  <si>
    <t>Položení chráničky HDPE</t>
  </si>
  <si>
    <t>1791237490</t>
  </si>
  <si>
    <t>121</t>
  </si>
  <si>
    <t>460560684</t>
  </si>
  <si>
    <t>ruč.zához.kab.rýhy 65cm šíř.120cm hl.zem.tř.4</t>
  </si>
  <si>
    <t>-558290198</t>
  </si>
  <si>
    <t>122</t>
  </si>
  <si>
    <t>460600003u</t>
  </si>
  <si>
    <t>Protlak pod komunikací do d=160</t>
  </si>
  <si>
    <t>311765836</t>
  </si>
  <si>
    <t>"protlak proveden v dl. 22,0 m" 0</t>
  </si>
  <si>
    <t>123</t>
  </si>
  <si>
    <t>460600003u.1</t>
  </si>
  <si>
    <t>Protlak pod komunikací do d=110</t>
  </si>
  <si>
    <t>1567555278</t>
  </si>
  <si>
    <t>124</t>
  </si>
  <si>
    <t>1351931541</t>
  </si>
  <si>
    <t>125</t>
  </si>
  <si>
    <t>460600003u.2</t>
  </si>
  <si>
    <t>Protlak pod komunikací do d=HDPE</t>
  </si>
  <si>
    <t>1337420185</t>
  </si>
  <si>
    <t>126</t>
  </si>
  <si>
    <t>210100007</t>
  </si>
  <si>
    <t>ukonč.vod.v rozv.vč.zap.a konc.do 70 mm2</t>
  </si>
  <si>
    <t>404761237</t>
  </si>
  <si>
    <t>127</t>
  </si>
  <si>
    <t>210100009.1</t>
  </si>
  <si>
    <t>ukonč.vod.v rozv.vč.zap.a konc.do 120 mm2</t>
  </si>
  <si>
    <t>1650081603</t>
  </si>
  <si>
    <t>128</t>
  </si>
  <si>
    <t>210810056</t>
  </si>
  <si>
    <t>CYKY-CYKYm 5Cx2.5 mm2 750V (PU)</t>
  </si>
  <si>
    <t>1136812850</t>
  </si>
  <si>
    <t>129</t>
  </si>
  <si>
    <t>210810114</t>
  </si>
  <si>
    <t>CYKY-CYKYm 3Dx120+50 mm2 1kV (PU)</t>
  </si>
  <si>
    <t>-1603171765</t>
  </si>
  <si>
    <t>130</t>
  </si>
  <si>
    <t>21081011R</t>
  </si>
  <si>
    <t>CYKY-CYKYm 5x35</t>
  </si>
  <si>
    <t>1713681250</t>
  </si>
  <si>
    <t>131</t>
  </si>
  <si>
    <t>21081091R</t>
  </si>
  <si>
    <t xml:space="preserve">D+M datový kabel </t>
  </si>
  <si>
    <t>-2105624351</t>
  </si>
  <si>
    <t>132</t>
  </si>
  <si>
    <t>460510021.1</t>
  </si>
  <si>
    <t>-1661841950</t>
  </si>
  <si>
    <t>220+80</t>
  </si>
  <si>
    <t>133</t>
  </si>
  <si>
    <t>010179</t>
  </si>
  <si>
    <t>CYKY 3X120+70</t>
  </si>
  <si>
    <t>1422781887</t>
  </si>
  <si>
    <t>134</t>
  </si>
  <si>
    <t>010198-U</t>
  </si>
  <si>
    <t>CYKY  5CX 2,5</t>
  </si>
  <si>
    <t>204078696</t>
  </si>
  <si>
    <t>135</t>
  </si>
  <si>
    <t>0101981</t>
  </si>
  <si>
    <t>CYKY 5x35</t>
  </si>
  <si>
    <t>-634048121</t>
  </si>
  <si>
    <t>136</t>
  </si>
  <si>
    <t>10001000</t>
  </si>
  <si>
    <t>Betonová směs</t>
  </si>
  <si>
    <t>1270487085</t>
  </si>
  <si>
    <t>137</t>
  </si>
  <si>
    <t>1769910</t>
  </si>
  <si>
    <t>TRUBKA HDPE 40/33 06040</t>
  </si>
  <si>
    <t>1779995456</t>
  </si>
  <si>
    <t>130,0</t>
  </si>
  <si>
    <t>"protlak" -22,0</t>
  </si>
  <si>
    <t>138</t>
  </si>
  <si>
    <t>200207.1</t>
  </si>
  <si>
    <t>-735630743</t>
  </si>
  <si>
    <t>"protlak" -2*22,0</t>
  </si>
  <si>
    <t>139</t>
  </si>
  <si>
    <t>200207.1.1</t>
  </si>
  <si>
    <t>-1988171445</t>
  </si>
  <si>
    <t>140</t>
  </si>
  <si>
    <t>200207.1.2</t>
  </si>
  <si>
    <t>-425567286</t>
  </si>
  <si>
    <t>141</t>
  </si>
  <si>
    <t>321105</t>
  </si>
  <si>
    <t>Šachta instalační - do terenu PVC s poklopem - komplet</t>
  </si>
  <si>
    <t>1609997072</t>
  </si>
  <si>
    <t>142</t>
  </si>
  <si>
    <t>90001</t>
  </si>
  <si>
    <t>kopaný písek</t>
  </si>
  <si>
    <t>-1318273787</t>
  </si>
  <si>
    <t>16,9</t>
  </si>
  <si>
    <t>"provedeno" -130,0*0,1*0,65</t>
  </si>
  <si>
    <t>143</t>
  </si>
  <si>
    <t>90006</t>
  </si>
  <si>
    <t>fólie z polyetylenu šíře 330mm</t>
  </si>
  <si>
    <t>848271801</t>
  </si>
  <si>
    <t>"pro týhu VN kabelu" -130</t>
  </si>
  <si>
    <t>144</t>
  </si>
  <si>
    <t>21019154R</t>
  </si>
  <si>
    <t>Mont.pilíře bez zákl.kab.skříně a zap.vod. PSPP</t>
  </si>
  <si>
    <t>kus</t>
  </si>
  <si>
    <t>-1007387893</t>
  </si>
  <si>
    <t>145</t>
  </si>
  <si>
    <t>091153</t>
  </si>
  <si>
    <t>PILÍŘ  PER 2 + ZÁKLAD</t>
  </si>
  <si>
    <t>256</t>
  </si>
  <si>
    <t>611075826</t>
  </si>
  <si>
    <t>146</t>
  </si>
  <si>
    <t>21019202R</t>
  </si>
  <si>
    <t>Skříň pojistková SP - PRÁZDNÍ PRO ZAÚSTĚNÍ KABELŮ</t>
  </si>
  <si>
    <t>1686735436</t>
  </si>
  <si>
    <t>147</t>
  </si>
  <si>
    <t>091160</t>
  </si>
  <si>
    <t xml:space="preserve">Skříň  SS 100/NVS6- - SP 1  </t>
  </si>
  <si>
    <t>-248557024</t>
  </si>
  <si>
    <t>148</t>
  </si>
  <si>
    <t>0340210005</t>
  </si>
  <si>
    <t>Automatická závora pro kontrolu vjezdu na parkoviště, obousměrná, na samostatném ostrůvku vč. kabeláže, sloupků pro ovládání vč. SW. Cena včetně dodávky a instalace ( kabelové propojení s hlavní vrátnicí a napájením )vč. hovorové soupravy, čtečky karet nebo čipů vč. úpravy přístupového systému s kapacitou načtení až 600 ks karet MIFARE DESFIRE (stávající zaměstnanecké karty)</t>
  </si>
  <si>
    <t>1630207522</t>
  </si>
  <si>
    <t>149</t>
  </si>
  <si>
    <t>03402111R</t>
  </si>
  <si>
    <t>D+M indukční smyčky</t>
  </si>
  <si>
    <t>-372724410</t>
  </si>
  <si>
    <t>150</t>
  </si>
  <si>
    <t>034021121R</t>
  </si>
  <si>
    <t>Doplnění systému kamery a identifikace SPZ</t>
  </si>
  <si>
    <t>1913728114</t>
  </si>
  <si>
    <t>151</t>
  </si>
  <si>
    <t>Pol2.4</t>
  </si>
  <si>
    <t>Vyměřování šachtic, kabelových tras.</t>
  </si>
  <si>
    <t>2031863552</t>
  </si>
  <si>
    <t>152</t>
  </si>
  <si>
    <t>Pol3.4</t>
  </si>
  <si>
    <t>Vyměřování tras.</t>
  </si>
  <si>
    <t>-1035546693</t>
  </si>
  <si>
    <t>153</t>
  </si>
  <si>
    <t>Pol4.4</t>
  </si>
  <si>
    <t>Spolupráce s revizním technikem</t>
  </si>
  <si>
    <t>1443305284</t>
  </si>
  <si>
    <t>154</t>
  </si>
  <si>
    <t>Pol6.3</t>
  </si>
  <si>
    <t>Koordinace s ostatními profesemi</t>
  </si>
  <si>
    <t>1585935743</t>
  </si>
  <si>
    <t>155</t>
  </si>
  <si>
    <t>Pol7.2</t>
  </si>
  <si>
    <t>Příprava staveniště</t>
  </si>
  <si>
    <t>-839114938</t>
  </si>
  <si>
    <t>156</t>
  </si>
  <si>
    <t>Pol8.2</t>
  </si>
  <si>
    <t>-1630237848</t>
  </si>
  <si>
    <t>157</t>
  </si>
  <si>
    <t>1251150219</t>
  </si>
  <si>
    <t>158</t>
  </si>
  <si>
    <t>2132922112</t>
  </si>
  <si>
    <t>159</t>
  </si>
  <si>
    <t>2039402081</t>
  </si>
  <si>
    <t>160</t>
  </si>
  <si>
    <t>555349988</t>
  </si>
  <si>
    <t>161</t>
  </si>
  <si>
    <t>11000105R</t>
  </si>
  <si>
    <t>Podíl přidružených výkonů z C46M</t>
  </si>
  <si>
    <t>kpl</t>
  </si>
  <si>
    <t>572241868</t>
  </si>
  <si>
    <t>162</t>
  </si>
  <si>
    <t>11000106R</t>
  </si>
  <si>
    <t>Ekologická přirážka z C21M a navázaného materiálu</t>
  </si>
  <si>
    <t>1579168645</t>
  </si>
  <si>
    <t>163</t>
  </si>
  <si>
    <t>11000107R</t>
  </si>
  <si>
    <t>Provoz investora z C21M a navázaného materiálu</t>
  </si>
  <si>
    <t>-377873689</t>
  </si>
  <si>
    <t>164</t>
  </si>
  <si>
    <t>11000108R</t>
  </si>
  <si>
    <t>Stimulační přirážka z C21M a navázaného materiálu</t>
  </si>
  <si>
    <t>350836021</t>
  </si>
  <si>
    <t>165</t>
  </si>
  <si>
    <t>394730156</t>
  </si>
  <si>
    <t>M-4</t>
  </si>
  <si>
    <t>Osvětlení přístřešku</t>
  </si>
  <si>
    <t>166</t>
  </si>
  <si>
    <t>0000005</t>
  </si>
  <si>
    <t>A - Montáž svítidla</t>
  </si>
  <si>
    <t>328026967</t>
  </si>
  <si>
    <t>167</t>
  </si>
  <si>
    <t>665668069</t>
  </si>
  <si>
    <t>168</t>
  </si>
  <si>
    <t>210010022</t>
  </si>
  <si>
    <t>1083157097</t>
  </si>
  <si>
    <t>169</t>
  </si>
  <si>
    <t>210010351</t>
  </si>
  <si>
    <t>krab.rozvodka typ 6455-11 do 4mm2 vč.zapoj.</t>
  </si>
  <si>
    <t>172591030</t>
  </si>
  <si>
    <t>170</t>
  </si>
  <si>
    <t>210020651</t>
  </si>
  <si>
    <t>nosné konstr. pro zařízení o váze do 5 kg</t>
  </si>
  <si>
    <t>Ks</t>
  </si>
  <si>
    <t>-1844882382</t>
  </si>
  <si>
    <t>171</t>
  </si>
  <si>
    <t>210100001</t>
  </si>
  <si>
    <t>ukonč.vod.v rozv.vč.zap.a konc.do 2.5mm2</t>
  </si>
  <si>
    <t>783107432</t>
  </si>
  <si>
    <t>172</t>
  </si>
  <si>
    <t>210810045</t>
  </si>
  <si>
    <t>CYKY-CYKYm 3Cx1.5 mm2 750V (PU)</t>
  </si>
  <si>
    <t>-332907206</t>
  </si>
  <si>
    <t>173</t>
  </si>
  <si>
    <t>215191621</t>
  </si>
  <si>
    <t>-1791849279</t>
  </si>
  <si>
    <t>174</t>
  </si>
  <si>
    <t>010175-U.1</t>
  </si>
  <si>
    <t>CYKY  3X1,5</t>
  </si>
  <si>
    <t>1962784835</t>
  </si>
  <si>
    <t>175</t>
  </si>
  <si>
    <t>04100</t>
  </si>
  <si>
    <t>Fe profil U 40</t>
  </si>
  <si>
    <t>kg</t>
  </si>
  <si>
    <t>468015519</t>
  </si>
  <si>
    <t>176</t>
  </si>
  <si>
    <t>090901</t>
  </si>
  <si>
    <t>KR.D 9525/CR</t>
  </si>
  <si>
    <t>-2005912171</t>
  </si>
  <si>
    <t>177</t>
  </si>
  <si>
    <t>100201</t>
  </si>
  <si>
    <t>Závitová tyč 8</t>
  </si>
  <si>
    <t>1751613935</t>
  </si>
  <si>
    <t>178</t>
  </si>
  <si>
    <t>1235739432</t>
  </si>
  <si>
    <t>179</t>
  </si>
  <si>
    <t>-379959013</t>
  </si>
  <si>
    <t>180</t>
  </si>
  <si>
    <t>2042360</t>
  </si>
  <si>
    <t>1989185795</t>
  </si>
  <si>
    <t>181</t>
  </si>
  <si>
    <t>300025 X</t>
  </si>
  <si>
    <t>A - SVÍTIDLO- LED , IP65 ,Prachotěsné svítidlo , polyesterové tělo.53W, 7000lm</t>
  </si>
  <si>
    <t>1193544227</t>
  </si>
  <si>
    <t>182</t>
  </si>
  <si>
    <t>Pol2.3</t>
  </si>
  <si>
    <t>Vyměřování svítidel,, spínačů, kabelových tras.</t>
  </si>
  <si>
    <t>1542502941</t>
  </si>
  <si>
    <t>183</t>
  </si>
  <si>
    <t>Pol3.3</t>
  </si>
  <si>
    <t>115100760</t>
  </si>
  <si>
    <t>184</t>
  </si>
  <si>
    <t>Pol4.3</t>
  </si>
  <si>
    <t>1350133352</t>
  </si>
  <si>
    <t>185</t>
  </si>
  <si>
    <t>Pol6.2</t>
  </si>
  <si>
    <t>817481360</t>
  </si>
  <si>
    <t>186</t>
  </si>
  <si>
    <t>Pol7.1</t>
  </si>
  <si>
    <t>-1622365603</t>
  </si>
  <si>
    <t>187</t>
  </si>
  <si>
    <t>Pol8.1</t>
  </si>
  <si>
    <t>-184779716</t>
  </si>
  <si>
    <t>188</t>
  </si>
  <si>
    <t>1352350857</t>
  </si>
  <si>
    <t>189</t>
  </si>
  <si>
    <t>1630230554</t>
  </si>
  <si>
    <t>190</t>
  </si>
  <si>
    <t>686021011</t>
  </si>
  <si>
    <t>M-5</t>
  </si>
  <si>
    <t>VN a trafo</t>
  </si>
  <si>
    <t>191</t>
  </si>
  <si>
    <t>210010105</t>
  </si>
  <si>
    <t>Kabelová trubka do země</t>
  </si>
  <si>
    <t>-1507336012</t>
  </si>
  <si>
    <t>192</t>
  </si>
  <si>
    <t>210100009</t>
  </si>
  <si>
    <t>-717437811</t>
  </si>
  <si>
    <t>193</t>
  </si>
  <si>
    <t>210220021.1</t>
  </si>
  <si>
    <t>uzem. v zemi FeZn do 120 mm2 vč.svorek;propoj.aj.</t>
  </si>
  <si>
    <t>-1966340076</t>
  </si>
  <si>
    <t>194</t>
  </si>
  <si>
    <t>210220021.2</t>
  </si>
  <si>
    <t>878497465</t>
  </si>
  <si>
    <t>195</t>
  </si>
  <si>
    <t>210950111</t>
  </si>
  <si>
    <t>svazkování jednožilových kabelů vn</t>
  </si>
  <si>
    <t>1356672336</t>
  </si>
  <si>
    <t>196</t>
  </si>
  <si>
    <t>215945440</t>
  </si>
  <si>
    <t>AXEKCEY 120mm2 /22kV (PU)</t>
  </si>
  <si>
    <t>-131333242</t>
  </si>
  <si>
    <t>197</t>
  </si>
  <si>
    <t>-1437472022</t>
  </si>
  <si>
    <t>198</t>
  </si>
  <si>
    <t>-1910814811</t>
  </si>
  <si>
    <t>199</t>
  </si>
  <si>
    <t>0011220104100</t>
  </si>
  <si>
    <t>-1034224094</t>
  </si>
  <si>
    <t>200</t>
  </si>
  <si>
    <t>100044</t>
  </si>
  <si>
    <t>ZEM.PASEK FEZN 30/4</t>
  </si>
  <si>
    <t>Kg</t>
  </si>
  <si>
    <t>-1856363365</t>
  </si>
  <si>
    <t>201</t>
  </si>
  <si>
    <t>-665962830</t>
  </si>
  <si>
    <t>202</t>
  </si>
  <si>
    <t>1131648</t>
  </si>
  <si>
    <t>KABEL 22-AXEKVCEY 1x120/16</t>
  </si>
  <si>
    <t>958507172</t>
  </si>
  <si>
    <t>203</t>
  </si>
  <si>
    <t>1636082609</t>
  </si>
  <si>
    <t>204</t>
  </si>
  <si>
    <t>-579399245</t>
  </si>
  <si>
    <t>205</t>
  </si>
  <si>
    <t>1746130</t>
  </si>
  <si>
    <t>-693484060</t>
  </si>
  <si>
    <t>206</t>
  </si>
  <si>
    <t>4502280</t>
  </si>
  <si>
    <t>VN - CTSbt 1x630KVA/3-24 ( komplet včetně kiosku a zemnění ) + rozvaděč VN, rozvaděč NN</t>
  </si>
  <si>
    <t>89042277</t>
  </si>
  <si>
    <t>207</t>
  </si>
  <si>
    <t>4502280.1</t>
  </si>
  <si>
    <t>VN - ROZVADĚČ VN - v stávající rozvodně doplnění del PD - DPMO</t>
  </si>
  <si>
    <t>-460424670</t>
  </si>
  <si>
    <t>208</t>
  </si>
  <si>
    <t>Pol1.2</t>
  </si>
  <si>
    <t>Montážní práce - VN ( napojení na stávající vedení )</t>
  </si>
  <si>
    <t>1529617582</t>
  </si>
  <si>
    <t>209</t>
  </si>
  <si>
    <t>Pol2.2</t>
  </si>
  <si>
    <t>Revize elektro VN</t>
  </si>
  <si>
    <t>-532195214</t>
  </si>
  <si>
    <t>210</t>
  </si>
  <si>
    <t>Pol3.2</t>
  </si>
  <si>
    <t>Montáž trafostanice VN</t>
  </si>
  <si>
    <t>-1090914313</t>
  </si>
  <si>
    <t>211</t>
  </si>
  <si>
    <t>Pol4.2</t>
  </si>
  <si>
    <t>107333039</t>
  </si>
  <si>
    <t>212</t>
  </si>
  <si>
    <t>Pol6.1</t>
  </si>
  <si>
    <t>Jeřáb</t>
  </si>
  <si>
    <t>-1780288007</t>
  </si>
  <si>
    <t>213</t>
  </si>
  <si>
    <t>990238710</t>
  </si>
  <si>
    <t>214</t>
  </si>
  <si>
    <t>-860763950</t>
  </si>
  <si>
    <t>215</t>
  </si>
  <si>
    <t>2088529987</t>
  </si>
  <si>
    <t>M-6</t>
  </si>
  <si>
    <t>VO</t>
  </si>
  <si>
    <t>216</t>
  </si>
  <si>
    <t>1001307197</t>
  </si>
  <si>
    <t>217</t>
  </si>
  <si>
    <t>164114864</t>
  </si>
  <si>
    <t>218</t>
  </si>
  <si>
    <t>460200304</t>
  </si>
  <si>
    <t>kabel.rýha 50cm/šíř. 120cm/hl. zem.tř.4</t>
  </si>
  <si>
    <t>-2083010894</t>
  </si>
  <si>
    <t>219</t>
  </si>
  <si>
    <t>460300006</t>
  </si>
  <si>
    <t>hutnění zeminy vrstvy 20cm</t>
  </si>
  <si>
    <t>-869022110</t>
  </si>
  <si>
    <t>220</t>
  </si>
  <si>
    <t>460560304</t>
  </si>
  <si>
    <t>ruč.zához.kab.rýhy 50cm šíř.120cm hl.zem.tř.4</t>
  </si>
  <si>
    <t>-537061807</t>
  </si>
  <si>
    <t>221</t>
  </si>
  <si>
    <t>460620013</t>
  </si>
  <si>
    <t>provizorní úprava terénu zem.tř.3</t>
  </si>
  <si>
    <t>m2</t>
  </si>
  <si>
    <t>-279684505</t>
  </si>
  <si>
    <t>222</t>
  </si>
  <si>
    <t>1601008716</t>
  </si>
  <si>
    <t>223</t>
  </si>
  <si>
    <t>210100003</t>
  </si>
  <si>
    <t>ukonč.vod.v rozv.vč.zap.a konc.do 16mm2</t>
  </si>
  <si>
    <t>736481176</t>
  </si>
  <si>
    <t>224</t>
  </si>
  <si>
    <t>2101002521</t>
  </si>
  <si>
    <t>ukonč.kab.celoplast.do 5x25 mm2</t>
  </si>
  <si>
    <t>-1367699428</t>
  </si>
  <si>
    <t>225</t>
  </si>
  <si>
    <t>210120101</t>
  </si>
  <si>
    <t>pojistka vložka do 60A vč. doteku</t>
  </si>
  <si>
    <t>-977280414</t>
  </si>
  <si>
    <t>226</t>
  </si>
  <si>
    <t>210202011</t>
  </si>
  <si>
    <t>444 23 15 - Montáž svítidla</t>
  </si>
  <si>
    <t>517909259</t>
  </si>
  <si>
    <t>227</t>
  </si>
  <si>
    <t>210204002</t>
  </si>
  <si>
    <t>stožár ocelový 12m</t>
  </si>
  <si>
    <t>-1561066515</t>
  </si>
  <si>
    <t>228</t>
  </si>
  <si>
    <t>210204103</t>
  </si>
  <si>
    <t>výložník ocel. 1-rám. do hmotnosti 35kg</t>
  </si>
  <si>
    <t>-1058069277</t>
  </si>
  <si>
    <t>229</t>
  </si>
  <si>
    <t>210204201</t>
  </si>
  <si>
    <t>elektrovýzbroj stožáru pro 1 okruh</t>
  </si>
  <si>
    <t>942056466</t>
  </si>
  <si>
    <t>230</t>
  </si>
  <si>
    <t>210220021</t>
  </si>
  <si>
    <t>2115575731</t>
  </si>
  <si>
    <t>231</t>
  </si>
  <si>
    <t>210220022</t>
  </si>
  <si>
    <t>uzem. v zemi FeZn R=8-10 mm vč.svorek,propoj. aj.</t>
  </si>
  <si>
    <t>1632265385</t>
  </si>
  <si>
    <t>232</t>
  </si>
  <si>
    <t>210220301</t>
  </si>
  <si>
    <t>svorky hromosvodové do 2 šroubu (SS;SR 03)</t>
  </si>
  <si>
    <t>-543309575</t>
  </si>
  <si>
    <t>233</t>
  </si>
  <si>
    <t>210220302</t>
  </si>
  <si>
    <t>svorky hromosv.nad 2 šrouby(ST;SJ;SK;SZ;SR01;02)</t>
  </si>
  <si>
    <t>-1042270638</t>
  </si>
  <si>
    <t>234</t>
  </si>
  <si>
    <t>1296311429</t>
  </si>
  <si>
    <t>235</t>
  </si>
  <si>
    <t>-608353767</t>
  </si>
  <si>
    <t>236</t>
  </si>
  <si>
    <t>210810057</t>
  </si>
  <si>
    <t>CYKY-CYKYm 5Cx10 mm2 750V (PU)</t>
  </si>
  <si>
    <t>-939608907</t>
  </si>
  <si>
    <t>237</t>
  </si>
  <si>
    <t>250020001</t>
  </si>
  <si>
    <t>kartáčování ocelovým kartáčem konstrukce tech.</t>
  </si>
  <si>
    <t>1972536872</t>
  </si>
  <si>
    <t>238</t>
  </si>
  <si>
    <t>250020201</t>
  </si>
  <si>
    <t>vrchní nátěr jednosložkový</t>
  </si>
  <si>
    <t>206856032</t>
  </si>
  <si>
    <t>239</t>
  </si>
  <si>
    <t>250060032</t>
  </si>
  <si>
    <t>nátěr stožáru a výložníku do 12 m</t>
  </si>
  <si>
    <t>-66316754</t>
  </si>
  <si>
    <t>240</t>
  </si>
  <si>
    <t>460080001</t>
  </si>
  <si>
    <t>betonový základ do rostlé zeminy bez bednění</t>
  </si>
  <si>
    <t>-583027853</t>
  </si>
  <si>
    <t>241</t>
  </si>
  <si>
    <t>460100023</t>
  </si>
  <si>
    <t>pouzdrový zákl.pro stožár VO v trase 300x1500mm</t>
  </si>
  <si>
    <t>1782354722</t>
  </si>
  <si>
    <t>242</t>
  </si>
  <si>
    <t>-1042416539</t>
  </si>
  <si>
    <t>243</t>
  </si>
  <si>
    <t>010175-U</t>
  </si>
  <si>
    <t>CYKY  3CX1,5</t>
  </si>
  <si>
    <t>909821783</t>
  </si>
  <si>
    <t>244</t>
  </si>
  <si>
    <t>010196-U</t>
  </si>
  <si>
    <t>CYKY  5CX10</t>
  </si>
  <si>
    <t>-488099716</t>
  </si>
  <si>
    <t>245</t>
  </si>
  <si>
    <t>010231</t>
  </si>
  <si>
    <t>Smršťovací záklopka 5x10-25</t>
  </si>
  <si>
    <t>62895736</t>
  </si>
  <si>
    <t>246</t>
  </si>
  <si>
    <t>050064</t>
  </si>
  <si>
    <t>VYLOZNIK  ZAR.ZINEK 2m</t>
  </si>
  <si>
    <t>-591036740</t>
  </si>
  <si>
    <t>247</t>
  </si>
  <si>
    <t>050229</t>
  </si>
  <si>
    <t>SV.VYB.- STOŽÍROVÉ - 12m/66W 8000LM</t>
  </si>
  <si>
    <t>1042906966</t>
  </si>
  <si>
    <t>248</t>
  </si>
  <si>
    <t>050260</t>
  </si>
  <si>
    <t>STOZAR KONUS - 11,5M  ZAROVY ZINEK</t>
  </si>
  <si>
    <t>1622144324</t>
  </si>
  <si>
    <t>249</t>
  </si>
  <si>
    <t>100003</t>
  </si>
  <si>
    <t>ZEM.DRAT FEZN 10 MM</t>
  </si>
  <si>
    <t>-88082562</t>
  </si>
  <si>
    <t>250</t>
  </si>
  <si>
    <t>152321652</t>
  </si>
  <si>
    <t>251</t>
  </si>
  <si>
    <t>-1867771230</t>
  </si>
  <si>
    <t>252</t>
  </si>
  <si>
    <t>10001002</t>
  </si>
  <si>
    <t>Betonová trubka 300/1500</t>
  </si>
  <si>
    <t>-1022146695</t>
  </si>
  <si>
    <t>253</t>
  </si>
  <si>
    <t>100031</t>
  </si>
  <si>
    <t>ZEM.SVORKA SZ</t>
  </si>
  <si>
    <t>844259074</t>
  </si>
  <si>
    <t>254</t>
  </si>
  <si>
    <t>100039</t>
  </si>
  <si>
    <t>ZEM.SVORKA SR 02 pas.+pas.</t>
  </si>
  <si>
    <t>-1768692588</t>
  </si>
  <si>
    <t>255</t>
  </si>
  <si>
    <t>100040</t>
  </si>
  <si>
    <t>ZEM.SVORKA SR 03 pas.+kul.</t>
  </si>
  <si>
    <t>-856912052</t>
  </si>
  <si>
    <t>871332675</t>
  </si>
  <si>
    <t>257</t>
  </si>
  <si>
    <t>180029</t>
  </si>
  <si>
    <t>POJ.PATRONA  6A</t>
  </si>
  <si>
    <t>-1438035740</t>
  </si>
  <si>
    <t>258</t>
  </si>
  <si>
    <t>200207a</t>
  </si>
  <si>
    <t>1112891343</t>
  </si>
  <si>
    <t>259</t>
  </si>
  <si>
    <t>5628101870010</t>
  </si>
  <si>
    <t>štítek z PVC na označení kabelu -359050</t>
  </si>
  <si>
    <t>KUS</t>
  </si>
  <si>
    <t>496308950</t>
  </si>
  <si>
    <t>90106</t>
  </si>
  <si>
    <t>email konzumní 02130</t>
  </si>
  <si>
    <t>-1210349563</t>
  </si>
  <si>
    <t>261</t>
  </si>
  <si>
    <t>90106a</t>
  </si>
  <si>
    <t>-1964994165</t>
  </si>
  <si>
    <t>262</t>
  </si>
  <si>
    <t>90116</t>
  </si>
  <si>
    <t>barva syntetická základní Primer S2000</t>
  </si>
  <si>
    <t>-552663081</t>
  </si>
  <si>
    <t>263</t>
  </si>
  <si>
    <t>90119</t>
  </si>
  <si>
    <t>ředidlo S 6006</t>
  </si>
  <si>
    <t>-1312430813</t>
  </si>
  <si>
    <t>264</t>
  </si>
  <si>
    <t>-1090948724</t>
  </si>
  <si>
    <t>265</t>
  </si>
  <si>
    <t>996007</t>
  </si>
  <si>
    <t>633734515</t>
  </si>
  <si>
    <t>266</t>
  </si>
  <si>
    <t>996008</t>
  </si>
  <si>
    <t>-1050839072</t>
  </si>
  <si>
    <t>267</t>
  </si>
  <si>
    <t>Pol1.1</t>
  </si>
  <si>
    <t>-549982261</t>
  </si>
  <si>
    <t>268</t>
  </si>
  <si>
    <t>Pol4.1</t>
  </si>
  <si>
    <t>Plošina</t>
  </si>
  <si>
    <t>1231494019</t>
  </si>
  <si>
    <t>269</t>
  </si>
  <si>
    <t>1034029551</t>
  </si>
  <si>
    <t>270</t>
  </si>
  <si>
    <t>1396032203</t>
  </si>
  <si>
    <t>271</t>
  </si>
  <si>
    <t>1176591113</t>
  </si>
  <si>
    <t>M-7</t>
  </si>
  <si>
    <t>Měření spotřeby</t>
  </si>
  <si>
    <t>21-M7-01</t>
  </si>
  <si>
    <t>Elektroměry</t>
  </si>
  <si>
    <t>272</t>
  </si>
  <si>
    <t>2100101R</t>
  </si>
  <si>
    <t>Multifunkční měřidlo L&amp;G, ZMD410CT44.2429 3x58/100…240/415V/0,01…1/6A, ověření stanoveného měřidla, komunikační modul RS-485, protokol IEC62056-21</t>
  </si>
  <si>
    <t>1484866070</t>
  </si>
  <si>
    <t>273</t>
  </si>
  <si>
    <t>2100102R</t>
  </si>
  <si>
    <t>Multifunkční měřidlo, PRO380-S-CT-Mod, 3x230/400V, x/5A, rozhraní RS-485, protokol ModBUS</t>
  </si>
  <si>
    <t>-2107060955</t>
  </si>
  <si>
    <t>274</t>
  </si>
  <si>
    <t>2100103R</t>
  </si>
  <si>
    <t>Multifunkční měřidlo, PRO380-Mod, 3x230/400V, 100A, rozhraní RS-485, protokol ModBUS</t>
  </si>
  <si>
    <t>192809832</t>
  </si>
  <si>
    <t>275</t>
  </si>
  <si>
    <t>2100104R</t>
  </si>
  <si>
    <t xml:space="preserve">Rozvaděč DT-1 AISYS </t>
  </si>
  <si>
    <t>-586209804</t>
  </si>
  <si>
    <t>276</t>
  </si>
  <si>
    <t>2100105R</t>
  </si>
  <si>
    <t>SW AISYS - Integrace komunikativního měřidla, protokol IEC62056-21</t>
  </si>
  <si>
    <t>511757238</t>
  </si>
  <si>
    <t>277</t>
  </si>
  <si>
    <t>2100106R</t>
  </si>
  <si>
    <t>SW AISYS - Integrace komunikativního měřidla, protokol ModBUS</t>
  </si>
  <si>
    <t>230072681</t>
  </si>
  <si>
    <t>278</t>
  </si>
  <si>
    <t>2100107R</t>
  </si>
  <si>
    <t>SW AISYS - Zařazení odběrného místa do stávající regulace rezervované kapacity</t>
  </si>
  <si>
    <t>212030124</t>
  </si>
  <si>
    <t>279</t>
  </si>
  <si>
    <t>2100108R</t>
  </si>
  <si>
    <t>Grafická příprava podkladových schémat vizualizace</t>
  </si>
  <si>
    <t>237754830</t>
  </si>
  <si>
    <t>280</t>
  </si>
  <si>
    <t>2100109R</t>
  </si>
  <si>
    <t>Režie přípravy SW AISYS</t>
  </si>
  <si>
    <t>1729070556</t>
  </si>
  <si>
    <t>281</t>
  </si>
  <si>
    <t>2100110R</t>
  </si>
  <si>
    <t>Montážní práce na místě</t>
  </si>
  <si>
    <t>hod</t>
  </si>
  <si>
    <t>657600557</t>
  </si>
  <si>
    <t>282</t>
  </si>
  <si>
    <t>210111R</t>
  </si>
  <si>
    <t>Montáž měřidla spotřeby el. energie typu A na místě dle vyhlášky 82/2011 Sb, plombování.</t>
  </si>
  <si>
    <t>-1211276864</t>
  </si>
  <si>
    <t>283</t>
  </si>
  <si>
    <t>2100112R</t>
  </si>
  <si>
    <t>Plombování měřidla spotřeby el. energie typu B, C na místě dle vyhlášky 82/2011 S</t>
  </si>
  <si>
    <t>-1758076000</t>
  </si>
  <si>
    <t>284</t>
  </si>
  <si>
    <t>2100113R</t>
  </si>
  <si>
    <t>Doprava a přesun materiálu</t>
  </si>
  <si>
    <t>1010902697</t>
  </si>
  <si>
    <t>285</t>
  </si>
  <si>
    <t>210114R</t>
  </si>
  <si>
    <t>Ostatní režie a pojištění</t>
  </si>
  <si>
    <t>-1644587822</t>
  </si>
  <si>
    <t>IO 02 - Identifikační a přihlašovací systém</t>
  </si>
  <si>
    <t>PSV - Práce a dodávky PSV</t>
  </si>
  <si>
    <t xml:space="preserve">    742 - Elektroinstalace - slaboproud</t>
  </si>
  <si>
    <t>PSV</t>
  </si>
  <si>
    <t>Práce a dodávky PSV</t>
  </si>
  <si>
    <t>742</t>
  </si>
  <si>
    <t>Elektroinstalace - slaboproud</t>
  </si>
  <si>
    <t>001.01R</t>
  </si>
  <si>
    <t>Zprovoznění systému a napojení systému IVC</t>
  </si>
  <si>
    <t>858943432</t>
  </si>
  <si>
    <t>"NENACEŇOVAT"</t>
  </si>
  <si>
    <t>"ocenění je součástí položky 7 a 8 v části PS 01" 0</t>
  </si>
  <si>
    <t>001.02R</t>
  </si>
  <si>
    <t>Ostatní komponenty - součást stojanu v PS01</t>
  </si>
  <si>
    <t>-428984599</t>
  </si>
  <si>
    <t>SO 01 - Objekty vodíkové technologie</t>
  </si>
  <si>
    <t>HSV - Práce a dodávky HSV</t>
  </si>
  <si>
    <t xml:space="preserve">    1 - Zemní práce</t>
  </si>
  <si>
    <t xml:space="preserve">    2 - Zakládání</t>
  </si>
  <si>
    <t xml:space="preserve">    9 - Ostatní konstrukce a práce, bourání</t>
  </si>
  <si>
    <t xml:space="preserve">    997 - Přesun sutě</t>
  </si>
  <si>
    <t xml:space="preserve">    711 - Izolace proti vodě, vlhkosti a plynům</t>
  </si>
  <si>
    <t xml:space="preserve">    764 - Konstrukce klempířské</t>
  </si>
  <si>
    <t xml:space="preserve">    767 - Konstrukce zámečnické</t>
  </si>
  <si>
    <t>HSV</t>
  </si>
  <si>
    <t>Práce a dodávky HSV</t>
  </si>
  <si>
    <t>111251101</t>
  </si>
  <si>
    <t>Odstranění křovin a stromů s odstraněním kořenů strojně průměru kmene do 100 mm v rovině nebo ve svahu sklonu terénu do 1:5, při celkové ploše do 100 m2</t>
  </si>
  <si>
    <t>-1685745521</t>
  </si>
  <si>
    <t>"K1" 10</t>
  </si>
  <si>
    <t>"K2" 56</t>
  </si>
  <si>
    <t>"K3" 15</t>
  </si>
  <si>
    <t>"K4" 160</t>
  </si>
  <si>
    <t>"K5" 15</t>
  </si>
  <si>
    <t>"K6" 16</t>
  </si>
  <si>
    <t>112101101</t>
  </si>
  <si>
    <t>Odstranění stromů s odřezáním kmene a s odvětvením listnatých, průměru kmene přes 100 do 300 mm</t>
  </si>
  <si>
    <t>919150373</t>
  </si>
  <si>
    <t>"již provedeno 23ks" 0</t>
  </si>
  <si>
    <t>112101102</t>
  </si>
  <si>
    <t>Odstranění stromů s odřezáním kmene a s odvětvením listnatých, průměru kmene přes 300 do 500 mm</t>
  </si>
  <si>
    <t>-860550409</t>
  </si>
  <si>
    <t>"již provedeno 14ks" 0</t>
  </si>
  <si>
    <t>112101103</t>
  </si>
  <si>
    <t>Odstranění stromů s odřezáním kmene a s odvětvením listnatých, průměru kmene přes 500 do 700 mm</t>
  </si>
  <si>
    <t>-93226950</t>
  </si>
  <si>
    <t>"již provedeno 3ks" 0</t>
  </si>
  <si>
    <t>112251101</t>
  </si>
  <si>
    <t>Odstranění pařezů strojně s jejich vykopáním, vytrháním nebo odstřelením průměru přes 100 do 300 mm</t>
  </si>
  <si>
    <t>-724341767</t>
  </si>
  <si>
    <t>112251102</t>
  </si>
  <si>
    <t>Odstranění pařezů strojně s jejich vykopáním, vytrháním nebo odstřelením průměru přes 300 do 500 mm</t>
  </si>
  <si>
    <t>-1869161575</t>
  </si>
  <si>
    <t>112251103</t>
  </si>
  <si>
    <t>Odstranění pařezů strojně s jejich vykopáním, vytrháním nebo odstřelením průměru přes 500 do 700 mm</t>
  </si>
  <si>
    <t>546841500</t>
  </si>
  <si>
    <t>113106142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</si>
  <si>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betonových nebo kameninových dlaždic, desek nebo tvarovek</t>
  </si>
  <si>
    <t>-1361038811</t>
  </si>
  <si>
    <t>113106143</t>
  </si>
  <si>
    <t>Rozebrání dlažeb komunikací pro pěší s přemístěním hmot na skládku na vzdálenost do 3 m nebo s naložením na dopravní prostředek s ložem z kameniva nebo živice a s jakoukoliv výplní spár strojně plochy jednotlivě přes 50 m2 z kamenných dlaždic nebo desek</t>
  </si>
  <si>
    <t>-94048743</t>
  </si>
  <si>
    <t>90,0*0,6*2</t>
  </si>
  <si>
    <t>113107171</t>
  </si>
  <si>
    <t>Odstranění podkladů nebo krytů strojně plochy jednotlivě přes 50 m2 do 200 m2 s přemístěním hmot na skládku na vzdálenost do 20 m nebo s naložením na dopravní prostředek z betonu prostého, o tl. vrstvy přes 100 do 150 mm</t>
  </si>
  <si>
    <t>1674210440</t>
  </si>
  <si>
    <t>113154265</t>
  </si>
  <si>
    <t>Frézování živičného podkladu nebo krytu s naložením na dopravní prostředek plochy přes 500 do 1 000 m2 s překážkami v trase pruhu šířky přes 1 m do 2 m, tloušťky vrstvy 200 mm</t>
  </si>
  <si>
    <t>213627657</t>
  </si>
  <si>
    <t>"tl. 150 mm" 1750</t>
  </si>
  <si>
    <t>113201112</t>
  </si>
  <si>
    <t>Vytrhání obrub s vybouráním lože, s přemístěním hmot na skládku na vzdálenost do 3 m nebo s naložením na dopravní prostředek silničních ležatých</t>
  </si>
  <si>
    <t>-125654564</t>
  </si>
  <si>
    <t>(90+100+7)*2+30</t>
  </si>
  <si>
    <t>121151113</t>
  </si>
  <si>
    <t>Sejmutí ornice strojně při souvislé ploše přes 100 do 500 m2, tl. vrstvy do 200 mm</t>
  </si>
  <si>
    <t>-1930241177</t>
  </si>
  <si>
    <t>122251104</t>
  </si>
  <si>
    <t>Odkopávky a prokopávky nezapažené strojně v hornině třídy těžitelnosti I skupiny 3 přes 100 do 500 m3</t>
  </si>
  <si>
    <t>-1173098513</t>
  </si>
  <si>
    <t>600*0,2</t>
  </si>
  <si>
    <t>122251106</t>
  </si>
  <si>
    <t>Odkopávky a prokopávky nezapažené strojně v hornině třídy těžitelnosti I skupiny 3 přes 1 000 do 5 000 m3</t>
  </si>
  <si>
    <t>-2084523511</t>
  </si>
  <si>
    <t>"pod stáv. asf." 1750*(0,4-0,15)</t>
  </si>
  <si>
    <t>"pod stáv. betonem" 880*(0,4-0,2)</t>
  </si>
  <si>
    <t>"pod stáv. dlažbou" 1920*(0,4-0,1)</t>
  </si>
  <si>
    <t>53,0*73,0*(1,0-0,4)</t>
  </si>
  <si>
    <t>131251100</t>
  </si>
  <si>
    <t>Hloubení nezapažených jam a zářezů strojně s urovnáním dna do předepsaného profilu a spádu v hornině třídy těžitelnosti I skupiny 3 do 20 m3</t>
  </si>
  <si>
    <t>433053711</t>
  </si>
  <si>
    <t>"reklamní totem" 1,2*2,0*1,3</t>
  </si>
  <si>
    <t>"zásobník a výdejní stojen odstřikovače" (2,9-1,0)*4,9*3,7</t>
  </si>
  <si>
    <t>"výdejní stojan" (1,95-1,0)*1,6*0,9*2</t>
  </si>
  <si>
    <t>"trafostanice" 0,95*4,45*3,35</t>
  </si>
  <si>
    <t>162201401</t>
  </si>
  <si>
    <t>Vodorovné přemístění větví, kmenů nebo pařezů s naložením, složením a dopravou do 1000 m větví stromů listnatých, průměru kmene přes 100 do 300 mm</t>
  </si>
  <si>
    <t>-805558098</t>
  </si>
  <si>
    <t>162201402</t>
  </si>
  <si>
    <t>Vodorovné přemístění větví, kmenů nebo pařezů s naložením, složením a dopravou do 1000 m větví stromů listnatých, průměru kmene přes 300 do 500 mm</t>
  </si>
  <si>
    <t>1032344730</t>
  </si>
  <si>
    <t>162201403</t>
  </si>
  <si>
    <t>Vodorovné přemístění větví, kmenů nebo pařezů s naložením, složením a dopravou do 1000 m větví stromů listnatých, průměru kmene přes 500 do 700 mm</t>
  </si>
  <si>
    <t>-623766876</t>
  </si>
  <si>
    <t>162201411</t>
  </si>
  <si>
    <t>Vodorovné přemístění větví, kmenů nebo pařezů s naložením, složením a dopravou do 1000 m kmenů stromů listnatých, průměru přes 100 do 300 mm</t>
  </si>
  <si>
    <t>1629238022</t>
  </si>
  <si>
    <t>162201412</t>
  </si>
  <si>
    <t>Vodorovné přemístění větví, kmenů nebo pařezů s naložením, složením a dopravou do 1000 m kmenů stromů listnatých, průměru přes 300 do 500 mm</t>
  </si>
  <si>
    <t>397231300</t>
  </si>
  <si>
    <t>162201413</t>
  </si>
  <si>
    <t>Vodorovné přemístění větví, kmenů nebo pařezů s naložením, složením a dopravou do 1000 m kmenů stromů listnatých, průměru přes 500 do 700 mm</t>
  </si>
  <si>
    <t>-1562269560</t>
  </si>
  <si>
    <t>162201421</t>
  </si>
  <si>
    <t>Vodorovné přemístění větví, kmenů nebo pařezů s naložením, složením a dopravou do 1000 m pařezů kmenů, průměru přes 100 do 300 mm</t>
  </si>
  <si>
    <t>-1094066845</t>
  </si>
  <si>
    <t>162201422</t>
  </si>
  <si>
    <t>Vodorovné přemístění větví, kmenů nebo pařezů s naložením, složením a dopravou do 1000 m pařezů kmenů, průměru přes 300 do 500 mm</t>
  </si>
  <si>
    <t>-1486280028</t>
  </si>
  <si>
    <t>162201423</t>
  </si>
  <si>
    <t>Vodorovné přemístění větví, kmenů nebo pařezů s naložením, složením a dopravou do 1000 m pařezů kmenů, průměru přes 500 do 700 mm</t>
  </si>
  <si>
    <t>1754451230</t>
  </si>
  <si>
    <t>162301501</t>
  </si>
  <si>
    <t>Vodorovné přemístění smýcených křovin do průměru kmene 100 mm na vzdálenost do 5 000 m</t>
  </si>
  <si>
    <t>-689313145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</si>
  <si>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</si>
  <si>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</si>
  <si>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827927273</t>
  </si>
  <si>
    <t>"ornice" 600*0,2</t>
  </si>
  <si>
    <t>"výkop" 54,465</t>
  </si>
  <si>
    <t>"odkop" 120+3510,9</t>
  </si>
  <si>
    <t>162751119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</si>
  <si>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</si>
  <si>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567770688</t>
  </si>
  <si>
    <t>"ornice" 600*0,2*0,5</t>
  </si>
  <si>
    <t>60*10 'Přepočtené koeficientem množství</t>
  </si>
  <si>
    <t>171152501</t>
  </si>
  <si>
    <t>Zhutnění podloží pod násypy z rostlé horniny třídy těžitelnosti I a II, skupiny 1 až 4 z hornin soudružných a nesoudržných</t>
  </si>
  <si>
    <t>-893618564</t>
  </si>
  <si>
    <t>171201221</t>
  </si>
  <si>
    <t>Poplatek za uložení stavebního odpadu na skládce (skládkovné) zeminy a kamení zatříděného do Katalogu odpadů pod kódem 17 05 04</t>
  </si>
  <si>
    <t>t</t>
  </si>
  <si>
    <t>-265271368</t>
  </si>
  <si>
    <t>3805,365*1,7 'Přepočtené koeficientem množství</t>
  </si>
  <si>
    <t>174151101</t>
  </si>
  <si>
    <t>Zásyp sypaninou z jakékoliv horniny strojně s uložením výkopku ve vrstvách se zhutněním jam, šachet, rýh nebo kolem objektů v těchto vykopávkách</t>
  </si>
  <si>
    <t>1219564574</t>
  </si>
  <si>
    <t>"výkop" 54,465+3869</t>
  </si>
  <si>
    <t>"lože" -(25,607+0,24)</t>
  </si>
  <si>
    <t>"základy" -(27,783+81,057+28,357+36+10,281+74,304+57,24)</t>
  </si>
  <si>
    <t>"ZB" -87,75*0,25</t>
  </si>
  <si>
    <t>"enegokanál" -0,85*0,6*150</t>
  </si>
  <si>
    <t>"chladící jednotka" 1,0*2,75*4,0*2</t>
  </si>
  <si>
    <t>58341341</t>
  </si>
  <si>
    <t>kamenivo drcené drobné frakce 0/4</t>
  </si>
  <si>
    <t>1678368878</t>
  </si>
  <si>
    <t xml:space="preserve">"pod kompres. jednotku, technologie" </t>
  </si>
  <si>
    <t>2*0,75*2,25*14,25</t>
  </si>
  <si>
    <t xml:space="preserve">"pod zásobník" </t>
  </si>
  <si>
    <t>2*0,75*3,25*7,5</t>
  </si>
  <si>
    <t>106,657*1,8 'Přepočtené koeficientem množství</t>
  </si>
  <si>
    <t>58344003</t>
  </si>
  <si>
    <t>kamenivo drcené hrubé frakce 63/125</t>
  </si>
  <si>
    <t>454681991</t>
  </si>
  <si>
    <t>3506,158-106,657</t>
  </si>
  <si>
    <t>3399,501*1,8 'Přepočtené koeficientem množství</t>
  </si>
  <si>
    <t>17500101R</t>
  </si>
  <si>
    <t>Statická zkouška</t>
  </si>
  <si>
    <t>-58855267</t>
  </si>
  <si>
    <t>17500102R</t>
  </si>
  <si>
    <t>Rozbor vykopané zeminy</t>
  </si>
  <si>
    <t>-2112915998</t>
  </si>
  <si>
    <t>Zakládání</t>
  </si>
  <si>
    <t>271532212</t>
  </si>
  <si>
    <t>Podsyp pod základové konstrukce se zhutněním a urovnáním povrchu z kameniva hrubého, frakce 16 - 32 mm</t>
  </si>
  <si>
    <t>1802882865</t>
  </si>
  <si>
    <t>"zásobník a výdejní stojan odstřikovače" 0,15*4,9*3,7</t>
  </si>
  <si>
    <t>"kompresní jednostka a technologie" 0,1*14,85*2,95*2</t>
  </si>
  <si>
    <t>"trafostanice" 0,1*4,45*3,35</t>
  </si>
  <si>
    <t>"chladící jednotka" 4,35*3,45*0,1*2</t>
  </si>
  <si>
    <t>"zásobník H2" 2*0,1*8,6*5,6</t>
  </si>
  <si>
    <t>271562211</t>
  </si>
  <si>
    <t>Podsyp pod základové konstrukce se zhutněním a urovnáním povrchu z kameniva drobného, frakce 0 - 4 mm</t>
  </si>
  <si>
    <t>-1624770087</t>
  </si>
  <si>
    <t>"reklamní totem" 0,1*2,0*1,2</t>
  </si>
  <si>
    <t>273313611</t>
  </si>
  <si>
    <t>Základy z betonu prostého desky z betonu kamenem neprokládaného tř. C 16/20</t>
  </si>
  <si>
    <t>-841626565</t>
  </si>
  <si>
    <t>"kompres. jednotka a technologie" 2*0,1*14,85*2,95</t>
  </si>
  <si>
    <t>"priority panel" (0,1+0,08)*1,1*(1,4+0,3+0,65+0,35)</t>
  </si>
  <si>
    <t>"zásobníků" 0,1*7,6*3,85*2</t>
  </si>
  <si>
    <t>273321411</t>
  </si>
  <si>
    <t>Základy z betonu železového (bez výztuže) desky z betonu bez zvláštních nároků na prostředí tř. C 20/25</t>
  </si>
  <si>
    <t>297384827</t>
  </si>
  <si>
    <t>"energokanál" 0,55*1,25*150</t>
  </si>
  <si>
    <t>273322511</t>
  </si>
  <si>
    <t>Základy z betonu železového (bez výztuže) desky z betonu se zvýšenými nároky na prostředí tř. C 25/30</t>
  </si>
  <si>
    <t>-813046677</t>
  </si>
  <si>
    <t>"zásobník" 2*(0,4+0,2)*1,65*2,9</t>
  </si>
  <si>
    <t>"energokanál" 0,5*1,35*150,0</t>
  </si>
  <si>
    <t>"stojan" 2*0,2*1,05*0,75</t>
  </si>
  <si>
    <t>273322611</t>
  </si>
  <si>
    <t>Základy z betonu železového (bez výztuže) desky z betonu se zvýšenými nároky na prostředí tř. C 30/37</t>
  </si>
  <si>
    <t>1922397884</t>
  </si>
  <si>
    <t>"trafostanice" 0,15*3,45*2,4</t>
  </si>
  <si>
    <t>"kompresní jednotka a technologie" 0,2*14,75*2,75*2</t>
  </si>
  <si>
    <t>"vysokotlaký zásobník" 0,2*7,5*3,45*2</t>
  </si>
  <si>
    <t>"výdejní stojan" 0,2*0,9*1,5*2</t>
  </si>
  <si>
    <t>"chladící jednotka" 2*(0,2*3,25*5,5+0,1*1,25*3,25)</t>
  </si>
  <si>
    <t>273351121</t>
  </si>
  <si>
    <t>Bednění základů desek zřízení</t>
  </si>
  <si>
    <t>-1140883225</t>
  </si>
  <si>
    <t>2*0,3*(3,25+5,5)*2</t>
  </si>
  <si>
    <t>2*(0,2*2*(14,75+2,75))</t>
  </si>
  <si>
    <t>273351122</t>
  </si>
  <si>
    <t>Bednění základů desek odstranění</t>
  </si>
  <si>
    <t>-1765990072</t>
  </si>
  <si>
    <t>274321411</t>
  </si>
  <si>
    <t>Základy z betonu železového (bez výztuže) pasy z betonu bez zvláštních nároků na prostředí tř. C 20/25</t>
  </si>
  <si>
    <t>472820108</t>
  </si>
  <si>
    <t>"energokanál" 0,2*0,6*150,0*2</t>
  </si>
  <si>
    <t>274322511</t>
  </si>
  <si>
    <t>Základy z betonu železového (bez výztuže) pasy z betonu se zvýšenými nároky na prostředí tř. C 25/30</t>
  </si>
  <si>
    <t>-711073896</t>
  </si>
  <si>
    <t>"priority panel" 2*0,3*1,3*(1,1*3+0,65)</t>
  </si>
  <si>
    <t>"zásobník" 2*0,2*1,8*2*(1,65+2,9)</t>
  </si>
  <si>
    <t>"stojan" 2*0,15*2*0,6*(1,05+0,75)</t>
  </si>
  <si>
    <t>274322611</t>
  </si>
  <si>
    <t>Základy z betonu železového (bez výztuže) pasy z betonu se zvýšenými nároky na prostředí tř. C 30/37</t>
  </si>
  <si>
    <t>-1571563081</t>
  </si>
  <si>
    <t>"zásobník H2" 2*5,0*8,0*1,2</t>
  </si>
  <si>
    <t>"výdejní stojan" 2*0,2*1,2*2*(0,9+1,5)</t>
  </si>
  <si>
    <t>274351121</t>
  </si>
  <si>
    <t>Bednění základů pasů rovné zřízení</t>
  </si>
  <si>
    <t>232567620</t>
  </si>
  <si>
    <t>0,8*2*150</t>
  </si>
  <si>
    <t>1,2*2*(0,9+1,5)*2*2</t>
  </si>
  <si>
    <t>2*1,3*(1,1*3*2+0,3*3+0,65*2)</t>
  </si>
  <si>
    <t>2*2,4*2*(1,65+2,9)*2</t>
  </si>
  <si>
    <t>2*0,8*2*(1,05+0,75)</t>
  </si>
  <si>
    <t>2*2*1,2*(8,0+5,0)</t>
  </si>
  <si>
    <t>274351122</t>
  </si>
  <si>
    <t>Bednění základů pasů rovné odstranění</t>
  </si>
  <si>
    <t>-144576824</t>
  </si>
  <si>
    <t>275322611</t>
  </si>
  <si>
    <t>Základy z betonu železového (bez výztuže) patky z betonu se zvýšenými nároky na prostředí tř. C 30/37</t>
  </si>
  <si>
    <t>-2091803064</t>
  </si>
  <si>
    <t>"přístřešek" 1,0*2,2*2,2*6+1,0*2,2*1,9*6</t>
  </si>
  <si>
    <t>"reklamní a cenový totem" 2,0*1,2*1,3</t>
  </si>
  <si>
    <t>"chladící jednotka" 0,2*3,25*5,5+0,1*1,25*3,25</t>
  </si>
  <si>
    <t>275351121</t>
  </si>
  <si>
    <t>Bednění základů patek zřízení</t>
  </si>
  <si>
    <t>-628246494</t>
  </si>
  <si>
    <t>2*1,3*(2,0+1,2)</t>
  </si>
  <si>
    <t>1,0*2,2*4*6+1,0*2*(2,2+1,9)*6</t>
  </si>
  <si>
    <t>275351122</t>
  </si>
  <si>
    <t>Bednění základů patek odstranění</t>
  </si>
  <si>
    <t>-1598484272</t>
  </si>
  <si>
    <t>27831115R</t>
  </si>
  <si>
    <t xml:space="preserve">Zálivka otvorů z betonu bez zvýšených nároků na prostředí tř. C 20/25 </t>
  </si>
  <si>
    <t>-1019015195</t>
  </si>
  <si>
    <t>279113143</t>
  </si>
  <si>
    <t>Základové zdi z tvárnic ztraceného bednění včetně výplně z betonu bez zvláštních nároků na vliv prostředí třídy C 20/25, tloušťky zdiva přes 200 do 250 mm</t>
  </si>
  <si>
    <t>329859761</t>
  </si>
  <si>
    <t>"vysokotlaký zásobník" 2*0,75*2*(7,5+3,75)</t>
  </si>
  <si>
    <t>"kompres. jednotka a technologie" 0,75*2*(14,75+2,75+0,5)*2</t>
  </si>
  <si>
    <t>279113153</t>
  </si>
  <si>
    <t>Základové zdi z tvárnic ztraceného bednění včetně výplně z betonu bez zvláštních nároků na vliv prostředí třídy C 25/30, tloušťky zdiva přes 200 do 250 mm</t>
  </si>
  <si>
    <t>1940802172</t>
  </si>
  <si>
    <t>"chladící jednotka" 1,0*(2*4,25+3,25)*2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</si>
  <si>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</si>
  <si>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</si>
  <si>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101876340</t>
  </si>
  <si>
    <t xml:space="preserve">"40 kg/m3" </t>
  </si>
  <si>
    <t>(103,125+107,307+36,32+36,0+10,281+98,304+61,221+87,75*0,25+23,5*0,25*2)*0,001*40</t>
  </si>
  <si>
    <t>27990101R</t>
  </si>
  <si>
    <t>Laboratorní zkouška betonu</t>
  </si>
  <si>
    <t>-1187756220</t>
  </si>
  <si>
    <t>27990102R</t>
  </si>
  <si>
    <t>Prostup základem DN150 dl. do 300 mm</t>
  </si>
  <si>
    <t>-1644244121</t>
  </si>
  <si>
    <t>Ostatní konstrukce a práce, bourání</t>
  </si>
  <si>
    <t>91500101R</t>
  </si>
  <si>
    <t>D+M cenového a reklamního totemu vč. kotvení</t>
  </si>
  <si>
    <t>1032850677</t>
  </si>
  <si>
    <t>919726122</t>
  </si>
  <si>
    <t>Geotextilie netkaná pro ochranu, separaci nebo filtraci měrná hmotnost přes 200 do 300 g/m2</t>
  </si>
  <si>
    <t>-1972605704</t>
  </si>
  <si>
    <t>1160+1320+45+1190+3900</t>
  </si>
  <si>
    <t>91972621R</t>
  </si>
  <si>
    <t>D + M prefa energokanálu vč. zákrytové desky</t>
  </si>
  <si>
    <t>-146843541</t>
  </si>
  <si>
    <t>961055111</t>
  </si>
  <si>
    <t>Bourání základů z betonu železového</t>
  </si>
  <si>
    <t>-996868461</t>
  </si>
  <si>
    <t>(15+23+12)*2*0,5*1,0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</si>
  <si>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</si>
  <si>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</si>
  <si>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</si>
  <si>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</si>
  <si>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-265933662</t>
  </si>
  <si>
    <t>"asfalt" 805</t>
  </si>
  <si>
    <t>"beton"489,6+286+122,96</t>
  </si>
  <si>
    <t>"kámen" 25,38</t>
  </si>
  <si>
    <t>"ŽB"120</t>
  </si>
  <si>
    <t>997221559</t>
  </si>
  <si>
    <t>Vodorovná doprava suti bez naložení, ale se složením a s hrubým urovnáním Příplatek k ceně za každý další i započatý 1 km přes 1 km</t>
  </si>
  <si>
    <t>-1047601809</t>
  </si>
  <si>
    <t>1848,94*9 'Přepočtené koeficientem množství</t>
  </si>
  <si>
    <t>997221645</t>
  </si>
  <si>
    <t>Poplatek za uložení stavebního odpadu na skládce (skládkovné) asfaltového bez obsahu dehtu zatříděného do Katalogu odpadů pod kódem 17 03 02</t>
  </si>
  <si>
    <t>855075821</t>
  </si>
  <si>
    <t>997221815</t>
  </si>
  <si>
    <t>Poplatek za uložení stavebního odpadu na skládce (skládkovné) z prostého betonu zatříděného do Katalogu odpadů pod kódem 170 101</t>
  </si>
  <si>
    <t>330758640</t>
  </si>
  <si>
    <t>997221862</t>
  </si>
  <si>
    <t>Poplatek za uložení stavebního odpadu na recyklační skládce (skládkovné) z armovaného betonu zatříděného do Katalogu odpadů pod kódem 17 01 01</t>
  </si>
  <si>
    <t>1451304670</t>
  </si>
  <si>
    <t>997221873</t>
  </si>
  <si>
    <t>Poplatek za uložení stavebního odpadu na recyklační skládce (skládkovné) zeminy a kamení zatříděného do Katalogu odpadů pod kódem 17 05 04</t>
  </si>
  <si>
    <t>2113930444</t>
  </si>
  <si>
    <t>711</t>
  </si>
  <si>
    <t>Izolace proti vodě, vlhkosti a plynům</t>
  </si>
  <si>
    <t>711113121</t>
  </si>
  <si>
    <t>Izolace proti zemní vlhkosti natěradly a tmely za studena na ploše svislé S těsnícím nátěrem na bázi pryže (latexu) a bitumenů</t>
  </si>
  <si>
    <t>328739889</t>
  </si>
  <si>
    <t>14+441,44+110,32</t>
  </si>
  <si>
    <t>998711101</t>
  </si>
  <si>
    <t>Přesun hmot pro izolace proti vodě, vlhkosti a plynům stanovený z hmotnosti přesunovaného materiálu vodorovná dopravní vzdálenost do 50 m v objektech výšky do 6 m</t>
  </si>
  <si>
    <t>-1905991035</t>
  </si>
  <si>
    <t>764</t>
  </si>
  <si>
    <t>Konstrukce klempířské</t>
  </si>
  <si>
    <t>764518423</t>
  </si>
  <si>
    <t>Svod z pozinkovaného plechu včetně objímek, kolen a odskoků kruhový, průměru 120 mm</t>
  </si>
  <si>
    <t>-634921379</t>
  </si>
  <si>
    <t>5,0*3*2</t>
  </si>
  <si>
    <t>998764101</t>
  </si>
  <si>
    <t>Přesun hmot pro konstrukce klempířské stanovený z hmotnosti přesunovaného materiálu vodorovná dopravní vzdálenost do 50 m v objektech výšky do 6 m</t>
  </si>
  <si>
    <t>-1429043046</t>
  </si>
  <si>
    <t>767</t>
  </si>
  <si>
    <t>Konstrukce zámečnické</t>
  </si>
  <si>
    <t>767391112</t>
  </si>
  <si>
    <t>Montáž krytiny z tvarovaných plechů trapézových nebo vlnitých, uchyceným šroubováním</t>
  </si>
  <si>
    <t>-2100113513</t>
  </si>
  <si>
    <t>1548411R</t>
  </si>
  <si>
    <t>plech trapézový 39/160 AlZn tl 0,75mm</t>
  </si>
  <si>
    <t>1745389237</t>
  </si>
  <si>
    <t>" povrch žárový pozink z výroby" 486</t>
  </si>
  <si>
    <t>486*1,05 'Přepočtené koeficientem množství</t>
  </si>
  <si>
    <t>76790101R</t>
  </si>
  <si>
    <t>přejezd jeřábu do 120km</t>
  </si>
  <si>
    <t>-1876905836</t>
  </si>
  <si>
    <t>76790103R</t>
  </si>
  <si>
    <t>jeřáb s nosností do 160t</t>
  </si>
  <si>
    <t>-2084087385</t>
  </si>
  <si>
    <t>"8 hod/den" 8*14</t>
  </si>
  <si>
    <t>23090203R</t>
  </si>
  <si>
    <t>Montážní plošina do v. 10 m 30 dnů</t>
  </si>
  <si>
    <t>2020961891</t>
  </si>
  <si>
    <t>767995114</t>
  </si>
  <si>
    <t>Montáž ostatních atypických zámečnických konstrukcí hmotnosti přes 20 do 50 kg</t>
  </si>
  <si>
    <t>569792063</t>
  </si>
  <si>
    <t>3163001R</t>
  </si>
  <si>
    <t xml:space="preserve">Ocelová nosná konstrukce třídy S235 </t>
  </si>
  <si>
    <t>-1835747445</t>
  </si>
  <si>
    <t>"v povrchové úpravě dle PD výkres D.1.1.2 - 05" 24394</t>
  </si>
  <si>
    <t>76799601R</t>
  </si>
  <si>
    <t>Zinkování konstrukce</t>
  </si>
  <si>
    <t>-1902891677</t>
  </si>
  <si>
    <t>76799602R</t>
  </si>
  <si>
    <t>Spojovací materiál</t>
  </si>
  <si>
    <t>-759213883</t>
  </si>
  <si>
    <t>76799603R</t>
  </si>
  <si>
    <t>D+M vrata ocelová pojízdná 2000/2600 vč. zamykání, manuálně otvíravá, posun na kolejnici, příslušných zámečnických prvků, povrch pozink</t>
  </si>
  <si>
    <t>1962665562</t>
  </si>
  <si>
    <t>76799604R</t>
  </si>
  <si>
    <t>D+M poklop 660/660 vč. rámu a napojení na kanál</t>
  </si>
  <si>
    <t>1826787461</t>
  </si>
  <si>
    <t>76799605R</t>
  </si>
  <si>
    <t>D+M zakrytí otvoru 1650x420x1000 tl. 5 mm s dolním rámem š. 50 mm vč. základního nátěru</t>
  </si>
  <si>
    <t>-218734236</t>
  </si>
  <si>
    <t>76799606R</t>
  </si>
  <si>
    <t>D+M zakrytí otvoru 2100x600x1000 tl. 5 mm s dolním rámem š. 50 mm vč. základního nátěru</t>
  </si>
  <si>
    <t>-1509387464</t>
  </si>
  <si>
    <t>76799607R</t>
  </si>
  <si>
    <t>D+M zakrytí otvoru 650x650x1000 tl. 5 mm s dolním rámem š. 50 mm vč. základního nátěru</t>
  </si>
  <si>
    <t>512</t>
  </si>
  <si>
    <t>-1303607039</t>
  </si>
  <si>
    <t>998767101</t>
  </si>
  <si>
    <t>Přesun hmot pro zámečnické konstrukce stanovený z hmotnosti přesunovaného materiálu vodorovná dopravní vzdálenost do 50 m v objektech výšky do 6 m</t>
  </si>
  <si>
    <t>-183798014</t>
  </si>
  <si>
    <t>SO 02 - Zpevněné plochy technologie, oplocení a dopravní značení</t>
  </si>
  <si>
    <t xml:space="preserve">      12 - Zemní práce - odkopávky a prokopávky</t>
  </si>
  <si>
    <t xml:space="preserve">      13 - Zemní práce - hloubené vykopávky</t>
  </si>
  <si>
    <t xml:space="preserve">      16 - Zemní práce - přemístění výkopku</t>
  </si>
  <si>
    <t xml:space="preserve">      18 - Zemní práce - povrchové úpravy terénu</t>
  </si>
  <si>
    <t xml:space="preserve">      21 - Zakládání - úprava podloží a základové spáry, zlepšování vlastností hornin</t>
  </si>
  <si>
    <t xml:space="preserve">      27 -  Zakládání</t>
  </si>
  <si>
    <t xml:space="preserve">    3 - Svislé a kompletní konstrukce</t>
  </si>
  <si>
    <t xml:space="preserve">    5 - Komunikace pozemní</t>
  </si>
  <si>
    <t xml:space="preserve">      56 - Podkladní vrstvy komunikací, letišť a ploch</t>
  </si>
  <si>
    <t xml:space="preserve">      58 - Kryty pozemních komunikací, letišť a ploch z betonu a ostatních hmot</t>
  </si>
  <si>
    <t xml:space="preserve">      59 - Kryty pozemních komunikací, letišť a ploch dlážděných (předlažby)</t>
  </si>
  <si>
    <t xml:space="preserve">    6 - Úpravy povrchů, podlahy a osazování výplní</t>
  </si>
  <si>
    <t xml:space="preserve">    8 - Trubní vedení</t>
  </si>
  <si>
    <t xml:space="preserve">      87 - Potrubí z trub plastických a skleněných</t>
  </si>
  <si>
    <t xml:space="preserve">      89 - Trubní vedení - ostatní konstrukce</t>
  </si>
  <si>
    <t xml:space="preserve">    91 - Doplňující konstrukce a práce pozemních komunikací, letišť a ploch</t>
  </si>
  <si>
    <t xml:space="preserve">      99 - Přesun hmot</t>
  </si>
  <si>
    <t>-1617676290</t>
  </si>
  <si>
    <t>"chodník předláždění" 135</t>
  </si>
  <si>
    <t>113106221</t>
  </si>
  <si>
    <t>Rozebrání dlažeb a dílců vozovek a ploch s přemístěním hmot na skládku na vzdálenost do 3 m nebo s naložením na dopravní prostředek, s jakoukoliv výplní spár strojně plochy jednotlivě přes 50 m2 do 200 m2 z drobných kostek nebo odseků s ložem z kameniva</t>
  </si>
  <si>
    <t>1773929373</t>
  </si>
  <si>
    <t>"odstavná plocha BUS dočas.oprava" 110</t>
  </si>
  <si>
    <t>113107151</t>
  </si>
  <si>
    <t>Odstranění podkladů nebo krytů strojně plochy jednotlivě přes 50 m2 do 200 m2 s přemístěním hmot na skládku na vzdálenost do 20 m nebo s naložením na dopravní prostředek z kameniva těženého, o tl. vrstvy do 100 mm</t>
  </si>
  <si>
    <t>147683259</t>
  </si>
  <si>
    <t>113107172</t>
  </si>
  <si>
    <t>Odstranění podkladů nebo krytů strojně plochy jednotlivě přes 50 m2 do 200 m2 s přemístěním hmot na skládku na vzdálenost do 20 m nebo s naložením na dopravní prostředek z betonu prostého, o tl. vrstvy přes 150 do 300 mm</t>
  </si>
  <si>
    <t>-1281470668</t>
  </si>
  <si>
    <t>-1423198413</t>
  </si>
  <si>
    <t>Zemní práce - odkopávky a prokopávky</t>
  </si>
  <si>
    <t>122151101</t>
  </si>
  <si>
    <t>Odkopávky a prokopávky nezapažené v hornině třídy těžitelnosti I, skupiny 1 a 2 objem do 20 m3 strojně</t>
  </si>
  <si>
    <t>-1942289649</t>
  </si>
  <si>
    <t>nakopání ornice na mezideponii</t>
  </si>
  <si>
    <t>plocha zeleně s novým průměrnou tl. 150 mm rozprostření živé vrstvy podornice</t>
  </si>
  <si>
    <t>"okolo zpevněné plochy " 870,11*0,15</t>
  </si>
  <si>
    <t>"Vnitřní ostrůvky" 544,03*0,15</t>
  </si>
  <si>
    <t>Odkopávky a prokopávky nezapažené v hornině třídy těžitelnosti I, skupiny 3 objem do 5000 m3 strojně</t>
  </si>
  <si>
    <t>797447254</t>
  </si>
  <si>
    <t>výkop - technický odhad bez prostoru technologie</t>
  </si>
  <si>
    <t>2095*0,4+938*0,45+85*0,35</t>
  </si>
  <si>
    <t>výkop pro sanaci pláně</t>
  </si>
  <si>
    <t>2406,11*0,4</t>
  </si>
  <si>
    <t>Zemní práce - hloubené vykopávky</t>
  </si>
  <si>
    <t>Hloubení jam nezapažených v hornině třídy těžitelnosti I, skupiny 3 objem do 20 m3 strojně</t>
  </si>
  <si>
    <t>1988092514</t>
  </si>
  <si>
    <t>vpusti</t>
  </si>
  <si>
    <t>10*(2*2*2)</t>
  </si>
  <si>
    <t>dopravní značení</t>
  </si>
  <si>
    <t>8*0,5*0,5*0,6</t>
  </si>
  <si>
    <t>132251102</t>
  </si>
  <si>
    <t>Hloubení rýh nezapažených š do 800 mm v hornině třídy těžitelnosti I, skupiny 3 objem do 50 m3 strojně</t>
  </si>
  <si>
    <t>-153082762</t>
  </si>
  <si>
    <t>výkop pro obrubníky</t>
  </si>
  <si>
    <t>přejezdové 150/150</t>
  </si>
  <si>
    <t>596,93*0,45*0,25</t>
  </si>
  <si>
    <t>záhonové 50/200</t>
  </si>
  <si>
    <t>(18,2)*0,35*0,25</t>
  </si>
  <si>
    <t>zapuštěné  100/250</t>
  </si>
  <si>
    <t>"lemující technologii"84,92*0,40*0,25</t>
  </si>
  <si>
    <t>"Vybíjecí prahy"39,5*0,40*0,25</t>
  </si>
  <si>
    <t>výkop pro trativody</t>
  </si>
  <si>
    <t>(284)*0,45*0,4</t>
  </si>
  <si>
    <t>Zemní práce - přemístění výkopku</t>
  </si>
  <si>
    <t>162251102</t>
  </si>
  <si>
    <t>Vodorovné přemístění do 50 m výkopku/sypaniny z horniny třídy těžitelnosti I, skupiny 1 až 3</t>
  </si>
  <si>
    <t>592743761</t>
  </si>
  <si>
    <t>212,122</t>
  </si>
  <si>
    <t>Vodorovné přemístění do 10000 m výkopku/sypaniny z horniny třídy těžitelnosti I, skupiny 1 až 3</t>
  </si>
  <si>
    <t>393682229</t>
  </si>
  <si>
    <t>odvoz vytlačené zeminy</t>
  </si>
  <si>
    <t>2252,294+81,2+132,31</t>
  </si>
  <si>
    <t>171152111</t>
  </si>
  <si>
    <t>Uložení sypaniny z hornin nesoudržných a sypkých do násypů zhutněných v aktivní zóně silnic a dálnic</t>
  </si>
  <si>
    <t>476999398</t>
  </si>
  <si>
    <t>násyp z bilanci prací - technický odhad - bez prostoru technologie</t>
  </si>
  <si>
    <t>351*0,2+231*0,8+144*0,1</t>
  </si>
  <si>
    <t>171201201</t>
  </si>
  <si>
    <t>Uložení sypaniny na skládky</t>
  </si>
  <si>
    <t>-1188610309</t>
  </si>
  <si>
    <t>2465,804</t>
  </si>
  <si>
    <t>Poplatek za uložení na skládce (skládkovné) zeminy a kamení kód odpadu 17 05 04</t>
  </si>
  <si>
    <t>691622259</t>
  </si>
  <si>
    <t>2465,804*1,8</t>
  </si>
  <si>
    <t>174101101</t>
  </si>
  <si>
    <t>Zásyp jam, šachet rýh nebo kolem objektů sypaninou se zhutněním</t>
  </si>
  <si>
    <t>2091223967</t>
  </si>
  <si>
    <t>2*2*2*10</t>
  </si>
  <si>
    <t>(3,14*0,5*0,5*2,5*-1)*10</t>
  </si>
  <si>
    <t>trativod</t>
  </si>
  <si>
    <t>(284)*0,08*0,08*3,14*-1</t>
  </si>
  <si>
    <t>58343959</t>
  </si>
  <si>
    <t>kamenivo drcené hrubé frakce 32/63</t>
  </si>
  <si>
    <t>1744925416</t>
  </si>
  <si>
    <t>násypy pod komunikací - hutněny po 30 cm</t>
  </si>
  <si>
    <t>269,40*1,8</t>
  </si>
  <si>
    <t xml:space="preserve">zásypy kolem šachet a </t>
  </si>
  <si>
    <t>(105,788)*1,8</t>
  </si>
  <si>
    <t>Zemní práce - povrchové úpravy terénu</t>
  </si>
  <si>
    <t>181301112</t>
  </si>
  <si>
    <t>Rozprostření ornice tl vrstvy do 150 mm pl přes 500 m2 v rovině nebo ve svahu do 1:5</t>
  </si>
  <si>
    <t>-84979383</t>
  </si>
  <si>
    <t>"okolo zpevněné plochy " 870,11</t>
  </si>
  <si>
    <t>"Vnitřní ostrůvky" 544,03</t>
  </si>
  <si>
    <t>181411131.1</t>
  </si>
  <si>
    <t>Založení parkového trávníku výsevem plochy do 1000 m2 v rovině a ve svahu do 1:5</t>
  </si>
  <si>
    <t>-88915587</t>
  </si>
  <si>
    <t>1414,14</t>
  </si>
  <si>
    <t>005724200</t>
  </si>
  <si>
    <t>osivo směs travní parková okrasná</t>
  </si>
  <si>
    <t>-1092459853</t>
  </si>
  <si>
    <t>1414,14*0,03</t>
  </si>
  <si>
    <t>181951111.1</t>
  </si>
  <si>
    <t>Úprava pláně v hornině třídy těžitelnosti I, skupiny 1 až 3 bez zhutnění strojně</t>
  </si>
  <si>
    <t>-98495514</t>
  </si>
  <si>
    <t>mimo zpevněné plochy</t>
  </si>
  <si>
    <t>181951112</t>
  </si>
  <si>
    <t>Úprava pláně v hornině třídy těžitelnosti I, skupiny 1 až 3 se zhutněním strojně</t>
  </si>
  <si>
    <t>-258082100</t>
  </si>
  <si>
    <t>pod zpevněnými plochami</t>
  </si>
  <si>
    <t>2406,11+522,68+26,32+6,55</t>
  </si>
  <si>
    <t>183402131</t>
  </si>
  <si>
    <t>Rozrušení půdy souvislé plochy přes 500 m2 hloubky do 150 mm v rovině a svahu do 1:5</t>
  </si>
  <si>
    <t>1916123101</t>
  </si>
  <si>
    <t>183403111</t>
  </si>
  <si>
    <t>Obdělání půdy nakopáním na hloubku do 0,1 m v rovině a svahu do 1:5</t>
  </si>
  <si>
    <t>1910978823</t>
  </si>
  <si>
    <t>183403153</t>
  </si>
  <si>
    <t>Obdělání půdy hrabáním v rovině a svahu do 1:5</t>
  </si>
  <si>
    <t>899691520</t>
  </si>
  <si>
    <t>-1870747721</t>
  </si>
  <si>
    <t>0,1*0,3*0,3*26</t>
  </si>
  <si>
    <t>271532213</t>
  </si>
  <si>
    <t>Podsyp pod základové konstrukce se zhutněním a urovnáním povrchu z kameniva hrubého, frakce 8 - 16 mm</t>
  </si>
  <si>
    <t>233768839</t>
  </si>
  <si>
    <t xml:space="preserve">"pod základ PO zdi" </t>
  </si>
  <si>
    <t>"1.fáze" 0,7*0,1*(1,5+16,0+1,0+12,5+8,5+8,0+8,5+9,0)</t>
  </si>
  <si>
    <t>"2.fáze" 0,7*0,1*(1,5+16,0+1,0+12,5+8,5+8,0+8,5+9,0)</t>
  </si>
  <si>
    <t>971905324</t>
  </si>
  <si>
    <t>"1.fáze" 0,42*1,05*(1,5+16,0+1,0+12,5+8,5+8,0+8,5+9,0)</t>
  </si>
  <si>
    <t>"2.fáze" 0,42*1,05*(1,5+16,0+1,0+12,5+8,5+8,0+8,5+9,0)</t>
  </si>
  <si>
    <t>732270614</t>
  </si>
  <si>
    <t>"1.fáze"2*1,05*(1,5+16,0+1,0+12,5+8,5+8,0+8,5+9,0)</t>
  </si>
  <si>
    <t>"2.fáze" 2*1,05*(1,5+16,0+1,0+12,5+8,5+8,0+8,5+9,0)</t>
  </si>
  <si>
    <t>-947339675</t>
  </si>
  <si>
    <t>274361821</t>
  </si>
  <si>
    <t>Výztuž základů pasů z betonářské oceli 10 505 (R) nebo BSt 500</t>
  </si>
  <si>
    <t>-1825892420</t>
  </si>
  <si>
    <t xml:space="preserve">"odhad vyztužení 13kg/m základu" </t>
  </si>
  <si>
    <t>"1.fáze"0,001*13,0*(1,5+16,0+1,0+12,5+8,5+8,0+8,5+9,0)</t>
  </si>
  <si>
    <t>"2.fáze" 0,001*13,0*(1,5+16,0+1,0+12,5+8,5+8,0+8,5+9,0)</t>
  </si>
  <si>
    <t>Zakládání - úprava podloží a základové spáry, zlepšování vlastností hornin</t>
  </si>
  <si>
    <t>212532111</t>
  </si>
  <si>
    <t>Lože pro trativody z kameniva hrubého drceného frakce 16 až 32 mm</t>
  </si>
  <si>
    <t>-154987842</t>
  </si>
  <si>
    <t>trativod pod komunikací</t>
  </si>
  <si>
    <t>0,35*0,45*284</t>
  </si>
  <si>
    <t>212572111</t>
  </si>
  <si>
    <t>Lože pro trativody ze štěrkopísku tříděného</t>
  </si>
  <si>
    <t>1642212983</t>
  </si>
  <si>
    <t>0,1*0,45*284</t>
  </si>
  <si>
    <t>212755216</t>
  </si>
  <si>
    <t>Trativody bez lože z drenážních trubek plastových flexibilních D 160 mm</t>
  </si>
  <si>
    <t>694860374</t>
  </si>
  <si>
    <t>284*1,05</t>
  </si>
  <si>
    <t xml:space="preserve"> Zakládání</t>
  </si>
  <si>
    <t>272313711</t>
  </si>
  <si>
    <t>Základové klenby z betonu tř. C 20/25</t>
  </si>
  <si>
    <t>1069839337</t>
  </si>
  <si>
    <t>"patky značek</t>
  </si>
  <si>
    <t>0,5*0,5*0,86*8</t>
  </si>
  <si>
    <t>272353121</t>
  </si>
  <si>
    <t>Bednění kotevních otvorů v základových klenbách průřezu do 0,05 m2 hl 0,5 m</t>
  </si>
  <si>
    <t>-1551118285</t>
  </si>
  <si>
    <t>patky značek</t>
  </si>
  <si>
    <t>275356022</t>
  </si>
  <si>
    <t>Bednění základových patek ploch rovinných odstranění</t>
  </si>
  <si>
    <t>-1944625668</t>
  </si>
  <si>
    <t>0,5*4*0,1*8</t>
  </si>
  <si>
    <t>Svislé a kompletní konstrukce</t>
  </si>
  <si>
    <t>311113143</t>
  </si>
  <si>
    <t>Nadzákladové zdi z tvárnic ztraceného bednění hladkých, včetně výplně z betonu třídy C 20/25, tloušťky zdiva přes 200 do 250 mm</t>
  </si>
  <si>
    <t>-1741073225</t>
  </si>
  <si>
    <t>"1.fáze"3,3*(1,5+16,0+1,0+12,5+8,5+8,0+8,5+9,0)</t>
  </si>
  <si>
    <t>"2.fáze" 0,25*(1,5+16,0+1,0+12,5+8,5+8,0+8,5+9,0)</t>
  </si>
  <si>
    <t>31136182R</t>
  </si>
  <si>
    <t>Výztuž nadzákladových zdí nosných svislých nebo odkloněných od svislice, rovných nebo oblých z betonářské oceli 10 505 (R) nebo BSt 500</t>
  </si>
  <si>
    <t>-1750855575</t>
  </si>
  <si>
    <t>"1.fáze" 272*1,05*0,001</t>
  </si>
  <si>
    <t>Mezisoučet</t>
  </si>
  <si>
    <t xml:space="preserve">"ztracené bednění" </t>
  </si>
  <si>
    <t>"1.fáze"13*2*(1,5+16,0+1,0+12,5+8,5+8,0+8,5+9,0)*0,62*0,001</t>
  </si>
  <si>
    <t>(1,5+16,0+1,0+12,5+8,5+8,0+8,5+9,0)/0,2*3,3*0,62*0,001</t>
  </si>
  <si>
    <t>"2.fáze" 1*2*(1,5+16,0+1,0+12,5+8,5+8,0+8,5+9,0)*0,62*0,001</t>
  </si>
  <si>
    <t>(1,5+16,0+1,0+12,5+8,5+8,0+8,5+9,0)/0,2*0,25*0,62*0,001</t>
  </si>
  <si>
    <t>338171123</t>
  </si>
  <si>
    <t>Montáž sloupků a vzpěr plotových ocelových trubkových nebo profilovaných výšky do 2,60 m se zabetonováním do 0,08 m3 do připravených jamek</t>
  </si>
  <si>
    <t>88974796</t>
  </si>
  <si>
    <t>55342186</t>
  </si>
  <si>
    <t>plotový profilovaný sloupek D 60-70mm dl 3,0-3,5m pro svařované pletivo v návinu povrchová úprava Pz a komaxit</t>
  </si>
  <si>
    <t>1239782959</t>
  </si>
  <si>
    <t>348121221</t>
  </si>
  <si>
    <t>Osazení podhrabových desek na ocelové sloupky, délky desek přes 2 do 3 m</t>
  </si>
  <si>
    <t>-721990689</t>
  </si>
  <si>
    <t>59233120</t>
  </si>
  <si>
    <t>deska plotová betonová 2900x50x290mm</t>
  </si>
  <si>
    <t>-1783890007</t>
  </si>
  <si>
    <t>348272515</t>
  </si>
  <si>
    <t>Ploty z tvárnic betonových plotová stříška lepená mrazuvzdorným lepidlem z tvarovek hladkých nebo štípaných, sedlového tvaru přírodních, tloušťka zdiva 295 mm</t>
  </si>
  <si>
    <t>1433114030</t>
  </si>
  <si>
    <t>"1.fáze"(1,5+16,0+1,0+12,5+8,5+8,0+8,5+9,0)</t>
  </si>
  <si>
    <t>"2.fáze"(1,5+16,0+1,0+12,5+8,5+8,0+8,5+9,0)</t>
  </si>
  <si>
    <t>348401140</t>
  </si>
  <si>
    <t>Montáž oplocení z pletiva strojového s napínacími dráty přes 2,0 do 4,0 m</t>
  </si>
  <si>
    <t>-1172705632</t>
  </si>
  <si>
    <t>31324817</t>
  </si>
  <si>
    <t>svařované plotové pletivo v rolích 25m výšky 2,50m průměr drátu 3mm rozměr oka 50x50mm povrchová úprava Pz a komaxit</t>
  </si>
  <si>
    <t>835793070</t>
  </si>
  <si>
    <t>68*1,1 'Přepočtené koeficientem množství</t>
  </si>
  <si>
    <t>348401320</t>
  </si>
  <si>
    <t>Montáž oplocení z pletiva rozvinutí, uchycení a napnutí drátu ostnatého</t>
  </si>
  <si>
    <t>1186883699</t>
  </si>
  <si>
    <t>68*6</t>
  </si>
  <si>
    <t>31478001</t>
  </si>
  <si>
    <t>drát ostnatý D 2mm</t>
  </si>
  <si>
    <t>1955469038</t>
  </si>
  <si>
    <t>408*1,1 'Přepočtené koeficientem množství</t>
  </si>
  <si>
    <t>348401353</t>
  </si>
  <si>
    <t>Montáž oplocení z pletiva rozvinutí, uchycení a napnutí drátu žiletkového</t>
  </si>
  <si>
    <t>818140607</t>
  </si>
  <si>
    <t>31324825</t>
  </si>
  <si>
    <t>drát žiletkový rovný 200m pozinkovaný</t>
  </si>
  <si>
    <t>1929516014</t>
  </si>
  <si>
    <t>348401412</t>
  </si>
  <si>
    <t>Montáž oplocení z pletiva bavoletu oboustranného</t>
  </si>
  <si>
    <t>-690841407</t>
  </si>
  <si>
    <t>31324839</t>
  </si>
  <si>
    <t>plotový oboustranný bavolet dl 200-400mm pro 2-3 dráty na profilovaný sloupek D 60-70mm povrchová úprava Al komaxit</t>
  </si>
  <si>
    <t>-1862871611</t>
  </si>
  <si>
    <t>34890101R</t>
  </si>
  <si>
    <t>Napojení na stávající oplocení</t>
  </si>
  <si>
    <t>1474282953</t>
  </si>
  <si>
    <t>Komunikace pozemní</t>
  </si>
  <si>
    <t>564851112</t>
  </si>
  <si>
    <t>Podklad ze štěrkodrti ŠD s rozprostřením a zhutněním, po zhutnění tl. 160 mm</t>
  </si>
  <si>
    <t>2059983803</t>
  </si>
  <si>
    <t>565155101</t>
  </si>
  <si>
    <t>Asfaltový beton vrstva podkladní ACP 16 (obalované kamenivo střednězrnné - OKS) s rozprostřením a zhutněním v pruhu šířky do 1,5 m, po zhutnění tl. 70 mm</t>
  </si>
  <si>
    <t>378349210</t>
  </si>
  <si>
    <t>573111111</t>
  </si>
  <si>
    <t>Postřik infiltrační PI z asfaltu silničního s posypem kamenivem, v množství 0,60 kg/m2</t>
  </si>
  <si>
    <t>-1887886970</t>
  </si>
  <si>
    <t>573211108</t>
  </si>
  <si>
    <t>Postřik spojovací PS bez posypu kamenivem z asfaltu silničního, v množství 0,40 kg/m2</t>
  </si>
  <si>
    <t>715971809</t>
  </si>
  <si>
    <t>577134111</t>
  </si>
  <si>
    <t>Asfaltový beton vrstva obrusná ACO 11 (ABS) s rozprostřením a se zhutněním z nemodifikovaného asfaltu v pruhu šířky do 3 m tř. I, po zhutnění tl. 40 mm</t>
  </si>
  <si>
    <t>-57445221</t>
  </si>
  <si>
    <t>Podkladní vrstvy komunikací, letišť a ploch</t>
  </si>
  <si>
    <t>291111114R</t>
  </si>
  <si>
    <t>Podklad pro zpevněné plochy kamenivo fr. 32-64</t>
  </si>
  <si>
    <t>1767225066</t>
  </si>
  <si>
    <t>sanace neúnosné pláně v tl. 400mm</t>
  </si>
  <si>
    <t>2406,11</t>
  </si>
  <si>
    <t>564851111.1</t>
  </si>
  <si>
    <t>Podklad ze štěrkodrtě ŠD tl 150 mm</t>
  </si>
  <si>
    <t>2096702848</t>
  </si>
  <si>
    <t>zpevněná plocha technologie - 2 vrstvy</t>
  </si>
  <si>
    <t>(522,68-2*3,25*5,5)*2</t>
  </si>
  <si>
    <t>564861111.1</t>
  </si>
  <si>
    <t>Podklad ze štěrkodrtě ŠD tl 200 mm</t>
  </si>
  <si>
    <t>-2034710339</t>
  </si>
  <si>
    <t>chodníky</t>
  </si>
  <si>
    <t>26,32+6,55</t>
  </si>
  <si>
    <t>564871112</t>
  </si>
  <si>
    <t>Podklad ze štěrkodrtě ŠD tl. 260 mm</t>
  </si>
  <si>
    <t>1964504484</t>
  </si>
  <si>
    <t xml:space="preserve">komunikace </t>
  </si>
  <si>
    <t>2149,23</t>
  </si>
  <si>
    <t>564871115</t>
  </si>
  <si>
    <t>Podklad ze štěrkodrtě ŠD tl. 290 mm</t>
  </si>
  <si>
    <t>-15186893</t>
  </si>
  <si>
    <t>bet. zpevněná plocha - tl. vrstvy 250-320mm</t>
  </si>
  <si>
    <t>2406,11*1,05</t>
  </si>
  <si>
    <t>567122114</t>
  </si>
  <si>
    <t>Podklad ze směsi stmelené cementem SC C 8/10 (KSC I) tl 150 mm</t>
  </si>
  <si>
    <t>910441910</t>
  </si>
  <si>
    <t>Kryty pozemních komunikací, letišť a ploch z betonu a ostatních hmot</t>
  </si>
  <si>
    <t>581131115</t>
  </si>
  <si>
    <t>Kryt cementobetonový vozovek skupiny CB I tl 200 mm</t>
  </si>
  <si>
    <t>-484280988</t>
  </si>
  <si>
    <t>919716111.1</t>
  </si>
  <si>
    <t>Výztuž cementobetonového krytu ze svařovaných sítí hmotnosti do 7,5 kg/m2</t>
  </si>
  <si>
    <t>-367829392</t>
  </si>
  <si>
    <t>výztuž se svařovaných sítí 100x100x8mm ve dvou vrstvách včetně vyvázání a dodávky distančníků - 50 a 100mm-(váha sítě 9,48kg/m2)</t>
  </si>
  <si>
    <t>2406,11*9,48*0,001*2</t>
  </si>
  <si>
    <t>13021017</t>
  </si>
  <si>
    <t>tyč ocelová žebírková jakost BSt 500S výztuž do betonu D 20mm</t>
  </si>
  <si>
    <t>589148754</t>
  </si>
  <si>
    <t>výztuha dilatačních spar s  poplastováním prostřední části</t>
  </si>
  <si>
    <t>714*0,5*7,8*3,14*0,01*0,01</t>
  </si>
  <si>
    <t>Kryty pozemních komunikací, letišť a ploch dlážděných (předlažby)</t>
  </si>
  <si>
    <t>451317777</t>
  </si>
  <si>
    <t>Podklad nebo lože pod dlažbu vodorovný nebo do sklonu 1:5 z betonu prostého tl do 100 mm</t>
  </si>
  <si>
    <t>441274370</t>
  </si>
  <si>
    <t>přídlažba-u připojení</t>
  </si>
  <si>
    <t>20*0,25</t>
  </si>
  <si>
    <t>596211112</t>
  </si>
  <si>
    <t>Kladení zámkové dlažby komunikací pro pěší tl 60 mm skupiny A pl do 300 m2</t>
  </si>
  <si>
    <t>-397704994</t>
  </si>
  <si>
    <t>zámková dlažba 200/100/60 - standard</t>
  </si>
  <si>
    <t>26,32</t>
  </si>
  <si>
    <t>zámková dlažba 200/100/60 - červená - pro nevidomé a slabozraké</t>
  </si>
  <si>
    <t>6,55</t>
  </si>
  <si>
    <t>59245006</t>
  </si>
  <si>
    <t>dlažba skladebná betonová základní pro nevidomé 20 x 10 x 6 cm barevná</t>
  </si>
  <si>
    <t>1066523168</t>
  </si>
  <si>
    <t>6,55*1,08</t>
  </si>
  <si>
    <t>59245018</t>
  </si>
  <si>
    <t>dlažba skladebná betonová 20x10x6 cm přírodní</t>
  </si>
  <si>
    <t>967143356</t>
  </si>
  <si>
    <t>26,32*1,05</t>
  </si>
  <si>
    <t>596211213</t>
  </si>
  <si>
    <t>Kladení zámkové dlažby komunikací pro pěší tl 80 mm skupiny A pl přes 300 m2</t>
  </si>
  <si>
    <t>1571689418</t>
  </si>
  <si>
    <t>dvojřádek žulové kostky</t>
  </si>
  <si>
    <t>20*0,2</t>
  </si>
  <si>
    <t>dlažba pod technologii</t>
  </si>
  <si>
    <t>522,68-3,25*5,5*2</t>
  </si>
  <si>
    <t>58381007</t>
  </si>
  <si>
    <t>kostka dlažební žula drobná 8/10</t>
  </si>
  <si>
    <t>-487171482</t>
  </si>
  <si>
    <t>dvojřádek</t>
  </si>
  <si>
    <t>59245030</t>
  </si>
  <si>
    <t>dlažba tvar čtverec betonová 200x200x80mm přírodní</t>
  </si>
  <si>
    <t>374350434</t>
  </si>
  <si>
    <t>(522,68-3,25*5,5*2)*1,05</t>
  </si>
  <si>
    <t>Úpravy povrchů, podlahy a osazování výplní</t>
  </si>
  <si>
    <t>622142001</t>
  </si>
  <si>
    <t>Potažení vnějších ploch pletivem v ploše nebo pruzích, na plném podkladu sklovláknitým vtlačením do tmelu stěn</t>
  </si>
  <si>
    <t>-1818465171</t>
  </si>
  <si>
    <t>"1.fáze"3,3*(1,5+16,0+1,0+12,5+8,5+8,0+8,5+9,0)*2</t>
  </si>
  <si>
    <t>"2.fáze" 0,25*(1,5+16,0+1,0+12,5+8,5+8,0+8,5+9,0)*2</t>
  </si>
  <si>
    <t>622531001</t>
  </si>
  <si>
    <t>Omítka tenkovrstvá silikonová vnějších ploch probarvená, včetně penetrace podkladu zrnitá, tloušťky 1,0 mm stěn</t>
  </si>
  <si>
    <t>-1406333296</t>
  </si>
  <si>
    <t>"2.fáze"0,25*(1,5+16,0+1,0+12,5+8,5+8,0+8,5+9,0)*2</t>
  </si>
  <si>
    <t>Trubní vedení</t>
  </si>
  <si>
    <t>81042103r</t>
  </si>
  <si>
    <t>D+M lapač nečistot dn150</t>
  </si>
  <si>
    <t>70997968</t>
  </si>
  <si>
    <t>Potrubí z trub plastických a skleněných</t>
  </si>
  <si>
    <t>213141113</t>
  </si>
  <si>
    <t>Zřízení vrstvy z geotextilie v rovině nebo ve sklonu do 1:5 š do 8,5 m</t>
  </si>
  <si>
    <t>-1274697317</t>
  </si>
  <si>
    <t>"drenáž</t>
  </si>
  <si>
    <t>(0,4+0,45+0,4+0,45)*284</t>
  </si>
  <si>
    <t>69311081</t>
  </si>
  <si>
    <t>geotextilie netkaná separační, ochranná, filtrační, drenážní PES 300g/m2</t>
  </si>
  <si>
    <t>-1939077481</t>
  </si>
  <si>
    <t>s překrytím</t>
  </si>
  <si>
    <t>284*1,25</t>
  </si>
  <si>
    <t>871228111</t>
  </si>
  <si>
    <t>Kladení drenážního potrubí z tvrdého PVC průměru přes 90 do 150 mm</t>
  </si>
  <si>
    <t>-312659545</t>
  </si>
  <si>
    <t>42971022</t>
  </si>
  <si>
    <t>kruhová klapka zpětná Pz D 160mm</t>
  </si>
  <si>
    <t>-2109428095</t>
  </si>
  <si>
    <t xml:space="preserve">zpětná klapka pro drenáže </t>
  </si>
  <si>
    <t>Trubní vedení - ostatní konstrukce</t>
  </si>
  <si>
    <t>00RK001</t>
  </si>
  <si>
    <t>Uložení stávajících sítí do chráničky, včetně dodávky chráničky, zemních prací a obbetonování</t>
  </si>
  <si>
    <t>-330141563</t>
  </si>
  <si>
    <t>uložení stáv sítí pod zpevněnými plochami</t>
  </si>
  <si>
    <t>2*14+2*12</t>
  </si>
  <si>
    <t>00RK012</t>
  </si>
  <si>
    <t>Navrtávka (jádrová) včetně montáže a dodávky těsnící průchodky (sedla)</t>
  </si>
  <si>
    <t>919630046</t>
  </si>
  <si>
    <t>895941311</t>
  </si>
  <si>
    <t xml:space="preserve">Zřízení vpusti kanalizační uliční z betonových dílců </t>
  </si>
  <si>
    <t>584689368</t>
  </si>
  <si>
    <t xml:space="preserve">uliční vpusti </t>
  </si>
  <si>
    <t>BET.KTBV5059</t>
  </si>
  <si>
    <t>1079460019</t>
  </si>
  <si>
    <t>59223821</t>
  </si>
  <si>
    <t>vpusť uliční prstenec betonový 180x660x100mm</t>
  </si>
  <si>
    <t>1055672665</t>
  </si>
  <si>
    <t>59223825</t>
  </si>
  <si>
    <t>vpusť uliční skruž betonová 290x500x50mm</t>
  </si>
  <si>
    <t>1420711428</t>
  </si>
  <si>
    <t>59223822</t>
  </si>
  <si>
    <t>vpusť uliční dno s výtokem betonové 626x495x50mm</t>
  </si>
  <si>
    <t>998661090</t>
  </si>
  <si>
    <t>59223826</t>
  </si>
  <si>
    <t>vpusť uliční skruž betonová 590x500x50mm</t>
  </si>
  <si>
    <t>-1318520369</t>
  </si>
  <si>
    <t>BTL.0006311.URS</t>
  </si>
  <si>
    <t>prstenec betonový pro uliční vpusť vyrovnávací TBV-Q 390/60/10a, 39x6x13cm</t>
  </si>
  <si>
    <t>-1439815791</t>
  </si>
  <si>
    <t>899204112</t>
  </si>
  <si>
    <t>Osazení mříží litinových včetně rámů a košů na bahno pro třídu zatížení D400, E600</t>
  </si>
  <si>
    <t>-2103904936</t>
  </si>
  <si>
    <t>55242320</t>
  </si>
  <si>
    <t>mříž vtoková litinová plochá 500x500mm</t>
  </si>
  <si>
    <t>845396493</t>
  </si>
  <si>
    <t>alternativně polyplast</t>
  </si>
  <si>
    <t>592238740</t>
  </si>
  <si>
    <t>koš pozink. C3 DIN 4052, vysoký, pro rám 500/300</t>
  </si>
  <si>
    <t>-1815807064</t>
  </si>
  <si>
    <t>899331111</t>
  </si>
  <si>
    <t>Výšková úprava uličního vstupu nebo vpusti do 200 mm zvýšením poklopu</t>
  </si>
  <si>
    <t>-907515078</t>
  </si>
  <si>
    <t>899332111</t>
  </si>
  <si>
    <t>Výšková úprava uličního vstupu nebo vpusti do 200 mm snížením poklopu</t>
  </si>
  <si>
    <t>2007872256</t>
  </si>
  <si>
    <t>914511111</t>
  </si>
  <si>
    <t>Montáž sloupku dopravních značek délky do 3,5 m do betonového základu</t>
  </si>
  <si>
    <t>2048612324</t>
  </si>
  <si>
    <t>40445230</t>
  </si>
  <si>
    <t>sloupek pro dopravní značku Zn D 70mm v 3,5m</t>
  </si>
  <si>
    <t>1913450321</t>
  </si>
  <si>
    <t>40445241</t>
  </si>
  <si>
    <t>patka pro sloupek Al D 70mm</t>
  </si>
  <si>
    <t>-274537427</t>
  </si>
  <si>
    <t>40445254</t>
  </si>
  <si>
    <t>víčko plastové na sloupek D 70mm</t>
  </si>
  <si>
    <t>-967203365</t>
  </si>
  <si>
    <t>40445257</t>
  </si>
  <si>
    <t>svorka upínací na sloupek D 70mm</t>
  </si>
  <si>
    <t>-923776691</t>
  </si>
  <si>
    <t>8*2</t>
  </si>
  <si>
    <t>914111111</t>
  </si>
  <si>
    <t>Montáž svislé dopravní značky do velikosti 1 m2 objímkami na sloupek nebo konzolu</t>
  </si>
  <si>
    <t>856545909</t>
  </si>
  <si>
    <t>opětovné osazení původních DZ na nové sloupky</t>
  </si>
  <si>
    <t>40445615</t>
  </si>
  <si>
    <t>značky upravující přednost P6 700mm</t>
  </si>
  <si>
    <t>-18931283</t>
  </si>
  <si>
    <t>P6</t>
  </si>
  <si>
    <t>40445621</t>
  </si>
  <si>
    <t>informativní značky provozní IP1-IP3, IP4b-IP7, IP10a, b 500x500mm</t>
  </si>
  <si>
    <t>285635778</t>
  </si>
  <si>
    <t>IP4b</t>
  </si>
  <si>
    <t>40445619</t>
  </si>
  <si>
    <t>zákazové, příkazové dopravní značky B1-B34, C1-15 500mm</t>
  </si>
  <si>
    <t>-2125909731</t>
  </si>
  <si>
    <t>B2</t>
  </si>
  <si>
    <t>B16</t>
  </si>
  <si>
    <t>B20a</t>
  </si>
  <si>
    <t>B24b</t>
  </si>
  <si>
    <t>C3b</t>
  </si>
  <si>
    <t>915111112</t>
  </si>
  <si>
    <t>Vodorovné dopravní značení šířky 125 mm retroreflexní bílou barvou dělící čáry souvislé</t>
  </si>
  <si>
    <t>861995134</t>
  </si>
  <si>
    <t>V1a</t>
  </si>
  <si>
    <t>12,5</t>
  </si>
  <si>
    <t>V2b</t>
  </si>
  <si>
    <t>114,1</t>
  </si>
  <si>
    <t>vodící pás</t>
  </si>
  <si>
    <t>915121111</t>
  </si>
  <si>
    <t>Vodorovné dopravní značení vodící čáry souvislé š 250 mm základní bílá barva</t>
  </si>
  <si>
    <t>-1288499341</t>
  </si>
  <si>
    <t>V4</t>
  </si>
  <si>
    <t>15,5+58,7</t>
  </si>
  <si>
    <t>915131111</t>
  </si>
  <si>
    <t>Vodorovné dopravní značení přechody pro chodce, šipky, symboly základní bílá barva</t>
  </si>
  <si>
    <t>2096528426</t>
  </si>
  <si>
    <t>V5</t>
  </si>
  <si>
    <t>40445350</t>
  </si>
  <si>
    <t>barva na vodorovné dopravní značení rozpouštědlová bílá</t>
  </si>
  <si>
    <t>1104105409</t>
  </si>
  <si>
    <t>0,8kg/m2</t>
  </si>
  <si>
    <t>(9+74,2*0,25+126,6*0,125)*0,8</t>
  </si>
  <si>
    <t>915611111</t>
  </si>
  <si>
    <t>Předznačení vodorovného liniového značení</t>
  </si>
  <si>
    <t>-697319576</t>
  </si>
  <si>
    <t>9+74,2+126,6</t>
  </si>
  <si>
    <t>935932214</t>
  </si>
  <si>
    <t>Odvodňovací plastový žlab pro třídu zatížení B 125 vnitřní šířky 150 mm s krycím roštem mřížkovým z pozinkované oceli</t>
  </si>
  <si>
    <t>722246187</t>
  </si>
  <si>
    <t>14,9*2</t>
  </si>
  <si>
    <t>949101111</t>
  </si>
  <si>
    <t>Lešení pomocné pracovní pro objekty pozemních staveb pro zatížení do 150 kg/m2, o výšce lešeňové podlahy do 1,9 m</t>
  </si>
  <si>
    <t>-668931117</t>
  </si>
  <si>
    <t>(1,5+16,0+1,0+12,5+8,5+8,0+8,5+9,0)*3,3</t>
  </si>
  <si>
    <t>966071711</t>
  </si>
  <si>
    <t>Bourání plotových sloupků a vzpěr ocelových trubkových nebo profilovaných výšky do 2,50 m zabetonovaných</t>
  </si>
  <si>
    <t>293854920</t>
  </si>
  <si>
    <t>966071823</t>
  </si>
  <si>
    <t>Rozebrání oplocení z pletiva drátěného se čtvercovými oky, výšky přes 2,0 do 4,0 m</t>
  </si>
  <si>
    <t>1162034794</t>
  </si>
  <si>
    <t>Doplňující konstrukce a práce pozemních komunikací, letišť a ploch</t>
  </si>
  <si>
    <t>916131213</t>
  </si>
  <si>
    <t>Osazení silničního obrubníku betonového stojatého s boční opěrou do lože z betonu prostého</t>
  </si>
  <si>
    <t>-1764683259</t>
  </si>
  <si>
    <t>přejezdový 150*150</t>
  </si>
  <si>
    <t>596,93</t>
  </si>
  <si>
    <t>přechodový levý a pravý</t>
  </si>
  <si>
    <t>2+1</t>
  </si>
  <si>
    <t>Obrubník BO15 - 150*250  ( uložený na 12 cm)</t>
  </si>
  <si>
    <t>obrubník BO10 - 100*250 (uložený do úrovně) + podklad pro vybíjecí prahy</t>
  </si>
  <si>
    <t>84,92+39,5</t>
  </si>
  <si>
    <t>59217029</t>
  </si>
  <si>
    <t>obrubník betonový silniční nájezdový 100x15x15 cm</t>
  </si>
  <si>
    <t>-1527593226</t>
  </si>
  <si>
    <t>596,93*1,05</t>
  </si>
  <si>
    <t>59217031</t>
  </si>
  <si>
    <t>obrubník betonový silniční 100 x 15 x 25 cm</t>
  </si>
  <si>
    <t>-205813004</t>
  </si>
  <si>
    <t>3*1,05</t>
  </si>
  <si>
    <t>59217030</t>
  </si>
  <si>
    <t>obrubník betonový silniční přechodový 100x15x15-25 cm</t>
  </si>
  <si>
    <t>838134902</t>
  </si>
  <si>
    <t>levý + pravý</t>
  </si>
  <si>
    <t>59217017</t>
  </si>
  <si>
    <t>obrubník betonový chodníkový 1000x150x250mm</t>
  </si>
  <si>
    <t>1094335439</t>
  </si>
  <si>
    <t>(84,92+39,5)*1,05</t>
  </si>
  <si>
    <t>916231213</t>
  </si>
  <si>
    <t>Osazení chodníkového obrubníku betonového stojatého s boční opěrou do lože z betonu prostého</t>
  </si>
  <si>
    <t>948930556</t>
  </si>
  <si>
    <t>betonový BO5   50*200</t>
  </si>
  <si>
    <t>18,2</t>
  </si>
  <si>
    <t>59217002</t>
  </si>
  <si>
    <t>obrubník betonový zahradní šedý 1000x50x200mm</t>
  </si>
  <si>
    <t>1860289681</t>
  </si>
  <si>
    <t>18,2*1,05</t>
  </si>
  <si>
    <t>919111111</t>
  </si>
  <si>
    <t>Řezání dilatačních spár š 4 mm hl do 60 mm příčných nebo podélných v čerstvém CB krytu</t>
  </si>
  <si>
    <t>-1526702801</t>
  </si>
  <si>
    <t>dilatace cementobetonového krytu</t>
  </si>
  <si>
    <t>714</t>
  </si>
  <si>
    <t>919122122</t>
  </si>
  <si>
    <t>Těsnění spár zálivkou za tepla pro komůrky š 15 mm hl 30 mm s těsnicím profilem</t>
  </si>
  <si>
    <t>-627725502</t>
  </si>
  <si>
    <t>919732211</t>
  </si>
  <si>
    <t>Styčná spára napojení nového živičného povrchu na stávající za tepla š 15 mm hl 25 mm s prořezáním</t>
  </si>
  <si>
    <t>-497941378</t>
  </si>
  <si>
    <t>"napojení stávající komunikace na nové zpevněné plochy" 200,0</t>
  </si>
  <si>
    <t>Přesun hmot</t>
  </si>
  <si>
    <t>998225111</t>
  </si>
  <si>
    <t>Přesun hmot pro pozemní komunikace s krytem z kamene, monolitickým betonovým nebo živičným</t>
  </si>
  <si>
    <t>1265328417</t>
  </si>
  <si>
    <t>997013501</t>
  </si>
  <si>
    <t>Odvoz suti a vybouraných hmot na skládku nebo meziskládku se složením, na vzdálenost do 1 km</t>
  </si>
  <si>
    <t>-458678217</t>
  </si>
  <si>
    <t>"beton" 68,75</t>
  </si>
  <si>
    <t>"kámen" 19,8</t>
  </si>
  <si>
    <t>997013509</t>
  </si>
  <si>
    <t>Odvoz suti a vybouraných hmot na skládku nebo meziskládku se složením, na vzdálenost Příplatek k ceně za každý další i započatý 1 km přes 1 km</t>
  </si>
  <si>
    <t>26945110</t>
  </si>
  <si>
    <t>88,55*19 'Přepočtené koeficientem množství</t>
  </si>
  <si>
    <t>997013601</t>
  </si>
  <si>
    <t>Poplatek za uložení stavebního odpadu na skládce (skládkovné) z prostého betonu zatříděného do Katalogu odpadů pod kódem 17 01 01</t>
  </si>
  <si>
    <t>176136658</t>
  </si>
  <si>
    <t>997013655</t>
  </si>
  <si>
    <t>-716847916</t>
  </si>
  <si>
    <t>SO 03 - Odvodnění zpevněných ploch technologie</t>
  </si>
  <si>
    <t xml:space="preserve">    4 - Vodorovné konstrukce</t>
  </si>
  <si>
    <t xml:space="preserve">    99 - Staveništní přesun hmot</t>
  </si>
  <si>
    <t>115101201</t>
  </si>
  <si>
    <t>Čerpání vody na dopravní výšku do 10 m průměrný přítok do 500 l/min</t>
  </si>
  <si>
    <t>816235469</t>
  </si>
  <si>
    <t>"čerpání 3 hod/den/jáma"5*10*3</t>
  </si>
  <si>
    <t>115101301</t>
  </si>
  <si>
    <t>Pohotovost čerpací soupravy pro dopravní výšku do 10 m přítok do 500 l/min</t>
  </si>
  <si>
    <t>den</t>
  </si>
  <si>
    <t>180094090</t>
  </si>
  <si>
    <t>"čerpání 5 dny/jáma"5*10</t>
  </si>
  <si>
    <t>119003217</t>
  </si>
  <si>
    <t>Pomocné konstrukce při zabezpečení výkopu svislé ocelové mobilní oplocení, výšky do 1,5 m panely vyplněné dráty zřízení</t>
  </si>
  <si>
    <t>-1380387578</t>
  </si>
  <si>
    <t>(200+105)*2</t>
  </si>
  <si>
    <t>119003218</t>
  </si>
  <si>
    <t>Pomocné konstrukce při zabezpečení výkopu svislé ocelové mobilní oplocení, výšky do 1,5 m panely vyplněné dráty odstranění</t>
  </si>
  <si>
    <t>1401310806</t>
  </si>
  <si>
    <t>131251201</t>
  </si>
  <si>
    <t>Hloubení zapažených jam a zářezů strojně s urovnáním dna do předepsaného profilu a spádu v hornině třídy těžitelnosti I skupiny 3 do 20 m3</t>
  </si>
  <si>
    <t>-160157774</t>
  </si>
  <si>
    <t>"Š 4" 2,0*2,0*(2,35-0,7)</t>
  </si>
  <si>
    <t>"Š 5" 2,0*2,0*(2,4-0,7)</t>
  </si>
  <si>
    <t>"Š 6" 2,0*2,0*(2,2-0,7)</t>
  </si>
  <si>
    <t>"Š 7" 2,0*2,0*(2,1-0,7)</t>
  </si>
  <si>
    <t>"Š 8" 2,0*2,0*(2,3-0,7)</t>
  </si>
  <si>
    <t>"Š 9" 2,0*2,0*(2,3-0,7)</t>
  </si>
  <si>
    <t>"Š 11" 2,0*2,0*(2,0-0,7)</t>
  </si>
  <si>
    <t>"Š 12" 2,0*2,0*(1,8-0,7)</t>
  </si>
  <si>
    <t>"Š 13" 2,0*2,0*(1,5-0,7)</t>
  </si>
  <si>
    <t>"Š 14" 2,0*2,0*(1,5-0,7)</t>
  </si>
  <si>
    <t>132212211</t>
  </si>
  <si>
    <t>Hloubení rýh šířky přes 800 do 2 000 mm ručně zapažených i nezapažených, s urovnáním dna do předepsaného profilu a spádu v hornině třídy těžitelnosti I skupiny 3 soudržných</t>
  </si>
  <si>
    <t>1391743557</t>
  </si>
  <si>
    <t xml:space="preserve">"stoka A" </t>
  </si>
  <si>
    <t>"komunikace" 1,0*(2,0-0,7)*76,4</t>
  </si>
  <si>
    <t>"zpev. plocha" 1,0*1,9*6,4</t>
  </si>
  <si>
    <t xml:space="preserve">"stoka A-1" </t>
  </si>
  <si>
    <t>"komunikace" 1,0*(2,05-0,7)*41,7</t>
  </si>
  <si>
    <t>"stoka B"</t>
  </si>
  <si>
    <t>"beton" 1,0*1,9*58,88</t>
  </si>
  <si>
    <t xml:space="preserve">"stoka D" </t>
  </si>
  <si>
    <t>"komunikace" 1,0*(1,25-0,7)*16,5</t>
  </si>
  <si>
    <t>"pro UV"</t>
  </si>
  <si>
    <t>"stoka A"0,8*2,0*(9,0+11,0+2,0+13,0+2,0)</t>
  </si>
  <si>
    <t>"stoka A-1" 0,8*2,05*(2,0+7,0+16,3)</t>
  </si>
  <si>
    <t>"stoka B" 0,8*1,9*(4,5+14,0+3,0+7,0+14,0)</t>
  </si>
  <si>
    <t>454,014*0,2 'Přepočtené koeficientem množství</t>
  </si>
  <si>
    <t>132251253</t>
  </si>
  <si>
    <t>Hloubení nezapažených rýh šířky přes 800 do 2 000 mm strojně s urovnáním dna do předepsaného profilu a spádu v hornině třídy těžitelnosti I skupiny 3 přes 50 do 100 m3</t>
  </si>
  <si>
    <t>-1144040855</t>
  </si>
  <si>
    <t>454,014*0,8 'Přepočtené koeficientem množství</t>
  </si>
  <si>
    <t>151101201</t>
  </si>
  <si>
    <t>Zřízení pažení stěn výkopu bez rozepření nebo vzepření příložné, hloubky do 4 m</t>
  </si>
  <si>
    <t>358386093</t>
  </si>
  <si>
    <t>"Š 4" 4*2,0*(2,35-0,7)</t>
  </si>
  <si>
    <t>"Š 5"4*2,0*(2,4-0,7)</t>
  </si>
  <si>
    <t>"Š 6" 4*2,0*(2,2-0,7)</t>
  </si>
  <si>
    <t>"Š 7" 4*2,0*(2,1-0,7)</t>
  </si>
  <si>
    <t>"Š 8" 4*2,0*(2,3-0,7)</t>
  </si>
  <si>
    <t>"Š 9" 4*2,0*(2,3-0,7)</t>
  </si>
  <si>
    <t>"Š 11" 4*2,0*(2,0-0,7)</t>
  </si>
  <si>
    <t>"komunikace" 2*(2,0-0,7)*76,4</t>
  </si>
  <si>
    <t>"zpev. plocha" 2*(1,9-0,4)*6,4</t>
  </si>
  <si>
    <t>"komunikace" 2*(2,05-0,7)*41,7</t>
  </si>
  <si>
    <t>"beton" 2*(1,9-0,4)*58,88</t>
  </si>
  <si>
    <t>"stoka A"2*(2,0-0,4)*(9,0+11,0+2,0+13,0+2,0)</t>
  </si>
  <si>
    <t>"stoka A-1" 2*(2,05-0,4)*(2,0+7,0+16,3)</t>
  </si>
  <si>
    <t>"stoka B" 2*(1,9-0,4)*(4,5+14,0+3,0+7,0+14,0)</t>
  </si>
  <si>
    <t>151101211</t>
  </si>
  <si>
    <t>Odstranění pažení stěn výkopu bez rozepření nebo vzepření s uložením pažin na vzdálenost do 3 m od okraje výkopu příložné, hloubky do 4 m</t>
  </si>
  <si>
    <t>-1074407579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</si>
  <si>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</si>
  <si>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</si>
  <si>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-545187116</t>
  </si>
  <si>
    <t>"meziskládka" 2*242,58</t>
  </si>
  <si>
    <t>1988759566</t>
  </si>
  <si>
    <t>"na skládku" 53,8+454,014-242,58</t>
  </si>
  <si>
    <t>167151111</t>
  </si>
  <si>
    <t>Nakládání, skládání a překládání neulehlého výkopku nebo sypaniny strojně nakládání, množství přes 100 m3, z hornin třídy těžitelnosti I, skupiny 1 až 3</t>
  </si>
  <si>
    <t>1679394642</t>
  </si>
  <si>
    <t>171201231</t>
  </si>
  <si>
    <t>-121069243</t>
  </si>
  <si>
    <t>265,234*1,7 'Přepočtené koeficientem množství</t>
  </si>
  <si>
    <t>31541591</t>
  </si>
  <si>
    <t>"zásyp s odpočtem skladby úprav povrchů, ložem a obsypem"</t>
  </si>
  <si>
    <t>"zpev. plocha" 1,0*(1,9-0,4)*6,4</t>
  </si>
  <si>
    <t>"beton" 1,0*(1,9-0,4)*58,88</t>
  </si>
  <si>
    <t>"stoka A"0,8*(2,0-0,4)*(9,0+11,0+2,0+13,0+2,0)</t>
  </si>
  <si>
    <t>"stoka A-1" 0,8*(2,05-0,4)*(2,0+7,0+16,3)</t>
  </si>
  <si>
    <t>"stoka B" 0,8*(1,9-0,4)*(4,5+14,0+3,0+7,0+14,0)</t>
  </si>
  <si>
    <t>"odpočet objem šachet" -15,558</t>
  </si>
  <si>
    <t>"odpočet lože" -32,372</t>
  </si>
  <si>
    <t>"odpočet obsyp" -97,692</t>
  </si>
  <si>
    <t>"odpočet beton" -59,964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</si>
  <si>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</si>
  <si>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</si>
  <si>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1153297722</t>
  </si>
  <si>
    <t>"komunikace" 1,0*0,3*76,4</t>
  </si>
  <si>
    <t>"zpev. plocha" 1,0*0,3*6,4</t>
  </si>
  <si>
    <t>"komunikace" 1,0*0,3*41,7</t>
  </si>
  <si>
    <t>"beton" 1,0*0,3*58,88</t>
  </si>
  <si>
    <t>"komunikace" 1,0*0,3*16,5</t>
  </si>
  <si>
    <t>"stoka A"0,8*0,45*(9,0+11,0+2,0+13,0+2,0)</t>
  </si>
  <si>
    <t>"stoka A-1" 0,8*0,45*(2,0+7,0+16,3)</t>
  </si>
  <si>
    <t>"stoka B" 0,8*0,45*(4,5+14,0+3,0+7,0+14,0)</t>
  </si>
  <si>
    <t>58337302</t>
  </si>
  <si>
    <t>štěrkopísek frakce 0/16</t>
  </si>
  <si>
    <t>1755427004</t>
  </si>
  <si>
    <t>97,692*1,8 'Přepočtené koeficientem množství</t>
  </si>
  <si>
    <t>273313511</t>
  </si>
  <si>
    <t>Základy z betonu prostého desky z betonu kamenem neprokládaného tř. C 12/15</t>
  </si>
  <si>
    <t>2003377827</t>
  </si>
  <si>
    <t>"pod šachty" 0,1*1,2*1,2*10</t>
  </si>
  <si>
    <t>Vodorovné konstrukce</t>
  </si>
  <si>
    <t>451541111</t>
  </si>
  <si>
    <t>Lože pod potrubí, stoky a drobné objekty v otevřeném výkopu ze štěrkodrtě 0-63 mm</t>
  </si>
  <si>
    <t>-1493110804</t>
  </si>
  <si>
    <t>"Š 4" 2,0*2,0*0,1</t>
  </si>
  <si>
    <t>"Š 5" 2,0*2,0*0,1</t>
  </si>
  <si>
    <t>"Š 6" 2,0*2,0*0,1</t>
  </si>
  <si>
    <t>"Š 7" 2,0*2,0*0,1</t>
  </si>
  <si>
    <t>"Š 8" 2,0*2,0*0,1</t>
  </si>
  <si>
    <t>"Š 9" 2,0*2,0*0,1</t>
  </si>
  <si>
    <t>"Š 11" 2,0*2,0*0,1</t>
  </si>
  <si>
    <t>"Š 12" 2,0*2,0*0,1</t>
  </si>
  <si>
    <t>"Š 13" 2,0*2,0*0,1</t>
  </si>
  <si>
    <t>"Š 14" 2,0*2,0*0,1</t>
  </si>
  <si>
    <t>"komunikace" 1,0*0,1*76,4</t>
  </si>
  <si>
    <t>"zpev. plocha" 1,0*0,1*6,4</t>
  </si>
  <si>
    <t>"komunikace" 1,0*0,1*41,7</t>
  </si>
  <si>
    <t>"beton" 1,0*0,1*58,88</t>
  </si>
  <si>
    <t>"komunikace" 1,0*0,1*16,5</t>
  </si>
  <si>
    <t>"stoka A"0,8*0,1*(9,0+11,0+2,0+13,0+2,0)</t>
  </si>
  <si>
    <t>"stoka A-1" 0,8*0,1*(2,0+7,0+16,3)</t>
  </si>
  <si>
    <t>"stoka B" 0,8*0,1*(4,5+14,0+3,0+7,0+14,0)</t>
  </si>
  <si>
    <t>452111131</t>
  </si>
  <si>
    <t>Osazení betonových dílců pražců pod potrubí v otevřeném výkopu, průřezové plochy přes 50000 do 75000 mm2</t>
  </si>
  <si>
    <t>-1109706808</t>
  </si>
  <si>
    <t>5921120R</t>
  </si>
  <si>
    <t>pražec betonový š.700 tl. 100</t>
  </si>
  <si>
    <t>-1450456706</t>
  </si>
  <si>
    <t>452312171</t>
  </si>
  <si>
    <t>Podkladní a zajišťovací konstrukce z betonu prostého v otevřeném výkopu sedlové lože pod potrubí z betonu tř. C 30/37</t>
  </si>
  <si>
    <t>-1066218521</t>
  </si>
  <si>
    <t>810391811</t>
  </si>
  <si>
    <t>Bourání stávajícího potrubí z betonu v otevřeném výkopu DN přes 200 do 400</t>
  </si>
  <si>
    <t>1108596509</t>
  </si>
  <si>
    <t>81042101R</t>
  </si>
  <si>
    <t>Zaslepení přípojky</t>
  </si>
  <si>
    <t>2012860965</t>
  </si>
  <si>
    <t>"přípojky" 2</t>
  </si>
  <si>
    <t>"vpustě" 2</t>
  </si>
  <si>
    <t>81042102R</t>
  </si>
  <si>
    <t>Vyložení dna kanalizační šachty čedičem</t>
  </si>
  <si>
    <t>-995324713</t>
  </si>
  <si>
    <t>81042104R</t>
  </si>
  <si>
    <t>Napojení do stávajících šachet</t>
  </si>
  <si>
    <t>-84298491</t>
  </si>
  <si>
    <t>812372121</t>
  </si>
  <si>
    <t>Montáž potrubí z trub betonových hrdlových v otevřeném výkopu ve sklonu do 20 % z trub těsněných pryžovými kroužky DN 300</t>
  </si>
  <si>
    <t>509175613</t>
  </si>
  <si>
    <t>"stoak A"82,8</t>
  </si>
  <si>
    <t>"stoka A-1" 41,7</t>
  </si>
  <si>
    <t>"stoka B" 58,9</t>
  </si>
  <si>
    <t>"stoka D" 16,5</t>
  </si>
  <si>
    <t>59223020</t>
  </si>
  <si>
    <t>trouba betonová hrdlová DN 300</t>
  </si>
  <si>
    <t>-546689677</t>
  </si>
  <si>
    <t>199,9*1,01 'Přepočtené koeficientem množství</t>
  </si>
  <si>
    <t>871275811</t>
  </si>
  <si>
    <t>Bourání stávajícího potrubí z PVC nebo polypropylenu PP v otevřeném výkopu DN do 150</t>
  </si>
  <si>
    <t>-950590954</t>
  </si>
  <si>
    <t>871313121</t>
  </si>
  <si>
    <t>Montáž kanalizačního potrubí z plastů z tvrdého PVC těsněných gumovým kroužkem v otevřeném výkopu ve sklonu do 20 % DN 160</t>
  </si>
  <si>
    <t>-1119102433</t>
  </si>
  <si>
    <t xml:space="preserve">"napojení VP" </t>
  </si>
  <si>
    <t>"stoak A" 9+11+2+13+2</t>
  </si>
  <si>
    <t>"stoka A-1" 2,0+7,0+16,3</t>
  </si>
  <si>
    <t>"stoka B" 4,5+14,0+3,0+7,0+14,0</t>
  </si>
  <si>
    <t>2861709R</t>
  </si>
  <si>
    <t xml:space="preserve">trubka kanalizační PVC-U DN150_x000D_
</t>
  </si>
  <si>
    <t>2036758412</t>
  </si>
  <si>
    <t>104,8*1,015 'Přepočtené koeficientem množství</t>
  </si>
  <si>
    <t>890411851</t>
  </si>
  <si>
    <t>Bourání šachet a jímek strojně velikosti obestavěného prostoru do 1,5 m3 z prefabrikovaných skruží</t>
  </si>
  <si>
    <t>413441193</t>
  </si>
  <si>
    <t xml:space="preserve">"šachta" </t>
  </si>
  <si>
    <t>3,14*0,5*0,5*2,1*5</t>
  </si>
  <si>
    <t>"vpusť" 3,14*0,15*0,15*1,0*13</t>
  </si>
  <si>
    <t>892351111</t>
  </si>
  <si>
    <t>Tlakové zkoušky vodou na potrubí DN 150 nebo 200</t>
  </si>
  <si>
    <t>1827945511</t>
  </si>
  <si>
    <t>892372111</t>
  </si>
  <si>
    <t>Tlakové zkoušky vodou zabezpečení konců potrubí při tlakových zkouškách DN do 300</t>
  </si>
  <si>
    <t>78540625</t>
  </si>
  <si>
    <t>892381111</t>
  </si>
  <si>
    <t>Tlakové zkoušky vodou na potrubí DN 250, 300 nebo 350</t>
  </si>
  <si>
    <t>-1241840411</t>
  </si>
  <si>
    <t>894411311</t>
  </si>
  <si>
    <t>Osazení betonových nebo železobetonových dílců pro šachty skruží rovných</t>
  </si>
  <si>
    <t>-902580177</t>
  </si>
  <si>
    <t>6+3+1+2+4+4</t>
  </si>
  <si>
    <t>59224068</t>
  </si>
  <si>
    <t>skruž betonová DN 1000x500 PS, 100x50x12cm</t>
  </si>
  <si>
    <t>1411336655</t>
  </si>
  <si>
    <t>59224066</t>
  </si>
  <si>
    <t>skruž betonová DN 1000x250 PS, 100x25x12cm</t>
  </si>
  <si>
    <t>1776843289</t>
  </si>
  <si>
    <t>59224070</t>
  </si>
  <si>
    <t>skruž betonová DN 1000x1000 PS, 100x100x12cm</t>
  </si>
  <si>
    <t>-1826078220</t>
  </si>
  <si>
    <t>59224184</t>
  </si>
  <si>
    <t>prstenec šachtový vyrovnávací betonový 625x120x40mm</t>
  </si>
  <si>
    <t>597483772</t>
  </si>
  <si>
    <t>59224176</t>
  </si>
  <si>
    <t>prstenec šachtový vyrovnávací betonový 625x120x80mm</t>
  </si>
  <si>
    <t>1335485561</t>
  </si>
  <si>
    <t>59224187</t>
  </si>
  <si>
    <t>prstenec šachtový vyrovnávací betonový 625x120x100mm</t>
  </si>
  <si>
    <t>1895671888</t>
  </si>
  <si>
    <t>894412411</t>
  </si>
  <si>
    <t>Osazení betonových nebo železobetonových dílců pro šachty skruží přechodových</t>
  </si>
  <si>
    <t>-1790818668</t>
  </si>
  <si>
    <t>59224312</t>
  </si>
  <si>
    <t>kónus šachetní betonový kapsové plastové stupadlo 100x62,5x58cm</t>
  </si>
  <si>
    <t>-816184464</t>
  </si>
  <si>
    <t>894414111</t>
  </si>
  <si>
    <t>Osazení betonových nebo železobetonových dílců pro šachty skruží základových (dno)</t>
  </si>
  <si>
    <t>1058991665</t>
  </si>
  <si>
    <t>5922411R</t>
  </si>
  <si>
    <t>dno betonové šachtové TBZ G250 - 700 DN1000</t>
  </si>
  <si>
    <t>1257689084</t>
  </si>
  <si>
    <t>899101211</t>
  </si>
  <si>
    <t>Demontáž poklopů litinových a ocelových včetně rámů, hmotnosti jednotlivě do 50 kg</t>
  </si>
  <si>
    <t>819356408</t>
  </si>
  <si>
    <t>899104112</t>
  </si>
  <si>
    <t>Osazení poklopů litinových a ocelových včetně rámů pro třídu zatížení D400, E600</t>
  </si>
  <si>
    <t>-1481655103</t>
  </si>
  <si>
    <t>28661935</t>
  </si>
  <si>
    <t>poklop šachtový litinový dno DN 600 pro třídu zatížení D400</t>
  </si>
  <si>
    <t>1589328810</t>
  </si>
  <si>
    <t>1434433005</t>
  </si>
  <si>
    <t>5524232R</t>
  </si>
  <si>
    <t>mříž D 400 -  plochá, 600x600 4-stranný rám</t>
  </si>
  <si>
    <t>930157110</t>
  </si>
  <si>
    <t>899722114</t>
  </si>
  <si>
    <t>Krytí potrubí z plastů výstražnou fólií z PVC šířky 40 cm</t>
  </si>
  <si>
    <t>-803762645</t>
  </si>
  <si>
    <t>"Stoky" 16,5+58,9+41,7+82,8</t>
  </si>
  <si>
    <t>"DN150" 9+11+2+13+2+2+7+16,3+4,5+14+3+7+14</t>
  </si>
  <si>
    <t>030090102R</t>
  </si>
  <si>
    <t>D+M hydrant dvojčinný nadzemní vč. zemních prací, zřízení odbočky</t>
  </si>
  <si>
    <t>1024</t>
  </si>
  <si>
    <t>-551535078</t>
  </si>
  <si>
    <t>89972501R</t>
  </si>
  <si>
    <t>Kamerová zkouška gravitační kanalizace</t>
  </si>
  <si>
    <t>-1118970941</t>
  </si>
  <si>
    <t>89972502R</t>
  </si>
  <si>
    <t>Zpracování kanalizačního řádu</t>
  </si>
  <si>
    <t>1420110764</t>
  </si>
  <si>
    <t>89972503R</t>
  </si>
  <si>
    <t>Zpracování provozního řádu</t>
  </si>
  <si>
    <t>-699224952</t>
  </si>
  <si>
    <t>Staveništní přesun hmot</t>
  </si>
  <si>
    <t>998276101</t>
  </si>
  <si>
    <t>Přesun hmot pro trubní vedení z trub z plastických hmot otevřený výkop</t>
  </si>
  <si>
    <t>-405210065</t>
  </si>
  <si>
    <t>745963988</t>
  </si>
  <si>
    <t>32+17,589+0,635</t>
  </si>
  <si>
    <t>1102145738</t>
  </si>
  <si>
    <t>50,224*19 'Přepočtené koeficientem množství</t>
  </si>
  <si>
    <t>-1568482371</t>
  </si>
  <si>
    <t>32+17,589</t>
  </si>
  <si>
    <t>997013813</t>
  </si>
  <si>
    <t>Poplatek za uložení stavebního odpadu na skládce (skládkovné) z plastických hmot zatříděného do Katalogu odpadů pod kódem 17 02 03</t>
  </si>
  <si>
    <t>-1445175827</t>
  </si>
  <si>
    <t>SO 04 - Uzemnění stavby</t>
  </si>
  <si>
    <t xml:space="preserve">    M - H - Hromosvod</t>
  </si>
  <si>
    <t xml:space="preserve">    M - U - Uzemnění</t>
  </si>
  <si>
    <t>M - H</t>
  </si>
  <si>
    <t>Hromosvod</t>
  </si>
  <si>
    <t>210220101.1</t>
  </si>
  <si>
    <t>svodové vodiče HVI do Cu R=8mm vč</t>
  </si>
  <si>
    <t>-118090681</t>
  </si>
  <si>
    <t>210220221</t>
  </si>
  <si>
    <t>jímací tyč do 3m délky na ocel konstr.;beton vč.up</t>
  </si>
  <si>
    <t>896570087</t>
  </si>
  <si>
    <t>210220454</t>
  </si>
  <si>
    <t>propoj.litinová kab. s konstr. n. skříní (nevýbuš.)</t>
  </si>
  <si>
    <t>2144787925</t>
  </si>
  <si>
    <t>102010</t>
  </si>
  <si>
    <t>Betonový podstavec C45/55 s madlem a klínkem , D 337mm H 90mm pro jímací tyče D 16mm-SET-</t>
  </si>
  <si>
    <t>-1992279332</t>
  </si>
  <si>
    <t>102050</t>
  </si>
  <si>
    <t>Podložka plast D 370mm černá</t>
  </si>
  <si>
    <t>363589314</t>
  </si>
  <si>
    <t>253229</t>
  </si>
  <si>
    <t>Podložka plast D 370mm černá, a betonem pro vodič HVI 20-23mm -SET-</t>
  </si>
  <si>
    <t>88679475</t>
  </si>
  <si>
    <t>275250</t>
  </si>
  <si>
    <t>Podpěra vedení pro vodiče HVI/CUI, D 20-23mm se závitem M8 nerez</t>
  </si>
  <si>
    <t>-323655236</t>
  </si>
  <si>
    <t>301229</t>
  </si>
  <si>
    <t>Připojovací destička pro vodič HVI, 2 svorky KS nerez</t>
  </si>
  <si>
    <t>-811349654</t>
  </si>
  <si>
    <t>549001</t>
  </si>
  <si>
    <t>UF - krabice pro zkušební svorky (se svorkou), 230x150x120mmlitina, barva černá, pro prům. 7-10/pásek 40mm, UFTSK 7.10 FL40 300X220X120 GG</t>
  </si>
  <si>
    <t>908510374</t>
  </si>
  <si>
    <t>819136</t>
  </si>
  <si>
    <t>Vodič HVI III, D23mm,  HVI 200kA</t>
  </si>
  <si>
    <t>530210402</t>
  </si>
  <si>
    <t>819147</t>
  </si>
  <si>
    <t>Připojovací členy + montážní materiál pro vodiče HVI</t>
  </si>
  <si>
    <t>-784622189</t>
  </si>
  <si>
    <t>819150</t>
  </si>
  <si>
    <t xml:space="preserve">D+M vybíjeví práh </t>
  </si>
  <si>
    <t>-1281239280</t>
  </si>
  <si>
    <t>95*2+4,0*2+100</t>
  </si>
  <si>
    <t>819151</t>
  </si>
  <si>
    <t>D+M přípojný AC bod</t>
  </si>
  <si>
    <t>-2104544856</t>
  </si>
  <si>
    <t>819381</t>
  </si>
  <si>
    <t>Vodič HVI v podpůrné trubce s krátkou jímací tyčí 1m, a tříramenným stojanem., vodič HVI - LPS I 200kA. + příslušenství</t>
  </si>
  <si>
    <t>1479967103</t>
  </si>
  <si>
    <t>1924386394</t>
  </si>
  <si>
    <t>1080380896</t>
  </si>
  <si>
    <t>11000101Ra</t>
  </si>
  <si>
    <t>-1653297788</t>
  </si>
  <si>
    <t>11000102Ra</t>
  </si>
  <si>
    <t>-1111425387</t>
  </si>
  <si>
    <t>M - U</t>
  </si>
  <si>
    <t>Uzemnění</t>
  </si>
  <si>
    <t>-1545053449</t>
  </si>
  <si>
    <t>420+48</t>
  </si>
  <si>
    <t>1158550391</t>
  </si>
  <si>
    <t>1047690902</t>
  </si>
  <si>
    <t>-136116727</t>
  </si>
  <si>
    <t>-1152160811</t>
  </si>
  <si>
    <t>28+36</t>
  </si>
  <si>
    <t>-456346725</t>
  </si>
  <si>
    <t>2098013732</t>
  </si>
  <si>
    <t>-182472394</t>
  </si>
  <si>
    <t>1886786189</t>
  </si>
  <si>
    <t>-1376637567</t>
  </si>
  <si>
    <t>-1545688656</t>
  </si>
  <si>
    <t>217229295</t>
  </si>
  <si>
    <t>70322026</t>
  </si>
  <si>
    <t>-1484171413</t>
  </si>
  <si>
    <t>SO 05 - Parkovací stání</t>
  </si>
  <si>
    <t xml:space="preserve">      11 - Zemní práce - přípravné a přidružené práce</t>
  </si>
  <si>
    <t xml:space="preserve">      17 - Zemní práce - konstrukce ze zemin</t>
  </si>
  <si>
    <t xml:space="preserve">      31 - Zdi pozemních staveb</t>
  </si>
  <si>
    <t xml:space="preserve">    5 - Komunikace</t>
  </si>
  <si>
    <t xml:space="preserve">    57 - Kryty pozemních komunikací letišť a ploch z kameniva nebo živičné</t>
  </si>
  <si>
    <t xml:space="preserve">      91 - Doplňující konstrukce a práce pozemních komunikací, letišť a ploch</t>
  </si>
  <si>
    <t>-411149008</t>
  </si>
  <si>
    <t>122251105</t>
  </si>
  <si>
    <t>Odkopávky a prokopávky nezapažené strojně v hornině třídy těžitelnosti I skupiny 3 přes 500 do 1 000 m3</t>
  </si>
  <si>
    <t>648560108</t>
  </si>
  <si>
    <t>3000*0,2</t>
  </si>
  <si>
    <t>162751117.1</t>
  </si>
  <si>
    <t>2085061053</t>
  </si>
  <si>
    <t>"ornice" 3000*0,2</t>
  </si>
  <si>
    <t>"odkop" 3000*0,2</t>
  </si>
  <si>
    <t>-494488734</t>
  </si>
  <si>
    <t>"ornice" 3000*0,2*0,5</t>
  </si>
  <si>
    <t>900*10 'Přepočtené koeficientem množství</t>
  </si>
  <si>
    <t>171201221.1</t>
  </si>
  <si>
    <t>-485845582</t>
  </si>
  <si>
    <t>900*1,7 'Přepočtené koeficientem množství</t>
  </si>
  <si>
    <t>746600980</t>
  </si>
  <si>
    <t>Zemní práce - přípravné a přidružené práce</t>
  </si>
  <si>
    <t>919735111</t>
  </si>
  <si>
    <t>Řezání stávajícího živičného krytu hl do 50 mm</t>
  </si>
  <si>
    <t>720329941</t>
  </si>
  <si>
    <t>zařezání živ. krytu pro sjezd</t>
  </si>
  <si>
    <t>10,69+2</t>
  </si>
  <si>
    <t>122151103</t>
  </si>
  <si>
    <t>Odkopávky a prokopávky nezapažené v hornině třídy těžitelnosti I skupiny 1 a 2 objem do 100 m3 strojně</t>
  </si>
  <si>
    <t>1067435435</t>
  </si>
  <si>
    <t>435,8*0,15</t>
  </si>
  <si>
    <t>173527234</t>
  </si>
  <si>
    <t>výkop pro konstrukci</t>
  </si>
  <si>
    <t>315*0,15+89*0,3</t>
  </si>
  <si>
    <t>315*0,4</t>
  </si>
  <si>
    <t>791208754</t>
  </si>
  <si>
    <t>7*(2*2*2)</t>
  </si>
  <si>
    <t>3*0,5*0,5*0,6</t>
  </si>
  <si>
    <t>1590183893</t>
  </si>
  <si>
    <t xml:space="preserve"> silniční 150/250</t>
  </si>
  <si>
    <t>329,54*0,45*0,25</t>
  </si>
  <si>
    <t>přejezdový 150/150</t>
  </si>
  <si>
    <t>9,5*0,45*0,25</t>
  </si>
  <si>
    <t>7,44*0,35*0,25</t>
  </si>
  <si>
    <t>"lemující parkoviště"262*0,40*0,25</t>
  </si>
  <si>
    <t>141,05*0,45*0,4</t>
  </si>
  <si>
    <t>základ - opěrné zdi</t>
  </si>
  <si>
    <t>23*0,4*0,6</t>
  </si>
  <si>
    <t>-1434866767</t>
  </si>
  <si>
    <t>ornice z mezideponii</t>
  </si>
  <si>
    <t>65,37</t>
  </si>
  <si>
    <t>-333713014</t>
  </si>
  <si>
    <t>199,95+56,45+95,902</t>
  </si>
  <si>
    <t>Zemní práce - konstrukce ze zemin</t>
  </si>
  <si>
    <t>-265242511</t>
  </si>
  <si>
    <t>násyp z bilanci prací- technický odhad</t>
  </si>
  <si>
    <t>860*0,95+1570*0,6</t>
  </si>
  <si>
    <t>171201201.1</t>
  </si>
  <si>
    <t>Uložení sypaniny na skládky nebo meziskládky</t>
  </si>
  <si>
    <t>753314469</t>
  </si>
  <si>
    <t>352,302</t>
  </si>
  <si>
    <t>-785006430</t>
  </si>
  <si>
    <t>352,302*1,8</t>
  </si>
  <si>
    <t>492743026</t>
  </si>
  <si>
    <t>2*2*2*7</t>
  </si>
  <si>
    <t>(3,14*0,5*0,5*2,5*-1)*7</t>
  </si>
  <si>
    <t>141,05*0,08*0,08*3,14*-1</t>
  </si>
  <si>
    <t>154394879</t>
  </si>
  <si>
    <t>1759*1,8</t>
  </si>
  <si>
    <t>64,816*1,8</t>
  </si>
  <si>
    <t>697289490</t>
  </si>
  <si>
    <t>435,8</t>
  </si>
  <si>
    <t>181411131</t>
  </si>
  <si>
    <t>-1306789530</t>
  </si>
  <si>
    <t>1929438938</t>
  </si>
  <si>
    <t>435,8*0,03</t>
  </si>
  <si>
    <t>181951111</t>
  </si>
  <si>
    <t>-793902883</t>
  </si>
  <si>
    <t>-1666975103</t>
  </si>
  <si>
    <t>1273,06+1075,8+41,43+21,16</t>
  </si>
  <si>
    <t>-803929697</t>
  </si>
  <si>
    <t>435,80</t>
  </si>
  <si>
    <t>-1009419997</t>
  </si>
  <si>
    <t>-181947954</t>
  </si>
  <si>
    <t>185804312</t>
  </si>
  <si>
    <t>Zalití rostlin vodou plocha přes 20 m2</t>
  </si>
  <si>
    <t>-1553832030</t>
  </si>
  <si>
    <t>435,8*0,05</t>
  </si>
  <si>
    <t>735965262</t>
  </si>
  <si>
    <t>0,35*0,45*141,05</t>
  </si>
  <si>
    <t>254457030</t>
  </si>
  <si>
    <t>0,1*0,45*141,05</t>
  </si>
  <si>
    <t>Trativody z drenážních trubek plastových flexibilních D 160 mm bez lože</t>
  </si>
  <si>
    <t>1726697226</t>
  </si>
  <si>
    <t>141,05*1,05</t>
  </si>
  <si>
    <t>1733010238</t>
  </si>
  <si>
    <t>0,5*0,5*0,86*3</t>
  </si>
  <si>
    <t>275356021</t>
  </si>
  <si>
    <t>Bednění základových patek ploch rovinných zřízení</t>
  </si>
  <si>
    <t>-903323505</t>
  </si>
  <si>
    <t>opěrná zeď</t>
  </si>
  <si>
    <t>23*2*0,3+0,45*2*0,3</t>
  </si>
  <si>
    <t>horní bednění základové patky</t>
  </si>
  <si>
    <t>0,52*0,2*4*3</t>
  </si>
  <si>
    <t>-1231439707</t>
  </si>
  <si>
    <t>Zdi pozemních staveb</t>
  </si>
  <si>
    <t>Základová zeď tl přes 200 do 250 mm z tvárnic ztraceného bednění včetně výplně z betonu tř. C 25/30</t>
  </si>
  <si>
    <t>2065152311</t>
  </si>
  <si>
    <t>((1+0,3)/2)*23</t>
  </si>
  <si>
    <t>317361016</t>
  </si>
  <si>
    <t>Výztuž říms opěrných zdí a valů z betonářské oceli 10 505</t>
  </si>
  <si>
    <t>-1502847909</t>
  </si>
  <si>
    <t>DL. 0,8 mm,  průměr 12 mm, MATERIÁL R 505, á 250 mm</t>
  </si>
  <si>
    <t>(((0,8+0,5)/2)*(23/0,25))*3,14*0,006*0,006*7,85*1,1*2</t>
  </si>
  <si>
    <t xml:space="preserve">DL. 6000 mm,  průměr 8 mm, MATERIÁL R 505, </t>
  </si>
  <si>
    <t>23*3,14*0,004*0,004*7,85*2*1,1*4</t>
  </si>
  <si>
    <t>17*3,14*0,004*0,004*7,85*2*1,1</t>
  </si>
  <si>
    <t>11*3,14*0,004*0,004*7,85*2*1,1</t>
  </si>
  <si>
    <t>Plotová stříška pro zeď tl 295 mm z tvarovek hladkých nebo štípaných přírodních</t>
  </si>
  <si>
    <t>1812606917</t>
  </si>
  <si>
    <t>PODEZDÍVKOVÁ HLAVICE P2h S HLADKÝM POVRCHEM - cena i s osazením a lepidlem</t>
  </si>
  <si>
    <t>ROZMĚRY 39 x 35 x 6,5</t>
  </si>
  <si>
    <t>23*1,1</t>
  </si>
  <si>
    <t>Komunikace</t>
  </si>
  <si>
    <t>291111114</t>
  </si>
  <si>
    <t>Podklad pro zpevněné plochy z betonového recyklátu</t>
  </si>
  <si>
    <t>-1588920440</t>
  </si>
  <si>
    <t>315</t>
  </si>
  <si>
    <t>564851111</t>
  </si>
  <si>
    <t>-996490086</t>
  </si>
  <si>
    <t>komunikace</t>
  </si>
  <si>
    <t>1273,06</t>
  </si>
  <si>
    <t>parkoviště - 2 vrstvy</t>
  </si>
  <si>
    <t>1075,8*2</t>
  </si>
  <si>
    <t>Podklad ze štěrkodrtě ŠD tl 160 mm</t>
  </si>
  <si>
    <t>981409093</t>
  </si>
  <si>
    <t>564861111</t>
  </si>
  <si>
    <t>-267154084</t>
  </si>
  <si>
    <t>chodník</t>
  </si>
  <si>
    <t>41,43+21,16</t>
  </si>
  <si>
    <t>565155121</t>
  </si>
  <si>
    <t>Asfaltový beton vrstva podkladní ACP 16+ (obalované kamenivo OKS) tl 70 mm š přes 3 m</t>
  </si>
  <si>
    <t>-918839823</t>
  </si>
  <si>
    <t>obslužná komunikace parkoviště</t>
  </si>
  <si>
    <t>1767218261</t>
  </si>
  <si>
    <t>12,8*0,25</t>
  </si>
  <si>
    <t>591241111</t>
  </si>
  <si>
    <t>Kladení dlažby z kostek drobných z kamene na MC tl 50 mm</t>
  </si>
  <si>
    <t>-918936786</t>
  </si>
  <si>
    <t>3,2</t>
  </si>
  <si>
    <t>-662642429</t>
  </si>
  <si>
    <t>50% nových kostek v přídlažbě</t>
  </si>
  <si>
    <t>12,8*0,1*0,5*2</t>
  </si>
  <si>
    <t>1608837762</t>
  </si>
  <si>
    <t>41,43</t>
  </si>
  <si>
    <t>21,16</t>
  </si>
  <si>
    <t>2104033898</t>
  </si>
  <si>
    <t>21,16*1,08</t>
  </si>
  <si>
    <t>-1397113546</t>
  </si>
  <si>
    <t>-2089995669</t>
  </si>
  <si>
    <t>parkovací stání</t>
  </si>
  <si>
    <t>1075,8</t>
  </si>
  <si>
    <t>1016295196</t>
  </si>
  <si>
    <t>1075,8*1,05</t>
  </si>
  <si>
    <t>Kryty pozemních komunikací letišť a ploch z kameniva nebo živičné</t>
  </si>
  <si>
    <t>Postřik živičný infiltrační s posypem z asfaltu množství 0,60 kg/m2</t>
  </si>
  <si>
    <t>1253277511</t>
  </si>
  <si>
    <t>infiltrační postřik</t>
  </si>
  <si>
    <t>Postřik živičný spojovací z asfaltu v množství 0,40 kg/m2</t>
  </si>
  <si>
    <t>1769313453</t>
  </si>
  <si>
    <t>spojovací postřik</t>
  </si>
  <si>
    <t>577134121</t>
  </si>
  <si>
    <t>Asfaltový beton vrstva obrusná ACO 11 (ABS) tř. I tl 40 mm š přes 3 m z nemodifikovaného asfaltu</t>
  </si>
  <si>
    <t>866758094</t>
  </si>
  <si>
    <t xml:space="preserve"> (ACO11 (45/55-60) nemodifikované pojivo)</t>
  </si>
  <si>
    <t xml:space="preserve"> komunikace</t>
  </si>
  <si>
    <t>-1070644053</t>
  </si>
  <si>
    <t>(0,4+0,45+0,4+0,45)*141,05</t>
  </si>
  <si>
    <t>-1935220163</t>
  </si>
  <si>
    <t>1218326727</t>
  </si>
  <si>
    <t>239,785*1,25</t>
  </si>
  <si>
    <t>-776239978</t>
  </si>
  <si>
    <t>-1173470316</t>
  </si>
  <si>
    <t>uložení stáv sítí pod zpevněnými plochami v pruhu š. 2,0m</t>
  </si>
  <si>
    <t>1*48</t>
  </si>
  <si>
    <t>1988809471</t>
  </si>
  <si>
    <t>navrtávka do šachty - DN 160 - drenáže</t>
  </si>
  <si>
    <t>1006910185</t>
  </si>
  <si>
    <t>BET.6244</t>
  </si>
  <si>
    <t>1101971341</t>
  </si>
  <si>
    <t>BET.6241</t>
  </si>
  <si>
    <t>206444668</t>
  </si>
  <si>
    <t>BET.6240</t>
  </si>
  <si>
    <t>1179035262</t>
  </si>
  <si>
    <t>BET.6242</t>
  </si>
  <si>
    <t>vpusť uliční dno betonové 626x495x50mm</t>
  </si>
  <si>
    <t>-452820563</t>
  </si>
  <si>
    <t>1622198143</t>
  </si>
  <si>
    <t>-664704995</t>
  </si>
  <si>
    <t>1207727248</t>
  </si>
  <si>
    <t>-971319967</t>
  </si>
  <si>
    <t>-1003843063</t>
  </si>
  <si>
    <t xml:space="preserve">poklopy kanalizace  </t>
  </si>
  <si>
    <t>539647743</t>
  </si>
  <si>
    <t>-10701700</t>
  </si>
  <si>
    <t>505800328</t>
  </si>
  <si>
    <t>-1112180423</t>
  </si>
  <si>
    <t>-188346774</t>
  </si>
  <si>
    <t>40445625</t>
  </si>
  <si>
    <t>informativní značky provozní IP8, IP9, IP11-IP13 500x700mm</t>
  </si>
  <si>
    <t>877048664</t>
  </si>
  <si>
    <t>IP12+225</t>
  </si>
  <si>
    <t>IP11a</t>
  </si>
  <si>
    <t>40445650</t>
  </si>
  <si>
    <t>dodatkové tabulky E7, E12, E13 500x300mm</t>
  </si>
  <si>
    <t>-1257238448</t>
  </si>
  <si>
    <t>E13</t>
  </si>
  <si>
    <t>40445649</t>
  </si>
  <si>
    <t>dodatkové tabulky E3-E5, E8, E14-E16 500x150mm</t>
  </si>
  <si>
    <t>1796238516</t>
  </si>
  <si>
    <t>E8d</t>
  </si>
  <si>
    <t>-508784515</t>
  </si>
  <si>
    <t>908755806</t>
  </si>
  <si>
    <t>813651951</t>
  </si>
  <si>
    <t>5*2</t>
  </si>
  <si>
    <t>1483013302</t>
  </si>
  <si>
    <t>V10a</t>
  </si>
  <si>
    <t>6*2</t>
  </si>
  <si>
    <t>V10d</t>
  </si>
  <si>
    <t>18*5+37*4,5+18*4,5+6*4,5+8*2,8</t>
  </si>
  <si>
    <t>-121438502</t>
  </si>
  <si>
    <t>V10f</t>
  </si>
  <si>
    <t>403307715</t>
  </si>
  <si>
    <t>(4+398,9*0,125)*0,8</t>
  </si>
  <si>
    <t>-88894424</t>
  </si>
  <si>
    <t>4+398,9</t>
  </si>
  <si>
    <t>608859134</t>
  </si>
  <si>
    <t>kolem parkoviště 100*250</t>
  </si>
  <si>
    <t>9,5</t>
  </si>
  <si>
    <t>1+1</t>
  </si>
  <si>
    <t>Obrubník BO15 - 150*250  ( uložený na 12 a 10 cm)</t>
  </si>
  <si>
    <t>329,54</t>
  </si>
  <si>
    <t>1489741477</t>
  </si>
  <si>
    <t>329,54*1,05</t>
  </si>
  <si>
    <t>obrubník betonový chodníkový 1000x100x250mm</t>
  </si>
  <si>
    <t>-1862150411</t>
  </si>
  <si>
    <t xml:space="preserve">kolem parkoviště </t>
  </si>
  <si>
    <t>262*1,05</t>
  </si>
  <si>
    <t>obrubník betonový silniční přechodový 1000x150x150-250mm</t>
  </si>
  <si>
    <t>225063910</t>
  </si>
  <si>
    <t xml:space="preserve">levý </t>
  </si>
  <si>
    <t>pravý</t>
  </si>
  <si>
    <t>1566739324</t>
  </si>
  <si>
    <t>9,5*1,05</t>
  </si>
  <si>
    <t>-2041763027</t>
  </si>
  <si>
    <t>betonový BO5  50*200</t>
  </si>
  <si>
    <t>7,44</t>
  </si>
  <si>
    <t>625170724</t>
  </si>
  <si>
    <t>7,44*1,05</t>
  </si>
  <si>
    <t>916921114</t>
  </si>
  <si>
    <t>Monolitické příkopy, krajníky nebo obrubníky pl přes 0,20 do 0,25 m2 v přímce nebo oblouku r přes 20 m</t>
  </si>
  <si>
    <t>2101527997</t>
  </si>
  <si>
    <t xml:space="preserve">příkopové žlaby </t>
  </si>
  <si>
    <t>25,5+48</t>
  </si>
  <si>
    <t>59227029</t>
  </si>
  <si>
    <t>žlabovka příkopová betonová 500x680x60mm</t>
  </si>
  <si>
    <t>2140702378</t>
  </si>
  <si>
    <t>73,5/0,5*1,05</t>
  </si>
  <si>
    <t>646805817</t>
  </si>
  <si>
    <t xml:space="preserve">zaříznutí u připojení MK </t>
  </si>
  <si>
    <t>12,8</t>
  </si>
  <si>
    <t>998223011</t>
  </si>
  <si>
    <t>Přesun hmot pro pozemní komunikace s krytem dlážděným</t>
  </si>
  <si>
    <t>-1557188930</t>
  </si>
  <si>
    <t>Soupis:</t>
  </si>
  <si>
    <t>SO 05.1 - Odvodnění parkovacích stání</t>
  </si>
  <si>
    <t xml:space="preserve">    998 - Přesun hmot</t>
  </si>
  <si>
    <t>119001405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</si>
  <si>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potrubí plastového, jmenovité světlosti DN do 200 mm</t>
  </si>
  <si>
    <t>766074218</t>
  </si>
  <si>
    <t>2,0*2</t>
  </si>
  <si>
    <t>119001421</t>
  </si>
  <si>
    <t>Dočasné zajištění podzemního potrubí nebo vedení ve výkopišti ve stavu i poloze, ve kterých byla na začátku zemních prací a to s podepřením, vzepřením nebo vyvěšením, příp. s ochranným bedněním, se zřízením a odstraněním zajišťovací konstrukce, s opotřebením hmot kabelů a kabelových tratí z volně ložených kabelů a to do 3 kabelů</t>
  </si>
  <si>
    <t>1878304520</t>
  </si>
  <si>
    <t>2,0*3</t>
  </si>
  <si>
    <t>480587117</t>
  </si>
  <si>
    <t xml:space="preserve">"pro protlak" </t>
  </si>
  <si>
    <t>(2,0*3,0+2,0*2,0)*2,45</t>
  </si>
  <si>
    <t>"Š 1 + 3" 1,15*2,0*2,0*2</t>
  </si>
  <si>
    <t>"Š2" 0,7*2,0*2,0</t>
  </si>
  <si>
    <t>131251202</t>
  </si>
  <si>
    <t>Hloubení zapažených jam a zářezů strojně s urovnáním dna do předepsaného profilu a spádu v hornině třídy těžitelnosti I skupiny 3 přes 20 do 50 m3</t>
  </si>
  <si>
    <t>742895460</t>
  </si>
  <si>
    <t xml:space="preserve">"retence" </t>
  </si>
  <si>
    <t>1,5*3,5*9,0</t>
  </si>
  <si>
    <t>"ČS" 3,0*3,0*3,6</t>
  </si>
  <si>
    <t>-1419554368</t>
  </si>
  <si>
    <t xml:space="preserve">"stoka C" </t>
  </si>
  <si>
    <t>"dlažba" 1,2*16,0*1,1</t>
  </si>
  <si>
    <t xml:space="preserve">"stoka C-1" </t>
  </si>
  <si>
    <t>"komunikace" 1,3*20,3*1,1+0,9*28,7*1,1</t>
  </si>
  <si>
    <t>"výtlak"</t>
  </si>
  <si>
    <t>2,0*1,1*20,0+(1,7-0,4)*1,1*32,75</t>
  </si>
  <si>
    <t>1,0*1,1*45,0</t>
  </si>
  <si>
    <t>218,895*0,2 'Přepočtené koeficientem množství</t>
  </si>
  <si>
    <t>1532119682</t>
  </si>
  <si>
    <t>218,895*0,8 'Přepočtené koeficientem množství</t>
  </si>
  <si>
    <t>141721213</t>
  </si>
  <si>
    <t>Řízený zemní protlak délky protlaku do 50 m v hornině třídy těžitelnosti I a II, skupiny 1 až 4 včetně protlačení trub v hloubce do 6 m vnějšího průměru vrtu přes 110 do 140 mm</t>
  </si>
  <si>
    <t>-1045561840</t>
  </si>
  <si>
    <t>2861338R</t>
  </si>
  <si>
    <t>potrubí kanalizační chránička dn140</t>
  </si>
  <si>
    <t>1988992886</t>
  </si>
  <si>
    <t>18*1,015 'Přepočtené koeficientem množství</t>
  </si>
  <si>
    <t>1175602947</t>
  </si>
  <si>
    <t>2*1,5*(3,5+9,0)</t>
  </si>
  <si>
    <t>"ČS" 4*3,0*3,6</t>
  </si>
  <si>
    <t>-409650323</t>
  </si>
  <si>
    <t>-1927855899</t>
  </si>
  <si>
    <t>"meziskládka" 2*222,415</t>
  </si>
  <si>
    <t>-405424114</t>
  </si>
  <si>
    <t>"na skládku" 335,045-217,515</t>
  </si>
  <si>
    <t>466185696</t>
  </si>
  <si>
    <t>-179629086</t>
  </si>
  <si>
    <t>117,53*1,7 'Přepočtené koeficientem množství</t>
  </si>
  <si>
    <t>-2060125067</t>
  </si>
  <si>
    <t>"Š 4" 2,0*2,0*(2,35-0,4)</t>
  </si>
  <si>
    <t>"Š 5" 2,0*2,0*(2,4-0,4)</t>
  </si>
  <si>
    <t>"Š 6" 2,0*2,0*(2,2-0,4)</t>
  </si>
  <si>
    <t>"Š 7" 2,0*2,0*(2,1-0,4)</t>
  </si>
  <si>
    <t>"Š 8" 2,0*2,0*(2,3-0,4)</t>
  </si>
  <si>
    <t>"Š 9" 2,0*2,0*(2,3-0,4)</t>
  </si>
  <si>
    <t>"Š 11" 2,0*2,0*(2,0-0,4)</t>
  </si>
  <si>
    <t>"Š 12" 2,0*2,0*(1,8-0,4)</t>
  </si>
  <si>
    <t>"Š 13" 2,0*2,0*(1,5-0,4)</t>
  </si>
  <si>
    <t>"Š 14" 2,0*2,0*(1,5-0,4)</t>
  </si>
  <si>
    <t>"výkop" 218,895+36,5+79,65</t>
  </si>
  <si>
    <t>"odpočet objem šachet" -(0,1*0,1*3,14*3,6+7,9*2,7*1,5+1,5*2+0,75)</t>
  </si>
  <si>
    <t>"odpočet lože" -21,45</t>
  </si>
  <si>
    <t>"odpočet obsyp" -(3,033+17,82+83,793)</t>
  </si>
  <si>
    <t>"odpočet beton" -(6,066+0,7*0,1*93+3,9)</t>
  </si>
  <si>
    <t>-612010283</t>
  </si>
  <si>
    <t>"dlažba" 0,6*16,0*1,1-3,14*0,15*0,15*16</t>
  </si>
  <si>
    <t>"komunikace" 0,6*20,3*1,1+0,6*28,7*1,1-3,14*0,15*0,15*(20,3+28,7)</t>
  </si>
  <si>
    <t>0,4*1,1*20,0+0,4*1,1*32,75</t>
  </si>
  <si>
    <t>0,45*1,1*45,0</t>
  </si>
  <si>
    <t>58337310</t>
  </si>
  <si>
    <t>štěrkopísek frakce 0/4</t>
  </si>
  <si>
    <t>-306823683</t>
  </si>
  <si>
    <t>83,793*1,8 'Přepočtené koeficientem množství</t>
  </si>
  <si>
    <t>211971110</t>
  </si>
  <si>
    <t>Zřízení opláštění výplně z geotextilie odvodňovacích žeber nebo trativodů v rýze nebo zářezu se stěnami šikmými o sklonu do 1:2</t>
  </si>
  <si>
    <t>-6402895</t>
  </si>
  <si>
    <t>0,45*4*(29+20+18+25,5+22,0+25,0)</t>
  </si>
  <si>
    <t>69311068</t>
  </si>
  <si>
    <t>geotextilie netkaná separační, ochranná, filtrační, drenážní PP 300g/m2</t>
  </si>
  <si>
    <t>1125328781</t>
  </si>
  <si>
    <t>251,1*1,1 'Přepočtené koeficientem množství</t>
  </si>
  <si>
    <t>212752402</t>
  </si>
  <si>
    <t>Trativody z drenážních trubek pro liniové stavby a komunikace se zřízením štěrkového lože pod trubky a s jejich obsypem v otevřeném výkopu trubka korugovaná sendvičová PE-HD SN 8 celoperforovaná 360° DN 150</t>
  </si>
  <si>
    <t>-1906105760</t>
  </si>
  <si>
    <t>29+20+18+25,5+22,0+25,0</t>
  </si>
  <si>
    <t>1360531317</t>
  </si>
  <si>
    <t>"ČS" 0,1*3,0*3,0</t>
  </si>
  <si>
    <t>"retence" 7,9*2,7*0,1</t>
  </si>
  <si>
    <t>504167110</t>
  </si>
  <si>
    <t>"ČS" 0,2*3,0*3,0</t>
  </si>
  <si>
    <t>"retence" 7,9*2,7*0,2</t>
  </si>
  <si>
    <t>"pod šachty" 0,1*1,2*1,2*3</t>
  </si>
  <si>
    <t>273321511</t>
  </si>
  <si>
    <t>Základy z betonu železového (bez výztuže) desky z betonu bez zvláštních nároků na prostředí tř. C 25/30</t>
  </si>
  <si>
    <t>-1383552620</t>
  </si>
  <si>
    <t>273362021</t>
  </si>
  <si>
    <t>Výztuž základů desek ze svařovaných sítí z drátů typu KARI</t>
  </si>
  <si>
    <t>843038418</t>
  </si>
  <si>
    <t>"retence" 7,9*2,7*4,45*0,001*1,1</t>
  </si>
  <si>
    <t>409669315</t>
  </si>
  <si>
    <t>"stoka C" 0,1*1,1*(20,3+28,7)</t>
  </si>
  <si>
    <t>"stoka C-1" 0,1*1,1*16</t>
  </si>
  <si>
    <t>"stoka C" 0,1*1,1*(5,0+8,0+8,0)</t>
  </si>
  <si>
    <t>"stoka C-1" 0,1*1,1*(8,0+15,0+1,0)</t>
  </si>
  <si>
    <t>"výtlak" 0,1*1,1*(70-18)</t>
  </si>
  <si>
    <t>1827128597</t>
  </si>
  <si>
    <t>"stoak C" (20,3+28,7)/0,7</t>
  </si>
  <si>
    <t>"stoka C-1"23</t>
  </si>
  <si>
    <t>-1167847346</t>
  </si>
  <si>
    <t>452311171</t>
  </si>
  <si>
    <t>Podkladní a zajišťovací konstrukce z betonu prostého v otevřeném výkopu desky pod potrubí, stoky a drobné objekty z betonu tř. C 30/37</t>
  </si>
  <si>
    <t>850525098</t>
  </si>
  <si>
    <t>"stoka C"0,1*0,6*(20,3+28,7)</t>
  </si>
  <si>
    <t>"stoka C-1" 0,1*0,6*16</t>
  </si>
  <si>
    <t>-1539601074</t>
  </si>
  <si>
    <t>"stoak C" 0,3*1,1*(20,3+28,7)</t>
  </si>
  <si>
    <t>"stoka C-1" 0,3*1,1*16</t>
  </si>
  <si>
    <t>452321171</t>
  </si>
  <si>
    <t>Podkladní a zajišťovací konstrukce z betonu železového v otevřeném výkopu desky pod potrubí, stoky a drobné objekty z betonu tř. C 30/37</t>
  </si>
  <si>
    <t>1423640162</t>
  </si>
  <si>
    <t xml:space="preserve">"obetonování retenční nádrže" </t>
  </si>
  <si>
    <t>0,5*0,5*2*(8,9+3,7)</t>
  </si>
  <si>
    <t>452351101</t>
  </si>
  <si>
    <t>Bednění podkladních a zajišťovacích konstrukcí v otevřeném výkopu desek nebo sedlových loží pod potrubí, stoky a drobné objekty</t>
  </si>
  <si>
    <t>822548031</t>
  </si>
  <si>
    <t>0,5*2*(8,9+3,7)</t>
  </si>
  <si>
    <t>452368113</t>
  </si>
  <si>
    <t>Výztuž podkladních desek, bloků nebo pražců v otevřeném výkopu z betonářské oceli 10 505 (R) nebo BSt 500</t>
  </si>
  <si>
    <t>1063986708</t>
  </si>
  <si>
    <t>"R10" (1,0*10*2*(8,9+3,7)+2,01*4*2*(8,9+3,7))*0,62*1,1*0,001</t>
  </si>
  <si>
    <t>"R12" (1,5*1*2*(8,9+3,7)+1,8*4*2*(8,9+3,7))*0,89*1,1*0,001</t>
  </si>
  <si>
    <t>1373218962</t>
  </si>
  <si>
    <t>"stoak C" 20,3+28,7</t>
  </si>
  <si>
    <t>"stoka C-1" 16</t>
  </si>
  <si>
    <t>-2074893763</t>
  </si>
  <si>
    <t>65*1,01 'Přepočtené koeficientem množství</t>
  </si>
  <si>
    <t>871254202</t>
  </si>
  <si>
    <t>Montáž kanalizačního potrubí z plastů z polyetylenu PE 100 svařovaných na tupo v otevřeném výkopu ve sklonu do 20 % SDR 11/PN16 D 90 x 8,2 mm</t>
  </si>
  <si>
    <t>-72862540</t>
  </si>
  <si>
    <t>28613384</t>
  </si>
  <si>
    <t>potrubí kanalizační tlakové PE100 SDR11 návin se signalizační vrstvou 90x8,2mm</t>
  </si>
  <si>
    <t>1356705497</t>
  </si>
  <si>
    <t>70*1,015 'Přepočtené koeficientem množství</t>
  </si>
  <si>
    <t>871310330</t>
  </si>
  <si>
    <t>Montáž kanalizačního potrubí z plastů z polypropylenu PP hladkého plnostěnného SN 16 DN 150</t>
  </si>
  <si>
    <t>-1467131309</t>
  </si>
  <si>
    <t>"stoka C" 5,0+8,0+8,0</t>
  </si>
  <si>
    <t>"stoka C-1" 8,0+15,0+1,0</t>
  </si>
  <si>
    <t>-1290791053</t>
  </si>
  <si>
    <t>45*1,015 'Přepočtené koeficientem množství</t>
  </si>
  <si>
    <t>-1128625281</t>
  </si>
  <si>
    <t>45+70</t>
  </si>
  <si>
    <t>-301439190</t>
  </si>
  <si>
    <t>-682726998</t>
  </si>
  <si>
    <t>-1510822583</t>
  </si>
  <si>
    <t>2+3+3</t>
  </si>
  <si>
    <t>-1671645139</t>
  </si>
  <si>
    <t>59224185</t>
  </si>
  <si>
    <t>prstenec šachtový vyrovnávací betonový 625x120x60mm</t>
  </si>
  <si>
    <t>-1995497923</t>
  </si>
  <si>
    <t>-1144025148</t>
  </si>
  <si>
    <t>-1251881995</t>
  </si>
  <si>
    <t>912177991</t>
  </si>
  <si>
    <t>5922413R</t>
  </si>
  <si>
    <t>deska betonová přechodová pro tlak kola 5kN 62,5x20x9cm</t>
  </si>
  <si>
    <t>1714578793</t>
  </si>
  <si>
    <t>-1994045575</t>
  </si>
  <si>
    <t>2052311167</t>
  </si>
  <si>
    <t>-1757306447</t>
  </si>
  <si>
    <t>1040953070</t>
  </si>
  <si>
    <t>89920101R</t>
  </si>
  <si>
    <t>D+M ČS vč. strojního vybavení</t>
  </si>
  <si>
    <t>878638913</t>
  </si>
  <si>
    <t>89920102R</t>
  </si>
  <si>
    <t>D+M rozvaděč pro ČS</t>
  </si>
  <si>
    <t>1988740326</t>
  </si>
  <si>
    <t>89920103R</t>
  </si>
  <si>
    <t>D+M retence vč. vstupní šachty, prostupů a napojení na řad a šachty</t>
  </si>
  <si>
    <t>1576440448</t>
  </si>
  <si>
    <t>89920104R</t>
  </si>
  <si>
    <t>Kamerové zkoušky gravitační kanalizace</t>
  </si>
  <si>
    <t>314507539</t>
  </si>
  <si>
    <t>899721111</t>
  </si>
  <si>
    <t>Signalizační vodič na potrubí DN do 150 mm</t>
  </si>
  <si>
    <t>1851294913</t>
  </si>
  <si>
    <t>75*2</t>
  </si>
  <si>
    <t>899722112</t>
  </si>
  <si>
    <t>Krytí potrubí z plastů výstražnou fólií z PVC šířky 25 cm</t>
  </si>
  <si>
    <t>797625988</t>
  </si>
  <si>
    <t>1253006045</t>
  </si>
  <si>
    <t>"Stoky" 65</t>
  </si>
  <si>
    <t>"DN150" 45</t>
  </si>
  <si>
    <t>1313687674</t>
  </si>
  <si>
    <t>2116478485</t>
  </si>
  <si>
    <t>998</t>
  </si>
  <si>
    <t>998274101</t>
  </si>
  <si>
    <t>Přesun hmot pro trubní vedení hloubené z trub betonových nebo železobetonových pro vodovody nebo kanalizace v otevřeném výkopu dopravní vzdálenost do 15 m</t>
  </si>
  <si>
    <t>-1627380017</t>
  </si>
  <si>
    <t>-300846052</t>
  </si>
  <si>
    <t>SO 06 - Výměna vodovodního potrubí - stavební úprava</t>
  </si>
  <si>
    <t>133154581</t>
  </si>
  <si>
    <t>(45+8+16)*2</t>
  </si>
  <si>
    <t>1451480800</t>
  </si>
  <si>
    <t>132151102</t>
  </si>
  <si>
    <t>Hloubení nezapažených rýh šířky do 800 mm strojně s urovnáním dna do předepsaného profilu a spádu v hornině třídy těžitelnosti I skupiny 1 a 2 přes 20 do 50 m3</t>
  </si>
  <si>
    <t>-1103851069</t>
  </si>
  <si>
    <t>(1,2-0,2)*1,0*45</t>
  </si>
  <si>
    <t>(1,2-0,2)*1,0*8</t>
  </si>
  <si>
    <t>(1,2-0,2)*1,0*16</t>
  </si>
  <si>
    <t>-1679648440</t>
  </si>
  <si>
    <t>"meziskládka" 2*6,01</t>
  </si>
  <si>
    <t>-1279489146</t>
  </si>
  <si>
    <t>"výkop" 69,0</t>
  </si>
  <si>
    <t>"zásyp" -6,01</t>
  </si>
  <si>
    <t>-1143383434</t>
  </si>
  <si>
    <t>62,99*10 'Přepočtené koeficientem množství</t>
  </si>
  <si>
    <t>167151101</t>
  </si>
  <si>
    <t>Nakládání, skládání a překládání neulehlého výkopku nebo sypaniny strojně nakládání, množství do 100 m3, z horniny třídy těžitelnosti I, skupiny 1 až 3</t>
  </si>
  <si>
    <t>2063500832</t>
  </si>
  <si>
    <t>-755211911</t>
  </si>
  <si>
    <t>62,99*1,7 'Přepočtené koeficientem množství</t>
  </si>
  <si>
    <t>54821133</t>
  </si>
  <si>
    <t>"pod skladbu komunikace"</t>
  </si>
  <si>
    <t>"dn 110" (1,0-0,1-0,4-0,46)*1,0*33,5</t>
  </si>
  <si>
    <t>"dn 90" (1,0-0,1-0,4-0,46)*1,0*5,0</t>
  </si>
  <si>
    <t>"dn 32" (1,0-0,1-0,35-0,46)*1,0*9,5</t>
  </si>
  <si>
    <t xml:space="preserve">"pod skladbu betonová dlažba" </t>
  </si>
  <si>
    <t>"dn 32" (1,0-0,1-0,35-0,47)*1,0*2,0</t>
  </si>
  <si>
    <t>"dn 110" (1,0-0,1-0,4-0,47)*1,0*(2,5+6,0)</t>
  </si>
  <si>
    <t xml:space="preserve">"pod zatravněný pruh" </t>
  </si>
  <si>
    <t>"dn 32" (1,0-0,1-0,35-0,2)*1,0*4,0</t>
  </si>
  <si>
    <t>"dn 90" (1,0-0,1-0,4-0,2)*1,0*3,0</t>
  </si>
  <si>
    <t>"dn 110" (1,0-0,1-0,4-0,2)*1,0*3,0</t>
  </si>
  <si>
    <t>228829482</t>
  </si>
  <si>
    <t>(0,1+0,3)*1,0*45</t>
  </si>
  <si>
    <t>(0,1+0,3)*1,0*8</t>
  </si>
  <si>
    <t>(0,05+0,3)*1,0*16</t>
  </si>
  <si>
    <t>58337303</t>
  </si>
  <si>
    <t>štěrkopísek frakce 0/8</t>
  </si>
  <si>
    <t>-310218462</t>
  </si>
  <si>
    <t>26,8*1,65 'Přepočtené koeficientem množství</t>
  </si>
  <si>
    <t>18200102R</t>
  </si>
  <si>
    <t>Hutnící zkoušky</t>
  </si>
  <si>
    <t>1706906567</t>
  </si>
  <si>
    <t>451572111</t>
  </si>
  <si>
    <t>Lože pod potrubí, stoky a drobné objekty v otevřeném výkopu z kameniva drobného těženého 0 až 4 mm</t>
  </si>
  <si>
    <t>1463825189</t>
  </si>
  <si>
    <t>0,1*1,0*(45+8+16)</t>
  </si>
  <si>
    <t>871161141</t>
  </si>
  <si>
    <t>Montáž vodovodního potrubí z plastů v otevřeném výkopu z polyetylenu PE 100 svařovaných na tupo SDR 11/PN16 D 32 x 3,0 mm</t>
  </si>
  <si>
    <t>-56083168</t>
  </si>
  <si>
    <t>2861317R</t>
  </si>
  <si>
    <t>potrubí vodovodní PE100 SDR11 se signalizační vrstvou 100m 32x3,0mm</t>
  </si>
  <si>
    <t>1667317359</t>
  </si>
  <si>
    <t>16*1,015 'Přepočtené koeficientem množství</t>
  </si>
  <si>
    <t>871241141</t>
  </si>
  <si>
    <t>Montáž vodovodního potrubí z plastů v otevřeném výkopu z polyetylenu PE 100 svařovaných na tupo SDR 11/PN16 D 90 x 8,2 mm</t>
  </si>
  <si>
    <t>-1096502202</t>
  </si>
  <si>
    <t>28613556</t>
  </si>
  <si>
    <t>potrubí dvouvrstvé PE100 RC SDR11 90x8,2 dl 12m</t>
  </si>
  <si>
    <t>1728609951</t>
  </si>
  <si>
    <t>8*1,015 'Přepočtené koeficientem množství</t>
  </si>
  <si>
    <t>871251141</t>
  </si>
  <si>
    <t>Montáž vodovodního potrubí z plastů v otevřeném výkopu z polyetylenu PE 100 svařovaných na tupo SDR 11/PN16 D 110 x 10,0 mm</t>
  </si>
  <si>
    <t>1547620195</t>
  </si>
  <si>
    <t>28613557</t>
  </si>
  <si>
    <t>potrubí dvouvrstvé PE100 RC SDR11 110x10,0 dl 12m</t>
  </si>
  <si>
    <t>1518262773</t>
  </si>
  <si>
    <t>-67048760</t>
  </si>
  <si>
    <t>"do dn50" 15,5</t>
  </si>
  <si>
    <t>"dn 90" 8</t>
  </si>
  <si>
    <t>"dn 140" 45</t>
  </si>
  <si>
    <t>87129201R</t>
  </si>
  <si>
    <t>Odvoz a likvidace demontovaného potrubí</t>
  </si>
  <si>
    <t>-365980331</t>
  </si>
  <si>
    <t>877161101</t>
  </si>
  <si>
    <t>Montáž tvarovek na vodovodním plastovém potrubí z polyetylenu PE 100 elektrotvarovek SDR 11/PN16 spojek, oblouků nebo redukcí d 32</t>
  </si>
  <si>
    <t>704531550</t>
  </si>
  <si>
    <t>2861596R</t>
  </si>
  <si>
    <t>spojka svěrná PE 100  D 32mm</t>
  </si>
  <si>
    <t>-484108115</t>
  </si>
  <si>
    <t>29003201R</t>
  </si>
  <si>
    <t>přechodka na přírubový spoj dn32/DN25</t>
  </si>
  <si>
    <t>-1279548784</t>
  </si>
  <si>
    <t>877161210</t>
  </si>
  <si>
    <t>Montáž tvarovek na vodovodním plastovém potrubí z polyetylenu PE 100 svařovaných na tupo SDR 11/PN16 kolen 15°, 30° nebo 45° d 32</t>
  </si>
  <si>
    <t>1812757830</t>
  </si>
  <si>
    <t>28603211R</t>
  </si>
  <si>
    <t>oblouk elektro 20st. dn32</t>
  </si>
  <si>
    <t>781994147</t>
  </si>
  <si>
    <t>877241101</t>
  </si>
  <si>
    <t>Montáž tvarovek na vodovodním plastovém potrubí z polyetylenu PE 100 elektrotvarovek SDR 11/PN16 spojek, oblouků nebo redukcí d 90</t>
  </si>
  <si>
    <t>-453190100</t>
  </si>
  <si>
    <t>28615974</t>
  </si>
  <si>
    <t>spojka svěrná PE 100  D 90mm</t>
  </si>
  <si>
    <t>852156972</t>
  </si>
  <si>
    <t>29009001R</t>
  </si>
  <si>
    <t>přechodka na přírubový spoj dn90/DN80</t>
  </si>
  <si>
    <t>-599829626</t>
  </si>
  <si>
    <t>877241210</t>
  </si>
  <si>
    <t>Montáž tvarovek na vodovodním plastovém potrubí z polyetylenu PE 100 svařovaných na tupo SDR 11/PN16 kolen 15°, 30° nebo 45° d 90</t>
  </si>
  <si>
    <t>-1986562900</t>
  </si>
  <si>
    <t>28609051R</t>
  </si>
  <si>
    <t>oblouk elektro 30st. dn90</t>
  </si>
  <si>
    <t>-627639229</t>
  </si>
  <si>
    <t>877261101</t>
  </si>
  <si>
    <t>Montáž tvarovek na vodovodním plastovém potrubí z polyetylenu PE 100 elektrotvarovek SDR 11/PN16 spojek, oblouků nebo redukcí d 110</t>
  </si>
  <si>
    <t>782122763</t>
  </si>
  <si>
    <t>28615975</t>
  </si>
  <si>
    <t>spojka svěrná PE 100  D 110mm</t>
  </si>
  <si>
    <t>-1452346062</t>
  </si>
  <si>
    <t>877261210</t>
  </si>
  <si>
    <t>Montáž tvarovek na vodovodním plastovém potrubí z polyetylenu PE 100 svařovaných na tupo SDR 11/PN16 kolen 15°, 30° nebo 45° d 110</t>
  </si>
  <si>
    <t>1085905995</t>
  </si>
  <si>
    <t>28611052R</t>
  </si>
  <si>
    <t>oblouk elektro 30st. dn110</t>
  </si>
  <si>
    <t>-1339243456</t>
  </si>
  <si>
    <t>877261213</t>
  </si>
  <si>
    <t>Montáž tvarovek na vodovodním plastovém potrubí z polyetylenu PE 100 svařovaných na tupo SDR 11/PN16 T-kusů d 110</t>
  </si>
  <si>
    <t>-1645781528</t>
  </si>
  <si>
    <t>28611051R</t>
  </si>
  <si>
    <t>T-kus PE redukovaný na tupo dn 100/32</t>
  </si>
  <si>
    <t>1858969981</t>
  </si>
  <si>
    <t>2861497R</t>
  </si>
  <si>
    <t>T-kus redukovaný PE 100 PN16 dn 110/90</t>
  </si>
  <si>
    <t>409668346</t>
  </si>
  <si>
    <t>230030003</t>
  </si>
  <si>
    <t>Montáž trubních dílů přírubových hmotnosti přes 10 do 25 kg</t>
  </si>
  <si>
    <t>1238724956</t>
  </si>
  <si>
    <t>29008001R</t>
  </si>
  <si>
    <t>šoupátko uz. přírubové DN80 vč. zemní soupravy</t>
  </si>
  <si>
    <t>-1114336389</t>
  </si>
  <si>
    <t>29002501R</t>
  </si>
  <si>
    <t>šoupátko uz. přírubové DN25 vč. zemní soupravy</t>
  </si>
  <si>
    <t>608231990</t>
  </si>
  <si>
    <t>892241111</t>
  </si>
  <si>
    <t>Tlakové zkoušky vodou na potrubí DN do 80</t>
  </si>
  <si>
    <t>105651884</t>
  </si>
  <si>
    <t>892271111</t>
  </si>
  <si>
    <t>Tlakové zkoušky vodou na potrubí DN 100 nebo 125</t>
  </si>
  <si>
    <t>1812352790</t>
  </si>
  <si>
    <t>45+8</t>
  </si>
  <si>
    <t>899713111</t>
  </si>
  <si>
    <t>Orientační tabulky na vodovodních a kanalizačních řadech na sloupku ocelovém nebo betonovém</t>
  </si>
  <si>
    <t>-882920008</t>
  </si>
  <si>
    <t>1637136449</t>
  </si>
  <si>
    <t>1528779431</t>
  </si>
  <si>
    <t>45+8+16</t>
  </si>
  <si>
    <t>899722113R</t>
  </si>
  <si>
    <t>Odběr vzorků po montáži - proplach, odběr, případná dezinfekce</t>
  </si>
  <si>
    <t>-1014978138</t>
  </si>
  <si>
    <t>899722114R</t>
  </si>
  <si>
    <t>Zkouška signalizačního vodiče vč. protokolu</t>
  </si>
  <si>
    <t>-325149184</t>
  </si>
  <si>
    <t>1789632110</t>
  </si>
  <si>
    <t>SO 07 - Přeložka SEK - Cetin a.s.</t>
  </si>
  <si>
    <t xml:space="preserve">    46-M - Zemní práce při extr.mont.pracích</t>
  </si>
  <si>
    <t xml:space="preserve">      46-M 01 - Příprava</t>
  </si>
  <si>
    <t xml:space="preserve">      46-M 02 - Zemní práce</t>
  </si>
  <si>
    <t xml:space="preserve">      46-M 03 - Montáž</t>
  </si>
  <si>
    <t xml:space="preserve">      46-M 04 - Koordinační práce</t>
  </si>
  <si>
    <t xml:space="preserve">      46-M 05 - Geodetické práce příprava</t>
  </si>
  <si>
    <t xml:space="preserve">      46-M 06 - Geodetické práce realizace</t>
  </si>
  <si>
    <t xml:space="preserve">      46-M 07 - Věcná břemena příprava</t>
  </si>
  <si>
    <t xml:space="preserve">      46-M 08 - Věcná břemena realizace</t>
  </si>
  <si>
    <t xml:space="preserve">      46-M 09 - Náhrada za VBŘ</t>
  </si>
  <si>
    <t xml:space="preserve">      46-M 10 - Materiál zhotovitele - vykazovaný</t>
  </si>
  <si>
    <t>46-M</t>
  </si>
  <si>
    <t>Zemní práce při extr.mont.pracích</t>
  </si>
  <si>
    <t>46-M 01</t>
  </si>
  <si>
    <t>Příprava</t>
  </si>
  <si>
    <t>953634</t>
  </si>
  <si>
    <t>Projekt tlkm liniové metalické sítě</t>
  </si>
  <si>
    <t>1716402840</t>
  </si>
  <si>
    <t>958210</t>
  </si>
  <si>
    <t>Návrh cenový a technický bez projednání</t>
  </si>
  <si>
    <t>-124999010</t>
  </si>
  <si>
    <t>46-M 02</t>
  </si>
  <si>
    <t>951349</t>
  </si>
  <si>
    <t>Zřízení a odstr.přech.lávky z ocel.desky</t>
  </si>
  <si>
    <t>-1191913738</t>
  </si>
  <si>
    <t>951549</t>
  </si>
  <si>
    <t>Přesun lávky přechodové z ocelové desky</t>
  </si>
  <si>
    <t>831244535</t>
  </si>
  <si>
    <t>952345</t>
  </si>
  <si>
    <t>Rýha v trávě 35/70-100</t>
  </si>
  <si>
    <t>-1146540864</t>
  </si>
  <si>
    <t>954952</t>
  </si>
  <si>
    <t>Rýha ve vozovce litý asfalt 50/130</t>
  </si>
  <si>
    <t>1784095234</t>
  </si>
  <si>
    <t>954956</t>
  </si>
  <si>
    <t>Rýha vjezd kostky 35/70-90</t>
  </si>
  <si>
    <t>1201432676</t>
  </si>
  <si>
    <t>954970</t>
  </si>
  <si>
    <t>Pokládka PE nebo vrapované chráničky</t>
  </si>
  <si>
    <t>1977996666</t>
  </si>
  <si>
    <t>955054</t>
  </si>
  <si>
    <t>Vytyčení trasy podél silnice,železnice</t>
  </si>
  <si>
    <t>-1577073716</t>
  </si>
  <si>
    <t>955265</t>
  </si>
  <si>
    <t>Práce zemní pro podzemní tratě síťové</t>
  </si>
  <si>
    <t>jv</t>
  </si>
  <si>
    <t>-2035954788</t>
  </si>
  <si>
    <t>958554</t>
  </si>
  <si>
    <t>Práce zemní do 50 m-ostatní činnosti</t>
  </si>
  <si>
    <t>120570693</t>
  </si>
  <si>
    <t>46-M 03</t>
  </si>
  <si>
    <t>952643</t>
  </si>
  <si>
    <t>Měření střídavé během stavby - první čtyřka</t>
  </si>
  <si>
    <t>-1622727257</t>
  </si>
  <si>
    <t>952644</t>
  </si>
  <si>
    <t>Měření střídavé během stavby - další čtyřka</t>
  </si>
  <si>
    <t>-90684761</t>
  </si>
  <si>
    <t>952647</t>
  </si>
  <si>
    <t>Měření útlumu během stavby- první čtyřka</t>
  </si>
  <si>
    <t>1836554351</t>
  </si>
  <si>
    <t>952649</t>
  </si>
  <si>
    <t>Měření stejnosměrné během stavby- první čtyřka</t>
  </si>
  <si>
    <t>-452586128</t>
  </si>
  <si>
    <t>952650</t>
  </si>
  <si>
    <t>Měření stejnosměrné během stavby - další čtyřka</t>
  </si>
  <si>
    <t>492265088</t>
  </si>
  <si>
    <t>954999</t>
  </si>
  <si>
    <t>Montáž jedné čtyřky s jednostr.číslování</t>
  </si>
  <si>
    <t>-1370039834</t>
  </si>
  <si>
    <t>955015</t>
  </si>
  <si>
    <t>Demontáž samonos. kabelů do 5 XN</t>
  </si>
  <si>
    <t>-606243258</t>
  </si>
  <si>
    <t>955020</t>
  </si>
  <si>
    <t>Demontáž dvojitého patkovaného stožáru</t>
  </si>
  <si>
    <t>-482512444</t>
  </si>
  <si>
    <t>955091</t>
  </si>
  <si>
    <t>Demontáž rozvaděče sloupového</t>
  </si>
  <si>
    <t>238428088</t>
  </si>
  <si>
    <t>955268</t>
  </si>
  <si>
    <t>Montáž podzemní tratě síťové metalické</t>
  </si>
  <si>
    <t>-560675786</t>
  </si>
  <si>
    <t>46-M 04</t>
  </si>
  <si>
    <t>Koordinační práce</t>
  </si>
  <si>
    <t>954981</t>
  </si>
  <si>
    <t>Montáž samonosných kabelů do 5 XN</t>
  </si>
  <si>
    <t>871265436</t>
  </si>
  <si>
    <t>954988</t>
  </si>
  <si>
    <t>Vystrojení dvojitého patkovaného stožáru</t>
  </si>
  <si>
    <t>-474681439</t>
  </si>
  <si>
    <t>954990</t>
  </si>
  <si>
    <t>Montáž úložných kabelů do 15 XN</t>
  </si>
  <si>
    <t>-1490315720</t>
  </si>
  <si>
    <t>955081</t>
  </si>
  <si>
    <t>Zrušení ukončení jedné čtyřky v rozvad.</t>
  </si>
  <si>
    <t>267311596</t>
  </si>
  <si>
    <t>955083</t>
  </si>
  <si>
    <t>Zrušení ukončení kabelu v rozvaděči</t>
  </si>
  <si>
    <t>667669410</t>
  </si>
  <si>
    <t>955097</t>
  </si>
  <si>
    <t>Zrušení uzemnění venkovního rozvaděče</t>
  </si>
  <si>
    <t>-1887371228</t>
  </si>
  <si>
    <t>955259</t>
  </si>
  <si>
    <t>Ukončení kabelu v rozvaděči</t>
  </si>
  <si>
    <t>440276244</t>
  </si>
  <si>
    <t>955281</t>
  </si>
  <si>
    <t>Montáž spojky smrštitelné do 50 čtyřek</t>
  </si>
  <si>
    <t>589671491</t>
  </si>
  <si>
    <t>955296</t>
  </si>
  <si>
    <t>Montáž rozvaděče sloupového</t>
  </si>
  <si>
    <t>485390306</t>
  </si>
  <si>
    <t>955298</t>
  </si>
  <si>
    <t>Ukončení jedné čtyřky v rozvaděči</t>
  </si>
  <si>
    <t>-1277398694</t>
  </si>
  <si>
    <t>955303</t>
  </si>
  <si>
    <t>Montáž uzemnění venkovního rozvaděče</t>
  </si>
  <si>
    <t>-1177957078</t>
  </si>
  <si>
    <t>955630</t>
  </si>
  <si>
    <t>Vyhledání průběhu tlk. kabelu při výstavbě</t>
  </si>
  <si>
    <t>-356155560</t>
  </si>
  <si>
    <t>957753</t>
  </si>
  <si>
    <t>Realizace tratě síťové dohodou</t>
  </si>
  <si>
    <t>-306232875</t>
  </si>
  <si>
    <t>958469</t>
  </si>
  <si>
    <t>Uvedení stavby do provozu</t>
  </si>
  <si>
    <t>-1007406943</t>
  </si>
  <si>
    <t>958555</t>
  </si>
  <si>
    <t>Zpracování dok. skut. provedení do 50 m</t>
  </si>
  <si>
    <t>793259873</t>
  </si>
  <si>
    <t>46-M 05</t>
  </si>
  <si>
    <t>Geodetické práce příprava</t>
  </si>
  <si>
    <t>956278</t>
  </si>
  <si>
    <t>Předměření trasy do 100 m</t>
  </si>
  <si>
    <t>309508174</t>
  </si>
  <si>
    <t>46-M 06</t>
  </si>
  <si>
    <t>Geodetické práce realizace</t>
  </si>
  <si>
    <t>955198 S</t>
  </si>
  <si>
    <t>Plán geom.pro VBŘ do 200m vč.(kus=100m)</t>
  </si>
  <si>
    <t>396412122</t>
  </si>
  <si>
    <t>956284 S</t>
  </si>
  <si>
    <t>Zaměření trasy pro stavbu do 100m</t>
  </si>
  <si>
    <t>-700200868</t>
  </si>
  <si>
    <t>46-M 07</t>
  </si>
  <si>
    <t>Věcná břemena příprava</t>
  </si>
  <si>
    <t>955313</t>
  </si>
  <si>
    <t>Uzavření sml. o SB o VBŘ</t>
  </si>
  <si>
    <t>1430227101</t>
  </si>
  <si>
    <t>46-M 08</t>
  </si>
  <si>
    <t>Věcná břemena realizace</t>
  </si>
  <si>
    <t>954830</t>
  </si>
  <si>
    <t>Projednání Smlouvy o zřízení věcného břemene</t>
  </si>
  <si>
    <t>-1342619912</t>
  </si>
  <si>
    <t>46-M 09</t>
  </si>
  <si>
    <t>Náhrada za VBŘ</t>
  </si>
  <si>
    <t>955315</t>
  </si>
  <si>
    <t>Uzavření sml.na zákl.SSB a přípr.vkl.VBŘ</t>
  </si>
  <si>
    <t>1470594034</t>
  </si>
  <si>
    <t>958085</t>
  </si>
  <si>
    <t>Zajištění vkladu/výmazu věcného břemene do/z KN</t>
  </si>
  <si>
    <t>-1009565623</t>
  </si>
  <si>
    <t>46-M 10</t>
  </si>
  <si>
    <t>Materiál zhotovitele - vykazovaný</t>
  </si>
  <si>
    <t>306577 S</t>
  </si>
  <si>
    <t>Bleskojistka třípólová 230V 10A/10kA</t>
  </si>
  <si>
    <t>-1770088718</t>
  </si>
  <si>
    <t>303918 S</t>
  </si>
  <si>
    <t>Deska krycí plast. 300x1000 mm</t>
  </si>
  <si>
    <t>1106067535</t>
  </si>
  <si>
    <t>305789 S</t>
  </si>
  <si>
    <t>Drát ocelový pozink. D 4,0 mm</t>
  </si>
  <si>
    <t>1813542405</t>
  </si>
  <si>
    <t>303795 S</t>
  </si>
  <si>
    <t>Fólie výstražná 220mm PE oranžová</t>
  </si>
  <si>
    <t>-1448804160</t>
  </si>
  <si>
    <t>303813 S</t>
  </si>
  <si>
    <t>Fólie výstražná 330mm PE oranžová</t>
  </si>
  <si>
    <t>-1322965749</t>
  </si>
  <si>
    <t>303777 S</t>
  </si>
  <si>
    <t>Fólie výstražná 80mm PE červenobílá</t>
  </si>
  <si>
    <t>-508160732</t>
  </si>
  <si>
    <t>315633 S</t>
  </si>
  <si>
    <t>Hmoždina sloupová 16x16x30 cm</t>
  </si>
  <si>
    <t>-1474951568</t>
  </si>
  <si>
    <t>300107 S</t>
  </si>
  <si>
    <t>Kabel plastový TCEPKPFLE 15x4x0,4</t>
  </si>
  <si>
    <t>928315675</t>
  </si>
  <si>
    <t>300168 S</t>
  </si>
  <si>
    <t>Kabel samonosný TCEKFLES 3x4x0,4</t>
  </si>
  <si>
    <t>-1680826193</t>
  </si>
  <si>
    <t>300169 S</t>
  </si>
  <si>
    <t>Kabel samonosný TCEKFLES 5x4x0,4</t>
  </si>
  <si>
    <t>18646263</t>
  </si>
  <si>
    <t>307657 S</t>
  </si>
  <si>
    <t>Kryt plechový 2000 mm typ B</t>
  </si>
  <si>
    <t>-957430340</t>
  </si>
  <si>
    <t>302532 S</t>
  </si>
  <si>
    <t>Mini Marker 1255 80-6102-2191-5</t>
  </si>
  <si>
    <t>-91969302</t>
  </si>
  <si>
    <t>312425 S</t>
  </si>
  <si>
    <t>Modul konektor. 9700-10P</t>
  </si>
  <si>
    <t>207037069</t>
  </si>
  <si>
    <t>306701 S</t>
  </si>
  <si>
    <t>Napínač šroubový oko-hák M 16</t>
  </si>
  <si>
    <t>1502675208</t>
  </si>
  <si>
    <t>303174 S</t>
  </si>
  <si>
    <t>Objímka stožár. D 140 mm rozvodná</t>
  </si>
  <si>
    <t>2090363363</t>
  </si>
  <si>
    <t>309698 S</t>
  </si>
  <si>
    <t>Očnice kovová FeZn pro lano 10mm</t>
  </si>
  <si>
    <t>-1619823753</t>
  </si>
  <si>
    <t>309931 S</t>
  </si>
  <si>
    <t>Pásek uzemňovací 30x4 mm FeZn 1kg=1,05m</t>
  </si>
  <si>
    <t>-216999655</t>
  </si>
  <si>
    <t>305506 S</t>
  </si>
  <si>
    <t>Patka stožárová EZP 16x20x290 cm</t>
  </si>
  <si>
    <t>806767468</t>
  </si>
  <si>
    <t>310698 S</t>
  </si>
  <si>
    <t>Propojka uzem. 10114-00125</t>
  </si>
  <si>
    <t>-1266685117</t>
  </si>
  <si>
    <t>306356 S</t>
  </si>
  <si>
    <t>Skříň rozváděče MRS 3-QT 100p-na sloup</t>
  </si>
  <si>
    <t>-1432347328</t>
  </si>
  <si>
    <t>301331 S</t>
  </si>
  <si>
    <t>Sloup dřevěný 6,5m-impregnace Korasit CK</t>
  </si>
  <si>
    <t>-1451313477</t>
  </si>
  <si>
    <t>407578 S</t>
  </si>
  <si>
    <t>Souprava čistící 4413L</t>
  </si>
  <si>
    <t>-1482692730</t>
  </si>
  <si>
    <t>312863 S</t>
  </si>
  <si>
    <t>379176711</t>
  </si>
  <si>
    <t>319184 S</t>
  </si>
  <si>
    <t>Spona trubky dělené</t>
  </si>
  <si>
    <t>1968940960</t>
  </si>
  <si>
    <t>307033 S</t>
  </si>
  <si>
    <t>Svorka lanová D 9-12 mm</t>
  </si>
  <si>
    <t>1966514180</t>
  </si>
  <si>
    <t>309974 S</t>
  </si>
  <si>
    <t>Svorka zemnicí SR 02 pro pásek 30x4 mm</t>
  </si>
  <si>
    <t>587668106</t>
  </si>
  <si>
    <t>309380 S</t>
  </si>
  <si>
    <t>Svorkovnice zář. rozp.SID-C 79103-53400</t>
  </si>
  <si>
    <t>1656675573</t>
  </si>
  <si>
    <t>306824 S</t>
  </si>
  <si>
    <t>Svorník M 20x370x90x25</t>
  </si>
  <si>
    <t>-262983483</t>
  </si>
  <si>
    <t>306843 S</t>
  </si>
  <si>
    <t>Svorník M 20x410x90x25</t>
  </si>
  <si>
    <t>-1236423517</t>
  </si>
  <si>
    <t>319209 S</t>
  </si>
  <si>
    <t>Trubka dělená 160/110</t>
  </si>
  <si>
    <t>618132511</t>
  </si>
  <si>
    <t>302672 S</t>
  </si>
  <si>
    <t>Trubka PE 110/6,3/6000mm</t>
  </si>
  <si>
    <t>-1554667627</t>
  </si>
  <si>
    <t>302423 S</t>
  </si>
  <si>
    <t>Trubka vrapovaná 110/94 s lankem</t>
  </si>
  <si>
    <t>-25129320</t>
  </si>
  <si>
    <t>302885 S</t>
  </si>
  <si>
    <t>Vodič propoj.autokonektor C4 10114-C4L50</t>
  </si>
  <si>
    <t>-398307129</t>
  </si>
  <si>
    <t>306188 S</t>
  </si>
  <si>
    <t>Zámek skříně 1370 L2 -42113</t>
  </si>
  <si>
    <t>-1650282238</t>
  </si>
  <si>
    <t>302289 S</t>
  </si>
  <si>
    <t>Zásobník blesk. SID-C 3 pól. 79126-51000</t>
  </si>
  <si>
    <t>-185258411</t>
  </si>
  <si>
    <t>SO 08 - Přeložka SEK - OVANET a.s.</t>
  </si>
  <si>
    <t xml:space="preserve">    22-M - Montáže technologických zařízení pro dopravní stavby</t>
  </si>
  <si>
    <t>-678281001</t>
  </si>
  <si>
    <t>60*2 'Přepočtené koeficientem množství</t>
  </si>
  <si>
    <t>-937870425</t>
  </si>
  <si>
    <t>22-M</t>
  </si>
  <si>
    <t>Montáže technologických zařízení pro dopravní stavby</t>
  </si>
  <si>
    <t>220182002</t>
  </si>
  <si>
    <t>Zatažení trubek do chráničky 110 mm ochranné z HDPE</t>
  </si>
  <si>
    <t>123748732</t>
  </si>
  <si>
    <t>220182022</t>
  </si>
  <si>
    <t>Uložení trubky HDPE do výkopu pro optický kabel bez zřízení lože a bez krytí</t>
  </si>
  <si>
    <t>-1223429479</t>
  </si>
  <si>
    <t>60+189</t>
  </si>
  <si>
    <t>28611001R</t>
  </si>
  <si>
    <t>ochranná trubka PE dn110</t>
  </si>
  <si>
    <t>977908984</t>
  </si>
  <si>
    <t>28604001R</t>
  </si>
  <si>
    <t>chránička HDPE dn40</t>
  </si>
  <si>
    <t>-2028137258</t>
  </si>
  <si>
    <t>220182025</t>
  </si>
  <si>
    <t>Kontrola průchodnosti trubky kalibrace do 2000 m</t>
  </si>
  <si>
    <t>-1485061680</t>
  </si>
  <si>
    <t>(110+115)*0,001</t>
  </si>
  <si>
    <t>220182036</t>
  </si>
  <si>
    <t>Zafukování optického kabelu do trubky z HDPE</t>
  </si>
  <si>
    <t>-2113304915</t>
  </si>
  <si>
    <t>34100101R</t>
  </si>
  <si>
    <t>optický kabel 24- vláken k zafouknutí</t>
  </si>
  <si>
    <t>134660849</t>
  </si>
  <si>
    <t>220901011R</t>
  </si>
  <si>
    <t>Napojení kabelu do datového rozvaděče</t>
  </si>
  <si>
    <t>2039285706</t>
  </si>
  <si>
    <t>220901012R</t>
  </si>
  <si>
    <t>Napojení kabelu na sloup</t>
  </si>
  <si>
    <t>845038229</t>
  </si>
  <si>
    <t>220901013R</t>
  </si>
  <si>
    <t>Revize</t>
  </si>
  <si>
    <t>1490560577</t>
  </si>
  <si>
    <t>460150533</t>
  </si>
  <si>
    <t>Hloubení zapažených i nezapažených kabelových rýh ručně včetně urovnání dna s přemístěním výkopku do vzdálenosti 3 m od okraje jámy nebo naložením na dopravní prostředek šířky 60 cm, hloubky 80 cm, v hornině třídy 3</t>
  </si>
  <si>
    <t>545959952</t>
  </si>
  <si>
    <t>460421001</t>
  </si>
  <si>
    <t>Kabelové lože včetně podsypu, zhutnění a urovnání povrchu z písku nebo štěrkopísku tloušťky 5 cm nad kabel bez zakrytí, šířky do 65 cm</t>
  </si>
  <si>
    <t>852204237</t>
  </si>
  <si>
    <t>Krytí kabelů, spojek, koncovek a odbočnic kabelů výstražnou fólií z PVC včetně vyrovnání povrchu rýhy, rozvinutí a uložení fólie do rýhy, fólie šířky do 25cm</t>
  </si>
  <si>
    <t>868868826</t>
  </si>
  <si>
    <t>460560533</t>
  </si>
  <si>
    <t>Zásyp kabelových rýh ručně s uložením výkopku ve vrstvách včetně zhutnění a urovnání povrchu šířky 60 cm hloubky 80 cm, v hornině třídy 3</t>
  </si>
  <si>
    <t>-1319793106</t>
  </si>
  <si>
    <t>46090101R</t>
  </si>
  <si>
    <t>Dmtýž sloupů vč. základů</t>
  </si>
  <si>
    <t>2022959959</t>
  </si>
  <si>
    <t>46090102R</t>
  </si>
  <si>
    <t>Dmtž rušeného kabelu</t>
  </si>
  <si>
    <t>1457148591</t>
  </si>
  <si>
    <t>VRN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</si>
  <si>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</si>
  <si>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</si>
  <si>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</si>
  <si>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</si>
  <si>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Vedlejší rozpočtové náklady</t>
  </si>
  <si>
    <t>VRN1</t>
  </si>
  <si>
    <t>Průzkumné, geodetické a projektové práce</t>
  </si>
  <si>
    <t>01110300R</t>
  </si>
  <si>
    <t>Geologický průzkum bez rozlišení</t>
  </si>
  <si>
    <t>906810172</t>
  </si>
  <si>
    <t>012203000</t>
  </si>
  <si>
    <t>Geodetické práce při provádění stavby - vytýčení nových objektů</t>
  </si>
  <si>
    <t>-1952936036</t>
  </si>
  <si>
    <t>012303002</t>
  </si>
  <si>
    <t>Geodetické práce po výstavbě - kontrolní zaměření skutečného stavu provedení</t>
  </si>
  <si>
    <t>-810791892</t>
  </si>
  <si>
    <t>012303001</t>
  </si>
  <si>
    <t>Vytýčení sítí</t>
  </si>
  <si>
    <t>-194126267</t>
  </si>
  <si>
    <t>012303005</t>
  </si>
  <si>
    <t>Geometrický plán</t>
  </si>
  <si>
    <t>-441047466</t>
  </si>
  <si>
    <t>VRN3</t>
  </si>
  <si>
    <t>Zařízení staveniště</t>
  </si>
  <si>
    <t>030001000</t>
  </si>
  <si>
    <t>Zařízení staveniště vč. jeho ohlášení/povolení u příslušného stavebního úřadu - 1 fáze</t>
  </si>
  <si>
    <t>-1450776218</t>
  </si>
  <si>
    <t>030090101R</t>
  </si>
  <si>
    <t>Provizorní panelová plocha</t>
  </si>
  <si>
    <t>1019910589</t>
  </si>
  <si>
    <t>"odhad plochy 1.000 m2" 1</t>
  </si>
  <si>
    <t xml:space="preserve">"cena zahrnuje" </t>
  </si>
  <si>
    <t>"Pořízení a rozprostření konstrukční vrstvy ze štěrkodrti frakce 0-32 v tl. 150 cm "</t>
  </si>
  <si>
    <t>"Pořízení a rozprostření štěrkopískové lože frakce 0-8 pro uložení panelu v tl. 5 cm"</t>
  </si>
  <si>
    <t>"Pořízení (popř. nájem po dobu realizace stavby) a uložení silničních panelů v tl. 120 mm"</t>
  </si>
  <si>
    <t>"Odstranění panelové plochy a úprava terénu (odvoz panelů k dlouhodobému uložení, odtěžení lože a štěrkových vrstev s odvozem na skládku"</t>
  </si>
  <si>
    <t>030090202R</t>
  </si>
  <si>
    <t>Čerpání vody ze zemní pláně</t>
  </si>
  <si>
    <t>-616517372</t>
  </si>
  <si>
    <t>"v případě nutnosti čerpání vody z pláně (náhlé nevhodné meteorologické podmínky) " 1</t>
  </si>
  <si>
    <t>" předpoklad 6 míst/ 30 dní/2hod za den"</t>
  </si>
  <si>
    <t xml:space="preserve">"cena obsahuje pohotovostní čerpací soupravu, čerpání vody vč. odvodu" </t>
  </si>
  <si>
    <t>VRN4</t>
  </si>
  <si>
    <t>Inženýrská činnost</t>
  </si>
  <si>
    <t>045200101R</t>
  </si>
  <si>
    <t>Vypracování havarijního řádu</t>
  </si>
  <si>
    <t>-1713850858</t>
  </si>
  <si>
    <t>045200102R</t>
  </si>
  <si>
    <t>Realizační inženýring</t>
  </si>
  <si>
    <t>-907746563</t>
  </si>
  <si>
    <t>045203000</t>
  </si>
  <si>
    <t>Kompletační činnost</t>
  </si>
  <si>
    <t>-1230172551</t>
  </si>
  <si>
    <t>045203001R</t>
  </si>
  <si>
    <t>DIO - provizorní dopravní značení během stavby</t>
  </si>
  <si>
    <t>-378104654</t>
  </si>
  <si>
    <t xml:space="preserve">zpracování návrhu přechodného dopravního značení, projednání se všemi dotčenými stranami vč. zadavatele, pronájem dopravních značek po dobu výstavby, </t>
  </si>
  <si>
    <t>činnosti spojené s případným vyřízením zvláštního užívání místní komunikace apod.</t>
  </si>
  <si>
    <t>048011003R</t>
  </si>
  <si>
    <t>Kontrola geotechnika</t>
  </si>
  <si>
    <t>1225383117</t>
  </si>
  <si>
    <t>04801101R</t>
  </si>
  <si>
    <t>Náhradní výsadba (habr obecný s balem obv. 14-16 cm)</t>
  </si>
  <si>
    <t>-861455114</t>
  </si>
  <si>
    <t>04801102R</t>
  </si>
  <si>
    <t>Následná péče - 5 let (zálivka, přihnojování, oplevelení, výměny kůlů, výměna uhynulých jedinců)</t>
  </si>
  <si>
    <t>-425579364</t>
  </si>
  <si>
    <t>04801103R</t>
  </si>
  <si>
    <t>Dokumentace provedení stavby vč. plánu BOZP</t>
  </si>
  <si>
    <t>-2146355765</t>
  </si>
  <si>
    <t>04801104R</t>
  </si>
  <si>
    <t>Dokumentace skutečného provedení</t>
  </si>
  <si>
    <t>-1266393338</t>
  </si>
  <si>
    <t>04801106R</t>
  </si>
  <si>
    <t>Archeologický dozor stavby</t>
  </si>
  <si>
    <t>1919272847</t>
  </si>
  <si>
    <t>04801107R</t>
  </si>
  <si>
    <t>TIČR</t>
  </si>
  <si>
    <t>272831318</t>
  </si>
  <si>
    <t>Pol12.1</t>
  </si>
  <si>
    <t>Inženýrská činnost ( elektro) - jednání s úřady</t>
  </si>
  <si>
    <t>871168176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</si>
  <si>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</si>
  <si>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</si>
  <si>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</si>
  <si>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</si>
  <si>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</si>
  <si>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</si>
  <si>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</si>
  <si>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</si>
  <si>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</si>
  <si>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</si>
  <si>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</si>
  <si>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</si>
  <si>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</si>
  <si>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</si>
  <si>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</si>
  <si>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</si>
  <si>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</si>
  <si>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</si>
  <si>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</si>
  <si>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</si>
  <si>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</si>
  <si>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</si>
  <si>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</si>
  <si>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</si>
  <si>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</si>
  <si>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</si>
  <si>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</si>
  <si>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</si>
  <si>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</si>
  <si>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</si>
  <si>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</si>
  <si>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</si>
  <si>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</si>
  <si>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</si>
  <si>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</si>
  <si>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</si>
  <si>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</si>
  <si>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</si>
  <si>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</si>
  <si>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</si>
  <si>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</si>
  <si>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</si>
  <si>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</si>
  <si>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</si>
  <si>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</si>
  <si>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</si>
  <si>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</si>
  <si>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</si>
  <si>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</si>
  <si>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</si>
  <si>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</si>
  <si>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</si>
  <si>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</si>
  <si>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</si>
  <si>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</si>
  <si>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</si>
  <si>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</si>
  <si>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</si>
  <si>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</si>
  <si>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</si>
  <si>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</si>
  <si>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</si>
  <si>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</si>
  <si>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</si>
  <si>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</si>
  <si>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</si>
  <si>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</si>
  <si>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</si>
  <si>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</si>
  <si>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</si>
  <si>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</si>
  <si>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</si>
  <si>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</si>
  <si>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</si>
  <si>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</si>
  <si>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</si>
  <si>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</si>
  <si>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</si>
  <si>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</si>
  <si>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</si>
  <si>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</si>
  <si>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</si>
  <si>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</si>
  <si>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</si>
  <si>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</si>
  <si>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</si>
  <si>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</si>
  <si>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</si>
  <si>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</si>
  <si>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</si>
  <si>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</si>
  <si>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</si>
  <si>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</si>
  <si>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</si>
  <si>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</si>
  <si>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</si>
  <si>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</si>
  <si>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</si>
  <si>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</si>
  <si>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</si>
  <si>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</si>
  <si>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</si>
  <si>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</si>
  <si>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</si>
  <si>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</si>
  <si>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</si>
  <si>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</si>
  <si>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</si>
  <si>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</si>
  <si>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</si>
  <si>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</si>
  <si>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</si>
  <si>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</si>
  <si>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</si>
  <si>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</si>
  <si>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</si>
  <si>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</si>
  <si>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</si>
  <si>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</si>
  <si>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</si>
  <si>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</si>
  <si>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</si>
  <si>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</si>
  <si>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</si>
  <si>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</si>
  <si>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</si>
  <si>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</si>
  <si>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</si>
  <si>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</si>
  <si>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</si>
  <si>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</si>
  <si>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</si>
  <si>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</si>
  <si>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</si>
  <si>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</si>
  <si>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</si>
  <si>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</si>
  <si>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</si>
  <si>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</si>
  <si>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</si>
  <si>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</si>
  <si>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</si>
  <si>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</si>
  <si>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</si>
  <si>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</si>
  <si>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</si>
  <si>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</si>
  <si>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</si>
  <si>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</si>
  <si>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</si>
  <si>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</si>
  <si>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</si>
  <si>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</si>
  <si>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</si>
  <si>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</si>
  <si>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</si>
  <si>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</si>
  <si>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</si>
  <si>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</si>
  <si>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</si>
  <si>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</si>
  <si>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</si>
  <si>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</si>
  <si>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</si>
  <si>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</si>
  <si>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</si>
  <si>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</si>
  <si>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</si>
  <si>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</si>
  <si>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</si>
  <si>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</si>
  <si>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</si>
  <si>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</si>
  <si>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</si>
  <si>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</si>
  <si>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</si>
  <si>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</si>
  <si>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</si>
  <si>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</si>
  <si>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</si>
  <si>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</si>
  <si>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</si>
  <si>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</si>
  <si>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</si>
  <si>
    <t>TRUBKA OHEBNA PVC 2323</t>
  </si>
  <si>
    <t>Vpusť uliční, skruž betonová s výtokem TBV-Q 500/590/200V, 590x500x50mm</t>
  </si>
  <si>
    <t>vč. SO 03.1  - Odvodnění zpevněných ploch technologie - bourací práce</t>
  </si>
  <si>
    <t>SO 03 vč. 03.1</t>
  </si>
  <si>
    <t>04801108R</t>
  </si>
  <si>
    <t>Dokumentace/Plán zdolávání požáru</t>
  </si>
  <si>
    <t>04801109R</t>
  </si>
  <si>
    <t xml:space="preserve">Havarijní plán </t>
  </si>
  <si>
    <t>04801110R</t>
  </si>
  <si>
    <t>Měření hluku za provozu (denní, noční měření)</t>
  </si>
  <si>
    <t>04801111R</t>
  </si>
  <si>
    <t>Konzultační činnost spojená se zpracováním  zatřídění movitých věcí a souborů movitých věcí a zatřídění jednotlivých stavebních a inženýrských objektů a jejich části dle statistických klasifikací CZ-CPA, CZ-CC</t>
  </si>
  <si>
    <t>Spojovací svorka 273-102 4x1-2.5mm                                                                      (technické a materiálové vlastnosti spojovací svorky musí mít pobdobné parametry jako spojovací svorka např. typu WAGO COMPACT, název výrobku/dodavatele je uveden pouze z důvodu srozumitelnosti a přesnosti popisu - vymezení požadovaného standardu - a lze nabídnout i rovnocenná - technicky a kvalitativně - řešení)</t>
  </si>
  <si>
    <t>Spojovací svorka                                                                (technické a materiálové vlastnosti spojovací svorky musí mít pobdobné parametry jako spojovací svorka např. typu WAGO, název výrobku/dodavatele je uveden pouze z důvodu srozumitelnosti a přesnosti popisu - vymezení požadovaného standardu - a lze nabídnout i rovnocenná - technicky a kvalitativně - řešení)</t>
  </si>
  <si>
    <t>Kabelová ohebná chránička DN 160                            (technické a materiálové vlastnosti ohebné chráničky musí mít pobdobné parametry jako dvouplášťové korugované chráničky např. typu KOPOFLEX,  název výrobku/dodavatele je uveden pouze z důvodu srozumitelnosti a přesnosti popisu - vymezení požadovaného standardu - a lze nabídnout i rovnocenná - technicky a kvalitativně - řešení)</t>
  </si>
  <si>
    <t>Kabelová ohebná chránička DN 90                                                         (technické a materiálové vlastnosti ohebné chráničky musí mít pobdobné parametry jako dvouplášťové korugované chráničky např. typu KOPOFLEX,  název výrobku/dodavatele je uveden pouze z důvodu srozumitelnosti a přesnosti popisu - vymezení požadovaného standardu - a lze nabídnout i rovnocenná - technicky a kvalitativně - řešení)</t>
  </si>
  <si>
    <t>Kabelová ohebná chránička DN 110                                                         (technické a materiálové vlastnosti ohebné chráničky musí mít pobdobné parametry jako dvouplášťové korugované chráničky např. typu KOPOFLEX,  název výrobku/dodavatele je uveden pouze z důvodu srozumitelnosti a přesnosti popisu - vymezení požadovaného standardu - a lze nabídnout i rovnocenná - technicky a kvalitativně - řešení)</t>
  </si>
  <si>
    <t>Nerezová páska pro kotvení vč. spojky                                                                           (technické a materiálové vlastnosti kotvící sady musí mít obdobné parametry jako sada pro kotvení např. typu BANDIMEX,  název výrobku/dodavatele je uveden pouze z důvodu srozumitelnosti a přesnosti popisu - vymezení požadovaného standardu - a lze nabídnout i rovnocenná - technicky a kvalitativně - řešení)</t>
  </si>
  <si>
    <t>Stožárová výzbroj                                                                       (technické vlastnosti a typy komponentů na stožárové svorkovnici musí mít obdobné parametry jako stožárová výzborj např. typu GURO 1,  název výrobku/dodavatele je uveden pouze z důvodu srozumitelnosti a přesnosti popisu - vymezení požadovaného standardu - a lze nabídnout i rovnocenná - technicky a kvalitativně - řešení)</t>
  </si>
  <si>
    <t>Stožárová výzbroj                                                                       (technické vlastnosti a typy komponentů na stožárové svorkovnici musí mít obdobné parametry jako stožárová výzborj např. typu GURO 2,  název výrobku/dodavatele je uveden pouze z důvodu srozumitelnosti a přesnosti popisu - vymezení požadovaného standardu - a lze nabídnout i rovnocenná - technicky a kvalitativně - řešení)</t>
  </si>
  <si>
    <t>Spojka kabelová (technické a materiálové vlastnosti kabelové spojky musí mít pobdobné parametry jako  např. typ XAGA 500 43/8-300/FLECZ, název výrobku/dodavatele je uveden pouze z důvodu srozumitelnosti a přesnosti popisu - vymezení požadovaného standardu - a lze nabídnout i rovnocenná - technicky a kvalitativně - řešení)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</si>
</sst>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7"/>
      <color rgb="FF969696"/>
      <name val="Arial CE"/>
    </font>
    <font>
      <sz val="8"/>
      <name val="Trebuchet MS"/>
      <family val="2"/>
      <charset val="238"/>
    </font>
    <font>
      <b/>
      <sz val="16"/>
      <name val="Trebuchet MS"/>
      <family val="2"/>
      <charset val="238"/>
    </font>
    <font>
      <b/>
      <sz val="11"/>
      <name val="Trebuchet MS"/>
      <family val="2"/>
      <charset val="238"/>
    </font>
    <font>
      <sz val="8"/>
      <name val="Arial CE"/>
      <charset val="238"/>
    </font>
    <font>
      <sz val="9"/>
      <name val="Trebuchet MS"/>
      <family val="2"/>
      <charset val="238"/>
    </font>
    <font>
      <sz val="10"/>
      <name val="Trebuchet MS"/>
      <family val="2"/>
      <charset val="238"/>
    </font>
    <font>
      <sz val="11"/>
      <name val="Trebuchet MS"/>
      <family val="2"/>
      <charset val="238"/>
    </font>
    <font>
      <b/>
      <sz val="9"/>
      <name val="Trebuchet MS"/>
      <family val="2"/>
      <charset val="238"/>
    </font>
    <font>
      <b/>
      <sz val="8"/>
      <name val="Arial CE"/>
      <charset val="238"/>
    </font>
    <font>
      <u/>
      <sz val="11"/>
      <color theme="10"/>
      <name val="Calibri"/>
      <family val="2"/>
      <charset val="238"/>
      <scheme val="minor"/>
    </font>
    <font>
      <i/>
      <sz val="8"/>
      <name val="Arial CE"/>
      <charset val="238"/>
    </font>
    <font>
      <b/>
      <sz val="11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7" fillId="0" borderId="0" applyNumberFormat="0" applyFill="0" applyBorder="0" applyAlignment="0" applyProtection="0"/>
  </cellStyleXfs>
  <cellXfs count="3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5" borderId="8" xfId="0" applyFill="1" applyBorder="1" applyAlignment="1">
      <alignment vertical="center"/>
    </xf>
    <xf numFmtId="0" fontId="22" fillId="5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5" xfId="0" applyNumberFormat="1" applyFont="1" applyBorder="1" applyAlignment="1">
      <alignment horizontal="right" vertical="center"/>
    </xf>
    <xf numFmtId="4" fontId="16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5" xfId="0" applyNumberFormat="1" applyFont="1" applyBorder="1" applyAlignment="1">
      <alignment horizontal="right" vertical="center"/>
    </xf>
    <xf numFmtId="4" fontId="29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4" fontId="1" fillId="0" borderId="15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6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22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5" borderId="17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wrapText="1"/>
    </xf>
    <xf numFmtId="0" fontId="22" fillId="5" borderId="19" xfId="0" applyFont="1" applyFill="1" applyBorder="1" applyAlignment="1">
      <alignment horizontal="center" vertical="center" wrapText="1"/>
    </xf>
    <xf numFmtId="0" fontId="22" fillId="5" borderId="0" xfId="0" applyFont="1" applyFill="1" applyAlignment="1">
      <alignment horizontal="center" vertical="center" wrapText="1"/>
    </xf>
    <xf numFmtId="4" fontId="24" fillId="0" borderId="0" xfId="0" applyNumberFormat="1" applyFont="1"/>
    <xf numFmtId="4" fontId="33" fillId="0" borderId="13" xfId="0" applyNumberFormat="1" applyFont="1" applyBorder="1"/>
    <xf numFmtId="166" fontId="33" fillId="0" borderId="13" xfId="0" applyNumberFormat="1" applyFont="1" applyBorder="1"/>
    <xf numFmtId="166" fontId="33" fillId="0" borderId="14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4" fontId="8" fillId="0" borderId="0" xfId="0" applyNumberFormat="1" applyFont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4" xfId="0" applyBorder="1" applyAlignment="1" applyProtection="1">
      <alignment vertical="center"/>
      <protection locked="0"/>
    </xf>
    <xf numFmtId="0" fontId="22" fillId="0" borderId="23" xfId="0" applyFont="1" applyBorder="1" applyAlignment="1" applyProtection="1">
      <alignment horizontal="center" vertical="center"/>
      <protection locked="0"/>
    </xf>
    <xf numFmtId="49" fontId="22" fillId="0" borderId="23" xfId="0" applyNumberFormat="1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left" vertical="center" wrapText="1"/>
      <protection locked="0"/>
    </xf>
    <xf numFmtId="0" fontId="22" fillId="0" borderId="23" xfId="0" applyFont="1" applyBorder="1" applyAlignment="1" applyProtection="1">
      <alignment horizontal="center" vertical="center" wrapText="1"/>
      <protection locked="0"/>
    </xf>
    <xf numFmtId="167" fontId="22" fillId="0" borderId="23" xfId="0" applyNumberFormat="1" applyFont="1" applyBorder="1" applyAlignment="1" applyProtection="1">
      <alignment vertical="center"/>
      <protection locked="0"/>
    </xf>
    <xf numFmtId="4" fontId="22" fillId="3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3" fillId="3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4" fontId="23" fillId="0" borderId="0" xfId="0" applyNumberFormat="1" applyFont="1" applyAlignment="1">
      <alignment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5" fillId="0" borderId="23" xfId="0" applyFont="1" applyBorder="1" applyAlignment="1" applyProtection="1">
      <alignment horizontal="center" vertical="center"/>
      <protection locked="0"/>
    </xf>
    <xf numFmtId="49" fontId="35" fillId="0" borderId="23" xfId="0" applyNumberFormat="1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left" vertical="center" wrapText="1"/>
      <protection locked="0"/>
    </xf>
    <xf numFmtId="0" fontId="35" fillId="0" borderId="23" xfId="0" applyFont="1" applyBorder="1" applyAlignment="1" applyProtection="1">
      <alignment horizontal="center" vertical="center" wrapText="1"/>
      <protection locked="0"/>
    </xf>
    <xf numFmtId="167" fontId="35" fillId="0" borderId="23" xfId="0" applyNumberFormat="1" applyFont="1" applyBorder="1" applyAlignment="1" applyProtection="1">
      <alignment vertical="center"/>
      <protection locked="0"/>
    </xf>
    <xf numFmtId="4" fontId="35" fillId="3" borderId="23" xfId="0" applyNumberFormat="1" applyFont="1" applyFill="1" applyBorder="1" applyAlignment="1" applyProtection="1">
      <alignment vertical="center"/>
      <protection locked="0"/>
    </xf>
    <xf numFmtId="0" fontId="36" fillId="0" borderId="23" xfId="0" applyFont="1" applyBorder="1" applyAlignment="1" applyProtection="1">
      <alignment vertical="center"/>
      <protection locked="0"/>
    </xf>
    <xf numFmtId="4" fontId="35" fillId="0" borderId="23" xfId="0" applyNumberFormat="1" applyFont="1" applyBorder="1" applyAlignment="1" applyProtection="1">
      <alignment vertical="center"/>
      <protection locked="0"/>
    </xf>
    <xf numFmtId="0" fontId="36" fillId="0" borderId="4" xfId="0" applyFont="1" applyBorder="1" applyAlignment="1">
      <alignment vertical="center"/>
    </xf>
    <xf numFmtId="0" fontId="35" fillId="3" borderId="15" xfId="0" applyFont="1" applyFill="1" applyBorder="1" applyAlignment="1" applyProtection="1">
      <alignment horizontal="left" vertical="center"/>
      <protection locked="0"/>
    </xf>
    <xf numFmtId="0" fontId="9" fillId="0" borderId="4" xfId="0" applyFont="1" applyBorder="1" applyAlignment="1">
      <alignment vertical="center"/>
    </xf>
    <xf numFmtId="0" fontId="3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23" fillId="3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4" fontId="23" fillId="0" borderId="21" xfId="0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9" fillId="0" borderId="22" xfId="0" applyFont="1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35" fillId="3" borderId="20" xfId="0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vertical="top"/>
    </xf>
    <xf numFmtId="0" fontId="38" fillId="0" borderId="24" xfId="0" applyFont="1" applyBorder="1" applyAlignment="1">
      <alignment vertical="center" wrapText="1"/>
    </xf>
    <xf numFmtId="0" fontId="38" fillId="0" borderId="25" xfId="0" applyFont="1" applyBorder="1" applyAlignment="1">
      <alignment vertical="center" wrapText="1"/>
    </xf>
    <xf numFmtId="0" fontId="38" fillId="0" borderId="26" xfId="0" applyFont="1" applyBorder="1" applyAlignment="1">
      <alignment vertical="center" wrapText="1"/>
    </xf>
    <xf numFmtId="0" fontId="38" fillId="0" borderId="27" xfId="0" applyFont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0" borderId="27" xfId="0" applyFont="1" applyBorder="1" applyAlignment="1">
      <alignment vertical="center" wrapText="1"/>
    </xf>
    <xf numFmtId="0" fontId="38" fillId="0" borderId="28" xfId="0" applyFont="1" applyBorder="1" applyAlignment="1">
      <alignment vertical="center" wrapText="1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27" xfId="0" applyFont="1" applyBorder="1" applyAlignment="1">
      <alignment vertical="center" wrapText="1"/>
    </xf>
    <xf numFmtId="0" fontId="41" fillId="0" borderId="1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vertical="center"/>
    </xf>
    <xf numFmtId="49" fontId="41" fillId="0" borderId="1" xfId="0" applyNumberFormat="1" applyFont="1" applyBorder="1" applyAlignment="1">
      <alignment vertical="center" wrapText="1"/>
    </xf>
    <xf numFmtId="0" fontId="38" fillId="0" borderId="30" xfId="0" applyFont="1" applyBorder="1" applyAlignment="1">
      <alignment vertical="center" wrapText="1"/>
    </xf>
    <xf numFmtId="0" fontId="43" fillId="0" borderId="29" xfId="0" applyFont="1" applyBorder="1" applyAlignment="1">
      <alignment vertical="center" wrapText="1"/>
    </xf>
    <xf numFmtId="0" fontId="38" fillId="0" borderId="31" xfId="0" applyFont="1" applyBorder="1" applyAlignment="1">
      <alignment vertical="center" wrapText="1"/>
    </xf>
    <xf numFmtId="0" fontId="38" fillId="0" borderId="1" xfId="0" applyFont="1" applyBorder="1" applyAlignment="1">
      <alignment vertical="top"/>
    </xf>
    <xf numFmtId="0" fontId="38" fillId="0" borderId="0" xfId="0" applyFont="1" applyAlignment="1">
      <alignment vertical="top"/>
    </xf>
    <xf numFmtId="0" fontId="38" fillId="0" borderId="24" xfId="0" applyFont="1" applyBorder="1" applyAlignment="1">
      <alignment horizontal="left" vertical="center"/>
    </xf>
    <xf numFmtId="0" fontId="38" fillId="0" borderId="25" xfId="0" applyFont="1" applyBorder="1" applyAlignment="1">
      <alignment horizontal="left" vertical="center"/>
    </xf>
    <xf numFmtId="0" fontId="38" fillId="0" borderId="26" xfId="0" applyFont="1" applyBorder="1" applyAlignment="1">
      <alignment horizontal="left" vertical="center"/>
    </xf>
    <xf numFmtId="0" fontId="38" fillId="0" borderId="27" xfId="0" applyFont="1" applyBorder="1" applyAlignment="1">
      <alignment horizontal="left" vertical="center"/>
    </xf>
    <xf numFmtId="0" fontId="38" fillId="0" borderId="28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0" fillId="0" borderId="29" xfId="0" applyFont="1" applyBorder="1" applyAlignment="1">
      <alignment horizontal="left" vertical="center"/>
    </xf>
    <xf numFmtId="0" fontId="40" fillId="0" borderId="29" xfId="0" applyFont="1" applyBorder="1" applyAlignment="1">
      <alignment horizontal="center" vertical="center"/>
    </xf>
    <xf numFmtId="0" fontId="44" fillId="0" borderId="29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2" fillId="0" borderId="0" xfId="0" applyFont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center" vertical="center"/>
    </xf>
    <xf numFmtId="0" fontId="41" fillId="0" borderId="0" xfId="0" applyFont="1" applyAlignment="1">
      <alignment horizontal="left" vertical="center"/>
    </xf>
    <xf numFmtId="0" fontId="42" fillId="0" borderId="27" xfId="0" applyFont="1" applyBorder="1" applyAlignment="1">
      <alignment horizontal="left" vertical="center"/>
    </xf>
    <xf numFmtId="0" fontId="38" fillId="0" borderId="30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8" fillId="0" borderId="31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38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center" vertical="center" wrapText="1"/>
    </xf>
    <xf numFmtId="0" fontId="38" fillId="0" borderId="24" xfId="0" applyFont="1" applyBorder="1" applyAlignment="1">
      <alignment horizontal="left" vertical="center" wrapText="1"/>
    </xf>
    <xf numFmtId="0" fontId="38" fillId="0" borderId="25" xfId="0" applyFont="1" applyBorder="1" applyAlignment="1">
      <alignment horizontal="left" vertical="center" wrapText="1"/>
    </xf>
    <xf numFmtId="0" fontId="38" fillId="0" borderId="26" xfId="0" applyFont="1" applyBorder="1" applyAlignment="1">
      <alignment horizontal="left" vertical="center" wrapText="1"/>
    </xf>
    <xf numFmtId="0" fontId="38" fillId="0" borderId="27" xfId="0" applyFont="1" applyBorder="1" applyAlignment="1">
      <alignment horizontal="left" vertical="center" wrapText="1"/>
    </xf>
    <xf numFmtId="0" fontId="38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 wrapText="1"/>
    </xf>
    <xf numFmtId="0" fontId="42" fillId="0" borderId="27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/>
    </xf>
    <xf numFmtId="0" fontId="42" fillId="0" borderId="28" xfId="0" applyFont="1" applyBorder="1" applyAlignment="1">
      <alignment horizontal="left" vertical="center" wrapText="1"/>
    </xf>
    <xf numFmtId="0" fontId="42" fillId="0" borderId="28" xfId="0" applyFont="1" applyBorder="1" applyAlignment="1">
      <alignment horizontal="left" vertical="center"/>
    </xf>
    <xf numFmtId="0" fontId="42" fillId="0" borderId="30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vertical="center" wrapText="1"/>
    </xf>
    <xf numFmtId="0" fontId="42" fillId="0" borderId="3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center" vertical="top"/>
    </xf>
    <xf numFmtId="0" fontId="42" fillId="0" borderId="30" xfId="0" applyFont="1" applyBorder="1" applyAlignment="1">
      <alignment horizontal="left" vertical="center"/>
    </xf>
    <xf numFmtId="0" fontId="42" fillId="0" borderId="3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0" fillId="0" borderId="1" xfId="0" applyFont="1" applyBorder="1" applyAlignment="1">
      <alignment vertical="center"/>
    </xf>
    <xf numFmtId="0" fontId="44" fillId="0" borderId="29" xfId="0" applyFont="1" applyBorder="1" applyAlignment="1">
      <alignment vertical="center"/>
    </xf>
    <xf numFmtId="0" fontId="40" fillId="0" borderId="29" xfId="0" applyFont="1" applyBorder="1" applyAlignment="1">
      <alignment vertical="center"/>
    </xf>
    <xf numFmtId="0" fontId="41" fillId="0" borderId="1" xfId="0" applyFont="1" applyBorder="1" applyAlignment="1">
      <alignment vertical="top"/>
    </xf>
    <xf numFmtId="49" fontId="41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0" fillId="0" borderId="29" xfId="0" applyFont="1" applyBorder="1" applyAlignment="1">
      <alignment horizontal="left"/>
    </xf>
    <xf numFmtId="0" fontId="44" fillId="0" borderId="29" xfId="0" applyFont="1" applyBorder="1"/>
    <xf numFmtId="0" fontId="38" fillId="0" borderId="27" xfId="0" applyFont="1" applyBorder="1" applyAlignment="1">
      <alignment vertical="top"/>
    </xf>
    <xf numFmtId="0" fontId="38" fillId="0" borderId="28" xfId="0" applyFont="1" applyBorder="1" applyAlignment="1">
      <alignment vertical="top"/>
    </xf>
    <xf numFmtId="0" fontId="38" fillId="0" borderId="30" xfId="0" applyFont="1" applyBorder="1" applyAlignment="1">
      <alignment vertical="top"/>
    </xf>
    <xf numFmtId="0" fontId="38" fillId="0" borderId="29" xfId="0" applyFont="1" applyBorder="1" applyAlignment="1">
      <alignment vertical="top"/>
    </xf>
    <xf numFmtId="0" fontId="38" fillId="0" borderId="31" xfId="0" applyFont="1" applyBorder="1" applyAlignment="1">
      <alignment vertical="top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/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2" fillId="5" borderId="8" xfId="0" applyFont="1" applyFill="1" applyBorder="1" applyAlignment="1">
      <alignment horizontal="right" vertical="center"/>
    </xf>
    <xf numFmtId="0" fontId="22" fillId="5" borderId="8" xfId="0" applyFont="1" applyFill="1" applyBorder="1" applyAlignment="1">
      <alignment horizontal="left" vertical="center"/>
    </xf>
    <xf numFmtId="4" fontId="28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27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0" fontId="22" fillId="5" borderId="8" xfId="0" applyFont="1" applyFill="1" applyBorder="1" applyAlignment="1">
      <alignment horizontal="center" vertical="center"/>
    </xf>
    <xf numFmtId="0" fontId="22" fillId="5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1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left" wrapText="1"/>
    </xf>
    <xf numFmtId="0" fontId="39" fillId="0" borderId="1" xfId="0" applyFont="1" applyBorder="1" applyAlignment="1">
      <alignment horizontal="center" vertical="center"/>
    </xf>
    <xf numFmtId="49" fontId="41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left" vertical="top"/>
    </xf>
    <xf numFmtId="0" fontId="41" fillId="0" borderId="1" xfId="0" applyFont="1" applyBorder="1" applyAlignment="1">
      <alignment horizontal="left" vertical="center"/>
    </xf>
    <xf numFmtId="0" fontId="40" fillId="0" borderId="29" xfId="0" applyFont="1" applyBorder="1" applyAlignment="1">
      <alignment horizontal="left"/>
    </xf>
    <xf numFmtId="0" fontId="49" fillId="0" borderId="0" xfId="0" applyFont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pro-rozpocty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pro-rozpocty.cz/software-a-data/kros-4-ocenovani-a-rizeni-stavebni-vyroby/"/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9"/>
  <sheetViews>
    <sheetView showGridLines="0" topLeftCell="A10" workbookViewId="0">
      <selection activeCell="D59" sqref="D59:H59"/>
    </sheetView>
  </sheetViews>
  <sheetFormatPr defaultRowHeight="10" x14ac:dyDescent="0.2"/>
  <cols>
    <col min="1" max="1" width="8.33203125" customWidth="1"/>
    <col min="2" max="2" width="1.6640625" customWidth="1"/>
    <col min="3" max="3" width="4.109375" customWidth="1"/>
    <col min="4" max="7" width="2.6640625" customWidth="1"/>
    <col min="8" max="8" width="9.21875" customWidth="1"/>
    <col min="9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customWidth="1"/>
    <col min="44" max="44" width="13.6640625" customWidth="1"/>
    <col min="45" max="49" width="25.88671875" hidden="1" customWidth="1"/>
    <col min="50" max="51" width="21.6640625" hidden="1" customWidth="1"/>
    <col min="52" max="53" width="25" hidden="1" customWidth="1"/>
    <col min="54" max="54" width="21.6640625" hidden="1" customWidth="1"/>
    <col min="55" max="55" width="19.109375" hidden="1" customWidth="1"/>
    <col min="56" max="56" width="25" hidden="1" customWidth="1"/>
    <col min="57" max="57" width="21.6640625" hidden="1" customWidth="1"/>
    <col min="58" max="58" width="19.109375" hidden="1" customWidth="1"/>
    <col min="59" max="59" width="66.44140625" customWidth="1"/>
    <col min="71" max="91" width="9.33203125" hidden="1"/>
  </cols>
  <sheetData>
    <row r="1" spans="1:74" x14ac:dyDescent="0.2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5</v>
      </c>
      <c r="BV1" s="17" t="s">
        <v>6</v>
      </c>
    </row>
    <row r="2" spans="1:74" ht="36.9" customHeight="1" x14ac:dyDescent="0.2">
      <c r="AR2" s="290" t="s">
        <v>7</v>
      </c>
      <c r="AS2" s="291"/>
      <c r="AT2" s="291"/>
      <c r="AU2" s="291"/>
      <c r="AV2" s="291"/>
      <c r="AW2" s="291"/>
      <c r="AX2" s="291"/>
      <c r="AY2" s="291"/>
      <c r="AZ2" s="291"/>
      <c r="BA2" s="291"/>
      <c r="BB2" s="291"/>
      <c r="BC2" s="291"/>
      <c r="BD2" s="291"/>
      <c r="BE2" s="291"/>
      <c r="BF2" s="291"/>
      <c r="BG2" s="291"/>
      <c r="BS2" s="18" t="s">
        <v>8</v>
      </c>
      <c r="BT2" s="18" t="s">
        <v>9</v>
      </c>
    </row>
    <row r="3" spans="1:74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10</v>
      </c>
    </row>
    <row r="4" spans="1:74" ht="24.9" customHeight="1" x14ac:dyDescent="0.2">
      <c r="B4" s="21"/>
      <c r="D4" s="22" t="s">
        <v>11</v>
      </c>
      <c r="AR4" s="21"/>
      <c r="AS4" s="23" t="s">
        <v>12</v>
      </c>
      <c r="BG4" s="24" t="s">
        <v>13</v>
      </c>
      <c r="BS4" s="18" t="s">
        <v>14</v>
      </c>
    </row>
    <row r="5" spans="1:74" ht="12" customHeight="1" x14ac:dyDescent="0.2">
      <c r="B5" s="21"/>
      <c r="D5" s="25" t="s">
        <v>15</v>
      </c>
      <c r="K5" s="310" t="s">
        <v>16</v>
      </c>
      <c r="L5" s="291"/>
      <c r="M5" s="291"/>
      <c r="N5" s="291"/>
      <c r="O5" s="291"/>
      <c r="P5" s="291"/>
      <c r="Q5" s="291"/>
      <c r="R5" s="291"/>
      <c r="S5" s="291"/>
      <c r="T5" s="291"/>
      <c r="U5" s="291"/>
      <c r="V5" s="291"/>
      <c r="W5" s="291"/>
      <c r="X5" s="291"/>
      <c r="Y5" s="291"/>
      <c r="Z5" s="291"/>
      <c r="AA5" s="291"/>
      <c r="AB5" s="291"/>
      <c r="AC5" s="291"/>
      <c r="AD5" s="291"/>
      <c r="AE5" s="291"/>
      <c r="AF5" s="291"/>
      <c r="AG5" s="291"/>
      <c r="AH5" s="291"/>
      <c r="AI5" s="291"/>
      <c r="AJ5" s="291"/>
      <c r="AK5" s="291"/>
      <c r="AL5" s="291"/>
      <c r="AM5" s="291"/>
      <c r="AN5" s="291"/>
      <c r="AO5" s="291"/>
      <c r="AR5" s="21"/>
      <c r="BG5" s="307" t="s">
        <v>17</v>
      </c>
      <c r="BS5" s="18" t="s">
        <v>8</v>
      </c>
    </row>
    <row r="6" spans="1:74" ht="36.9" customHeight="1" x14ac:dyDescent="0.2">
      <c r="B6" s="21"/>
      <c r="D6" s="27" t="s">
        <v>18</v>
      </c>
      <c r="K6" s="311" t="s">
        <v>19</v>
      </c>
      <c r="L6" s="291"/>
      <c r="M6" s="291"/>
      <c r="N6" s="291"/>
      <c r="O6" s="291"/>
      <c r="P6" s="291"/>
      <c r="Q6" s="291"/>
      <c r="R6" s="291"/>
      <c r="S6" s="291"/>
      <c r="T6" s="291"/>
      <c r="U6" s="291"/>
      <c r="V6" s="291"/>
      <c r="W6" s="291"/>
      <c r="X6" s="291"/>
      <c r="Y6" s="291"/>
      <c r="Z6" s="291"/>
      <c r="AA6" s="291"/>
      <c r="AB6" s="291"/>
      <c r="AC6" s="291"/>
      <c r="AD6" s="291"/>
      <c r="AE6" s="291"/>
      <c r="AF6" s="291"/>
      <c r="AG6" s="291"/>
      <c r="AH6" s="291"/>
      <c r="AI6" s="291"/>
      <c r="AJ6" s="291"/>
      <c r="AK6" s="291"/>
      <c r="AL6" s="291"/>
      <c r="AM6" s="291"/>
      <c r="AN6" s="291"/>
      <c r="AO6" s="291"/>
      <c r="AR6" s="21"/>
      <c r="BG6" s="308"/>
      <c r="BS6" s="18" t="s">
        <v>8</v>
      </c>
    </row>
    <row r="7" spans="1:74" ht="12" customHeight="1" x14ac:dyDescent="0.2">
      <c r="B7" s="21"/>
      <c r="D7" s="28" t="s">
        <v>20</v>
      </c>
      <c r="K7" s="26" t="s">
        <v>3</v>
      </c>
      <c r="AK7" s="28" t="s">
        <v>21</v>
      </c>
      <c r="AN7" s="26" t="s">
        <v>3</v>
      </c>
      <c r="AR7" s="21"/>
      <c r="BG7" s="308"/>
      <c r="BS7" s="18" t="s">
        <v>8</v>
      </c>
    </row>
    <row r="8" spans="1:74" ht="12" customHeight="1" x14ac:dyDescent="0.2">
      <c r="B8" s="21"/>
      <c r="D8" s="28" t="s">
        <v>22</v>
      </c>
      <c r="K8" s="26" t="s">
        <v>23</v>
      </c>
      <c r="AK8" s="28" t="s">
        <v>24</v>
      </c>
      <c r="AN8" s="29" t="s">
        <v>25</v>
      </c>
      <c r="AR8" s="21"/>
      <c r="BG8" s="308"/>
      <c r="BS8" s="18" t="s">
        <v>8</v>
      </c>
    </row>
    <row r="9" spans="1:74" ht="14.4" customHeight="1" x14ac:dyDescent="0.2">
      <c r="B9" s="21"/>
      <c r="AR9" s="21"/>
      <c r="BG9" s="308"/>
      <c r="BS9" s="18" t="s">
        <v>8</v>
      </c>
    </row>
    <row r="10" spans="1:74" ht="12" customHeight="1" x14ac:dyDescent="0.2">
      <c r="B10" s="21"/>
      <c r="D10" s="28" t="s">
        <v>26</v>
      </c>
      <c r="AK10" s="28" t="s">
        <v>27</v>
      </c>
      <c r="AN10" s="26" t="s">
        <v>28</v>
      </c>
      <c r="AR10" s="21"/>
      <c r="BG10" s="308"/>
      <c r="BS10" s="18" t="s">
        <v>8</v>
      </c>
    </row>
    <row r="11" spans="1:74" ht="18.5" customHeight="1" x14ac:dyDescent="0.2">
      <c r="B11" s="21"/>
      <c r="E11" s="26" t="s">
        <v>29</v>
      </c>
      <c r="AK11" s="28" t="s">
        <v>30</v>
      </c>
      <c r="AN11" s="26" t="s">
        <v>3</v>
      </c>
      <c r="AR11" s="21"/>
      <c r="BG11" s="308"/>
      <c r="BS11" s="18" t="s">
        <v>8</v>
      </c>
    </row>
    <row r="12" spans="1:74" ht="6.9" customHeight="1" x14ac:dyDescent="0.2">
      <c r="B12" s="21"/>
      <c r="AR12" s="21"/>
      <c r="BG12" s="308"/>
      <c r="BS12" s="18" t="s">
        <v>8</v>
      </c>
    </row>
    <row r="13" spans="1:74" ht="12" customHeight="1" x14ac:dyDescent="0.2">
      <c r="B13" s="21"/>
      <c r="D13" s="28" t="s">
        <v>31</v>
      </c>
      <c r="AK13" s="28" t="s">
        <v>27</v>
      </c>
      <c r="AN13" s="30" t="s">
        <v>32</v>
      </c>
      <c r="AR13" s="21"/>
      <c r="BG13" s="308"/>
      <c r="BS13" s="18" t="s">
        <v>8</v>
      </c>
    </row>
    <row r="14" spans="1:74" ht="12.5" x14ac:dyDescent="0.2">
      <c r="B14" s="21"/>
      <c r="E14" s="312" t="s">
        <v>32</v>
      </c>
      <c r="F14" s="313"/>
      <c r="G14" s="313"/>
      <c r="H14" s="313"/>
      <c r="I14" s="313"/>
      <c r="J14" s="313"/>
      <c r="K14" s="313"/>
      <c r="L14" s="313"/>
      <c r="M14" s="313"/>
      <c r="N14" s="313"/>
      <c r="O14" s="313"/>
      <c r="P14" s="313"/>
      <c r="Q14" s="313"/>
      <c r="R14" s="313"/>
      <c r="S14" s="313"/>
      <c r="T14" s="313"/>
      <c r="U14" s="313"/>
      <c r="V14" s="313"/>
      <c r="W14" s="313"/>
      <c r="X14" s="313"/>
      <c r="Y14" s="313"/>
      <c r="Z14" s="313"/>
      <c r="AA14" s="313"/>
      <c r="AB14" s="313"/>
      <c r="AC14" s="313"/>
      <c r="AD14" s="313"/>
      <c r="AE14" s="313"/>
      <c r="AF14" s="313"/>
      <c r="AG14" s="313"/>
      <c r="AH14" s="313"/>
      <c r="AI14" s="313"/>
      <c r="AJ14" s="313"/>
      <c r="AK14" s="28" t="s">
        <v>30</v>
      </c>
      <c r="AN14" s="30" t="s">
        <v>32</v>
      </c>
      <c r="AR14" s="21"/>
      <c r="BG14" s="308"/>
      <c r="BS14" s="18" t="s">
        <v>8</v>
      </c>
    </row>
    <row r="15" spans="1:74" ht="6.9" customHeight="1" x14ac:dyDescent="0.2">
      <c r="B15" s="21"/>
      <c r="AR15" s="21"/>
      <c r="BG15" s="308"/>
      <c r="BS15" s="18" t="s">
        <v>4</v>
      </c>
    </row>
    <row r="16" spans="1:74" ht="12" customHeight="1" x14ac:dyDescent="0.2">
      <c r="B16" s="21"/>
      <c r="D16" s="28" t="s">
        <v>33</v>
      </c>
      <c r="AK16" s="28" t="s">
        <v>27</v>
      </c>
      <c r="AN16" s="26" t="s">
        <v>34</v>
      </c>
      <c r="AR16" s="21"/>
      <c r="BG16" s="308"/>
      <c r="BS16" s="18" t="s">
        <v>4</v>
      </c>
    </row>
    <row r="17" spans="2:71" ht="18.5" customHeight="1" x14ac:dyDescent="0.2">
      <c r="B17" s="21"/>
      <c r="E17" s="26" t="s">
        <v>35</v>
      </c>
      <c r="AK17" s="28" t="s">
        <v>30</v>
      </c>
      <c r="AN17" s="26" t="s">
        <v>3</v>
      </c>
      <c r="AR17" s="21"/>
      <c r="BG17" s="308"/>
      <c r="BS17" s="18" t="s">
        <v>5</v>
      </c>
    </row>
    <row r="18" spans="2:71" ht="6.9" customHeight="1" x14ac:dyDescent="0.2">
      <c r="B18" s="21"/>
      <c r="AR18" s="21"/>
      <c r="BG18" s="308"/>
      <c r="BS18" s="18" t="s">
        <v>8</v>
      </c>
    </row>
    <row r="19" spans="2:71" ht="12" customHeight="1" x14ac:dyDescent="0.2">
      <c r="B19" s="21"/>
      <c r="D19" s="28" t="s">
        <v>36</v>
      </c>
      <c r="AK19" s="28" t="s">
        <v>27</v>
      </c>
      <c r="AN19" s="26" t="s">
        <v>3</v>
      </c>
      <c r="AR19" s="21"/>
      <c r="BG19" s="308"/>
      <c r="BS19" s="18" t="s">
        <v>8</v>
      </c>
    </row>
    <row r="20" spans="2:71" ht="18.5" customHeight="1" x14ac:dyDescent="0.2">
      <c r="B20" s="21"/>
      <c r="E20" s="26" t="s">
        <v>37</v>
      </c>
      <c r="AK20" s="28" t="s">
        <v>30</v>
      </c>
      <c r="AN20" s="26" t="s">
        <v>3</v>
      </c>
      <c r="AR20" s="21"/>
      <c r="BG20" s="308"/>
      <c r="BS20" s="18" t="s">
        <v>4</v>
      </c>
    </row>
    <row r="21" spans="2:71" ht="6.9" customHeight="1" x14ac:dyDescent="0.2">
      <c r="B21" s="21"/>
      <c r="AR21" s="21"/>
      <c r="BG21" s="308"/>
    </row>
    <row r="22" spans="2:71" ht="12" customHeight="1" x14ac:dyDescent="0.2">
      <c r="B22" s="21"/>
      <c r="D22" s="28" t="s">
        <v>38</v>
      </c>
      <c r="AR22" s="21"/>
      <c r="BG22" s="308"/>
    </row>
    <row r="23" spans="2:71" ht="47.25" customHeight="1" x14ac:dyDescent="0.2">
      <c r="B23" s="21"/>
      <c r="E23" s="314" t="s">
        <v>39</v>
      </c>
      <c r="F23" s="314"/>
      <c r="G23" s="314"/>
      <c r="H23" s="314"/>
      <c r="I23" s="314"/>
      <c r="J23" s="314"/>
      <c r="K23" s="314"/>
      <c r="L23" s="314"/>
      <c r="M23" s="314"/>
      <c r="N23" s="314"/>
      <c r="O23" s="314"/>
      <c r="P23" s="314"/>
      <c r="Q23" s="314"/>
      <c r="R23" s="314"/>
      <c r="S23" s="314"/>
      <c r="T23" s="314"/>
      <c r="U23" s="314"/>
      <c r="V23" s="314"/>
      <c r="W23" s="314"/>
      <c r="X23" s="314"/>
      <c r="Y23" s="314"/>
      <c r="Z23" s="314"/>
      <c r="AA23" s="314"/>
      <c r="AB23" s="314"/>
      <c r="AC23" s="314"/>
      <c r="AD23" s="314"/>
      <c r="AE23" s="314"/>
      <c r="AF23" s="314"/>
      <c r="AG23" s="314"/>
      <c r="AH23" s="314"/>
      <c r="AI23" s="314"/>
      <c r="AJ23" s="314"/>
      <c r="AK23" s="314"/>
      <c r="AL23" s="314"/>
      <c r="AM23" s="314"/>
      <c r="AN23" s="314"/>
      <c r="AR23" s="21"/>
      <c r="BG23" s="308"/>
    </row>
    <row r="24" spans="2:71" ht="6.9" customHeight="1" x14ac:dyDescent="0.2">
      <c r="B24" s="21"/>
      <c r="AR24" s="21"/>
      <c r="BG24" s="308"/>
    </row>
    <row r="25" spans="2:71" ht="6.9" customHeight="1" x14ac:dyDescent="0.2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G25" s="308"/>
    </row>
    <row r="26" spans="2:71" s="1" customFormat="1" ht="26" customHeight="1" x14ac:dyDescent="0.2">
      <c r="B26" s="33"/>
      <c r="D26" s="34" t="s">
        <v>40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15">
        <f>ROUND(AG54,2)</f>
        <v>0</v>
      </c>
      <c r="AL26" s="316"/>
      <c r="AM26" s="316"/>
      <c r="AN26" s="316"/>
      <c r="AO26" s="316"/>
      <c r="AR26" s="33"/>
      <c r="BG26" s="308"/>
    </row>
    <row r="27" spans="2:71" s="1" customFormat="1" ht="6.9" customHeight="1" x14ac:dyDescent="0.2">
      <c r="B27" s="33"/>
      <c r="AR27" s="33"/>
      <c r="BG27" s="308"/>
    </row>
    <row r="28" spans="2:71" s="1" customFormat="1" ht="12.5" x14ac:dyDescent="0.2">
      <c r="B28" s="33"/>
      <c r="L28" s="317" t="s">
        <v>41</v>
      </c>
      <c r="M28" s="317"/>
      <c r="N28" s="317"/>
      <c r="O28" s="317"/>
      <c r="P28" s="317"/>
      <c r="W28" s="317" t="s">
        <v>42</v>
      </c>
      <c r="X28" s="317"/>
      <c r="Y28" s="317"/>
      <c r="Z28" s="317"/>
      <c r="AA28" s="317"/>
      <c r="AB28" s="317"/>
      <c r="AC28" s="317"/>
      <c r="AD28" s="317"/>
      <c r="AE28" s="317"/>
      <c r="AK28" s="317" t="s">
        <v>43</v>
      </c>
      <c r="AL28" s="317"/>
      <c r="AM28" s="317"/>
      <c r="AN28" s="317"/>
      <c r="AO28" s="317"/>
      <c r="AR28" s="33"/>
      <c r="BG28" s="308"/>
    </row>
    <row r="29" spans="2:71" s="2" customFormat="1" ht="14.4" customHeight="1" x14ac:dyDescent="0.2">
      <c r="B29" s="37"/>
      <c r="D29" s="28" t="s">
        <v>44</v>
      </c>
      <c r="F29" s="28" t="s">
        <v>45</v>
      </c>
      <c r="L29" s="302">
        <v>0.21</v>
      </c>
      <c r="M29" s="301"/>
      <c r="N29" s="301"/>
      <c r="O29" s="301"/>
      <c r="P29" s="301"/>
      <c r="W29" s="300">
        <f>ROUND(BB54, 2)</f>
        <v>0</v>
      </c>
      <c r="X29" s="301"/>
      <c r="Y29" s="301"/>
      <c r="Z29" s="301"/>
      <c r="AA29" s="301"/>
      <c r="AB29" s="301"/>
      <c r="AC29" s="301"/>
      <c r="AD29" s="301"/>
      <c r="AE29" s="301"/>
      <c r="AK29" s="300">
        <f>ROUND(AX54, 2)</f>
        <v>0</v>
      </c>
      <c r="AL29" s="301"/>
      <c r="AM29" s="301"/>
      <c r="AN29" s="301"/>
      <c r="AO29" s="301"/>
      <c r="AR29" s="37"/>
      <c r="BG29" s="309"/>
    </row>
    <row r="30" spans="2:71" s="2" customFormat="1" ht="14.4" customHeight="1" x14ac:dyDescent="0.2">
      <c r="B30" s="37"/>
      <c r="F30" s="28" t="s">
        <v>46</v>
      </c>
      <c r="L30" s="302">
        <v>0.15</v>
      </c>
      <c r="M30" s="301"/>
      <c r="N30" s="301"/>
      <c r="O30" s="301"/>
      <c r="P30" s="301"/>
      <c r="W30" s="300">
        <f>ROUND(BC54, 2)</f>
        <v>0</v>
      </c>
      <c r="X30" s="301"/>
      <c r="Y30" s="301"/>
      <c r="Z30" s="301"/>
      <c r="AA30" s="301"/>
      <c r="AB30" s="301"/>
      <c r="AC30" s="301"/>
      <c r="AD30" s="301"/>
      <c r="AE30" s="301"/>
      <c r="AK30" s="300">
        <f>ROUND(AY54, 2)</f>
        <v>0</v>
      </c>
      <c r="AL30" s="301"/>
      <c r="AM30" s="301"/>
      <c r="AN30" s="301"/>
      <c r="AO30" s="301"/>
      <c r="AR30" s="37"/>
      <c r="BG30" s="309"/>
    </row>
    <row r="31" spans="2:71" s="2" customFormat="1" ht="14.4" hidden="1" customHeight="1" x14ac:dyDescent="0.2">
      <c r="B31" s="37"/>
      <c r="F31" s="28" t="s">
        <v>47</v>
      </c>
      <c r="L31" s="302">
        <v>0.21</v>
      </c>
      <c r="M31" s="301"/>
      <c r="N31" s="301"/>
      <c r="O31" s="301"/>
      <c r="P31" s="301"/>
      <c r="W31" s="300">
        <f>ROUND(BD54, 2)</f>
        <v>0</v>
      </c>
      <c r="X31" s="301"/>
      <c r="Y31" s="301"/>
      <c r="Z31" s="301"/>
      <c r="AA31" s="301"/>
      <c r="AB31" s="301"/>
      <c r="AC31" s="301"/>
      <c r="AD31" s="301"/>
      <c r="AE31" s="301"/>
      <c r="AK31" s="300">
        <v>0</v>
      </c>
      <c r="AL31" s="301"/>
      <c r="AM31" s="301"/>
      <c r="AN31" s="301"/>
      <c r="AO31" s="301"/>
      <c r="AR31" s="37"/>
      <c r="BG31" s="309"/>
    </row>
    <row r="32" spans="2:71" s="2" customFormat="1" ht="14.4" hidden="1" customHeight="1" x14ac:dyDescent="0.2">
      <c r="B32" s="37"/>
      <c r="F32" s="28" t="s">
        <v>48</v>
      </c>
      <c r="L32" s="302">
        <v>0.15</v>
      </c>
      <c r="M32" s="301"/>
      <c r="N32" s="301"/>
      <c r="O32" s="301"/>
      <c r="P32" s="301"/>
      <c r="W32" s="300">
        <f>ROUND(BE54, 2)</f>
        <v>0</v>
      </c>
      <c r="X32" s="301"/>
      <c r="Y32" s="301"/>
      <c r="Z32" s="301"/>
      <c r="AA32" s="301"/>
      <c r="AB32" s="301"/>
      <c r="AC32" s="301"/>
      <c r="AD32" s="301"/>
      <c r="AE32" s="301"/>
      <c r="AK32" s="300">
        <v>0</v>
      </c>
      <c r="AL32" s="301"/>
      <c r="AM32" s="301"/>
      <c r="AN32" s="301"/>
      <c r="AO32" s="301"/>
      <c r="AR32" s="37"/>
      <c r="BG32" s="309"/>
    </row>
    <row r="33" spans="2:44" s="2" customFormat="1" ht="14.4" hidden="1" customHeight="1" x14ac:dyDescent="0.2">
      <c r="B33" s="37"/>
      <c r="F33" s="28" t="s">
        <v>49</v>
      </c>
      <c r="L33" s="302">
        <v>0</v>
      </c>
      <c r="M33" s="301"/>
      <c r="N33" s="301"/>
      <c r="O33" s="301"/>
      <c r="P33" s="301"/>
      <c r="W33" s="300">
        <f>ROUND(BF54, 2)</f>
        <v>0</v>
      </c>
      <c r="X33" s="301"/>
      <c r="Y33" s="301"/>
      <c r="Z33" s="301"/>
      <c r="AA33" s="301"/>
      <c r="AB33" s="301"/>
      <c r="AC33" s="301"/>
      <c r="AD33" s="301"/>
      <c r="AE33" s="301"/>
      <c r="AK33" s="300">
        <v>0</v>
      </c>
      <c r="AL33" s="301"/>
      <c r="AM33" s="301"/>
      <c r="AN33" s="301"/>
      <c r="AO33" s="301"/>
      <c r="AR33" s="37"/>
    </row>
    <row r="34" spans="2:44" s="1" customFormat="1" ht="6.9" customHeight="1" x14ac:dyDescent="0.2">
      <c r="B34" s="33"/>
      <c r="AR34" s="33"/>
    </row>
    <row r="35" spans="2:44" s="1" customFormat="1" ht="26" customHeight="1" x14ac:dyDescent="0.2">
      <c r="B35" s="33"/>
      <c r="C35" s="38"/>
      <c r="D35" s="39" t="s">
        <v>50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51</v>
      </c>
      <c r="U35" s="40"/>
      <c r="V35" s="40"/>
      <c r="W35" s="40"/>
      <c r="X35" s="306" t="s">
        <v>52</v>
      </c>
      <c r="Y35" s="304"/>
      <c r="Z35" s="304"/>
      <c r="AA35" s="304"/>
      <c r="AB35" s="304"/>
      <c r="AC35" s="40"/>
      <c r="AD35" s="40"/>
      <c r="AE35" s="40"/>
      <c r="AF35" s="40"/>
      <c r="AG35" s="40"/>
      <c r="AH35" s="40"/>
      <c r="AI35" s="40"/>
      <c r="AJ35" s="40"/>
      <c r="AK35" s="303">
        <f>SUM(AK26:AK33)</f>
        <v>0</v>
      </c>
      <c r="AL35" s="304"/>
      <c r="AM35" s="304"/>
      <c r="AN35" s="304"/>
      <c r="AO35" s="305"/>
      <c r="AP35" s="38"/>
      <c r="AQ35" s="38"/>
      <c r="AR35" s="33"/>
    </row>
    <row r="36" spans="2:44" s="1" customFormat="1" ht="6.9" customHeight="1" x14ac:dyDescent="0.2">
      <c r="B36" s="33"/>
      <c r="AR36" s="33"/>
    </row>
    <row r="37" spans="2:44" s="1" customFormat="1" ht="6.9" customHeight="1" x14ac:dyDescent="0.2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" customHeight="1" x14ac:dyDescent="0.2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" customHeight="1" x14ac:dyDescent="0.2">
      <c r="B42" s="33"/>
      <c r="C42" s="22" t="s">
        <v>53</v>
      </c>
      <c r="AR42" s="33"/>
    </row>
    <row r="43" spans="2:44" s="1" customFormat="1" ht="6.9" customHeight="1" x14ac:dyDescent="0.2">
      <c r="B43" s="33"/>
      <c r="AR43" s="33"/>
    </row>
    <row r="44" spans="2:44" s="3" customFormat="1" ht="12" customHeight="1" x14ac:dyDescent="0.2">
      <c r="B44" s="46"/>
      <c r="C44" s="28" t="s">
        <v>15</v>
      </c>
      <c r="L44" s="3" t="str">
        <f>K5</f>
        <v>1139aa1a_4</v>
      </c>
      <c r="AR44" s="46"/>
    </row>
    <row r="45" spans="2:44" s="4" customFormat="1" ht="36.9" customHeight="1" x14ac:dyDescent="0.2">
      <c r="B45" s="47"/>
      <c r="C45" s="48" t="s">
        <v>18</v>
      </c>
      <c r="L45" s="320" t="str">
        <f>K6</f>
        <v>Rozvoj vodíkové mobility v Ostravě 1.etapa - 1.a2. fáze</v>
      </c>
      <c r="M45" s="321"/>
      <c r="N45" s="321"/>
      <c r="O45" s="321"/>
      <c r="P45" s="321"/>
      <c r="Q45" s="321"/>
      <c r="R45" s="321"/>
      <c r="S45" s="321"/>
      <c r="T45" s="321"/>
      <c r="U45" s="321"/>
      <c r="V45" s="321"/>
      <c r="W45" s="321"/>
      <c r="X45" s="321"/>
      <c r="Y45" s="321"/>
      <c r="Z45" s="321"/>
      <c r="AA45" s="321"/>
      <c r="AB45" s="321"/>
      <c r="AC45" s="321"/>
      <c r="AD45" s="321"/>
      <c r="AE45" s="321"/>
      <c r="AF45" s="321"/>
      <c r="AG45" s="321"/>
      <c r="AH45" s="321"/>
      <c r="AI45" s="321"/>
      <c r="AJ45" s="321"/>
      <c r="AK45" s="321"/>
      <c r="AL45" s="321"/>
      <c r="AM45" s="321"/>
      <c r="AN45" s="321"/>
      <c r="AO45" s="321"/>
      <c r="AR45" s="47"/>
    </row>
    <row r="46" spans="2:44" s="1" customFormat="1" ht="6.9" customHeight="1" x14ac:dyDescent="0.2">
      <c r="B46" s="33"/>
      <c r="AR46" s="33"/>
    </row>
    <row r="47" spans="2:44" s="1" customFormat="1" ht="12" customHeight="1" x14ac:dyDescent="0.2">
      <c r="B47" s="33"/>
      <c r="C47" s="28" t="s">
        <v>22</v>
      </c>
      <c r="L47" s="49" t="str">
        <f>IF(K8="","",K8)</f>
        <v>Ostrava</v>
      </c>
      <c r="AI47" s="28" t="s">
        <v>24</v>
      </c>
      <c r="AM47" s="297" t="str">
        <f>IF(AN8= "","",AN8)</f>
        <v>28. 3. 2022</v>
      </c>
      <c r="AN47" s="297"/>
      <c r="AR47" s="33"/>
    </row>
    <row r="48" spans="2:44" s="1" customFormat="1" ht="6.9" customHeight="1" x14ac:dyDescent="0.2">
      <c r="B48" s="33"/>
      <c r="AR48" s="33"/>
    </row>
    <row r="49" spans="1:91" s="1" customFormat="1" ht="15.15" customHeight="1" x14ac:dyDescent="0.2">
      <c r="B49" s="33"/>
      <c r="C49" s="28" t="s">
        <v>26</v>
      </c>
      <c r="L49" s="3" t="str">
        <f>IF(E11= "","",E11)</f>
        <v>Dopravní podnik Ostrava a.s.</v>
      </c>
      <c r="AI49" s="28" t="s">
        <v>33</v>
      </c>
      <c r="AM49" s="298" t="str">
        <f>IF(E17="","",E17)</f>
        <v>IGEA s.r.o.</v>
      </c>
      <c r="AN49" s="299"/>
      <c r="AO49" s="299"/>
      <c r="AP49" s="299"/>
      <c r="AR49" s="33"/>
      <c r="AS49" s="286" t="s">
        <v>54</v>
      </c>
      <c r="AT49" s="287"/>
      <c r="AU49" s="51"/>
      <c r="AV49" s="51"/>
      <c r="AW49" s="51"/>
      <c r="AX49" s="51"/>
      <c r="AY49" s="51"/>
      <c r="AZ49" s="51"/>
      <c r="BA49" s="51"/>
      <c r="BB49" s="51"/>
      <c r="BC49" s="51"/>
      <c r="BD49" s="51"/>
      <c r="BE49" s="51"/>
      <c r="BF49" s="52"/>
    </row>
    <row r="50" spans="1:91" s="1" customFormat="1" ht="15.15" customHeight="1" x14ac:dyDescent="0.2">
      <c r="B50" s="33"/>
      <c r="C50" s="28" t="s">
        <v>31</v>
      </c>
      <c r="L50" s="3" t="str">
        <f>IF(E14= "Vyplň údaj","",E14)</f>
        <v/>
      </c>
      <c r="AI50" s="28" t="s">
        <v>36</v>
      </c>
      <c r="AM50" s="298" t="str">
        <f>IF(E20="","",E20)</f>
        <v>R.Vojtěchová</v>
      </c>
      <c r="AN50" s="299"/>
      <c r="AO50" s="299"/>
      <c r="AP50" s="299"/>
      <c r="AR50" s="33"/>
      <c r="AS50" s="288"/>
      <c r="AT50" s="289"/>
      <c r="BF50" s="54"/>
    </row>
    <row r="51" spans="1:91" s="1" customFormat="1" ht="10.75" customHeight="1" x14ac:dyDescent="0.2">
      <c r="B51" s="33"/>
      <c r="AR51" s="33"/>
      <c r="AS51" s="288"/>
      <c r="AT51" s="289"/>
      <c r="BF51" s="54"/>
    </row>
    <row r="52" spans="1:91" s="1" customFormat="1" ht="29.25" customHeight="1" x14ac:dyDescent="0.2">
      <c r="B52" s="33"/>
      <c r="C52" s="324" t="s">
        <v>55</v>
      </c>
      <c r="D52" s="295"/>
      <c r="E52" s="295"/>
      <c r="F52" s="295"/>
      <c r="G52" s="295"/>
      <c r="H52" s="55"/>
      <c r="I52" s="323" t="s">
        <v>56</v>
      </c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4" t="s">
        <v>57</v>
      </c>
      <c r="AH52" s="295"/>
      <c r="AI52" s="295"/>
      <c r="AJ52" s="295"/>
      <c r="AK52" s="295"/>
      <c r="AL52" s="295"/>
      <c r="AM52" s="295"/>
      <c r="AN52" s="323" t="s">
        <v>58</v>
      </c>
      <c r="AO52" s="295"/>
      <c r="AP52" s="295"/>
      <c r="AQ52" s="56" t="s">
        <v>59</v>
      </c>
      <c r="AR52" s="33"/>
      <c r="AS52" s="57" t="s">
        <v>60</v>
      </c>
      <c r="AT52" s="58" t="s">
        <v>61</v>
      </c>
      <c r="AU52" s="58" t="s">
        <v>62</v>
      </c>
      <c r="AV52" s="58" t="s">
        <v>63</v>
      </c>
      <c r="AW52" s="58" t="s">
        <v>64</v>
      </c>
      <c r="AX52" s="58" t="s">
        <v>65</v>
      </c>
      <c r="AY52" s="58" t="s">
        <v>66</v>
      </c>
      <c r="AZ52" s="58" t="s">
        <v>67</v>
      </c>
      <c r="BA52" s="58" t="s">
        <v>68</v>
      </c>
      <c r="BB52" s="58" t="s">
        <v>69</v>
      </c>
      <c r="BC52" s="58" t="s">
        <v>70</v>
      </c>
      <c r="BD52" s="58" t="s">
        <v>71</v>
      </c>
      <c r="BE52" s="58" t="s">
        <v>72</v>
      </c>
      <c r="BF52" s="59" t="s">
        <v>73</v>
      </c>
    </row>
    <row r="53" spans="1:91" s="1" customFormat="1" ht="10.75" customHeight="1" x14ac:dyDescent="0.2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1"/>
      <c r="BE53" s="51"/>
      <c r="BF53" s="52"/>
    </row>
    <row r="54" spans="1:91" s="5" customFormat="1" ht="32.4" customHeight="1" x14ac:dyDescent="0.2">
      <c r="B54" s="61"/>
      <c r="C54" s="62" t="s">
        <v>74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22">
        <f>ROUND(AG55+SUM(AG56:AG61)+SUM(AG64:AG67),2)</f>
        <v>0</v>
      </c>
      <c r="AH54" s="322"/>
      <c r="AI54" s="322"/>
      <c r="AJ54" s="322"/>
      <c r="AK54" s="322"/>
      <c r="AL54" s="322"/>
      <c r="AM54" s="322"/>
      <c r="AN54" s="285">
        <f t="shared" ref="AN54:AN67" si="0">SUM(AG54,AV54)</f>
        <v>0</v>
      </c>
      <c r="AO54" s="285"/>
      <c r="AP54" s="285"/>
      <c r="AQ54" s="65" t="s">
        <v>3</v>
      </c>
      <c r="AR54" s="61"/>
      <c r="AS54" s="66">
        <f>ROUND(AS55+SUM(AS56:AS61)+SUM(AS64:AS67),2)</f>
        <v>0</v>
      </c>
      <c r="AT54" s="67">
        <f>ROUND(AT55+SUM(AT56:AT61)+SUM(AT64:AT67),2)</f>
        <v>0</v>
      </c>
      <c r="AU54" s="68">
        <f>ROUND(AU55+SUM(AU56:AU61)+SUM(AU64:AU67),2)</f>
        <v>0</v>
      </c>
      <c r="AV54" s="68">
        <f t="shared" ref="AV54:AV67" si="1">ROUND(SUM(AX54:AY54),2)</f>
        <v>0</v>
      </c>
      <c r="AW54" s="69">
        <f>ROUND(AW55+SUM(AW56:AW61)+SUM(AW64:AW67),5)</f>
        <v>0</v>
      </c>
      <c r="AX54" s="68">
        <f>ROUND(BB54*L29,2)</f>
        <v>0</v>
      </c>
      <c r="AY54" s="68">
        <f>ROUND(BC54*L30,2)</f>
        <v>0</v>
      </c>
      <c r="AZ54" s="68">
        <f>ROUND(BD54*L29,2)</f>
        <v>0</v>
      </c>
      <c r="BA54" s="68">
        <f>ROUND(BE54*L30,2)</f>
        <v>0</v>
      </c>
      <c r="BB54" s="68">
        <f>ROUND(BB55+SUM(BB56:BB61)+SUM(BB64:BB67),2)</f>
        <v>0</v>
      </c>
      <c r="BC54" s="68">
        <f>ROUND(BC55+SUM(BC56:BC61)+SUM(BC64:BC67),2)</f>
        <v>0</v>
      </c>
      <c r="BD54" s="68">
        <f>ROUND(BD55+SUM(BD56:BD61)+SUM(BD64:BD67),2)</f>
        <v>0</v>
      </c>
      <c r="BE54" s="68">
        <f>ROUND(BE55+SUM(BE56:BE61)+SUM(BE64:BE67),2)</f>
        <v>0</v>
      </c>
      <c r="BF54" s="70">
        <f>ROUND(BF55+SUM(BF56:BF61)+SUM(BF64:BF67),2)</f>
        <v>0</v>
      </c>
      <c r="BS54" s="71" t="s">
        <v>75</v>
      </c>
      <c r="BT54" s="71" t="s">
        <v>76</v>
      </c>
      <c r="BU54" s="72" t="s">
        <v>77</v>
      </c>
      <c r="BV54" s="71" t="s">
        <v>78</v>
      </c>
      <c r="BW54" s="71" t="s">
        <v>6</v>
      </c>
      <c r="BX54" s="71" t="s">
        <v>79</v>
      </c>
      <c r="CL54" s="71" t="s">
        <v>3</v>
      </c>
    </row>
    <row r="55" spans="1:91" s="6" customFormat="1" ht="24.75" customHeight="1" x14ac:dyDescent="0.2">
      <c r="A55" s="73" t="s">
        <v>80</v>
      </c>
      <c r="B55" s="74"/>
      <c r="C55" s="75"/>
      <c r="D55" s="318" t="s">
        <v>81</v>
      </c>
      <c r="E55" s="318"/>
      <c r="F55" s="318"/>
      <c r="G55" s="318"/>
      <c r="H55" s="318"/>
      <c r="I55" s="76"/>
      <c r="J55" s="318" t="s">
        <v>82</v>
      </c>
      <c r="K55" s="318"/>
      <c r="L55" s="318"/>
      <c r="M55" s="318"/>
      <c r="N55" s="318"/>
      <c r="O55" s="318"/>
      <c r="P55" s="318"/>
      <c r="Q55" s="318"/>
      <c r="R55" s="318"/>
      <c r="S55" s="318"/>
      <c r="T55" s="318"/>
      <c r="U55" s="318"/>
      <c r="V55" s="318"/>
      <c r="W55" s="318"/>
      <c r="X55" s="318"/>
      <c r="Y55" s="318"/>
      <c r="Z55" s="318"/>
      <c r="AA55" s="318"/>
      <c r="AB55" s="318"/>
      <c r="AC55" s="318"/>
      <c r="AD55" s="318"/>
      <c r="AE55" s="318"/>
      <c r="AF55" s="318"/>
      <c r="AG55" s="283">
        <f>'IO 01 - Elektroinstalace ...'!K32</f>
        <v>0</v>
      </c>
      <c r="AH55" s="284"/>
      <c r="AI55" s="284"/>
      <c r="AJ55" s="284"/>
      <c r="AK55" s="284"/>
      <c r="AL55" s="284"/>
      <c r="AM55" s="284"/>
      <c r="AN55" s="283">
        <f t="shared" si="0"/>
        <v>0</v>
      </c>
      <c r="AO55" s="284"/>
      <c r="AP55" s="284"/>
      <c r="AQ55" s="77" t="s">
        <v>83</v>
      </c>
      <c r="AR55" s="74"/>
      <c r="AS55" s="78">
        <f>'IO 01 - Elektroinstalace ...'!K30</f>
        <v>0</v>
      </c>
      <c r="AT55" s="79">
        <f>'IO 01 - Elektroinstalace ...'!K31</f>
        <v>0</v>
      </c>
      <c r="AU55" s="79">
        <v>0</v>
      </c>
      <c r="AV55" s="79">
        <f t="shared" si="1"/>
        <v>0</v>
      </c>
      <c r="AW55" s="80">
        <f>'IO 01 - Elektroinstalace ...'!T113</f>
        <v>0</v>
      </c>
      <c r="AX55" s="79">
        <f>'IO 01 - Elektroinstalace ...'!K35</f>
        <v>0</v>
      </c>
      <c r="AY55" s="79">
        <f>'IO 01 - Elektroinstalace ...'!K36</f>
        <v>0</v>
      </c>
      <c r="AZ55" s="79">
        <f>'IO 01 - Elektroinstalace ...'!K37</f>
        <v>0</v>
      </c>
      <c r="BA55" s="79">
        <f>'IO 01 - Elektroinstalace ...'!K38</f>
        <v>0</v>
      </c>
      <c r="BB55" s="79">
        <f>'IO 01 - Elektroinstalace ...'!F35</f>
        <v>0</v>
      </c>
      <c r="BC55" s="79">
        <f>'IO 01 - Elektroinstalace ...'!F36</f>
        <v>0</v>
      </c>
      <c r="BD55" s="79">
        <f>'IO 01 - Elektroinstalace ...'!F37</f>
        <v>0</v>
      </c>
      <c r="BE55" s="79">
        <f>'IO 01 - Elektroinstalace ...'!F38</f>
        <v>0</v>
      </c>
      <c r="BF55" s="81">
        <f>'IO 01 - Elektroinstalace ...'!F39</f>
        <v>0</v>
      </c>
      <c r="BT55" s="82" t="s">
        <v>84</v>
      </c>
      <c r="BV55" s="82" t="s">
        <v>78</v>
      </c>
      <c r="BW55" s="82" t="s">
        <v>85</v>
      </c>
      <c r="BX55" s="82" t="s">
        <v>6</v>
      </c>
      <c r="CL55" s="82" t="s">
        <v>3</v>
      </c>
      <c r="CM55" s="82" t="s">
        <v>86</v>
      </c>
    </row>
    <row r="56" spans="1:91" s="6" customFormat="1" ht="16.5" customHeight="1" x14ac:dyDescent="0.2">
      <c r="A56" s="73" t="s">
        <v>80</v>
      </c>
      <c r="B56" s="74"/>
      <c r="C56" s="75"/>
      <c r="D56" s="318" t="s">
        <v>87</v>
      </c>
      <c r="E56" s="318"/>
      <c r="F56" s="318"/>
      <c r="G56" s="318"/>
      <c r="H56" s="318"/>
      <c r="I56" s="76"/>
      <c r="J56" s="318" t="s">
        <v>88</v>
      </c>
      <c r="K56" s="318"/>
      <c r="L56" s="318"/>
      <c r="M56" s="318"/>
      <c r="N56" s="318"/>
      <c r="O56" s="318"/>
      <c r="P56" s="318"/>
      <c r="Q56" s="318"/>
      <c r="R56" s="318"/>
      <c r="S56" s="318"/>
      <c r="T56" s="318"/>
      <c r="U56" s="318"/>
      <c r="V56" s="318"/>
      <c r="W56" s="318"/>
      <c r="X56" s="318"/>
      <c r="Y56" s="318"/>
      <c r="Z56" s="318"/>
      <c r="AA56" s="318"/>
      <c r="AB56" s="318"/>
      <c r="AC56" s="318"/>
      <c r="AD56" s="318"/>
      <c r="AE56" s="318"/>
      <c r="AF56" s="318"/>
      <c r="AG56" s="283">
        <f>'IO 02 - Identifikační a p...'!K32</f>
        <v>0</v>
      </c>
      <c r="AH56" s="284"/>
      <c r="AI56" s="284"/>
      <c r="AJ56" s="284"/>
      <c r="AK56" s="284"/>
      <c r="AL56" s="284"/>
      <c r="AM56" s="284"/>
      <c r="AN56" s="283">
        <f t="shared" si="0"/>
        <v>0</v>
      </c>
      <c r="AO56" s="284"/>
      <c r="AP56" s="284"/>
      <c r="AQ56" s="77" t="s">
        <v>83</v>
      </c>
      <c r="AR56" s="74"/>
      <c r="AS56" s="78">
        <f>'IO 02 - Identifikační a p...'!K30</f>
        <v>0</v>
      </c>
      <c r="AT56" s="79">
        <f>'IO 02 - Identifikační a p...'!K31</f>
        <v>0</v>
      </c>
      <c r="AU56" s="79">
        <v>0</v>
      </c>
      <c r="AV56" s="79">
        <f t="shared" si="1"/>
        <v>0</v>
      </c>
      <c r="AW56" s="80">
        <f>'IO 02 - Identifikační a p...'!T83</f>
        <v>0</v>
      </c>
      <c r="AX56" s="79">
        <f>'IO 02 - Identifikační a p...'!K35</f>
        <v>0</v>
      </c>
      <c r="AY56" s="79">
        <f>'IO 02 - Identifikační a p...'!K36</f>
        <v>0</v>
      </c>
      <c r="AZ56" s="79">
        <f>'IO 02 - Identifikační a p...'!K37</f>
        <v>0</v>
      </c>
      <c r="BA56" s="79">
        <f>'IO 02 - Identifikační a p...'!K38</f>
        <v>0</v>
      </c>
      <c r="BB56" s="79">
        <f>'IO 02 - Identifikační a p...'!F35</f>
        <v>0</v>
      </c>
      <c r="BC56" s="79">
        <f>'IO 02 - Identifikační a p...'!F36</f>
        <v>0</v>
      </c>
      <c r="BD56" s="79">
        <f>'IO 02 - Identifikační a p...'!F37</f>
        <v>0</v>
      </c>
      <c r="BE56" s="79">
        <f>'IO 02 - Identifikační a p...'!F38</f>
        <v>0</v>
      </c>
      <c r="BF56" s="81">
        <f>'IO 02 - Identifikační a p...'!F39</f>
        <v>0</v>
      </c>
      <c r="BT56" s="82" t="s">
        <v>84</v>
      </c>
      <c r="BV56" s="82" t="s">
        <v>78</v>
      </c>
      <c r="BW56" s="82" t="s">
        <v>89</v>
      </c>
      <c r="BX56" s="82" t="s">
        <v>6</v>
      </c>
      <c r="CL56" s="82" t="s">
        <v>3</v>
      </c>
      <c r="CM56" s="82" t="s">
        <v>86</v>
      </c>
    </row>
    <row r="57" spans="1:91" s="6" customFormat="1" ht="16.5" customHeight="1" x14ac:dyDescent="0.2">
      <c r="A57" s="73" t="s">
        <v>80</v>
      </c>
      <c r="B57" s="74"/>
      <c r="C57" s="75"/>
      <c r="D57" s="318" t="s">
        <v>90</v>
      </c>
      <c r="E57" s="318"/>
      <c r="F57" s="318"/>
      <c r="G57" s="318"/>
      <c r="H57" s="318"/>
      <c r="I57" s="76"/>
      <c r="J57" s="318" t="s">
        <v>91</v>
      </c>
      <c r="K57" s="318"/>
      <c r="L57" s="318"/>
      <c r="M57" s="318"/>
      <c r="N57" s="318"/>
      <c r="O57" s="318"/>
      <c r="P57" s="318"/>
      <c r="Q57" s="318"/>
      <c r="R57" s="318"/>
      <c r="S57" s="318"/>
      <c r="T57" s="318"/>
      <c r="U57" s="318"/>
      <c r="V57" s="318"/>
      <c r="W57" s="318"/>
      <c r="X57" s="318"/>
      <c r="Y57" s="318"/>
      <c r="Z57" s="318"/>
      <c r="AA57" s="318"/>
      <c r="AB57" s="318"/>
      <c r="AC57" s="318"/>
      <c r="AD57" s="318"/>
      <c r="AE57" s="318"/>
      <c r="AF57" s="318"/>
      <c r="AG57" s="283">
        <f>'SO 01 - Objekty vodíkové ...'!K32</f>
        <v>0</v>
      </c>
      <c r="AH57" s="284"/>
      <c r="AI57" s="284"/>
      <c r="AJ57" s="284"/>
      <c r="AK57" s="284"/>
      <c r="AL57" s="284"/>
      <c r="AM57" s="284"/>
      <c r="AN57" s="283">
        <f t="shared" si="0"/>
        <v>0</v>
      </c>
      <c r="AO57" s="284"/>
      <c r="AP57" s="284"/>
      <c r="AQ57" s="77" t="s">
        <v>83</v>
      </c>
      <c r="AR57" s="74"/>
      <c r="AS57" s="78">
        <f>'SO 01 - Objekty vodíkové ...'!K30</f>
        <v>0</v>
      </c>
      <c r="AT57" s="79">
        <f>'SO 01 - Objekty vodíkové ...'!K31</f>
        <v>0</v>
      </c>
      <c r="AU57" s="79">
        <v>0</v>
      </c>
      <c r="AV57" s="79">
        <f t="shared" si="1"/>
        <v>0</v>
      </c>
      <c r="AW57" s="80">
        <f>'SO 01 - Objekty vodíkové ...'!T90</f>
        <v>0</v>
      </c>
      <c r="AX57" s="79">
        <f>'SO 01 - Objekty vodíkové ...'!K35</f>
        <v>0</v>
      </c>
      <c r="AY57" s="79">
        <f>'SO 01 - Objekty vodíkové ...'!K36</f>
        <v>0</v>
      </c>
      <c r="AZ57" s="79">
        <f>'SO 01 - Objekty vodíkové ...'!K37</f>
        <v>0</v>
      </c>
      <c r="BA57" s="79">
        <f>'SO 01 - Objekty vodíkové ...'!K38</f>
        <v>0</v>
      </c>
      <c r="BB57" s="79">
        <f>'SO 01 - Objekty vodíkové ...'!F35</f>
        <v>0</v>
      </c>
      <c r="BC57" s="79">
        <f>'SO 01 - Objekty vodíkové ...'!F36</f>
        <v>0</v>
      </c>
      <c r="BD57" s="79">
        <f>'SO 01 - Objekty vodíkové ...'!F37</f>
        <v>0</v>
      </c>
      <c r="BE57" s="79">
        <f>'SO 01 - Objekty vodíkové ...'!F38</f>
        <v>0</v>
      </c>
      <c r="BF57" s="81">
        <f>'SO 01 - Objekty vodíkové ...'!F39</f>
        <v>0</v>
      </c>
      <c r="BT57" s="82" t="s">
        <v>84</v>
      </c>
      <c r="BV57" s="82" t="s">
        <v>78</v>
      </c>
      <c r="BW57" s="82" t="s">
        <v>92</v>
      </c>
      <c r="BX57" s="82" t="s">
        <v>6</v>
      </c>
      <c r="CL57" s="82" t="s">
        <v>3</v>
      </c>
      <c r="CM57" s="82" t="s">
        <v>86</v>
      </c>
    </row>
    <row r="58" spans="1:91" s="6" customFormat="1" ht="24.75" customHeight="1" x14ac:dyDescent="0.2">
      <c r="A58" s="73" t="s">
        <v>80</v>
      </c>
      <c r="B58" s="74"/>
      <c r="C58" s="75"/>
      <c r="D58" s="318" t="s">
        <v>93</v>
      </c>
      <c r="E58" s="318"/>
      <c r="F58" s="318"/>
      <c r="G58" s="318"/>
      <c r="H58" s="318"/>
      <c r="I58" s="76"/>
      <c r="J58" s="318" t="s">
        <v>94</v>
      </c>
      <c r="K58" s="318"/>
      <c r="L58" s="318"/>
      <c r="M58" s="318"/>
      <c r="N58" s="318"/>
      <c r="O58" s="318"/>
      <c r="P58" s="318"/>
      <c r="Q58" s="318"/>
      <c r="R58" s="318"/>
      <c r="S58" s="318"/>
      <c r="T58" s="318"/>
      <c r="U58" s="318"/>
      <c r="V58" s="318"/>
      <c r="W58" s="318"/>
      <c r="X58" s="318"/>
      <c r="Y58" s="318"/>
      <c r="Z58" s="318"/>
      <c r="AA58" s="318"/>
      <c r="AB58" s="318"/>
      <c r="AC58" s="318"/>
      <c r="AD58" s="318"/>
      <c r="AE58" s="318"/>
      <c r="AF58" s="318"/>
      <c r="AG58" s="283">
        <f>'SO 02 - Zpevněné plochy t...'!K32</f>
        <v>0</v>
      </c>
      <c r="AH58" s="284"/>
      <c r="AI58" s="284"/>
      <c r="AJ58" s="284"/>
      <c r="AK58" s="284"/>
      <c r="AL58" s="284"/>
      <c r="AM58" s="284"/>
      <c r="AN58" s="283">
        <f t="shared" si="0"/>
        <v>0</v>
      </c>
      <c r="AO58" s="284"/>
      <c r="AP58" s="284"/>
      <c r="AQ58" s="77" t="s">
        <v>83</v>
      </c>
      <c r="AR58" s="74"/>
      <c r="AS58" s="78">
        <f>'SO 02 - Zpevněné plochy t...'!K30</f>
        <v>0</v>
      </c>
      <c r="AT58" s="79">
        <f>'SO 02 - Zpevněné plochy t...'!K31</f>
        <v>0</v>
      </c>
      <c r="AU58" s="79">
        <v>0</v>
      </c>
      <c r="AV58" s="79">
        <f t="shared" si="1"/>
        <v>0</v>
      </c>
      <c r="AW58" s="80">
        <f>'SO 02 - Zpevněné plochy t...'!T103</f>
        <v>0</v>
      </c>
      <c r="AX58" s="79">
        <f>'SO 02 - Zpevněné plochy t...'!K35</f>
        <v>0</v>
      </c>
      <c r="AY58" s="79">
        <f>'SO 02 - Zpevněné plochy t...'!K36</f>
        <v>0</v>
      </c>
      <c r="AZ58" s="79">
        <f>'SO 02 - Zpevněné plochy t...'!K37</f>
        <v>0</v>
      </c>
      <c r="BA58" s="79">
        <f>'SO 02 - Zpevněné plochy t...'!K38</f>
        <v>0</v>
      </c>
      <c r="BB58" s="79">
        <f>'SO 02 - Zpevněné plochy t...'!F35</f>
        <v>0</v>
      </c>
      <c r="BC58" s="79">
        <f>'SO 02 - Zpevněné plochy t...'!F36</f>
        <v>0</v>
      </c>
      <c r="BD58" s="79">
        <f>'SO 02 - Zpevněné plochy t...'!F37</f>
        <v>0</v>
      </c>
      <c r="BE58" s="79">
        <f>'SO 02 - Zpevněné plochy t...'!F38</f>
        <v>0</v>
      </c>
      <c r="BF58" s="81">
        <f>'SO 02 - Zpevněné plochy t...'!F39</f>
        <v>0</v>
      </c>
      <c r="BT58" s="82" t="s">
        <v>84</v>
      </c>
      <c r="BV58" s="82" t="s">
        <v>78</v>
      </c>
      <c r="BW58" s="82" t="s">
        <v>95</v>
      </c>
      <c r="BX58" s="82" t="s">
        <v>6</v>
      </c>
      <c r="CL58" s="82" t="s">
        <v>3</v>
      </c>
      <c r="CM58" s="82" t="s">
        <v>86</v>
      </c>
    </row>
    <row r="59" spans="1:91" s="6" customFormat="1" ht="16.5" customHeight="1" x14ac:dyDescent="0.2">
      <c r="A59" s="73" t="s">
        <v>80</v>
      </c>
      <c r="B59" s="74"/>
      <c r="C59" s="75"/>
      <c r="D59" s="318" t="s">
        <v>3751</v>
      </c>
      <c r="E59" s="318"/>
      <c r="F59" s="318"/>
      <c r="G59" s="318"/>
      <c r="H59" s="318"/>
      <c r="I59" s="76"/>
      <c r="J59" s="318" t="s">
        <v>96</v>
      </c>
      <c r="K59" s="318"/>
      <c r="L59" s="318"/>
      <c r="M59" s="318"/>
      <c r="N59" s="318"/>
      <c r="O59" s="318"/>
      <c r="P59" s="318"/>
      <c r="Q59" s="318"/>
      <c r="R59" s="318"/>
      <c r="S59" s="318"/>
      <c r="T59" s="318"/>
      <c r="U59" s="318"/>
      <c r="V59" s="318"/>
      <c r="W59" s="318"/>
      <c r="X59" s="318"/>
      <c r="Y59" s="318"/>
      <c r="Z59" s="318"/>
      <c r="AA59" s="318"/>
      <c r="AB59" s="318"/>
      <c r="AC59" s="318"/>
      <c r="AD59" s="318"/>
      <c r="AE59" s="318"/>
      <c r="AF59" s="318"/>
      <c r="AG59" s="283">
        <f>'SO 03 - Odvodnění zpevněn...'!K32</f>
        <v>0</v>
      </c>
      <c r="AH59" s="284"/>
      <c r="AI59" s="284"/>
      <c r="AJ59" s="284"/>
      <c r="AK59" s="284"/>
      <c r="AL59" s="284"/>
      <c r="AM59" s="284"/>
      <c r="AN59" s="283">
        <f t="shared" si="0"/>
        <v>0</v>
      </c>
      <c r="AO59" s="284"/>
      <c r="AP59" s="284"/>
      <c r="AQ59" s="77" t="s">
        <v>83</v>
      </c>
      <c r="AR59" s="74"/>
      <c r="AS59" s="78">
        <f>'SO 03 - Odvodnění zpevněn...'!K30</f>
        <v>0</v>
      </c>
      <c r="AT59" s="79">
        <f>'SO 03 - Odvodnění zpevněn...'!K31</f>
        <v>0</v>
      </c>
      <c r="AU59" s="79">
        <v>0</v>
      </c>
      <c r="AV59" s="79">
        <f t="shared" si="1"/>
        <v>0</v>
      </c>
      <c r="AW59" s="80">
        <f>'SO 03 - Odvodnění zpevněn...'!T88</f>
        <v>0</v>
      </c>
      <c r="AX59" s="79">
        <f>'SO 03 - Odvodnění zpevněn...'!K35</f>
        <v>0</v>
      </c>
      <c r="AY59" s="79">
        <f>'SO 03 - Odvodnění zpevněn...'!K36</f>
        <v>0</v>
      </c>
      <c r="AZ59" s="79">
        <f>'SO 03 - Odvodnění zpevněn...'!K37</f>
        <v>0</v>
      </c>
      <c r="BA59" s="79">
        <f>'SO 03 - Odvodnění zpevněn...'!K38</f>
        <v>0</v>
      </c>
      <c r="BB59" s="79">
        <f>'SO 03 - Odvodnění zpevněn...'!F35</f>
        <v>0</v>
      </c>
      <c r="BC59" s="79">
        <f>'SO 03 - Odvodnění zpevněn...'!F36</f>
        <v>0</v>
      </c>
      <c r="BD59" s="79">
        <f>'SO 03 - Odvodnění zpevněn...'!F37</f>
        <v>0</v>
      </c>
      <c r="BE59" s="79">
        <f>'SO 03 - Odvodnění zpevněn...'!F38</f>
        <v>0</v>
      </c>
      <c r="BF59" s="81">
        <f>'SO 03 - Odvodnění zpevněn...'!F39</f>
        <v>0</v>
      </c>
      <c r="BT59" s="82" t="s">
        <v>84</v>
      </c>
      <c r="BV59" s="82" t="s">
        <v>78</v>
      </c>
      <c r="BW59" s="82" t="s">
        <v>97</v>
      </c>
      <c r="BX59" s="82" t="s">
        <v>6</v>
      </c>
      <c r="CL59" s="82" t="s">
        <v>3</v>
      </c>
      <c r="CM59" s="82" t="s">
        <v>86</v>
      </c>
    </row>
    <row r="60" spans="1:91" s="6" customFormat="1" ht="16.5" customHeight="1" x14ac:dyDescent="0.2">
      <c r="A60" s="73" t="s">
        <v>80</v>
      </c>
      <c r="B60" s="74"/>
      <c r="C60" s="75"/>
      <c r="D60" s="318" t="s">
        <v>98</v>
      </c>
      <c r="E60" s="318"/>
      <c r="F60" s="318"/>
      <c r="G60" s="318"/>
      <c r="H60" s="318"/>
      <c r="I60" s="76"/>
      <c r="J60" s="318" t="s">
        <v>99</v>
      </c>
      <c r="K60" s="318"/>
      <c r="L60" s="318"/>
      <c r="M60" s="318"/>
      <c r="N60" s="318"/>
      <c r="O60" s="318"/>
      <c r="P60" s="318"/>
      <c r="Q60" s="318"/>
      <c r="R60" s="318"/>
      <c r="S60" s="318"/>
      <c r="T60" s="318"/>
      <c r="U60" s="318"/>
      <c r="V60" s="318"/>
      <c r="W60" s="318"/>
      <c r="X60" s="318"/>
      <c r="Y60" s="318"/>
      <c r="Z60" s="318"/>
      <c r="AA60" s="318"/>
      <c r="AB60" s="318"/>
      <c r="AC60" s="318"/>
      <c r="AD60" s="318"/>
      <c r="AE60" s="318"/>
      <c r="AF60" s="318"/>
      <c r="AG60" s="283">
        <f>'SO 04 - Uzemnění stavby'!K32</f>
        <v>0</v>
      </c>
      <c r="AH60" s="284"/>
      <c r="AI60" s="284"/>
      <c r="AJ60" s="284"/>
      <c r="AK60" s="284"/>
      <c r="AL60" s="284"/>
      <c r="AM60" s="284"/>
      <c r="AN60" s="283">
        <f t="shared" si="0"/>
        <v>0</v>
      </c>
      <c r="AO60" s="284"/>
      <c r="AP60" s="284"/>
      <c r="AQ60" s="77" t="s">
        <v>83</v>
      </c>
      <c r="AR60" s="74"/>
      <c r="AS60" s="78">
        <f>'SO 04 - Uzemnění stavby'!K30</f>
        <v>0</v>
      </c>
      <c r="AT60" s="79">
        <f>'SO 04 - Uzemnění stavby'!K31</f>
        <v>0</v>
      </c>
      <c r="AU60" s="79">
        <v>0</v>
      </c>
      <c r="AV60" s="79">
        <f t="shared" si="1"/>
        <v>0</v>
      </c>
      <c r="AW60" s="80">
        <f>'SO 04 - Uzemnění stavby'!T90</f>
        <v>0</v>
      </c>
      <c r="AX60" s="79">
        <f>'SO 04 - Uzemnění stavby'!K35</f>
        <v>0</v>
      </c>
      <c r="AY60" s="79">
        <f>'SO 04 - Uzemnění stavby'!K36</f>
        <v>0</v>
      </c>
      <c r="AZ60" s="79">
        <f>'SO 04 - Uzemnění stavby'!K37</f>
        <v>0</v>
      </c>
      <c r="BA60" s="79">
        <f>'SO 04 - Uzemnění stavby'!K38</f>
        <v>0</v>
      </c>
      <c r="BB60" s="79">
        <f>'SO 04 - Uzemnění stavby'!F35</f>
        <v>0</v>
      </c>
      <c r="BC60" s="79">
        <f>'SO 04 - Uzemnění stavby'!F36</f>
        <v>0</v>
      </c>
      <c r="BD60" s="79">
        <f>'SO 04 - Uzemnění stavby'!F37</f>
        <v>0</v>
      </c>
      <c r="BE60" s="79">
        <f>'SO 04 - Uzemnění stavby'!F38</f>
        <v>0</v>
      </c>
      <c r="BF60" s="81">
        <f>'SO 04 - Uzemnění stavby'!F39</f>
        <v>0</v>
      </c>
      <c r="BT60" s="82" t="s">
        <v>84</v>
      </c>
      <c r="BV60" s="82" t="s">
        <v>78</v>
      </c>
      <c r="BW60" s="82" t="s">
        <v>100</v>
      </c>
      <c r="BX60" s="82" t="s">
        <v>6</v>
      </c>
      <c r="CL60" s="82" t="s">
        <v>3</v>
      </c>
      <c r="CM60" s="82" t="s">
        <v>86</v>
      </c>
    </row>
    <row r="61" spans="1:91" s="6" customFormat="1" ht="16.5" customHeight="1" x14ac:dyDescent="0.2">
      <c r="B61" s="74"/>
      <c r="C61" s="75"/>
      <c r="D61" s="318" t="s">
        <v>101</v>
      </c>
      <c r="E61" s="318"/>
      <c r="F61" s="318"/>
      <c r="G61" s="318"/>
      <c r="H61" s="318"/>
      <c r="I61" s="76"/>
      <c r="J61" s="318" t="s">
        <v>102</v>
      </c>
      <c r="K61" s="318"/>
      <c r="L61" s="318"/>
      <c r="M61" s="318"/>
      <c r="N61" s="318"/>
      <c r="O61" s="318"/>
      <c r="P61" s="318"/>
      <c r="Q61" s="318"/>
      <c r="R61" s="318"/>
      <c r="S61" s="318"/>
      <c r="T61" s="318"/>
      <c r="U61" s="318"/>
      <c r="V61" s="318"/>
      <c r="W61" s="318"/>
      <c r="X61" s="318"/>
      <c r="Y61" s="318"/>
      <c r="Z61" s="318"/>
      <c r="AA61" s="318"/>
      <c r="AB61" s="318"/>
      <c r="AC61" s="318"/>
      <c r="AD61" s="318"/>
      <c r="AE61" s="318"/>
      <c r="AF61" s="318"/>
      <c r="AG61" s="296">
        <f>ROUND(SUM(AG62:AG63),2)</f>
        <v>0</v>
      </c>
      <c r="AH61" s="284"/>
      <c r="AI61" s="284"/>
      <c r="AJ61" s="284"/>
      <c r="AK61" s="284"/>
      <c r="AL61" s="284"/>
      <c r="AM61" s="284"/>
      <c r="AN61" s="283">
        <f t="shared" si="0"/>
        <v>0</v>
      </c>
      <c r="AO61" s="284"/>
      <c r="AP61" s="284"/>
      <c r="AQ61" s="77" t="s">
        <v>83</v>
      </c>
      <c r="AR61" s="74"/>
      <c r="AS61" s="83">
        <f>ROUND(SUM(AS62:AS63),2)</f>
        <v>0</v>
      </c>
      <c r="AT61" s="84">
        <f>ROUND(SUM(AT62:AT63),2)</f>
        <v>0</v>
      </c>
      <c r="AU61" s="79">
        <f>ROUND(SUM(AU62:AU63),2)</f>
        <v>0</v>
      </c>
      <c r="AV61" s="79">
        <f t="shared" si="1"/>
        <v>0</v>
      </c>
      <c r="AW61" s="80">
        <f>ROUND(SUM(AW62:AW63),5)</f>
        <v>0</v>
      </c>
      <c r="AX61" s="79">
        <f>ROUND(BB61*L29,2)</f>
        <v>0</v>
      </c>
      <c r="AY61" s="79">
        <f>ROUND(BC61*L30,2)</f>
        <v>0</v>
      </c>
      <c r="AZ61" s="79">
        <f>ROUND(BD61*L29,2)</f>
        <v>0</v>
      </c>
      <c r="BA61" s="79">
        <f>ROUND(BE61*L30,2)</f>
        <v>0</v>
      </c>
      <c r="BB61" s="79">
        <f>ROUND(SUM(BB62:BB63),2)</f>
        <v>0</v>
      </c>
      <c r="BC61" s="79">
        <f>ROUND(SUM(BC62:BC63),2)</f>
        <v>0</v>
      </c>
      <c r="BD61" s="79">
        <f>ROUND(SUM(BD62:BD63),2)</f>
        <v>0</v>
      </c>
      <c r="BE61" s="79">
        <f>ROUND(SUM(BE62:BE63),2)</f>
        <v>0</v>
      </c>
      <c r="BF61" s="81">
        <f>ROUND(SUM(BF62:BF63),2)</f>
        <v>0</v>
      </c>
      <c r="BS61" s="82" t="s">
        <v>75</v>
      </c>
      <c r="BT61" s="82" t="s">
        <v>84</v>
      </c>
      <c r="BV61" s="82" t="s">
        <v>78</v>
      </c>
      <c r="BW61" s="82" t="s">
        <v>103</v>
      </c>
      <c r="BX61" s="82" t="s">
        <v>6</v>
      </c>
      <c r="CL61" s="82" t="s">
        <v>3</v>
      </c>
      <c r="CM61" s="82" t="s">
        <v>86</v>
      </c>
    </row>
    <row r="62" spans="1:91" s="3" customFormat="1" ht="16.5" customHeight="1" x14ac:dyDescent="0.2">
      <c r="A62" s="73" t="s">
        <v>80</v>
      </c>
      <c r="B62" s="46"/>
      <c r="C62" s="9"/>
      <c r="D62" s="9"/>
      <c r="E62" s="319" t="s">
        <v>101</v>
      </c>
      <c r="F62" s="319"/>
      <c r="G62" s="319"/>
      <c r="H62" s="319"/>
      <c r="I62" s="319"/>
      <c r="J62" s="9"/>
      <c r="K62" s="319" t="s">
        <v>102</v>
      </c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319"/>
      <c r="AG62" s="292">
        <f>'SO 05 - Parkovací stání'!K32</f>
        <v>0</v>
      </c>
      <c r="AH62" s="293"/>
      <c r="AI62" s="293"/>
      <c r="AJ62" s="293"/>
      <c r="AK62" s="293"/>
      <c r="AL62" s="293"/>
      <c r="AM62" s="293"/>
      <c r="AN62" s="292">
        <f t="shared" si="0"/>
        <v>0</v>
      </c>
      <c r="AO62" s="293"/>
      <c r="AP62" s="293"/>
      <c r="AQ62" s="85" t="s">
        <v>104</v>
      </c>
      <c r="AR62" s="46"/>
      <c r="AS62" s="86">
        <f>'SO 05 - Parkovací stání'!K30</f>
        <v>0</v>
      </c>
      <c r="AT62" s="87">
        <f>'SO 05 - Parkovací stání'!K31</f>
        <v>0</v>
      </c>
      <c r="AU62" s="87">
        <v>0</v>
      </c>
      <c r="AV62" s="87">
        <f t="shared" si="1"/>
        <v>0</v>
      </c>
      <c r="AW62" s="88">
        <f>'SO 05 - Parkovací stání'!T104</f>
        <v>0</v>
      </c>
      <c r="AX62" s="87">
        <f>'SO 05 - Parkovací stání'!K35</f>
        <v>0</v>
      </c>
      <c r="AY62" s="87">
        <f>'SO 05 - Parkovací stání'!K36</f>
        <v>0</v>
      </c>
      <c r="AZ62" s="87">
        <f>'SO 05 - Parkovací stání'!K37</f>
        <v>0</v>
      </c>
      <c r="BA62" s="87">
        <f>'SO 05 - Parkovací stání'!K38</f>
        <v>0</v>
      </c>
      <c r="BB62" s="87">
        <f>'SO 05 - Parkovací stání'!F35</f>
        <v>0</v>
      </c>
      <c r="BC62" s="87">
        <f>'SO 05 - Parkovací stání'!F36</f>
        <v>0</v>
      </c>
      <c r="BD62" s="87">
        <f>'SO 05 - Parkovací stání'!F37</f>
        <v>0</v>
      </c>
      <c r="BE62" s="87">
        <f>'SO 05 - Parkovací stání'!F38</f>
        <v>0</v>
      </c>
      <c r="BF62" s="89">
        <f>'SO 05 - Parkovací stání'!F39</f>
        <v>0</v>
      </c>
      <c r="BT62" s="26" t="s">
        <v>86</v>
      </c>
      <c r="BU62" s="26" t="s">
        <v>105</v>
      </c>
      <c r="BV62" s="26" t="s">
        <v>78</v>
      </c>
      <c r="BW62" s="26" t="s">
        <v>103</v>
      </c>
      <c r="BX62" s="26" t="s">
        <v>6</v>
      </c>
      <c r="CL62" s="26" t="s">
        <v>3</v>
      </c>
      <c r="CM62" s="26" t="s">
        <v>86</v>
      </c>
    </row>
    <row r="63" spans="1:91" s="3" customFormat="1" ht="16.5" customHeight="1" x14ac:dyDescent="0.2">
      <c r="A63" s="73" t="s">
        <v>80</v>
      </c>
      <c r="B63" s="46"/>
      <c r="C63" s="9"/>
      <c r="D63" s="9"/>
      <c r="E63" s="319" t="s">
        <v>106</v>
      </c>
      <c r="F63" s="319"/>
      <c r="G63" s="319"/>
      <c r="H63" s="319"/>
      <c r="I63" s="319"/>
      <c r="J63" s="9"/>
      <c r="K63" s="319" t="s">
        <v>107</v>
      </c>
      <c r="L63" s="319"/>
      <c r="M63" s="319"/>
      <c r="N63" s="319"/>
      <c r="O63" s="319"/>
      <c r="P63" s="319"/>
      <c r="Q63" s="319"/>
      <c r="R63" s="319"/>
      <c r="S63" s="319"/>
      <c r="T63" s="319"/>
      <c r="U63" s="319"/>
      <c r="V63" s="319"/>
      <c r="W63" s="319"/>
      <c r="X63" s="319"/>
      <c r="Y63" s="319"/>
      <c r="Z63" s="319"/>
      <c r="AA63" s="319"/>
      <c r="AB63" s="319"/>
      <c r="AC63" s="319"/>
      <c r="AD63" s="319"/>
      <c r="AE63" s="319"/>
      <c r="AF63" s="319"/>
      <c r="AG63" s="292">
        <f>'SO 05.1 - Odvodnění parko...'!K34</f>
        <v>0</v>
      </c>
      <c r="AH63" s="293"/>
      <c r="AI63" s="293"/>
      <c r="AJ63" s="293"/>
      <c r="AK63" s="293"/>
      <c r="AL63" s="293"/>
      <c r="AM63" s="293"/>
      <c r="AN63" s="292">
        <f t="shared" si="0"/>
        <v>0</v>
      </c>
      <c r="AO63" s="293"/>
      <c r="AP63" s="293"/>
      <c r="AQ63" s="85" t="s">
        <v>104</v>
      </c>
      <c r="AR63" s="46"/>
      <c r="AS63" s="86">
        <f>'SO 05.1 - Odvodnění parko...'!K32</f>
        <v>0</v>
      </c>
      <c r="AT63" s="87">
        <f>'SO 05.1 - Odvodnění parko...'!K33</f>
        <v>0</v>
      </c>
      <c r="AU63" s="87">
        <v>0</v>
      </c>
      <c r="AV63" s="87">
        <f t="shared" si="1"/>
        <v>0</v>
      </c>
      <c r="AW63" s="88">
        <f>'SO 05.1 - Odvodnění parko...'!T93</f>
        <v>0</v>
      </c>
      <c r="AX63" s="87">
        <f>'SO 05.1 - Odvodnění parko...'!K37</f>
        <v>0</v>
      </c>
      <c r="AY63" s="87">
        <f>'SO 05.1 - Odvodnění parko...'!K38</f>
        <v>0</v>
      </c>
      <c r="AZ63" s="87">
        <f>'SO 05.1 - Odvodnění parko...'!K39</f>
        <v>0</v>
      </c>
      <c r="BA63" s="87">
        <f>'SO 05.1 - Odvodnění parko...'!K40</f>
        <v>0</v>
      </c>
      <c r="BB63" s="87">
        <f>'SO 05.1 - Odvodnění parko...'!F37</f>
        <v>0</v>
      </c>
      <c r="BC63" s="87">
        <f>'SO 05.1 - Odvodnění parko...'!F38</f>
        <v>0</v>
      </c>
      <c r="BD63" s="87">
        <f>'SO 05.1 - Odvodnění parko...'!F39</f>
        <v>0</v>
      </c>
      <c r="BE63" s="87">
        <f>'SO 05.1 - Odvodnění parko...'!F40</f>
        <v>0</v>
      </c>
      <c r="BF63" s="89">
        <f>'SO 05.1 - Odvodnění parko...'!F41</f>
        <v>0</v>
      </c>
      <c r="BT63" s="26" t="s">
        <v>86</v>
      </c>
      <c r="BV63" s="26" t="s">
        <v>78</v>
      </c>
      <c r="BW63" s="26" t="s">
        <v>108</v>
      </c>
      <c r="BX63" s="26" t="s">
        <v>103</v>
      </c>
      <c r="CL63" s="26" t="s">
        <v>3</v>
      </c>
    </row>
    <row r="64" spans="1:91" s="6" customFormat="1" ht="24.75" customHeight="1" x14ac:dyDescent="0.2">
      <c r="A64" s="73" t="s">
        <v>80</v>
      </c>
      <c r="B64" s="74"/>
      <c r="C64" s="75"/>
      <c r="D64" s="318" t="s">
        <v>109</v>
      </c>
      <c r="E64" s="318"/>
      <c r="F64" s="318"/>
      <c r="G64" s="318"/>
      <c r="H64" s="318"/>
      <c r="I64" s="76"/>
      <c r="J64" s="318" t="s">
        <v>110</v>
      </c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283">
        <f>'SO 06 - Výměna vodovodníh...'!K32</f>
        <v>0</v>
      </c>
      <c r="AH64" s="284"/>
      <c r="AI64" s="284"/>
      <c r="AJ64" s="284"/>
      <c r="AK64" s="284"/>
      <c r="AL64" s="284"/>
      <c r="AM64" s="284"/>
      <c r="AN64" s="283">
        <f t="shared" si="0"/>
        <v>0</v>
      </c>
      <c r="AO64" s="284"/>
      <c r="AP64" s="284"/>
      <c r="AQ64" s="77" t="s">
        <v>83</v>
      </c>
      <c r="AR64" s="74"/>
      <c r="AS64" s="78">
        <f>'SO 06 - Výměna vodovodníh...'!K30</f>
        <v>0</v>
      </c>
      <c r="AT64" s="79">
        <f>'SO 06 - Výměna vodovodníh...'!K31</f>
        <v>0</v>
      </c>
      <c r="AU64" s="79">
        <v>0</v>
      </c>
      <c r="AV64" s="79">
        <f t="shared" si="1"/>
        <v>0</v>
      </c>
      <c r="AW64" s="80">
        <f>'SO 06 - Výměna vodovodníh...'!T86</f>
        <v>0</v>
      </c>
      <c r="AX64" s="79">
        <f>'SO 06 - Výměna vodovodníh...'!K35</f>
        <v>0</v>
      </c>
      <c r="AY64" s="79">
        <f>'SO 06 - Výměna vodovodníh...'!K36</f>
        <v>0</v>
      </c>
      <c r="AZ64" s="79">
        <f>'SO 06 - Výměna vodovodníh...'!K37</f>
        <v>0</v>
      </c>
      <c r="BA64" s="79">
        <f>'SO 06 - Výměna vodovodníh...'!K38</f>
        <v>0</v>
      </c>
      <c r="BB64" s="79">
        <f>'SO 06 - Výměna vodovodníh...'!F35</f>
        <v>0</v>
      </c>
      <c r="BC64" s="79">
        <f>'SO 06 - Výměna vodovodníh...'!F36</f>
        <v>0</v>
      </c>
      <c r="BD64" s="79">
        <f>'SO 06 - Výměna vodovodníh...'!F37</f>
        <v>0</v>
      </c>
      <c r="BE64" s="79">
        <f>'SO 06 - Výměna vodovodníh...'!F38</f>
        <v>0</v>
      </c>
      <c r="BF64" s="81">
        <f>'SO 06 - Výměna vodovodníh...'!F39</f>
        <v>0</v>
      </c>
      <c r="BT64" s="82" t="s">
        <v>84</v>
      </c>
      <c r="BV64" s="82" t="s">
        <v>78</v>
      </c>
      <c r="BW64" s="82" t="s">
        <v>111</v>
      </c>
      <c r="BX64" s="82" t="s">
        <v>6</v>
      </c>
      <c r="CL64" s="82" t="s">
        <v>3</v>
      </c>
      <c r="CM64" s="82" t="s">
        <v>86</v>
      </c>
    </row>
    <row r="65" spans="1:91" s="6" customFormat="1" ht="16.5" customHeight="1" x14ac:dyDescent="0.2">
      <c r="A65" s="73" t="s">
        <v>80</v>
      </c>
      <c r="B65" s="74"/>
      <c r="C65" s="75"/>
      <c r="D65" s="318" t="s">
        <v>112</v>
      </c>
      <c r="E65" s="318"/>
      <c r="F65" s="318"/>
      <c r="G65" s="318"/>
      <c r="H65" s="318"/>
      <c r="I65" s="76"/>
      <c r="J65" s="318" t="s">
        <v>113</v>
      </c>
      <c r="K65" s="318"/>
      <c r="L65" s="318"/>
      <c r="M65" s="318"/>
      <c r="N65" s="318"/>
      <c r="O65" s="318"/>
      <c r="P65" s="318"/>
      <c r="Q65" s="318"/>
      <c r="R65" s="318"/>
      <c r="S65" s="318"/>
      <c r="T65" s="318"/>
      <c r="U65" s="318"/>
      <c r="V65" s="318"/>
      <c r="W65" s="318"/>
      <c r="X65" s="318"/>
      <c r="Y65" s="318"/>
      <c r="Z65" s="318"/>
      <c r="AA65" s="318"/>
      <c r="AB65" s="318"/>
      <c r="AC65" s="318"/>
      <c r="AD65" s="318"/>
      <c r="AE65" s="318"/>
      <c r="AF65" s="318"/>
      <c r="AG65" s="283">
        <f>'SO 07 - Přeložka SEK - Ce...'!K32</f>
        <v>0</v>
      </c>
      <c r="AH65" s="284"/>
      <c r="AI65" s="284"/>
      <c r="AJ65" s="284"/>
      <c r="AK65" s="284"/>
      <c r="AL65" s="284"/>
      <c r="AM65" s="284"/>
      <c r="AN65" s="283">
        <f t="shared" si="0"/>
        <v>0</v>
      </c>
      <c r="AO65" s="284"/>
      <c r="AP65" s="284"/>
      <c r="AQ65" s="77" t="s">
        <v>83</v>
      </c>
      <c r="AR65" s="74"/>
      <c r="AS65" s="78">
        <f>'SO 07 - Přeložka SEK - Ce...'!K30</f>
        <v>0</v>
      </c>
      <c r="AT65" s="79">
        <f>'SO 07 - Přeložka SEK - Ce...'!K31</f>
        <v>0</v>
      </c>
      <c r="AU65" s="79">
        <v>0</v>
      </c>
      <c r="AV65" s="79">
        <f t="shared" si="1"/>
        <v>0</v>
      </c>
      <c r="AW65" s="80">
        <f>'SO 07 - Přeložka SEK - Ce...'!T93</f>
        <v>0</v>
      </c>
      <c r="AX65" s="79">
        <f>'SO 07 - Přeložka SEK - Ce...'!K35</f>
        <v>0</v>
      </c>
      <c r="AY65" s="79">
        <f>'SO 07 - Přeložka SEK - Ce...'!K36</f>
        <v>0</v>
      </c>
      <c r="AZ65" s="79">
        <f>'SO 07 - Přeložka SEK - Ce...'!K37</f>
        <v>0</v>
      </c>
      <c r="BA65" s="79">
        <f>'SO 07 - Přeložka SEK - Ce...'!K38</f>
        <v>0</v>
      </c>
      <c r="BB65" s="79">
        <f>'SO 07 - Přeložka SEK - Ce...'!F35</f>
        <v>0</v>
      </c>
      <c r="BC65" s="79">
        <f>'SO 07 - Přeložka SEK - Ce...'!F36</f>
        <v>0</v>
      </c>
      <c r="BD65" s="79">
        <f>'SO 07 - Přeložka SEK - Ce...'!F37</f>
        <v>0</v>
      </c>
      <c r="BE65" s="79">
        <f>'SO 07 - Přeložka SEK - Ce...'!F38</f>
        <v>0</v>
      </c>
      <c r="BF65" s="81">
        <f>'SO 07 - Přeložka SEK - Ce...'!F39</f>
        <v>0</v>
      </c>
      <c r="BT65" s="82" t="s">
        <v>84</v>
      </c>
      <c r="BV65" s="82" t="s">
        <v>78</v>
      </c>
      <c r="BW65" s="82" t="s">
        <v>114</v>
      </c>
      <c r="BX65" s="82" t="s">
        <v>6</v>
      </c>
      <c r="CL65" s="82" t="s">
        <v>3</v>
      </c>
      <c r="CM65" s="82" t="s">
        <v>86</v>
      </c>
    </row>
    <row r="66" spans="1:91" s="6" customFormat="1" ht="16.5" customHeight="1" x14ac:dyDescent="0.2">
      <c r="A66" s="73" t="s">
        <v>80</v>
      </c>
      <c r="B66" s="74"/>
      <c r="C66" s="75"/>
      <c r="D66" s="318" t="s">
        <v>115</v>
      </c>
      <c r="E66" s="318"/>
      <c r="F66" s="318"/>
      <c r="G66" s="318"/>
      <c r="H66" s="318"/>
      <c r="I66" s="76"/>
      <c r="J66" s="318" t="s">
        <v>116</v>
      </c>
      <c r="K66" s="318"/>
      <c r="L66" s="318"/>
      <c r="M66" s="318"/>
      <c r="N66" s="318"/>
      <c r="O66" s="318"/>
      <c r="P66" s="318"/>
      <c r="Q66" s="318"/>
      <c r="R66" s="318"/>
      <c r="S66" s="318"/>
      <c r="T66" s="318"/>
      <c r="U66" s="318"/>
      <c r="V66" s="318"/>
      <c r="W66" s="318"/>
      <c r="X66" s="318"/>
      <c r="Y66" s="318"/>
      <c r="Z66" s="318"/>
      <c r="AA66" s="318"/>
      <c r="AB66" s="318"/>
      <c r="AC66" s="318"/>
      <c r="AD66" s="318"/>
      <c r="AE66" s="318"/>
      <c r="AF66" s="318"/>
      <c r="AG66" s="283">
        <f>'SO 08 - Přeložka SEK - OV...'!K32</f>
        <v>0</v>
      </c>
      <c r="AH66" s="284"/>
      <c r="AI66" s="284"/>
      <c r="AJ66" s="284"/>
      <c r="AK66" s="284"/>
      <c r="AL66" s="284"/>
      <c r="AM66" s="284"/>
      <c r="AN66" s="283">
        <f t="shared" si="0"/>
        <v>0</v>
      </c>
      <c r="AO66" s="284"/>
      <c r="AP66" s="284"/>
      <c r="AQ66" s="77" t="s">
        <v>83</v>
      </c>
      <c r="AR66" s="74"/>
      <c r="AS66" s="78">
        <f>'SO 08 - Přeložka SEK - OV...'!K30</f>
        <v>0</v>
      </c>
      <c r="AT66" s="79">
        <f>'SO 08 - Přeložka SEK - OV...'!K31</f>
        <v>0</v>
      </c>
      <c r="AU66" s="79">
        <v>0</v>
      </c>
      <c r="AV66" s="79">
        <f t="shared" si="1"/>
        <v>0</v>
      </c>
      <c r="AW66" s="80">
        <f>'SO 08 - Přeložka SEK - OV...'!T86</f>
        <v>0</v>
      </c>
      <c r="AX66" s="79">
        <f>'SO 08 - Přeložka SEK - OV...'!K35</f>
        <v>0</v>
      </c>
      <c r="AY66" s="79">
        <f>'SO 08 - Přeložka SEK - OV...'!K36</f>
        <v>0</v>
      </c>
      <c r="AZ66" s="79">
        <f>'SO 08 - Přeložka SEK - OV...'!K37</f>
        <v>0</v>
      </c>
      <c r="BA66" s="79">
        <f>'SO 08 - Přeložka SEK - OV...'!K38</f>
        <v>0</v>
      </c>
      <c r="BB66" s="79">
        <f>'SO 08 - Přeložka SEK - OV...'!F35</f>
        <v>0</v>
      </c>
      <c r="BC66" s="79">
        <f>'SO 08 - Přeložka SEK - OV...'!F36</f>
        <v>0</v>
      </c>
      <c r="BD66" s="79">
        <f>'SO 08 - Přeložka SEK - OV...'!F37</f>
        <v>0</v>
      </c>
      <c r="BE66" s="79">
        <f>'SO 08 - Přeložka SEK - OV...'!F38</f>
        <v>0</v>
      </c>
      <c r="BF66" s="81">
        <f>'SO 08 - Přeložka SEK - OV...'!F39</f>
        <v>0</v>
      </c>
      <c r="BT66" s="82" t="s">
        <v>84</v>
      </c>
      <c r="BV66" s="82" t="s">
        <v>78</v>
      </c>
      <c r="BW66" s="82" t="s">
        <v>117</v>
      </c>
      <c r="BX66" s="82" t="s">
        <v>6</v>
      </c>
      <c r="CL66" s="82" t="s">
        <v>3</v>
      </c>
      <c r="CM66" s="82" t="s">
        <v>86</v>
      </c>
    </row>
    <row r="67" spans="1:91" s="6" customFormat="1" ht="16.5" customHeight="1" x14ac:dyDescent="0.2">
      <c r="A67" s="73" t="s">
        <v>80</v>
      </c>
      <c r="B67" s="74"/>
      <c r="C67" s="75"/>
      <c r="D67" s="318" t="s">
        <v>118</v>
      </c>
      <c r="E67" s="318"/>
      <c r="F67" s="318"/>
      <c r="G67" s="318"/>
      <c r="H67" s="318"/>
      <c r="I67" s="76"/>
      <c r="J67" s="318" t="s">
        <v>118</v>
      </c>
      <c r="K67" s="318"/>
      <c r="L67" s="318"/>
      <c r="M67" s="318"/>
      <c r="N67" s="318"/>
      <c r="O67" s="318"/>
      <c r="P67" s="318"/>
      <c r="Q67" s="318"/>
      <c r="R67" s="318"/>
      <c r="S67" s="318"/>
      <c r="T67" s="318"/>
      <c r="U67" s="318"/>
      <c r="V67" s="318"/>
      <c r="W67" s="318"/>
      <c r="X67" s="318"/>
      <c r="Y67" s="318"/>
      <c r="Z67" s="318"/>
      <c r="AA67" s="318"/>
      <c r="AB67" s="318"/>
      <c r="AC67" s="318"/>
      <c r="AD67" s="318"/>
      <c r="AE67" s="318"/>
      <c r="AF67" s="318"/>
      <c r="AG67" s="283">
        <f>'VRN - VRN'!K32</f>
        <v>0</v>
      </c>
      <c r="AH67" s="284"/>
      <c r="AI67" s="284"/>
      <c r="AJ67" s="284"/>
      <c r="AK67" s="284"/>
      <c r="AL67" s="284"/>
      <c r="AM67" s="284"/>
      <c r="AN67" s="283">
        <f t="shared" si="0"/>
        <v>0</v>
      </c>
      <c r="AO67" s="284"/>
      <c r="AP67" s="284"/>
      <c r="AQ67" s="77" t="s">
        <v>83</v>
      </c>
      <c r="AR67" s="74"/>
      <c r="AS67" s="90">
        <f>'VRN - VRN'!K30</f>
        <v>0</v>
      </c>
      <c r="AT67" s="91">
        <f>'VRN - VRN'!K31</f>
        <v>0</v>
      </c>
      <c r="AU67" s="91">
        <v>0</v>
      </c>
      <c r="AV67" s="91">
        <f t="shared" si="1"/>
        <v>0</v>
      </c>
      <c r="AW67" s="92">
        <f>'VRN - VRN'!T85</f>
        <v>0</v>
      </c>
      <c r="AX67" s="91">
        <f>'VRN - VRN'!K35</f>
        <v>0</v>
      </c>
      <c r="AY67" s="91">
        <f>'VRN - VRN'!K36</f>
        <v>0</v>
      </c>
      <c r="AZ67" s="91">
        <f>'VRN - VRN'!K37</f>
        <v>0</v>
      </c>
      <c r="BA67" s="91">
        <f>'VRN - VRN'!K38</f>
        <v>0</v>
      </c>
      <c r="BB67" s="91">
        <f>'VRN - VRN'!F35</f>
        <v>0</v>
      </c>
      <c r="BC67" s="91">
        <f>'VRN - VRN'!F36</f>
        <v>0</v>
      </c>
      <c r="BD67" s="91">
        <f>'VRN - VRN'!F37</f>
        <v>0</v>
      </c>
      <c r="BE67" s="91">
        <f>'VRN - VRN'!F38</f>
        <v>0</v>
      </c>
      <c r="BF67" s="93">
        <f>'VRN - VRN'!F39</f>
        <v>0</v>
      </c>
      <c r="BT67" s="82" t="s">
        <v>84</v>
      </c>
      <c r="BV67" s="82" t="s">
        <v>78</v>
      </c>
      <c r="BW67" s="82" t="s">
        <v>119</v>
      </c>
      <c r="BX67" s="82" t="s">
        <v>6</v>
      </c>
      <c r="CL67" s="82" t="s">
        <v>3</v>
      </c>
      <c r="CM67" s="82" t="s">
        <v>86</v>
      </c>
    </row>
    <row r="68" spans="1:91" s="1" customFormat="1" ht="30" customHeight="1" x14ac:dyDescent="0.2">
      <c r="B68" s="33"/>
      <c r="AR68" s="33"/>
    </row>
    <row r="69" spans="1:91" s="1" customFormat="1" ht="6.9" customHeight="1" x14ac:dyDescent="0.2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33"/>
    </row>
  </sheetData>
  <mergeCells count="90">
    <mergeCell ref="C52:G52"/>
    <mergeCell ref="D58:H58"/>
    <mergeCell ref="D59:H59"/>
    <mergeCell ref="D56:H56"/>
    <mergeCell ref="D55:H55"/>
    <mergeCell ref="D60:H60"/>
    <mergeCell ref="D57:H57"/>
    <mergeCell ref="D64:H64"/>
    <mergeCell ref="D61:H61"/>
    <mergeCell ref="E62:I62"/>
    <mergeCell ref="E63:I63"/>
    <mergeCell ref="I52:AF52"/>
    <mergeCell ref="J61:AF61"/>
    <mergeCell ref="J57:AF57"/>
    <mergeCell ref="J59:AF59"/>
    <mergeCell ref="J55:AF55"/>
    <mergeCell ref="J58:AF58"/>
    <mergeCell ref="J56:AF56"/>
    <mergeCell ref="J64:AF64"/>
    <mergeCell ref="J60:AF60"/>
    <mergeCell ref="K62:AF62"/>
    <mergeCell ref="K63:AF63"/>
    <mergeCell ref="L45:AO45"/>
    <mergeCell ref="AG54:AM54"/>
    <mergeCell ref="AN58:AP58"/>
    <mergeCell ref="AN63:AP63"/>
    <mergeCell ref="AN56:AP56"/>
    <mergeCell ref="AN52:AP52"/>
    <mergeCell ref="AN62:AP62"/>
    <mergeCell ref="AN61:AP61"/>
    <mergeCell ref="AN57:AP57"/>
    <mergeCell ref="AN60:AP60"/>
    <mergeCell ref="AN59:AP59"/>
    <mergeCell ref="AN64:AP64"/>
    <mergeCell ref="D65:H65"/>
    <mergeCell ref="J65:AF65"/>
    <mergeCell ref="D66:H66"/>
    <mergeCell ref="J66:AF66"/>
    <mergeCell ref="D67:H67"/>
    <mergeCell ref="J67:AF67"/>
    <mergeCell ref="BG5:BG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G2"/>
    <mergeCell ref="AG58:AM58"/>
    <mergeCell ref="AG64:AM64"/>
    <mergeCell ref="AG63:AM63"/>
    <mergeCell ref="AG62:AM62"/>
    <mergeCell ref="AG52:AM52"/>
    <mergeCell ref="AG60:AM60"/>
    <mergeCell ref="AG61:AM61"/>
    <mergeCell ref="AG59:AM59"/>
    <mergeCell ref="AG55:AM55"/>
    <mergeCell ref="AG56:AM56"/>
    <mergeCell ref="AG57:AM57"/>
    <mergeCell ref="AM47:AN47"/>
    <mergeCell ref="AM49:AP49"/>
    <mergeCell ref="AM50:AP50"/>
    <mergeCell ref="AN55:AP55"/>
    <mergeCell ref="AN67:AP67"/>
    <mergeCell ref="AG67:AM67"/>
    <mergeCell ref="AN54:AP54"/>
    <mergeCell ref="AS49:AT51"/>
    <mergeCell ref="AN65:AP65"/>
    <mergeCell ref="AG65:AM65"/>
    <mergeCell ref="AN66:AP66"/>
    <mergeCell ref="AG66:AM66"/>
  </mergeCells>
  <hyperlinks>
    <hyperlink ref="A55" location="'IO 01 - Elektroinstalace ...'!C2" display="/" xr:uid="{00000000-0004-0000-0000-000000000000}"/>
    <hyperlink ref="A56" location="'IO 02 - Identifikační a p...'!C2" display="/" xr:uid="{00000000-0004-0000-0000-000001000000}"/>
    <hyperlink ref="A57" location="'SO 01 - Objekty vodíkové ...'!C2" display="/" xr:uid="{00000000-0004-0000-0000-000002000000}"/>
    <hyperlink ref="A58" location="'SO 02 - Zpevněné plochy t...'!C2" display="/" xr:uid="{00000000-0004-0000-0000-000003000000}"/>
    <hyperlink ref="A59" location="'SO 03 - Odvodnění zpevněn...'!C2" display="/" xr:uid="{00000000-0004-0000-0000-000004000000}"/>
    <hyperlink ref="A60" location="'SO 04 - Uzemnění stavby'!C2" display="/" xr:uid="{00000000-0004-0000-0000-000005000000}"/>
    <hyperlink ref="A62" location="'SO 05 - Parkovací stání'!C2" display="/" xr:uid="{00000000-0004-0000-0000-000006000000}"/>
    <hyperlink ref="A63" location="'SO 05.1 - Odvodnění parko...'!C2" display="/" xr:uid="{00000000-0004-0000-0000-000007000000}"/>
    <hyperlink ref="A64" location="'SO 06 - Výměna vodovodníh...'!C2" display="/" xr:uid="{00000000-0004-0000-0000-000008000000}"/>
    <hyperlink ref="A65" location="'SO 07 - Přeložka SEK - Ce...'!C2" display="/" xr:uid="{00000000-0004-0000-0000-000009000000}"/>
    <hyperlink ref="A66" location="'SO 08 - Přeložka SEK - OV...'!C2" display="/" xr:uid="{00000000-0004-0000-0000-00000A000000}"/>
    <hyperlink ref="A67" location="'VRN - VRN'!C2" display="/" xr:uid="{00000000-0004-0000-0000-00000B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BM179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111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3003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ROUND(K86,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ROUND((SUM(BE86:BE178)),  2)</f>
        <v>0</v>
      </c>
      <c r="I35" s="97">
        <v>0.21</v>
      </c>
      <c r="K35" s="87">
        <f>ROUND(((SUM(BE86:BE178))*I35),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ROUND((SUM(BF86:BF178)),  2)</f>
        <v>0</v>
      </c>
      <c r="I36" s="97">
        <v>0.15</v>
      </c>
      <c r="K36" s="87">
        <f>ROUND(((SUM(BF86:BF178))*I36),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ROUND((SUM(BG86:BG178)),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ROUND((SUM(BH86:BH178)),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ROUND((SUM(BI86:BI178)),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06 - Výměna vodovodního potrubí - stavební úprava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Q86</f>
        <v>0</v>
      </c>
      <c r="J61" s="64">
        <f t="shared" si="0"/>
        <v>0</v>
      </c>
      <c r="K61" s="64">
        <f>K86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K87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K88</f>
        <v>0</v>
      </c>
      <c r="M63" s="111"/>
    </row>
    <row r="64" spans="2:47" s="9" customFormat="1" ht="20" customHeight="1" x14ac:dyDescent="0.2">
      <c r="B64" s="111"/>
      <c r="D64" s="112" t="s">
        <v>2176</v>
      </c>
      <c r="E64" s="113"/>
      <c r="F64" s="113"/>
      <c r="G64" s="113"/>
      <c r="H64" s="113"/>
      <c r="I64" s="114">
        <f>Q129</f>
        <v>0</v>
      </c>
      <c r="J64" s="114">
        <f>R129</f>
        <v>0</v>
      </c>
      <c r="K64" s="114">
        <f>K129</f>
        <v>0</v>
      </c>
      <c r="M64" s="111"/>
    </row>
    <row r="65" spans="2:13" s="9" customFormat="1" ht="20" customHeight="1" x14ac:dyDescent="0.2">
      <c r="B65" s="111"/>
      <c r="D65" s="112" t="s">
        <v>1629</v>
      </c>
      <c r="E65" s="113"/>
      <c r="F65" s="113"/>
      <c r="G65" s="113"/>
      <c r="H65" s="113"/>
      <c r="I65" s="114">
        <f>Q132</f>
        <v>0</v>
      </c>
      <c r="J65" s="114">
        <f>R132</f>
        <v>0</v>
      </c>
      <c r="K65" s="114">
        <f>K132</f>
        <v>0</v>
      </c>
      <c r="M65" s="111"/>
    </row>
    <row r="66" spans="2:13" s="9" customFormat="1" ht="20" customHeight="1" x14ac:dyDescent="0.2">
      <c r="B66" s="111"/>
      <c r="D66" s="112" t="s">
        <v>2177</v>
      </c>
      <c r="E66" s="113"/>
      <c r="F66" s="113"/>
      <c r="G66" s="113"/>
      <c r="H66" s="113"/>
      <c r="I66" s="114">
        <f>Q177</f>
        <v>0</v>
      </c>
      <c r="J66" s="114">
        <f>R177</f>
        <v>0</v>
      </c>
      <c r="K66" s="114">
        <f>K177</f>
        <v>0</v>
      </c>
      <c r="M66" s="111"/>
    </row>
    <row r="67" spans="2:13" s="1" customFormat="1" ht="21.75" customHeight="1" x14ac:dyDescent="0.2">
      <c r="B67" s="33"/>
      <c r="M67" s="33"/>
    </row>
    <row r="68" spans="2:13" s="1" customFormat="1" ht="6.9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33"/>
    </row>
    <row r="72" spans="2:13" s="1" customFormat="1" ht="6.9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33"/>
    </row>
    <row r="73" spans="2:13" s="1" customFormat="1" ht="24.9" customHeight="1" x14ac:dyDescent="0.2">
      <c r="B73" s="33"/>
      <c r="C73" s="22" t="s">
        <v>145</v>
      </c>
      <c r="M73" s="33"/>
    </row>
    <row r="74" spans="2:13" s="1" customFormat="1" ht="6.9" customHeight="1" x14ac:dyDescent="0.2">
      <c r="B74" s="33"/>
      <c r="M74" s="33"/>
    </row>
    <row r="75" spans="2:13" s="1" customFormat="1" ht="12" customHeight="1" x14ac:dyDescent="0.2">
      <c r="B75" s="33"/>
      <c r="C75" s="28" t="s">
        <v>18</v>
      </c>
      <c r="M75" s="33"/>
    </row>
    <row r="76" spans="2:13" s="1" customFormat="1" ht="16.5" customHeight="1" x14ac:dyDescent="0.2">
      <c r="B76" s="33"/>
      <c r="E76" s="326" t="str">
        <f>E7</f>
        <v>Rozvoj vodíkové mobility v Ostravě 1.etapa - 1.a2. fáze</v>
      </c>
      <c r="F76" s="327"/>
      <c r="G76" s="327"/>
      <c r="H76" s="327"/>
      <c r="M76" s="33"/>
    </row>
    <row r="77" spans="2:13" s="1" customFormat="1" ht="12" customHeight="1" x14ac:dyDescent="0.2">
      <c r="B77" s="33"/>
      <c r="C77" s="28" t="s">
        <v>121</v>
      </c>
      <c r="M77" s="33"/>
    </row>
    <row r="78" spans="2:13" s="1" customFormat="1" ht="16.5" customHeight="1" x14ac:dyDescent="0.2">
      <c r="B78" s="33"/>
      <c r="E78" s="320" t="str">
        <f>E9</f>
        <v>SO 06 - Výměna vodovodního potrubí - stavební úprava</v>
      </c>
      <c r="F78" s="325"/>
      <c r="G78" s="325"/>
      <c r="H78" s="325"/>
      <c r="M78" s="33"/>
    </row>
    <row r="79" spans="2:13" s="1" customFormat="1" ht="6.9" customHeight="1" x14ac:dyDescent="0.2">
      <c r="B79" s="33"/>
      <c r="M79" s="33"/>
    </row>
    <row r="80" spans="2:13" s="1" customFormat="1" ht="12" customHeight="1" x14ac:dyDescent="0.2">
      <c r="B80" s="33"/>
      <c r="C80" s="28" t="s">
        <v>22</v>
      </c>
      <c r="F80" s="26" t="str">
        <f>F12</f>
        <v>Ostrava</v>
      </c>
      <c r="I80" s="28" t="s">
        <v>24</v>
      </c>
      <c r="J80" s="50" t="str">
        <f>IF(J12="","",J12)</f>
        <v>28. 3. 2022</v>
      </c>
      <c r="M80" s="33"/>
    </row>
    <row r="81" spans="2:65" s="1" customFormat="1" ht="6.9" customHeight="1" x14ac:dyDescent="0.2">
      <c r="B81" s="33"/>
      <c r="M81" s="33"/>
    </row>
    <row r="82" spans="2:65" s="1" customFormat="1" ht="15.15" customHeight="1" x14ac:dyDescent="0.2">
      <c r="B82" s="33"/>
      <c r="C82" s="28" t="s">
        <v>26</v>
      </c>
      <c r="F82" s="26" t="str">
        <f>E15</f>
        <v>Dopravní podnik Ostrava a.s.</v>
      </c>
      <c r="I82" s="28" t="s">
        <v>33</v>
      </c>
      <c r="J82" s="31" t="str">
        <f>E21</f>
        <v>IGEA s.r.o.</v>
      </c>
      <c r="M82" s="33"/>
    </row>
    <row r="83" spans="2:65" s="1" customFormat="1" ht="15.15" customHeight="1" x14ac:dyDescent="0.2">
      <c r="B83" s="33"/>
      <c r="C83" s="28" t="s">
        <v>31</v>
      </c>
      <c r="F83" s="26" t="str">
        <f>IF(E18="","",E18)</f>
        <v>Vyplň údaj</v>
      </c>
      <c r="I83" s="28" t="s">
        <v>36</v>
      </c>
      <c r="J83" s="31" t="str">
        <f>E24</f>
        <v>R.Vojtěchová</v>
      </c>
      <c r="M83" s="33"/>
    </row>
    <row r="84" spans="2:65" s="1" customFormat="1" ht="10.4" customHeight="1" x14ac:dyDescent="0.2">
      <c r="B84" s="33"/>
      <c r="M84" s="33"/>
    </row>
    <row r="85" spans="2:65" s="10" customFormat="1" ht="29.25" customHeight="1" x14ac:dyDescent="0.2">
      <c r="B85" s="115"/>
      <c r="C85" s="116" t="s">
        <v>146</v>
      </c>
      <c r="D85" s="117" t="s">
        <v>59</v>
      </c>
      <c r="E85" s="117" t="s">
        <v>55</v>
      </c>
      <c r="F85" s="117" t="s">
        <v>56</v>
      </c>
      <c r="G85" s="117" t="s">
        <v>147</v>
      </c>
      <c r="H85" s="117" t="s">
        <v>148</v>
      </c>
      <c r="I85" s="117" t="s">
        <v>149</v>
      </c>
      <c r="J85" s="117" t="s">
        <v>150</v>
      </c>
      <c r="K85" s="118" t="s">
        <v>129</v>
      </c>
      <c r="L85" s="119" t="s">
        <v>151</v>
      </c>
      <c r="M85" s="115"/>
      <c r="N85" s="57" t="s">
        <v>3</v>
      </c>
      <c r="O85" s="58" t="s">
        <v>44</v>
      </c>
      <c r="P85" s="58" t="s">
        <v>152</v>
      </c>
      <c r="Q85" s="58" t="s">
        <v>153</v>
      </c>
      <c r="R85" s="58" t="s">
        <v>154</v>
      </c>
      <c r="S85" s="58" t="s">
        <v>155</v>
      </c>
      <c r="T85" s="58" t="s">
        <v>156</v>
      </c>
      <c r="U85" s="58" t="s">
        <v>157</v>
      </c>
      <c r="V85" s="58" t="s">
        <v>158</v>
      </c>
      <c r="W85" s="58" t="s">
        <v>159</v>
      </c>
      <c r="X85" s="59" t="s">
        <v>160</v>
      </c>
    </row>
    <row r="86" spans="2:65" s="1" customFormat="1" ht="22.75" customHeight="1" x14ac:dyDescent="0.35">
      <c r="B86" s="33"/>
      <c r="C86" s="62" t="s">
        <v>161</v>
      </c>
      <c r="K86" s="120">
        <f>BK86</f>
        <v>0</v>
      </c>
      <c r="M86" s="33"/>
      <c r="N86" s="60"/>
      <c r="O86" s="51"/>
      <c r="P86" s="51"/>
      <c r="Q86" s="121">
        <f>Q87</f>
        <v>0</v>
      </c>
      <c r="R86" s="121">
        <f>R87</f>
        <v>0</v>
      </c>
      <c r="S86" s="51"/>
      <c r="T86" s="122">
        <f>T87</f>
        <v>0</v>
      </c>
      <c r="U86" s="51"/>
      <c r="V86" s="122">
        <f>V87</f>
        <v>0.22102050000000001</v>
      </c>
      <c r="W86" s="51"/>
      <c r="X86" s="123">
        <f>X87</f>
        <v>0.34250000000000003</v>
      </c>
      <c r="AT86" s="18" t="s">
        <v>75</v>
      </c>
      <c r="AU86" s="18" t="s">
        <v>130</v>
      </c>
      <c r="BK86" s="124">
        <f>BK87</f>
        <v>0</v>
      </c>
    </row>
    <row r="87" spans="2:65" s="11" customFormat="1" ht="26" customHeight="1" x14ac:dyDescent="0.35">
      <c r="B87" s="125"/>
      <c r="D87" s="126" t="s">
        <v>75</v>
      </c>
      <c r="E87" s="127" t="s">
        <v>1249</v>
      </c>
      <c r="F87" s="127" t="s">
        <v>1250</v>
      </c>
      <c r="I87" s="128"/>
      <c r="J87" s="128"/>
      <c r="K87" s="129">
        <f>BK87</f>
        <v>0</v>
      </c>
      <c r="M87" s="125"/>
      <c r="N87" s="130"/>
      <c r="Q87" s="131">
        <f>Q88+Q129+Q132+Q177</f>
        <v>0</v>
      </c>
      <c r="R87" s="131">
        <f>R88+R129+R132+R177</f>
        <v>0</v>
      </c>
      <c r="T87" s="132">
        <f>T88+T129+T132+T177</f>
        <v>0</v>
      </c>
      <c r="V87" s="132">
        <f>V88+V129+V132+V177</f>
        <v>0.22102050000000001</v>
      </c>
      <c r="X87" s="133">
        <f>X88+X129+X132+X177</f>
        <v>0.34250000000000003</v>
      </c>
      <c r="AR87" s="126" t="s">
        <v>84</v>
      </c>
      <c r="AT87" s="134" t="s">
        <v>75</v>
      </c>
      <c r="AU87" s="134" t="s">
        <v>76</v>
      </c>
      <c r="AY87" s="126" t="s">
        <v>165</v>
      </c>
      <c r="BK87" s="135">
        <f>BK88+BK129+BK132+BK177</f>
        <v>0</v>
      </c>
    </row>
    <row r="88" spans="2:65" s="11" customFormat="1" ht="22.75" customHeight="1" x14ac:dyDescent="0.25">
      <c r="B88" s="125"/>
      <c r="D88" s="126" t="s">
        <v>75</v>
      </c>
      <c r="E88" s="136" t="s">
        <v>84</v>
      </c>
      <c r="F88" s="136" t="s">
        <v>588</v>
      </c>
      <c r="I88" s="128"/>
      <c r="J88" s="128"/>
      <c r="K88" s="137">
        <f>BK88</f>
        <v>0</v>
      </c>
      <c r="M88" s="125"/>
      <c r="N88" s="130"/>
      <c r="Q88" s="131">
        <f>SUM(Q89:Q128)</f>
        <v>0</v>
      </c>
      <c r="R88" s="131">
        <f>SUM(R89:R128)</f>
        <v>0</v>
      </c>
      <c r="T88" s="132">
        <f>SUM(T89:T128)</f>
        <v>0</v>
      </c>
      <c r="V88" s="132">
        <f>SUM(V89:V128)</f>
        <v>1.3800000000000002E-2</v>
      </c>
      <c r="X88" s="133">
        <f>SUM(X89:X128)</f>
        <v>0</v>
      </c>
      <c r="AR88" s="126" t="s">
        <v>84</v>
      </c>
      <c r="AT88" s="134" t="s">
        <v>75</v>
      </c>
      <c r="AU88" s="134" t="s">
        <v>84</v>
      </c>
      <c r="AY88" s="126" t="s">
        <v>165</v>
      </c>
      <c r="BK88" s="135">
        <f>SUM(BK89:BK128)</f>
        <v>0</v>
      </c>
    </row>
    <row r="89" spans="2:65" s="1" customFormat="1" ht="37.75" customHeight="1" x14ac:dyDescent="0.2">
      <c r="B89" s="138"/>
      <c r="C89" s="139" t="s">
        <v>84</v>
      </c>
      <c r="D89" s="139" t="s">
        <v>170</v>
      </c>
      <c r="E89" s="140" t="s">
        <v>2187</v>
      </c>
      <c r="F89" s="141" t="s">
        <v>2188</v>
      </c>
      <c r="G89" s="142" t="s">
        <v>173</v>
      </c>
      <c r="H89" s="143">
        <v>138</v>
      </c>
      <c r="I89" s="144"/>
      <c r="J89" s="144"/>
      <c r="K89" s="145">
        <f>ROUND(P89*H89,2)</f>
        <v>0</v>
      </c>
      <c r="L89" s="146"/>
      <c r="M89" s="33"/>
      <c r="N89" s="147" t="s">
        <v>3</v>
      </c>
      <c r="O89" s="148" t="s">
        <v>45</v>
      </c>
      <c r="P89" s="149">
        <f>I89+J89</f>
        <v>0</v>
      </c>
      <c r="Q89" s="149">
        <f>ROUND(I89*H89,2)</f>
        <v>0</v>
      </c>
      <c r="R89" s="149">
        <f>ROUND(J89*H89,2)</f>
        <v>0</v>
      </c>
      <c r="T89" s="150">
        <f>S89*H89</f>
        <v>0</v>
      </c>
      <c r="U89" s="150">
        <v>1E-4</v>
      </c>
      <c r="V89" s="150">
        <f>U89*H89</f>
        <v>1.3800000000000002E-2</v>
      </c>
      <c r="W89" s="150">
        <v>0</v>
      </c>
      <c r="X89" s="151">
        <f>W89*H89</f>
        <v>0</v>
      </c>
      <c r="AR89" s="152" t="s">
        <v>174</v>
      </c>
      <c r="AT89" s="152" t="s">
        <v>170</v>
      </c>
      <c r="AU89" s="152" t="s">
        <v>86</v>
      </c>
      <c r="AY89" s="18" t="s">
        <v>165</v>
      </c>
      <c r="BE89" s="153">
        <f>IF(O89="základní",K89,0)</f>
        <v>0</v>
      </c>
      <c r="BF89" s="153">
        <f>IF(O89="snížená",K89,0)</f>
        <v>0</v>
      </c>
      <c r="BG89" s="153">
        <f>IF(O89="zákl. přenesená",K89,0)</f>
        <v>0</v>
      </c>
      <c r="BH89" s="153">
        <f>IF(O89="sníž. přenesená",K89,0)</f>
        <v>0</v>
      </c>
      <c r="BI89" s="153">
        <f>IF(O89="nulová",K89,0)</f>
        <v>0</v>
      </c>
      <c r="BJ89" s="18" t="s">
        <v>84</v>
      </c>
      <c r="BK89" s="153">
        <f>ROUND(P89*H89,2)</f>
        <v>0</v>
      </c>
      <c r="BL89" s="18" t="s">
        <v>174</v>
      </c>
      <c r="BM89" s="152" t="s">
        <v>3004</v>
      </c>
    </row>
    <row r="90" spans="2:65" s="12" customFormat="1" x14ac:dyDescent="0.2">
      <c r="B90" s="164"/>
      <c r="D90" s="165" t="s">
        <v>603</v>
      </c>
      <c r="E90" s="166" t="s">
        <v>3</v>
      </c>
      <c r="F90" s="167" t="s">
        <v>3005</v>
      </c>
      <c r="H90" s="168">
        <v>138</v>
      </c>
      <c r="I90" s="169"/>
      <c r="J90" s="169"/>
      <c r="M90" s="164"/>
      <c r="N90" s="170"/>
      <c r="X90" s="171"/>
      <c r="AT90" s="166" t="s">
        <v>603</v>
      </c>
      <c r="AU90" s="166" t="s">
        <v>86</v>
      </c>
      <c r="AV90" s="12" t="s">
        <v>86</v>
      </c>
      <c r="AW90" s="12" t="s">
        <v>5</v>
      </c>
      <c r="AX90" s="12" t="s">
        <v>84</v>
      </c>
      <c r="AY90" s="166" t="s">
        <v>165</v>
      </c>
    </row>
    <row r="91" spans="2:65" s="1" customFormat="1" ht="37.75" customHeight="1" x14ac:dyDescent="0.2">
      <c r="B91" s="138"/>
      <c r="C91" s="139" t="s">
        <v>86</v>
      </c>
      <c r="D91" s="139" t="s">
        <v>170</v>
      </c>
      <c r="E91" s="140" t="s">
        <v>2191</v>
      </c>
      <c r="F91" s="141" t="s">
        <v>2192</v>
      </c>
      <c r="G91" s="142" t="s">
        <v>173</v>
      </c>
      <c r="H91" s="143">
        <v>138</v>
      </c>
      <c r="I91" s="144"/>
      <c r="J91" s="144"/>
      <c r="K91" s="145">
        <f>ROUND(P91*H91,2)</f>
        <v>0</v>
      </c>
      <c r="L91" s="146"/>
      <c r="M91" s="33"/>
      <c r="N91" s="147" t="s">
        <v>3</v>
      </c>
      <c r="O91" s="148" t="s">
        <v>45</v>
      </c>
      <c r="P91" s="149">
        <f>I91+J91</f>
        <v>0</v>
      </c>
      <c r="Q91" s="149">
        <f>ROUND(I91*H91,2)</f>
        <v>0</v>
      </c>
      <c r="R91" s="149">
        <f>ROUND(J91*H91,2)</f>
        <v>0</v>
      </c>
      <c r="T91" s="150">
        <f>S91*H91</f>
        <v>0</v>
      </c>
      <c r="U91" s="150">
        <v>0</v>
      </c>
      <c r="V91" s="150">
        <f>U91*H91</f>
        <v>0</v>
      </c>
      <c r="W91" s="150">
        <v>0</v>
      </c>
      <c r="X91" s="151">
        <f>W91*H91</f>
        <v>0</v>
      </c>
      <c r="AR91" s="152" t="s">
        <v>174</v>
      </c>
      <c r="AT91" s="152" t="s">
        <v>170</v>
      </c>
      <c r="AU91" s="152" t="s">
        <v>86</v>
      </c>
      <c r="AY91" s="18" t="s">
        <v>165</v>
      </c>
      <c r="BE91" s="153">
        <f>IF(O91="základní",K91,0)</f>
        <v>0</v>
      </c>
      <c r="BF91" s="153">
        <f>IF(O91="snížená",K91,0)</f>
        <v>0</v>
      </c>
      <c r="BG91" s="153">
        <f>IF(O91="zákl. přenesená",K91,0)</f>
        <v>0</v>
      </c>
      <c r="BH91" s="153">
        <f>IF(O91="sníž. přenesená",K91,0)</f>
        <v>0</v>
      </c>
      <c r="BI91" s="153">
        <f>IF(O91="nulová",K91,0)</f>
        <v>0</v>
      </c>
      <c r="BJ91" s="18" t="s">
        <v>84</v>
      </c>
      <c r="BK91" s="153">
        <f>ROUND(P91*H91,2)</f>
        <v>0</v>
      </c>
      <c r="BL91" s="18" t="s">
        <v>174</v>
      </c>
      <c r="BM91" s="152" t="s">
        <v>3006</v>
      </c>
    </row>
    <row r="92" spans="2:65" s="1" customFormat="1" ht="49" customHeight="1" x14ac:dyDescent="0.2">
      <c r="B92" s="138"/>
      <c r="C92" s="139" t="s">
        <v>164</v>
      </c>
      <c r="D92" s="139" t="s">
        <v>170</v>
      </c>
      <c r="E92" s="140" t="s">
        <v>3007</v>
      </c>
      <c r="F92" s="141" t="s">
        <v>3008</v>
      </c>
      <c r="G92" s="142" t="s">
        <v>597</v>
      </c>
      <c r="H92" s="143">
        <v>69</v>
      </c>
      <c r="I92" s="144"/>
      <c r="J92" s="144"/>
      <c r="K92" s="145">
        <f>ROUND(P92*H92,2)</f>
        <v>0</v>
      </c>
      <c r="L92" s="146"/>
      <c r="M92" s="33"/>
      <c r="N92" s="147" t="s">
        <v>3</v>
      </c>
      <c r="O92" s="148" t="s">
        <v>45</v>
      </c>
      <c r="P92" s="149">
        <f>I92+J92</f>
        <v>0</v>
      </c>
      <c r="Q92" s="149">
        <f>ROUND(I92*H92,2)</f>
        <v>0</v>
      </c>
      <c r="R92" s="149">
        <f>ROUND(J92*H92,2)</f>
        <v>0</v>
      </c>
      <c r="T92" s="150">
        <f>S92*H92</f>
        <v>0</v>
      </c>
      <c r="U92" s="150">
        <v>0</v>
      </c>
      <c r="V92" s="150">
        <f>U92*H92</f>
        <v>0</v>
      </c>
      <c r="W92" s="150">
        <v>0</v>
      </c>
      <c r="X92" s="151">
        <f>W92*H92</f>
        <v>0</v>
      </c>
      <c r="AR92" s="152" t="s">
        <v>174</v>
      </c>
      <c r="AT92" s="152" t="s">
        <v>170</v>
      </c>
      <c r="AU92" s="152" t="s">
        <v>86</v>
      </c>
      <c r="AY92" s="18" t="s">
        <v>165</v>
      </c>
      <c r="BE92" s="153">
        <f>IF(O92="základní",K92,0)</f>
        <v>0</v>
      </c>
      <c r="BF92" s="153">
        <f>IF(O92="snížená",K92,0)</f>
        <v>0</v>
      </c>
      <c r="BG92" s="153">
        <f>IF(O92="zákl. přenesená",K92,0)</f>
        <v>0</v>
      </c>
      <c r="BH92" s="153">
        <f>IF(O92="sníž. přenesená",K92,0)</f>
        <v>0</v>
      </c>
      <c r="BI92" s="153">
        <f>IF(O92="nulová",K92,0)</f>
        <v>0</v>
      </c>
      <c r="BJ92" s="18" t="s">
        <v>84</v>
      </c>
      <c r="BK92" s="153">
        <f>ROUND(P92*H92,2)</f>
        <v>0</v>
      </c>
      <c r="BL92" s="18" t="s">
        <v>174</v>
      </c>
      <c r="BM92" s="152" t="s">
        <v>3009</v>
      </c>
    </row>
    <row r="93" spans="2:65" s="12" customFormat="1" x14ac:dyDescent="0.2">
      <c r="B93" s="164"/>
      <c r="D93" s="165" t="s">
        <v>603</v>
      </c>
      <c r="E93" s="166" t="s">
        <v>3</v>
      </c>
      <c r="F93" s="167" t="s">
        <v>3010</v>
      </c>
      <c r="H93" s="168">
        <v>45</v>
      </c>
      <c r="I93" s="169"/>
      <c r="J93" s="169"/>
      <c r="M93" s="164"/>
      <c r="N93" s="170"/>
      <c r="X93" s="171"/>
      <c r="AT93" s="166" t="s">
        <v>603</v>
      </c>
      <c r="AU93" s="166" t="s">
        <v>86</v>
      </c>
      <c r="AV93" s="12" t="s">
        <v>86</v>
      </c>
      <c r="AW93" s="12" t="s">
        <v>5</v>
      </c>
      <c r="AX93" s="12" t="s">
        <v>76</v>
      </c>
      <c r="AY93" s="166" t="s">
        <v>165</v>
      </c>
    </row>
    <row r="94" spans="2:65" s="12" customFormat="1" x14ac:dyDescent="0.2">
      <c r="B94" s="164"/>
      <c r="D94" s="165" t="s">
        <v>603</v>
      </c>
      <c r="E94" s="166" t="s">
        <v>3</v>
      </c>
      <c r="F94" s="167" t="s">
        <v>3011</v>
      </c>
      <c r="H94" s="168">
        <v>8</v>
      </c>
      <c r="I94" s="169"/>
      <c r="J94" s="169"/>
      <c r="M94" s="164"/>
      <c r="N94" s="170"/>
      <c r="X94" s="171"/>
      <c r="AT94" s="166" t="s">
        <v>603</v>
      </c>
      <c r="AU94" s="166" t="s">
        <v>86</v>
      </c>
      <c r="AV94" s="12" t="s">
        <v>86</v>
      </c>
      <c r="AW94" s="12" t="s">
        <v>5</v>
      </c>
      <c r="AX94" s="12" t="s">
        <v>76</v>
      </c>
      <c r="AY94" s="166" t="s">
        <v>165</v>
      </c>
    </row>
    <row r="95" spans="2:65" s="12" customFormat="1" x14ac:dyDescent="0.2">
      <c r="B95" s="164"/>
      <c r="D95" s="165" t="s">
        <v>603</v>
      </c>
      <c r="E95" s="166" t="s">
        <v>3</v>
      </c>
      <c r="F95" s="167" t="s">
        <v>3012</v>
      </c>
      <c r="H95" s="168">
        <v>16</v>
      </c>
      <c r="I95" s="169"/>
      <c r="J95" s="169"/>
      <c r="M95" s="164"/>
      <c r="N95" s="170"/>
      <c r="X95" s="171"/>
      <c r="AT95" s="166" t="s">
        <v>603</v>
      </c>
      <c r="AU95" s="166" t="s">
        <v>86</v>
      </c>
      <c r="AV95" s="12" t="s">
        <v>86</v>
      </c>
      <c r="AW95" s="12" t="s">
        <v>5</v>
      </c>
      <c r="AX95" s="12" t="s">
        <v>76</v>
      </c>
      <c r="AY95" s="166" t="s">
        <v>165</v>
      </c>
    </row>
    <row r="96" spans="2:65" s="13" customFormat="1" x14ac:dyDescent="0.2">
      <c r="B96" s="172"/>
      <c r="D96" s="165" t="s">
        <v>603</v>
      </c>
      <c r="E96" s="173" t="s">
        <v>3</v>
      </c>
      <c r="F96" s="174" t="s">
        <v>606</v>
      </c>
      <c r="H96" s="175">
        <v>69</v>
      </c>
      <c r="I96" s="176"/>
      <c r="J96" s="176"/>
      <c r="M96" s="172"/>
      <c r="N96" s="177"/>
      <c r="X96" s="178"/>
      <c r="AT96" s="173" t="s">
        <v>603</v>
      </c>
      <c r="AU96" s="173" t="s">
        <v>86</v>
      </c>
      <c r="AV96" s="13" t="s">
        <v>174</v>
      </c>
      <c r="AW96" s="13" t="s">
        <v>5</v>
      </c>
      <c r="AX96" s="13" t="s">
        <v>84</v>
      </c>
      <c r="AY96" s="173" t="s">
        <v>165</v>
      </c>
    </row>
    <row r="97" spans="2:65" s="1" customFormat="1" ht="62.75" customHeight="1" x14ac:dyDescent="0.2">
      <c r="B97" s="138"/>
      <c r="C97" s="139" t="s">
        <v>174</v>
      </c>
      <c r="D97" s="139" t="s">
        <v>170</v>
      </c>
      <c r="E97" s="140" t="s">
        <v>2248</v>
      </c>
      <c r="F97" s="141" t="s">
        <v>2249</v>
      </c>
      <c r="G97" s="142" t="s">
        <v>597</v>
      </c>
      <c r="H97" s="143">
        <v>12.02</v>
      </c>
      <c r="I97" s="144"/>
      <c r="J97" s="144"/>
      <c r="K97" s="145">
        <f>ROUND(P97*H97,2)</f>
        <v>0</v>
      </c>
      <c r="L97" s="146"/>
      <c r="M97" s="33"/>
      <c r="N97" s="147" t="s">
        <v>3</v>
      </c>
      <c r="O97" s="148" t="s">
        <v>45</v>
      </c>
      <c r="P97" s="149">
        <f>I97+J97</f>
        <v>0</v>
      </c>
      <c r="Q97" s="149">
        <f>ROUND(I97*H97,2)</f>
        <v>0</v>
      </c>
      <c r="R97" s="149">
        <f>ROUND(J97*H97,2)</f>
        <v>0</v>
      </c>
      <c r="T97" s="150">
        <f>S97*H97</f>
        <v>0</v>
      </c>
      <c r="U97" s="150">
        <v>0</v>
      </c>
      <c r="V97" s="150">
        <f>U97*H97</f>
        <v>0</v>
      </c>
      <c r="W97" s="150">
        <v>0</v>
      </c>
      <c r="X97" s="151">
        <f>W97*H97</f>
        <v>0</v>
      </c>
      <c r="AR97" s="152" t="s">
        <v>174</v>
      </c>
      <c r="AT97" s="152" t="s">
        <v>170</v>
      </c>
      <c r="AU97" s="152" t="s">
        <v>86</v>
      </c>
      <c r="AY97" s="18" t="s">
        <v>165</v>
      </c>
      <c r="BE97" s="153">
        <f>IF(O97="základní",K97,0)</f>
        <v>0</v>
      </c>
      <c r="BF97" s="153">
        <f>IF(O97="snížená",K97,0)</f>
        <v>0</v>
      </c>
      <c r="BG97" s="153">
        <f>IF(O97="zákl. přenesená",K97,0)</f>
        <v>0</v>
      </c>
      <c r="BH97" s="153">
        <f>IF(O97="sníž. přenesená",K97,0)</f>
        <v>0</v>
      </c>
      <c r="BI97" s="153">
        <f>IF(O97="nulová",K97,0)</f>
        <v>0</v>
      </c>
      <c r="BJ97" s="18" t="s">
        <v>84</v>
      </c>
      <c r="BK97" s="153">
        <f>ROUND(P97*H97,2)</f>
        <v>0</v>
      </c>
      <c r="BL97" s="18" t="s">
        <v>174</v>
      </c>
      <c r="BM97" s="152" t="s">
        <v>3013</v>
      </c>
    </row>
    <row r="98" spans="2:65" s="12" customFormat="1" x14ac:dyDescent="0.2">
      <c r="B98" s="164"/>
      <c r="D98" s="165" t="s">
        <v>603</v>
      </c>
      <c r="E98" s="166" t="s">
        <v>3</v>
      </c>
      <c r="F98" s="167" t="s">
        <v>3014</v>
      </c>
      <c r="H98" s="168">
        <v>12.02</v>
      </c>
      <c r="I98" s="169"/>
      <c r="J98" s="169"/>
      <c r="M98" s="164"/>
      <c r="N98" s="170"/>
      <c r="X98" s="171"/>
      <c r="AT98" s="166" t="s">
        <v>603</v>
      </c>
      <c r="AU98" s="166" t="s">
        <v>86</v>
      </c>
      <c r="AV98" s="12" t="s">
        <v>86</v>
      </c>
      <c r="AW98" s="12" t="s">
        <v>5</v>
      </c>
      <c r="AX98" s="12" t="s">
        <v>84</v>
      </c>
      <c r="AY98" s="166" t="s">
        <v>165</v>
      </c>
    </row>
    <row r="99" spans="2:65" s="1" customFormat="1" ht="62.75" customHeight="1" x14ac:dyDescent="0.2">
      <c r="B99" s="138"/>
      <c r="C99" s="139" t="s">
        <v>186</v>
      </c>
      <c r="D99" s="139" t="s">
        <v>170</v>
      </c>
      <c r="E99" s="140" t="s">
        <v>1350</v>
      </c>
      <c r="F99" s="141" t="s">
        <v>1351</v>
      </c>
      <c r="G99" s="142" t="s">
        <v>597</v>
      </c>
      <c r="H99" s="143">
        <v>62.99</v>
      </c>
      <c r="I99" s="144"/>
      <c r="J99" s="144"/>
      <c r="K99" s="145">
        <f>ROUND(P99*H99,2)</f>
        <v>0</v>
      </c>
      <c r="L99" s="146"/>
      <c r="M99" s="33"/>
      <c r="N99" s="147" t="s">
        <v>3</v>
      </c>
      <c r="O99" s="148" t="s">
        <v>45</v>
      </c>
      <c r="P99" s="149">
        <f>I99+J99</f>
        <v>0</v>
      </c>
      <c r="Q99" s="149">
        <f>ROUND(I99*H99,2)</f>
        <v>0</v>
      </c>
      <c r="R99" s="149">
        <f>ROUND(J99*H99,2)</f>
        <v>0</v>
      </c>
      <c r="T99" s="150">
        <f>S99*H99</f>
        <v>0</v>
      </c>
      <c r="U99" s="150">
        <v>0</v>
      </c>
      <c r="V99" s="150">
        <f>U99*H99</f>
        <v>0</v>
      </c>
      <c r="W99" s="150">
        <v>0</v>
      </c>
      <c r="X99" s="151">
        <f>W99*H99</f>
        <v>0</v>
      </c>
      <c r="AR99" s="152" t="s">
        <v>174</v>
      </c>
      <c r="AT99" s="152" t="s">
        <v>170</v>
      </c>
      <c r="AU99" s="152" t="s">
        <v>86</v>
      </c>
      <c r="AY99" s="18" t="s">
        <v>165</v>
      </c>
      <c r="BE99" s="153">
        <f>IF(O99="základní",K99,0)</f>
        <v>0</v>
      </c>
      <c r="BF99" s="153">
        <f>IF(O99="snížená",K99,0)</f>
        <v>0</v>
      </c>
      <c r="BG99" s="153">
        <f>IF(O99="zákl. přenesená",K99,0)</f>
        <v>0</v>
      </c>
      <c r="BH99" s="153">
        <f>IF(O99="sníž. přenesená",K99,0)</f>
        <v>0</v>
      </c>
      <c r="BI99" s="153">
        <f>IF(O99="nulová",K99,0)</f>
        <v>0</v>
      </c>
      <c r="BJ99" s="18" t="s">
        <v>84</v>
      </c>
      <c r="BK99" s="153">
        <f>ROUND(P99*H99,2)</f>
        <v>0</v>
      </c>
      <c r="BL99" s="18" t="s">
        <v>174</v>
      </c>
      <c r="BM99" s="152" t="s">
        <v>3015</v>
      </c>
    </row>
    <row r="100" spans="2:65" s="12" customFormat="1" x14ac:dyDescent="0.2">
      <c r="B100" s="164"/>
      <c r="D100" s="165" t="s">
        <v>603</v>
      </c>
      <c r="E100" s="166" t="s">
        <v>3</v>
      </c>
      <c r="F100" s="167" t="s">
        <v>3016</v>
      </c>
      <c r="H100" s="168">
        <v>69</v>
      </c>
      <c r="I100" s="169"/>
      <c r="J100" s="169"/>
      <c r="M100" s="164"/>
      <c r="N100" s="170"/>
      <c r="X100" s="171"/>
      <c r="AT100" s="166" t="s">
        <v>603</v>
      </c>
      <c r="AU100" s="166" t="s">
        <v>86</v>
      </c>
      <c r="AV100" s="12" t="s">
        <v>86</v>
      </c>
      <c r="AW100" s="12" t="s">
        <v>5</v>
      </c>
      <c r="AX100" s="12" t="s">
        <v>76</v>
      </c>
      <c r="AY100" s="166" t="s">
        <v>165</v>
      </c>
    </row>
    <row r="101" spans="2:65" s="12" customFormat="1" x14ac:dyDescent="0.2">
      <c r="B101" s="164"/>
      <c r="D101" s="165" t="s">
        <v>603</v>
      </c>
      <c r="E101" s="166" t="s">
        <v>3</v>
      </c>
      <c r="F101" s="167" t="s">
        <v>3017</v>
      </c>
      <c r="H101" s="168">
        <v>-6.01</v>
      </c>
      <c r="I101" s="169"/>
      <c r="J101" s="169"/>
      <c r="M101" s="164"/>
      <c r="N101" s="170"/>
      <c r="X101" s="171"/>
      <c r="AT101" s="166" t="s">
        <v>603</v>
      </c>
      <c r="AU101" s="166" t="s">
        <v>86</v>
      </c>
      <c r="AV101" s="12" t="s">
        <v>86</v>
      </c>
      <c r="AW101" s="12" t="s">
        <v>5</v>
      </c>
      <c r="AX101" s="12" t="s">
        <v>76</v>
      </c>
      <c r="AY101" s="166" t="s">
        <v>165</v>
      </c>
    </row>
    <row r="102" spans="2:65" s="13" customFormat="1" x14ac:dyDescent="0.2">
      <c r="B102" s="172"/>
      <c r="D102" s="165" t="s">
        <v>603</v>
      </c>
      <c r="E102" s="173" t="s">
        <v>3</v>
      </c>
      <c r="F102" s="174" t="s">
        <v>606</v>
      </c>
      <c r="H102" s="175">
        <v>62.99</v>
      </c>
      <c r="I102" s="176"/>
      <c r="J102" s="176"/>
      <c r="M102" s="172"/>
      <c r="N102" s="177"/>
      <c r="X102" s="178"/>
      <c r="AT102" s="173" t="s">
        <v>603</v>
      </c>
      <c r="AU102" s="173" t="s">
        <v>86</v>
      </c>
      <c r="AV102" s="13" t="s">
        <v>174</v>
      </c>
      <c r="AW102" s="13" t="s">
        <v>5</v>
      </c>
      <c r="AX102" s="13" t="s">
        <v>84</v>
      </c>
      <c r="AY102" s="173" t="s">
        <v>165</v>
      </c>
    </row>
    <row r="103" spans="2:65" s="1" customFormat="1" ht="66.75" customHeight="1" x14ac:dyDescent="0.2">
      <c r="B103" s="138"/>
      <c r="C103" s="139" t="s">
        <v>190</v>
      </c>
      <c r="D103" s="139" t="s">
        <v>170</v>
      </c>
      <c r="E103" s="140" t="s">
        <v>1356</v>
      </c>
      <c r="F103" s="141" t="s">
        <v>1357</v>
      </c>
      <c r="G103" s="142" t="s">
        <v>597</v>
      </c>
      <c r="H103" s="143">
        <v>629.9</v>
      </c>
      <c r="I103" s="144"/>
      <c r="J103" s="144"/>
      <c r="K103" s="145">
        <f>ROUND(P103*H103,2)</f>
        <v>0</v>
      </c>
      <c r="L103" s="146"/>
      <c r="M103" s="33"/>
      <c r="N103" s="147" t="s">
        <v>3</v>
      </c>
      <c r="O103" s="148" t="s">
        <v>45</v>
      </c>
      <c r="P103" s="149">
        <f>I103+J103</f>
        <v>0</v>
      </c>
      <c r="Q103" s="149">
        <f>ROUND(I103*H103,2)</f>
        <v>0</v>
      </c>
      <c r="R103" s="149">
        <f>ROUND(J103*H103,2)</f>
        <v>0</v>
      </c>
      <c r="T103" s="150">
        <f>S103*H103</f>
        <v>0</v>
      </c>
      <c r="U103" s="150">
        <v>0</v>
      </c>
      <c r="V103" s="150">
        <f>U103*H103</f>
        <v>0</v>
      </c>
      <c r="W103" s="150">
        <v>0</v>
      </c>
      <c r="X103" s="151">
        <f>W103*H103</f>
        <v>0</v>
      </c>
      <c r="AR103" s="152" t="s">
        <v>174</v>
      </c>
      <c r="AT103" s="152" t="s">
        <v>170</v>
      </c>
      <c r="AU103" s="152" t="s">
        <v>86</v>
      </c>
      <c r="AY103" s="18" t="s">
        <v>165</v>
      </c>
      <c r="BE103" s="153">
        <f>IF(O103="základní",K103,0)</f>
        <v>0</v>
      </c>
      <c r="BF103" s="153">
        <f>IF(O103="snížená",K103,0)</f>
        <v>0</v>
      </c>
      <c r="BG103" s="153">
        <f>IF(O103="zákl. přenesená",K103,0)</f>
        <v>0</v>
      </c>
      <c r="BH103" s="153">
        <f>IF(O103="sníž. přenesená",K103,0)</f>
        <v>0</v>
      </c>
      <c r="BI103" s="153">
        <f>IF(O103="nulová",K103,0)</f>
        <v>0</v>
      </c>
      <c r="BJ103" s="18" t="s">
        <v>84</v>
      </c>
      <c r="BK103" s="153">
        <f>ROUND(P103*H103,2)</f>
        <v>0</v>
      </c>
      <c r="BL103" s="18" t="s">
        <v>174</v>
      </c>
      <c r="BM103" s="152" t="s">
        <v>3018</v>
      </c>
    </row>
    <row r="104" spans="2:65" s="12" customFormat="1" x14ac:dyDescent="0.2">
      <c r="B104" s="164"/>
      <c r="D104" s="165" t="s">
        <v>603</v>
      </c>
      <c r="F104" s="167" t="s">
        <v>3019</v>
      </c>
      <c r="H104" s="168">
        <v>629.9</v>
      </c>
      <c r="I104" s="169"/>
      <c r="J104" s="169"/>
      <c r="M104" s="164"/>
      <c r="N104" s="170"/>
      <c r="X104" s="171"/>
      <c r="AT104" s="166" t="s">
        <v>603</v>
      </c>
      <c r="AU104" s="166" t="s">
        <v>86</v>
      </c>
      <c r="AV104" s="12" t="s">
        <v>86</v>
      </c>
      <c r="AW104" s="12" t="s">
        <v>4</v>
      </c>
      <c r="AX104" s="12" t="s">
        <v>84</v>
      </c>
      <c r="AY104" s="166" t="s">
        <v>165</v>
      </c>
    </row>
    <row r="105" spans="2:65" s="1" customFormat="1" ht="44.25" customHeight="1" x14ac:dyDescent="0.2">
      <c r="B105" s="138"/>
      <c r="C105" s="139" t="s">
        <v>195</v>
      </c>
      <c r="D105" s="139" t="s">
        <v>170</v>
      </c>
      <c r="E105" s="140" t="s">
        <v>3020</v>
      </c>
      <c r="F105" s="141" t="s">
        <v>3021</v>
      </c>
      <c r="G105" s="142" t="s">
        <v>597</v>
      </c>
      <c r="H105" s="143">
        <v>6.01</v>
      </c>
      <c r="I105" s="144"/>
      <c r="J105" s="144"/>
      <c r="K105" s="145">
        <f>ROUND(P105*H105,2)</f>
        <v>0</v>
      </c>
      <c r="L105" s="146"/>
      <c r="M105" s="33"/>
      <c r="N105" s="147" t="s">
        <v>3</v>
      </c>
      <c r="O105" s="148" t="s">
        <v>45</v>
      </c>
      <c r="P105" s="149">
        <f>I105+J105</f>
        <v>0</v>
      </c>
      <c r="Q105" s="149">
        <f>ROUND(I105*H105,2)</f>
        <v>0</v>
      </c>
      <c r="R105" s="149">
        <f>ROUND(J105*H105,2)</f>
        <v>0</v>
      </c>
      <c r="T105" s="150">
        <f>S105*H105</f>
        <v>0</v>
      </c>
      <c r="U105" s="150">
        <v>0</v>
      </c>
      <c r="V105" s="150">
        <f>U105*H105</f>
        <v>0</v>
      </c>
      <c r="W105" s="150">
        <v>0</v>
      </c>
      <c r="X105" s="151">
        <f>W105*H105</f>
        <v>0</v>
      </c>
      <c r="AR105" s="152" t="s">
        <v>174</v>
      </c>
      <c r="AT105" s="152" t="s">
        <v>170</v>
      </c>
      <c r="AU105" s="152" t="s">
        <v>86</v>
      </c>
      <c r="AY105" s="18" t="s">
        <v>165</v>
      </c>
      <c r="BE105" s="153">
        <f>IF(O105="základní",K105,0)</f>
        <v>0</v>
      </c>
      <c r="BF105" s="153">
        <f>IF(O105="snížená",K105,0)</f>
        <v>0</v>
      </c>
      <c r="BG105" s="153">
        <f>IF(O105="zákl. přenesená",K105,0)</f>
        <v>0</v>
      </c>
      <c r="BH105" s="153">
        <f>IF(O105="sníž. přenesená",K105,0)</f>
        <v>0</v>
      </c>
      <c r="BI105" s="153">
        <f>IF(O105="nulová",K105,0)</f>
        <v>0</v>
      </c>
      <c r="BJ105" s="18" t="s">
        <v>84</v>
      </c>
      <c r="BK105" s="153">
        <f>ROUND(P105*H105,2)</f>
        <v>0</v>
      </c>
      <c r="BL105" s="18" t="s">
        <v>174</v>
      </c>
      <c r="BM105" s="152" t="s">
        <v>3022</v>
      </c>
    </row>
    <row r="106" spans="2:65" s="1" customFormat="1" ht="44.25" customHeight="1" x14ac:dyDescent="0.2">
      <c r="B106" s="138"/>
      <c r="C106" s="139" t="s">
        <v>193</v>
      </c>
      <c r="D106" s="139" t="s">
        <v>170</v>
      </c>
      <c r="E106" s="140" t="s">
        <v>2257</v>
      </c>
      <c r="F106" s="141" t="s">
        <v>1544</v>
      </c>
      <c r="G106" s="142" t="s">
        <v>1366</v>
      </c>
      <c r="H106" s="143">
        <v>107.083</v>
      </c>
      <c r="I106" s="144"/>
      <c r="J106" s="144"/>
      <c r="K106" s="145">
        <f>ROUND(P106*H106,2)</f>
        <v>0</v>
      </c>
      <c r="L106" s="146"/>
      <c r="M106" s="33"/>
      <c r="N106" s="147" t="s">
        <v>3</v>
      </c>
      <c r="O106" s="148" t="s">
        <v>45</v>
      </c>
      <c r="P106" s="149">
        <f>I106+J106</f>
        <v>0</v>
      </c>
      <c r="Q106" s="149">
        <f>ROUND(I106*H106,2)</f>
        <v>0</v>
      </c>
      <c r="R106" s="149">
        <f>ROUND(J106*H106,2)</f>
        <v>0</v>
      </c>
      <c r="T106" s="150">
        <f>S106*H106</f>
        <v>0</v>
      </c>
      <c r="U106" s="150">
        <v>0</v>
      </c>
      <c r="V106" s="150">
        <f>U106*H106</f>
        <v>0</v>
      </c>
      <c r="W106" s="150">
        <v>0</v>
      </c>
      <c r="X106" s="151">
        <f>W106*H106</f>
        <v>0</v>
      </c>
      <c r="AR106" s="152" t="s">
        <v>174</v>
      </c>
      <c r="AT106" s="152" t="s">
        <v>170</v>
      </c>
      <c r="AU106" s="152" t="s">
        <v>86</v>
      </c>
      <c r="AY106" s="18" t="s">
        <v>165</v>
      </c>
      <c r="BE106" s="153">
        <f>IF(O106="základní",K106,0)</f>
        <v>0</v>
      </c>
      <c r="BF106" s="153">
        <f>IF(O106="snížená",K106,0)</f>
        <v>0</v>
      </c>
      <c r="BG106" s="153">
        <f>IF(O106="zákl. přenesená",K106,0)</f>
        <v>0</v>
      </c>
      <c r="BH106" s="153">
        <f>IF(O106="sníž. přenesená",K106,0)</f>
        <v>0</v>
      </c>
      <c r="BI106" s="153">
        <f>IF(O106="nulová",K106,0)</f>
        <v>0</v>
      </c>
      <c r="BJ106" s="18" t="s">
        <v>84</v>
      </c>
      <c r="BK106" s="153">
        <f>ROUND(P106*H106,2)</f>
        <v>0</v>
      </c>
      <c r="BL106" s="18" t="s">
        <v>174</v>
      </c>
      <c r="BM106" s="152" t="s">
        <v>3023</v>
      </c>
    </row>
    <row r="107" spans="2:65" s="12" customFormat="1" x14ac:dyDescent="0.2">
      <c r="B107" s="164"/>
      <c r="D107" s="165" t="s">
        <v>603</v>
      </c>
      <c r="F107" s="167" t="s">
        <v>3024</v>
      </c>
      <c r="H107" s="168">
        <v>107.083</v>
      </c>
      <c r="I107" s="169"/>
      <c r="J107" s="169"/>
      <c r="M107" s="164"/>
      <c r="N107" s="170"/>
      <c r="X107" s="171"/>
      <c r="AT107" s="166" t="s">
        <v>603</v>
      </c>
      <c r="AU107" s="166" t="s">
        <v>86</v>
      </c>
      <c r="AV107" s="12" t="s">
        <v>86</v>
      </c>
      <c r="AW107" s="12" t="s">
        <v>4</v>
      </c>
      <c r="AX107" s="12" t="s">
        <v>84</v>
      </c>
      <c r="AY107" s="166" t="s">
        <v>165</v>
      </c>
    </row>
    <row r="108" spans="2:65" s="1" customFormat="1" ht="44.25" customHeight="1" x14ac:dyDescent="0.2">
      <c r="B108" s="138"/>
      <c r="C108" s="139" t="s">
        <v>202</v>
      </c>
      <c r="D108" s="139" t="s">
        <v>170</v>
      </c>
      <c r="E108" s="140" t="s">
        <v>1369</v>
      </c>
      <c r="F108" s="141" t="s">
        <v>1370</v>
      </c>
      <c r="G108" s="142" t="s">
        <v>597</v>
      </c>
      <c r="H108" s="143">
        <v>6.01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</v>
      </c>
      <c r="X108" s="151">
        <f>W108*H108</f>
        <v>0</v>
      </c>
      <c r="AR108" s="152" t="s">
        <v>174</v>
      </c>
      <c r="AT108" s="152" t="s">
        <v>170</v>
      </c>
      <c r="AU108" s="152" t="s">
        <v>86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174</v>
      </c>
      <c r="BM108" s="152" t="s">
        <v>3025</v>
      </c>
    </row>
    <row r="109" spans="2:65" s="14" customFormat="1" x14ac:dyDescent="0.2">
      <c r="B109" s="185"/>
      <c r="D109" s="165" t="s">
        <v>603</v>
      </c>
      <c r="E109" s="186" t="s">
        <v>3</v>
      </c>
      <c r="F109" s="187" t="s">
        <v>3026</v>
      </c>
      <c r="H109" s="186" t="s">
        <v>3</v>
      </c>
      <c r="I109" s="188"/>
      <c r="J109" s="188"/>
      <c r="M109" s="185"/>
      <c r="N109" s="189"/>
      <c r="X109" s="190"/>
      <c r="AT109" s="186" t="s">
        <v>603</v>
      </c>
      <c r="AU109" s="186" t="s">
        <v>86</v>
      </c>
      <c r="AV109" s="14" t="s">
        <v>84</v>
      </c>
      <c r="AW109" s="14" t="s">
        <v>5</v>
      </c>
      <c r="AX109" s="14" t="s">
        <v>76</v>
      </c>
      <c r="AY109" s="186" t="s">
        <v>165</v>
      </c>
    </row>
    <row r="110" spans="2:65" s="12" customFormat="1" x14ac:dyDescent="0.2">
      <c r="B110" s="164"/>
      <c r="D110" s="165" t="s">
        <v>603</v>
      </c>
      <c r="E110" s="166" t="s">
        <v>3</v>
      </c>
      <c r="F110" s="167" t="s">
        <v>3027</v>
      </c>
      <c r="H110" s="168">
        <v>1.34</v>
      </c>
      <c r="I110" s="169"/>
      <c r="J110" s="169"/>
      <c r="M110" s="164"/>
      <c r="N110" s="170"/>
      <c r="X110" s="171"/>
      <c r="AT110" s="166" t="s">
        <v>603</v>
      </c>
      <c r="AU110" s="166" t="s">
        <v>86</v>
      </c>
      <c r="AV110" s="12" t="s">
        <v>86</v>
      </c>
      <c r="AW110" s="12" t="s">
        <v>5</v>
      </c>
      <c r="AX110" s="12" t="s">
        <v>76</v>
      </c>
      <c r="AY110" s="166" t="s">
        <v>165</v>
      </c>
    </row>
    <row r="111" spans="2:65" s="12" customFormat="1" x14ac:dyDescent="0.2">
      <c r="B111" s="164"/>
      <c r="D111" s="165" t="s">
        <v>603</v>
      </c>
      <c r="E111" s="166" t="s">
        <v>3</v>
      </c>
      <c r="F111" s="167" t="s">
        <v>3028</v>
      </c>
      <c r="H111" s="168">
        <v>0.2</v>
      </c>
      <c r="I111" s="169"/>
      <c r="J111" s="169"/>
      <c r="M111" s="164"/>
      <c r="N111" s="170"/>
      <c r="X111" s="171"/>
      <c r="AT111" s="166" t="s">
        <v>603</v>
      </c>
      <c r="AU111" s="166" t="s">
        <v>86</v>
      </c>
      <c r="AV111" s="12" t="s">
        <v>86</v>
      </c>
      <c r="AW111" s="12" t="s">
        <v>5</v>
      </c>
      <c r="AX111" s="12" t="s">
        <v>76</v>
      </c>
      <c r="AY111" s="166" t="s">
        <v>165</v>
      </c>
    </row>
    <row r="112" spans="2:65" s="12" customFormat="1" x14ac:dyDescent="0.2">
      <c r="B112" s="164"/>
      <c r="D112" s="165" t="s">
        <v>603</v>
      </c>
      <c r="E112" s="166" t="s">
        <v>3</v>
      </c>
      <c r="F112" s="167" t="s">
        <v>3029</v>
      </c>
      <c r="H112" s="168">
        <v>0.85499999999999998</v>
      </c>
      <c r="I112" s="169"/>
      <c r="J112" s="169"/>
      <c r="M112" s="164"/>
      <c r="N112" s="170"/>
      <c r="X112" s="171"/>
      <c r="AT112" s="166" t="s">
        <v>603</v>
      </c>
      <c r="AU112" s="166" t="s">
        <v>86</v>
      </c>
      <c r="AV112" s="12" t="s">
        <v>86</v>
      </c>
      <c r="AW112" s="12" t="s">
        <v>5</v>
      </c>
      <c r="AX112" s="12" t="s">
        <v>76</v>
      </c>
      <c r="AY112" s="166" t="s">
        <v>165</v>
      </c>
    </row>
    <row r="113" spans="2:65" s="14" customFormat="1" x14ac:dyDescent="0.2">
      <c r="B113" s="185"/>
      <c r="D113" s="165" t="s">
        <v>603</v>
      </c>
      <c r="E113" s="186" t="s">
        <v>3</v>
      </c>
      <c r="F113" s="187" t="s">
        <v>3030</v>
      </c>
      <c r="H113" s="186" t="s">
        <v>3</v>
      </c>
      <c r="I113" s="188"/>
      <c r="J113" s="188"/>
      <c r="M113" s="185"/>
      <c r="N113" s="189"/>
      <c r="X113" s="190"/>
      <c r="AT113" s="186" t="s">
        <v>603</v>
      </c>
      <c r="AU113" s="186" t="s">
        <v>86</v>
      </c>
      <c r="AV113" s="14" t="s">
        <v>84</v>
      </c>
      <c r="AW113" s="14" t="s">
        <v>5</v>
      </c>
      <c r="AX113" s="14" t="s">
        <v>76</v>
      </c>
      <c r="AY113" s="186" t="s">
        <v>165</v>
      </c>
    </row>
    <row r="114" spans="2:65" s="12" customFormat="1" x14ac:dyDescent="0.2">
      <c r="B114" s="164"/>
      <c r="D114" s="165" t="s">
        <v>603</v>
      </c>
      <c r="E114" s="166" t="s">
        <v>3</v>
      </c>
      <c r="F114" s="167" t="s">
        <v>3031</v>
      </c>
      <c r="H114" s="168">
        <v>0.16</v>
      </c>
      <c r="I114" s="169"/>
      <c r="J114" s="169"/>
      <c r="M114" s="164"/>
      <c r="N114" s="170"/>
      <c r="X114" s="171"/>
      <c r="AT114" s="166" t="s">
        <v>603</v>
      </c>
      <c r="AU114" s="166" t="s">
        <v>86</v>
      </c>
      <c r="AV114" s="12" t="s">
        <v>86</v>
      </c>
      <c r="AW114" s="12" t="s">
        <v>5</v>
      </c>
      <c r="AX114" s="12" t="s">
        <v>76</v>
      </c>
      <c r="AY114" s="166" t="s">
        <v>165</v>
      </c>
    </row>
    <row r="115" spans="2:65" s="12" customFormat="1" x14ac:dyDescent="0.2">
      <c r="B115" s="164"/>
      <c r="D115" s="165" t="s">
        <v>603</v>
      </c>
      <c r="E115" s="166" t="s">
        <v>3</v>
      </c>
      <c r="F115" s="167" t="s">
        <v>3032</v>
      </c>
      <c r="H115" s="168">
        <v>0.255</v>
      </c>
      <c r="I115" s="169"/>
      <c r="J115" s="169"/>
      <c r="M115" s="164"/>
      <c r="N115" s="170"/>
      <c r="X115" s="171"/>
      <c r="AT115" s="166" t="s">
        <v>603</v>
      </c>
      <c r="AU115" s="166" t="s">
        <v>86</v>
      </c>
      <c r="AV115" s="12" t="s">
        <v>86</v>
      </c>
      <c r="AW115" s="12" t="s">
        <v>5</v>
      </c>
      <c r="AX115" s="12" t="s">
        <v>76</v>
      </c>
      <c r="AY115" s="166" t="s">
        <v>165</v>
      </c>
    </row>
    <row r="116" spans="2:65" s="14" customFormat="1" x14ac:dyDescent="0.2">
      <c r="B116" s="185"/>
      <c r="D116" s="165" t="s">
        <v>603</v>
      </c>
      <c r="E116" s="186" t="s">
        <v>3</v>
      </c>
      <c r="F116" s="187" t="s">
        <v>3033</v>
      </c>
      <c r="H116" s="186" t="s">
        <v>3</v>
      </c>
      <c r="I116" s="188"/>
      <c r="J116" s="188"/>
      <c r="M116" s="185"/>
      <c r="N116" s="189"/>
      <c r="X116" s="190"/>
      <c r="AT116" s="186" t="s">
        <v>603</v>
      </c>
      <c r="AU116" s="186" t="s">
        <v>86</v>
      </c>
      <c r="AV116" s="14" t="s">
        <v>84</v>
      </c>
      <c r="AW116" s="14" t="s">
        <v>5</v>
      </c>
      <c r="AX116" s="14" t="s">
        <v>76</v>
      </c>
      <c r="AY116" s="186" t="s">
        <v>165</v>
      </c>
    </row>
    <row r="117" spans="2:65" s="12" customFormat="1" x14ac:dyDescent="0.2">
      <c r="B117" s="164"/>
      <c r="D117" s="165" t="s">
        <v>603</v>
      </c>
      <c r="E117" s="166" t="s">
        <v>3</v>
      </c>
      <c r="F117" s="167" t="s">
        <v>3034</v>
      </c>
      <c r="H117" s="168">
        <v>1.4</v>
      </c>
      <c r="I117" s="169"/>
      <c r="J117" s="169"/>
      <c r="M117" s="164"/>
      <c r="N117" s="170"/>
      <c r="X117" s="171"/>
      <c r="AT117" s="166" t="s">
        <v>603</v>
      </c>
      <c r="AU117" s="166" t="s">
        <v>86</v>
      </c>
      <c r="AV117" s="12" t="s">
        <v>86</v>
      </c>
      <c r="AW117" s="12" t="s">
        <v>5</v>
      </c>
      <c r="AX117" s="12" t="s">
        <v>76</v>
      </c>
      <c r="AY117" s="166" t="s">
        <v>165</v>
      </c>
    </row>
    <row r="118" spans="2:65" s="12" customFormat="1" x14ac:dyDescent="0.2">
      <c r="B118" s="164"/>
      <c r="D118" s="165" t="s">
        <v>603</v>
      </c>
      <c r="E118" s="166" t="s">
        <v>3</v>
      </c>
      <c r="F118" s="167" t="s">
        <v>3035</v>
      </c>
      <c r="H118" s="168">
        <v>0.9</v>
      </c>
      <c r="I118" s="169"/>
      <c r="J118" s="169"/>
      <c r="M118" s="164"/>
      <c r="N118" s="170"/>
      <c r="X118" s="171"/>
      <c r="AT118" s="166" t="s">
        <v>603</v>
      </c>
      <c r="AU118" s="166" t="s">
        <v>86</v>
      </c>
      <c r="AV118" s="12" t="s">
        <v>86</v>
      </c>
      <c r="AW118" s="12" t="s">
        <v>5</v>
      </c>
      <c r="AX118" s="12" t="s">
        <v>76</v>
      </c>
      <c r="AY118" s="166" t="s">
        <v>165</v>
      </c>
    </row>
    <row r="119" spans="2:65" s="12" customFormat="1" x14ac:dyDescent="0.2">
      <c r="B119" s="164"/>
      <c r="D119" s="165" t="s">
        <v>603</v>
      </c>
      <c r="E119" s="166" t="s">
        <v>3</v>
      </c>
      <c r="F119" s="167" t="s">
        <v>3036</v>
      </c>
      <c r="H119" s="168">
        <v>0.9</v>
      </c>
      <c r="I119" s="169"/>
      <c r="J119" s="169"/>
      <c r="M119" s="164"/>
      <c r="N119" s="170"/>
      <c r="X119" s="171"/>
      <c r="AT119" s="166" t="s">
        <v>603</v>
      </c>
      <c r="AU119" s="166" t="s">
        <v>86</v>
      </c>
      <c r="AV119" s="12" t="s">
        <v>86</v>
      </c>
      <c r="AW119" s="12" t="s">
        <v>5</v>
      </c>
      <c r="AX119" s="12" t="s">
        <v>76</v>
      </c>
      <c r="AY119" s="166" t="s">
        <v>165</v>
      </c>
    </row>
    <row r="120" spans="2:65" s="13" customFormat="1" x14ac:dyDescent="0.2">
      <c r="B120" s="172"/>
      <c r="D120" s="165" t="s">
        <v>603</v>
      </c>
      <c r="E120" s="173" t="s">
        <v>3</v>
      </c>
      <c r="F120" s="174" t="s">
        <v>606</v>
      </c>
      <c r="H120" s="175">
        <v>6.0100000000000007</v>
      </c>
      <c r="I120" s="176"/>
      <c r="J120" s="176"/>
      <c r="M120" s="172"/>
      <c r="N120" s="177"/>
      <c r="X120" s="178"/>
      <c r="AT120" s="173" t="s">
        <v>603</v>
      </c>
      <c r="AU120" s="173" t="s">
        <v>86</v>
      </c>
      <c r="AV120" s="13" t="s">
        <v>174</v>
      </c>
      <c r="AW120" s="13" t="s">
        <v>5</v>
      </c>
      <c r="AX120" s="13" t="s">
        <v>84</v>
      </c>
      <c r="AY120" s="173" t="s">
        <v>165</v>
      </c>
    </row>
    <row r="121" spans="2:65" s="1" customFormat="1" ht="66.75" customHeight="1" x14ac:dyDescent="0.2">
      <c r="B121" s="138"/>
      <c r="C121" s="139" t="s">
        <v>205</v>
      </c>
      <c r="D121" s="139" t="s">
        <v>170</v>
      </c>
      <c r="E121" s="140" t="s">
        <v>2271</v>
      </c>
      <c r="F121" s="141" t="s">
        <v>2272</v>
      </c>
      <c r="G121" s="142" t="s">
        <v>597</v>
      </c>
      <c r="H121" s="143">
        <v>26.8</v>
      </c>
      <c r="I121" s="144"/>
      <c r="J121" s="144"/>
      <c r="K121" s="145">
        <f>ROUND(P121*H121,2)</f>
        <v>0</v>
      </c>
      <c r="L121" s="146"/>
      <c r="M121" s="33"/>
      <c r="N121" s="147" t="s">
        <v>3</v>
      </c>
      <c r="O121" s="148" t="s">
        <v>45</v>
      </c>
      <c r="P121" s="149">
        <f>I121+J121</f>
        <v>0</v>
      </c>
      <c r="Q121" s="149">
        <f>ROUND(I121*H121,2)</f>
        <v>0</v>
      </c>
      <c r="R121" s="149">
        <f>ROUND(J121*H121,2)</f>
        <v>0</v>
      </c>
      <c r="T121" s="150">
        <f>S121*H121</f>
        <v>0</v>
      </c>
      <c r="U121" s="150">
        <v>0</v>
      </c>
      <c r="V121" s="150">
        <f>U121*H121</f>
        <v>0</v>
      </c>
      <c r="W121" s="150">
        <v>0</v>
      </c>
      <c r="X121" s="151">
        <f>W121*H121</f>
        <v>0</v>
      </c>
      <c r="AR121" s="152" t="s">
        <v>174</v>
      </c>
      <c r="AT121" s="152" t="s">
        <v>170</v>
      </c>
      <c r="AU121" s="152" t="s">
        <v>86</v>
      </c>
      <c r="AY121" s="18" t="s">
        <v>165</v>
      </c>
      <c r="BE121" s="153">
        <f>IF(O121="základní",K121,0)</f>
        <v>0</v>
      </c>
      <c r="BF121" s="153">
        <f>IF(O121="snížená",K121,0)</f>
        <v>0</v>
      </c>
      <c r="BG121" s="153">
        <f>IF(O121="zákl. přenesená",K121,0)</f>
        <v>0</v>
      </c>
      <c r="BH121" s="153">
        <f>IF(O121="sníž. přenesená",K121,0)</f>
        <v>0</v>
      </c>
      <c r="BI121" s="153">
        <f>IF(O121="nulová",K121,0)</f>
        <v>0</v>
      </c>
      <c r="BJ121" s="18" t="s">
        <v>84</v>
      </c>
      <c r="BK121" s="153">
        <f>ROUND(P121*H121,2)</f>
        <v>0</v>
      </c>
      <c r="BL121" s="18" t="s">
        <v>174</v>
      </c>
      <c r="BM121" s="152" t="s">
        <v>3037</v>
      </c>
    </row>
    <row r="122" spans="2:65" s="12" customFormat="1" x14ac:dyDescent="0.2">
      <c r="B122" s="164"/>
      <c r="D122" s="165" t="s">
        <v>603</v>
      </c>
      <c r="E122" s="166" t="s">
        <v>3</v>
      </c>
      <c r="F122" s="167" t="s">
        <v>3038</v>
      </c>
      <c r="H122" s="168">
        <v>18</v>
      </c>
      <c r="I122" s="169"/>
      <c r="J122" s="169"/>
      <c r="M122" s="164"/>
      <c r="N122" s="170"/>
      <c r="X122" s="171"/>
      <c r="AT122" s="166" t="s">
        <v>603</v>
      </c>
      <c r="AU122" s="166" t="s">
        <v>86</v>
      </c>
      <c r="AV122" s="12" t="s">
        <v>86</v>
      </c>
      <c r="AW122" s="12" t="s">
        <v>5</v>
      </c>
      <c r="AX122" s="12" t="s">
        <v>76</v>
      </c>
      <c r="AY122" s="166" t="s">
        <v>165</v>
      </c>
    </row>
    <row r="123" spans="2:65" s="12" customFormat="1" x14ac:dyDescent="0.2">
      <c r="B123" s="164"/>
      <c r="D123" s="165" t="s">
        <v>603</v>
      </c>
      <c r="E123" s="166" t="s">
        <v>3</v>
      </c>
      <c r="F123" s="167" t="s">
        <v>3039</v>
      </c>
      <c r="H123" s="168">
        <v>3.2</v>
      </c>
      <c r="I123" s="169"/>
      <c r="J123" s="169"/>
      <c r="M123" s="164"/>
      <c r="N123" s="170"/>
      <c r="X123" s="171"/>
      <c r="AT123" s="166" t="s">
        <v>603</v>
      </c>
      <c r="AU123" s="166" t="s">
        <v>86</v>
      </c>
      <c r="AV123" s="12" t="s">
        <v>86</v>
      </c>
      <c r="AW123" s="12" t="s">
        <v>5</v>
      </c>
      <c r="AX123" s="12" t="s">
        <v>76</v>
      </c>
      <c r="AY123" s="166" t="s">
        <v>165</v>
      </c>
    </row>
    <row r="124" spans="2:65" s="12" customFormat="1" x14ac:dyDescent="0.2">
      <c r="B124" s="164"/>
      <c r="D124" s="165" t="s">
        <v>603</v>
      </c>
      <c r="E124" s="166" t="s">
        <v>3</v>
      </c>
      <c r="F124" s="167" t="s">
        <v>3040</v>
      </c>
      <c r="H124" s="168">
        <v>5.6</v>
      </c>
      <c r="I124" s="169"/>
      <c r="J124" s="169"/>
      <c r="M124" s="164"/>
      <c r="N124" s="170"/>
      <c r="X124" s="171"/>
      <c r="AT124" s="166" t="s">
        <v>603</v>
      </c>
      <c r="AU124" s="166" t="s">
        <v>86</v>
      </c>
      <c r="AV124" s="12" t="s">
        <v>86</v>
      </c>
      <c r="AW124" s="12" t="s">
        <v>5</v>
      </c>
      <c r="AX124" s="12" t="s">
        <v>76</v>
      </c>
      <c r="AY124" s="166" t="s">
        <v>165</v>
      </c>
    </row>
    <row r="125" spans="2:65" s="13" customFormat="1" x14ac:dyDescent="0.2">
      <c r="B125" s="172"/>
      <c r="D125" s="165" t="s">
        <v>603</v>
      </c>
      <c r="E125" s="173" t="s">
        <v>3</v>
      </c>
      <c r="F125" s="174" t="s">
        <v>606</v>
      </c>
      <c r="H125" s="175">
        <v>26.799999999999997</v>
      </c>
      <c r="I125" s="176"/>
      <c r="J125" s="176"/>
      <c r="M125" s="172"/>
      <c r="N125" s="177"/>
      <c r="X125" s="178"/>
      <c r="AT125" s="173" t="s">
        <v>603</v>
      </c>
      <c r="AU125" s="173" t="s">
        <v>86</v>
      </c>
      <c r="AV125" s="13" t="s">
        <v>174</v>
      </c>
      <c r="AW125" s="13" t="s">
        <v>5</v>
      </c>
      <c r="AX125" s="13" t="s">
        <v>84</v>
      </c>
      <c r="AY125" s="173" t="s">
        <v>165</v>
      </c>
    </row>
    <row r="126" spans="2:65" s="1" customFormat="1" ht="16.5" customHeight="1" x14ac:dyDescent="0.2">
      <c r="B126" s="138"/>
      <c r="C126" s="154" t="s">
        <v>210</v>
      </c>
      <c r="D126" s="154" t="s">
        <v>162</v>
      </c>
      <c r="E126" s="155" t="s">
        <v>3041</v>
      </c>
      <c r="F126" s="156" t="s">
        <v>3042</v>
      </c>
      <c r="G126" s="157" t="s">
        <v>1366</v>
      </c>
      <c r="H126" s="158">
        <v>44.22</v>
      </c>
      <c r="I126" s="159"/>
      <c r="J126" s="160"/>
      <c r="K126" s="161">
        <f>ROUND(P126*H126,2)</f>
        <v>0</v>
      </c>
      <c r="L126" s="160"/>
      <c r="M126" s="162"/>
      <c r="N126" s="163" t="s">
        <v>3</v>
      </c>
      <c r="O126" s="148" t="s">
        <v>45</v>
      </c>
      <c r="P126" s="149">
        <f>I126+J126</f>
        <v>0</v>
      </c>
      <c r="Q126" s="149">
        <f>ROUND(I126*H126,2)</f>
        <v>0</v>
      </c>
      <c r="R126" s="149">
        <f>ROUND(J126*H126,2)</f>
        <v>0</v>
      </c>
      <c r="T126" s="150">
        <f>S126*H126</f>
        <v>0</v>
      </c>
      <c r="U126" s="150">
        <v>0</v>
      </c>
      <c r="V126" s="150">
        <f>U126*H126</f>
        <v>0</v>
      </c>
      <c r="W126" s="150">
        <v>0</v>
      </c>
      <c r="X126" s="151">
        <f>W126*H126</f>
        <v>0</v>
      </c>
      <c r="AR126" s="152" t="s">
        <v>193</v>
      </c>
      <c r="AT126" s="152" t="s">
        <v>162</v>
      </c>
      <c r="AU126" s="152" t="s">
        <v>86</v>
      </c>
      <c r="AY126" s="18" t="s">
        <v>165</v>
      </c>
      <c r="BE126" s="153">
        <f>IF(O126="základní",K126,0)</f>
        <v>0</v>
      </c>
      <c r="BF126" s="153">
        <f>IF(O126="snížená",K126,0)</f>
        <v>0</v>
      </c>
      <c r="BG126" s="153">
        <f>IF(O126="zákl. přenesená",K126,0)</f>
        <v>0</v>
      </c>
      <c r="BH126" s="153">
        <f>IF(O126="sníž. přenesená",K126,0)</f>
        <v>0</v>
      </c>
      <c r="BI126" s="153">
        <f>IF(O126="nulová",K126,0)</f>
        <v>0</v>
      </c>
      <c r="BJ126" s="18" t="s">
        <v>84</v>
      </c>
      <c r="BK126" s="153">
        <f>ROUND(P126*H126,2)</f>
        <v>0</v>
      </c>
      <c r="BL126" s="18" t="s">
        <v>174</v>
      </c>
      <c r="BM126" s="152" t="s">
        <v>3043</v>
      </c>
    </row>
    <row r="127" spans="2:65" s="12" customFormat="1" x14ac:dyDescent="0.2">
      <c r="B127" s="164"/>
      <c r="D127" s="165" t="s">
        <v>603</v>
      </c>
      <c r="F127" s="167" t="s">
        <v>3044</v>
      </c>
      <c r="H127" s="168">
        <v>44.22</v>
      </c>
      <c r="I127" s="169"/>
      <c r="J127" s="169"/>
      <c r="M127" s="164"/>
      <c r="N127" s="170"/>
      <c r="X127" s="171"/>
      <c r="AT127" s="166" t="s">
        <v>603</v>
      </c>
      <c r="AU127" s="166" t="s">
        <v>86</v>
      </c>
      <c r="AV127" s="12" t="s">
        <v>86</v>
      </c>
      <c r="AW127" s="12" t="s">
        <v>4</v>
      </c>
      <c r="AX127" s="12" t="s">
        <v>84</v>
      </c>
      <c r="AY127" s="166" t="s">
        <v>165</v>
      </c>
    </row>
    <row r="128" spans="2:65" s="1" customFormat="1" ht="16.5" customHeight="1" x14ac:dyDescent="0.2">
      <c r="B128" s="138"/>
      <c r="C128" s="139" t="s">
        <v>216</v>
      </c>
      <c r="D128" s="139" t="s">
        <v>170</v>
      </c>
      <c r="E128" s="140" t="s">
        <v>3045</v>
      </c>
      <c r="F128" s="141" t="s">
        <v>3046</v>
      </c>
      <c r="G128" s="142" t="s">
        <v>788</v>
      </c>
      <c r="H128" s="143">
        <v>1</v>
      </c>
      <c r="I128" s="144"/>
      <c r="J128" s="144"/>
      <c r="K128" s="145">
        <f>ROUND(P128*H128,2)</f>
        <v>0</v>
      </c>
      <c r="L128" s="146"/>
      <c r="M128" s="33"/>
      <c r="N128" s="147" t="s">
        <v>3</v>
      </c>
      <c r="O128" s="148" t="s">
        <v>45</v>
      </c>
      <c r="P128" s="149">
        <f>I128+J128</f>
        <v>0</v>
      </c>
      <c r="Q128" s="149">
        <f>ROUND(I128*H128,2)</f>
        <v>0</v>
      </c>
      <c r="R128" s="149">
        <f>ROUND(J128*H128,2)</f>
        <v>0</v>
      </c>
      <c r="T128" s="150">
        <f>S128*H128</f>
        <v>0</v>
      </c>
      <c r="U128" s="150">
        <v>0</v>
      </c>
      <c r="V128" s="150">
        <f>U128*H128</f>
        <v>0</v>
      </c>
      <c r="W128" s="150">
        <v>0</v>
      </c>
      <c r="X128" s="151">
        <f>W128*H128</f>
        <v>0</v>
      </c>
      <c r="AR128" s="152" t="s">
        <v>174</v>
      </c>
      <c r="AT128" s="152" t="s">
        <v>170</v>
      </c>
      <c r="AU128" s="152" t="s">
        <v>86</v>
      </c>
      <c r="AY128" s="18" t="s">
        <v>165</v>
      </c>
      <c r="BE128" s="153">
        <f>IF(O128="základní",K128,0)</f>
        <v>0</v>
      </c>
      <c r="BF128" s="153">
        <f>IF(O128="snížená",K128,0)</f>
        <v>0</v>
      </c>
      <c r="BG128" s="153">
        <f>IF(O128="zákl. přenesená",K128,0)</f>
        <v>0</v>
      </c>
      <c r="BH128" s="153">
        <f>IF(O128="sníž. přenesená",K128,0)</f>
        <v>0</v>
      </c>
      <c r="BI128" s="153">
        <f>IF(O128="nulová",K128,0)</f>
        <v>0</v>
      </c>
      <c r="BJ128" s="18" t="s">
        <v>84</v>
      </c>
      <c r="BK128" s="153">
        <f>ROUND(P128*H128,2)</f>
        <v>0</v>
      </c>
      <c r="BL128" s="18" t="s">
        <v>174</v>
      </c>
      <c r="BM128" s="152" t="s">
        <v>3047</v>
      </c>
    </row>
    <row r="129" spans="2:65" s="11" customFormat="1" ht="22.75" customHeight="1" x14ac:dyDescent="0.25">
      <c r="B129" s="125"/>
      <c r="D129" s="126" t="s">
        <v>75</v>
      </c>
      <c r="E129" s="136" t="s">
        <v>174</v>
      </c>
      <c r="F129" s="136" t="s">
        <v>2290</v>
      </c>
      <c r="I129" s="128"/>
      <c r="J129" s="128"/>
      <c r="K129" s="137">
        <f>BK129</f>
        <v>0</v>
      </c>
      <c r="M129" s="125"/>
      <c r="N129" s="130"/>
      <c r="Q129" s="131">
        <f>SUM(Q130:Q131)</f>
        <v>0</v>
      </c>
      <c r="R129" s="131">
        <f>SUM(R130:R131)</f>
        <v>0</v>
      </c>
      <c r="T129" s="132">
        <f>SUM(T130:T131)</f>
        <v>0</v>
      </c>
      <c r="V129" s="132">
        <f>SUM(V130:V131)</f>
        <v>0</v>
      </c>
      <c r="X129" s="133">
        <f>SUM(X130:X131)</f>
        <v>0</v>
      </c>
      <c r="AR129" s="126" t="s">
        <v>84</v>
      </c>
      <c r="AT129" s="134" t="s">
        <v>75</v>
      </c>
      <c r="AU129" s="134" t="s">
        <v>84</v>
      </c>
      <c r="AY129" s="126" t="s">
        <v>165</v>
      </c>
      <c r="BK129" s="135">
        <f>SUM(BK130:BK131)</f>
        <v>0</v>
      </c>
    </row>
    <row r="130" spans="2:65" s="1" customFormat="1" ht="33" customHeight="1" x14ac:dyDescent="0.2">
      <c r="B130" s="138"/>
      <c r="C130" s="139" t="s">
        <v>220</v>
      </c>
      <c r="D130" s="139" t="s">
        <v>170</v>
      </c>
      <c r="E130" s="140" t="s">
        <v>3048</v>
      </c>
      <c r="F130" s="141" t="s">
        <v>3049</v>
      </c>
      <c r="G130" s="142" t="s">
        <v>597</v>
      </c>
      <c r="H130" s="143">
        <v>6.9</v>
      </c>
      <c r="I130" s="144"/>
      <c r="J130" s="144"/>
      <c r="K130" s="145">
        <f>ROUND(P130*H130,2)</f>
        <v>0</v>
      </c>
      <c r="L130" s="146"/>
      <c r="M130" s="33"/>
      <c r="N130" s="147" t="s">
        <v>3</v>
      </c>
      <c r="O130" s="148" t="s">
        <v>45</v>
      </c>
      <c r="P130" s="149">
        <f>I130+J130</f>
        <v>0</v>
      </c>
      <c r="Q130" s="149">
        <f>ROUND(I130*H130,2)</f>
        <v>0</v>
      </c>
      <c r="R130" s="149">
        <f>ROUND(J130*H130,2)</f>
        <v>0</v>
      </c>
      <c r="T130" s="150">
        <f>S130*H130</f>
        <v>0</v>
      </c>
      <c r="U130" s="150">
        <v>0</v>
      </c>
      <c r="V130" s="150">
        <f>U130*H130</f>
        <v>0</v>
      </c>
      <c r="W130" s="150">
        <v>0</v>
      </c>
      <c r="X130" s="151">
        <f>W130*H130</f>
        <v>0</v>
      </c>
      <c r="AR130" s="152" t="s">
        <v>174</v>
      </c>
      <c r="AT130" s="152" t="s">
        <v>170</v>
      </c>
      <c r="AU130" s="152" t="s">
        <v>86</v>
      </c>
      <c r="AY130" s="18" t="s">
        <v>165</v>
      </c>
      <c r="BE130" s="153">
        <f>IF(O130="základní",K130,0)</f>
        <v>0</v>
      </c>
      <c r="BF130" s="153">
        <f>IF(O130="snížená",K130,0)</f>
        <v>0</v>
      </c>
      <c r="BG130" s="153">
        <f>IF(O130="zákl. přenesená",K130,0)</f>
        <v>0</v>
      </c>
      <c r="BH130" s="153">
        <f>IF(O130="sníž. přenesená",K130,0)</f>
        <v>0</v>
      </c>
      <c r="BI130" s="153">
        <f>IF(O130="nulová",K130,0)</f>
        <v>0</v>
      </c>
      <c r="BJ130" s="18" t="s">
        <v>84</v>
      </c>
      <c r="BK130" s="153">
        <f>ROUND(P130*H130,2)</f>
        <v>0</v>
      </c>
      <c r="BL130" s="18" t="s">
        <v>174</v>
      </c>
      <c r="BM130" s="152" t="s">
        <v>3050</v>
      </c>
    </row>
    <row r="131" spans="2:65" s="12" customFormat="1" x14ac:dyDescent="0.2">
      <c r="B131" s="164"/>
      <c r="D131" s="165" t="s">
        <v>603</v>
      </c>
      <c r="E131" s="166" t="s">
        <v>3</v>
      </c>
      <c r="F131" s="167" t="s">
        <v>3051</v>
      </c>
      <c r="H131" s="168">
        <v>6.9</v>
      </c>
      <c r="I131" s="169"/>
      <c r="J131" s="169"/>
      <c r="M131" s="164"/>
      <c r="N131" s="170"/>
      <c r="X131" s="171"/>
      <c r="AT131" s="166" t="s">
        <v>603</v>
      </c>
      <c r="AU131" s="166" t="s">
        <v>86</v>
      </c>
      <c r="AV131" s="12" t="s">
        <v>86</v>
      </c>
      <c r="AW131" s="12" t="s">
        <v>5</v>
      </c>
      <c r="AX131" s="12" t="s">
        <v>84</v>
      </c>
      <c r="AY131" s="166" t="s">
        <v>165</v>
      </c>
    </row>
    <row r="132" spans="2:65" s="11" customFormat="1" ht="22.75" customHeight="1" x14ac:dyDescent="0.25">
      <c r="B132" s="125"/>
      <c r="D132" s="126" t="s">
        <v>75</v>
      </c>
      <c r="E132" s="136" t="s">
        <v>193</v>
      </c>
      <c r="F132" s="136" t="s">
        <v>1965</v>
      </c>
      <c r="I132" s="128"/>
      <c r="J132" s="128"/>
      <c r="K132" s="137">
        <f>BK132</f>
        <v>0</v>
      </c>
      <c r="M132" s="125"/>
      <c r="N132" s="130"/>
      <c r="Q132" s="131">
        <f>SUM(Q133:Q176)</f>
        <v>0</v>
      </c>
      <c r="R132" s="131">
        <f>SUM(R133:R176)</f>
        <v>0</v>
      </c>
      <c r="T132" s="132">
        <f>SUM(T133:T176)</f>
        <v>0</v>
      </c>
      <c r="V132" s="132">
        <f>SUM(V133:V176)</f>
        <v>0.2072205</v>
      </c>
      <c r="X132" s="133">
        <f>SUM(X133:X176)</f>
        <v>0.34250000000000003</v>
      </c>
      <c r="AR132" s="126" t="s">
        <v>84</v>
      </c>
      <c r="AT132" s="134" t="s">
        <v>75</v>
      </c>
      <c r="AU132" s="134" t="s">
        <v>84</v>
      </c>
      <c r="AY132" s="126" t="s">
        <v>165</v>
      </c>
      <c r="BK132" s="135">
        <f>SUM(BK133:BK176)</f>
        <v>0</v>
      </c>
    </row>
    <row r="133" spans="2:65" s="1" customFormat="1" ht="37.75" customHeight="1" x14ac:dyDescent="0.2">
      <c r="B133" s="138"/>
      <c r="C133" s="139" t="s">
        <v>224</v>
      </c>
      <c r="D133" s="139" t="s">
        <v>170</v>
      </c>
      <c r="E133" s="140" t="s">
        <v>3052</v>
      </c>
      <c r="F133" s="141" t="s">
        <v>3053</v>
      </c>
      <c r="G133" s="142" t="s">
        <v>173</v>
      </c>
      <c r="H133" s="143">
        <v>16</v>
      </c>
      <c r="I133" s="144"/>
      <c r="J133" s="144"/>
      <c r="K133" s="145">
        <f>ROUND(P133*H133,2)</f>
        <v>0</v>
      </c>
      <c r="L133" s="146"/>
      <c r="M133" s="33"/>
      <c r="N133" s="147" t="s">
        <v>3</v>
      </c>
      <c r="O133" s="148" t="s">
        <v>45</v>
      </c>
      <c r="P133" s="149">
        <f>I133+J133</f>
        <v>0</v>
      </c>
      <c r="Q133" s="149">
        <f>ROUND(I133*H133,2)</f>
        <v>0</v>
      </c>
      <c r="R133" s="149">
        <f>ROUND(J133*H133,2)</f>
        <v>0</v>
      </c>
      <c r="T133" s="150">
        <f>S133*H133</f>
        <v>0</v>
      </c>
      <c r="U133" s="150">
        <v>0</v>
      </c>
      <c r="V133" s="150">
        <f>U133*H133</f>
        <v>0</v>
      </c>
      <c r="W133" s="150">
        <v>0</v>
      </c>
      <c r="X133" s="151">
        <f>W133*H133</f>
        <v>0</v>
      </c>
      <c r="AR133" s="152" t="s">
        <v>174</v>
      </c>
      <c r="AT133" s="152" t="s">
        <v>170</v>
      </c>
      <c r="AU133" s="152" t="s">
        <v>86</v>
      </c>
      <c r="AY133" s="18" t="s">
        <v>165</v>
      </c>
      <c r="BE133" s="153">
        <f>IF(O133="základní",K133,0)</f>
        <v>0</v>
      </c>
      <c r="BF133" s="153">
        <f>IF(O133="snížená",K133,0)</f>
        <v>0</v>
      </c>
      <c r="BG133" s="153">
        <f>IF(O133="zákl. přenesená",K133,0)</f>
        <v>0</v>
      </c>
      <c r="BH133" s="153">
        <f>IF(O133="sníž. přenesená",K133,0)</f>
        <v>0</v>
      </c>
      <c r="BI133" s="153">
        <f>IF(O133="nulová",K133,0)</f>
        <v>0</v>
      </c>
      <c r="BJ133" s="18" t="s">
        <v>84</v>
      </c>
      <c r="BK133" s="153">
        <f>ROUND(P133*H133,2)</f>
        <v>0</v>
      </c>
      <c r="BL133" s="18" t="s">
        <v>174</v>
      </c>
      <c r="BM133" s="152" t="s">
        <v>3054</v>
      </c>
    </row>
    <row r="134" spans="2:65" s="1" customFormat="1" ht="24.15" customHeight="1" x14ac:dyDescent="0.2">
      <c r="B134" s="138"/>
      <c r="C134" s="154" t="s">
        <v>10</v>
      </c>
      <c r="D134" s="154" t="s">
        <v>162</v>
      </c>
      <c r="E134" s="155" t="s">
        <v>3055</v>
      </c>
      <c r="F134" s="156" t="s">
        <v>3056</v>
      </c>
      <c r="G134" s="157" t="s">
        <v>173</v>
      </c>
      <c r="H134" s="158">
        <v>16.239999999999998</v>
      </c>
      <c r="I134" s="159"/>
      <c r="J134" s="160"/>
      <c r="K134" s="161">
        <f>ROUND(P134*H134,2)</f>
        <v>0</v>
      </c>
      <c r="L134" s="160"/>
      <c r="M134" s="162"/>
      <c r="N134" s="163" t="s">
        <v>3</v>
      </c>
      <c r="O134" s="148" t="s">
        <v>45</v>
      </c>
      <c r="P134" s="149">
        <f>I134+J134</f>
        <v>0</v>
      </c>
      <c r="Q134" s="149">
        <f>ROUND(I134*H134,2)</f>
        <v>0</v>
      </c>
      <c r="R134" s="149">
        <f>ROUND(J134*H134,2)</f>
        <v>0</v>
      </c>
      <c r="T134" s="150">
        <f>S134*H134</f>
        <v>0</v>
      </c>
      <c r="U134" s="150">
        <v>2.7999999999999998E-4</v>
      </c>
      <c r="V134" s="150">
        <f>U134*H134</f>
        <v>4.5471999999999995E-3</v>
      </c>
      <c r="W134" s="150">
        <v>0</v>
      </c>
      <c r="X134" s="151">
        <f>W134*H134</f>
        <v>0</v>
      </c>
      <c r="AR134" s="152" t="s">
        <v>193</v>
      </c>
      <c r="AT134" s="152" t="s">
        <v>162</v>
      </c>
      <c r="AU134" s="152" t="s">
        <v>86</v>
      </c>
      <c r="AY134" s="18" t="s">
        <v>165</v>
      </c>
      <c r="BE134" s="153">
        <f>IF(O134="základní",K134,0)</f>
        <v>0</v>
      </c>
      <c r="BF134" s="153">
        <f>IF(O134="snížená",K134,0)</f>
        <v>0</v>
      </c>
      <c r="BG134" s="153">
        <f>IF(O134="zákl. přenesená",K134,0)</f>
        <v>0</v>
      </c>
      <c r="BH134" s="153">
        <f>IF(O134="sníž. přenesená",K134,0)</f>
        <v>0</v>
      </c>
      <c r="BI134" s="153">
        <f>IF(O134="nulová",K134,0)</f>
        <v>0</v>
      </c>
      <c r="BJ134" s="18" t="s">
        <v>84</v>
      </c>
      <c r="BK134" s="153">
        <f>ROUND(P134*H134,2)</f>
        <v>0</v>
      </c>
      <c r="BL134" s="18" t="s">
        <v>174</v>
      </c>
      <c r="BM134" s="152" t="s">
        <v>3057</v>
      </c>
    </row>
    <row r="135" spans="2:65" s="12" customFormat="1" x14ac:dyDescent="0.2">
      <c r="B135" s="164"/>
      <c r="D135" s="165" t="s">
        <v>603</v>
      </c>
      <c r="F135" s="167" t="s">
        <v>3058</v>
      </c>
      <c r="H135" s="168">
        <v>16.239999999999998</v>
      </c>
      <c r="I135" s="169"/>
      <c r="J135" s="169"/>
      <c r="M135" s="164"/>
      <c r="N135" s="170"/>
      <c r="X135" s="171"/>
      <c r="AT135" s="166" t="s">
        <v>603</v>
      </c>
      <c r="AU135" s="166" t="s">
        <v>86</v>
      </c>
      <c r="AV135" s="12" t="s">
        <v>86</v>
      </c>
      <c r="AW135" s="12" t="s">
        <v>4</v>
      </c>
      <c r="AX135" s="12" t="s">
        <v>84</v>
      </c>
      <c r="AY135" s="166" t="s">
        <v>165</v>
      </c>
    </row>
    <row r="136" spans="2:65" s="1" customFormat="1" ht="37.75" customHeight="1" x14ac:dyDescent="0.2">
      <c r="B136" s="138"/>
      <c r="C136" s="139" t="s">
        <v>231</v>
      </c>
      <c r="D136" s="139" t="s">
        <v>170</v>
      </c>
      <c r="E136" s="140" t="s">
        <v>3059</v>
      </c>
      <c r="F136" s="141" t="s">
        <v>3060</v>
      </c>
      <c r="G136" s="142" t="s">
        <v>173</v>
      </c>
      <c r="H136" s="143">
        <v>8</v>
      </c>
      <c r="I136" s="144"/>
      <c r="J136" s="144"/>
      <c r="K136" s="145">
        <f>ROUND(P136*H136,2)</f>
        <v>0</v>
      </c>
      <c r="L136" s="146"/>
      <c r="M136" s="33"/>
      <c r="N136" s="147" t="s">
        <v>3</v>
      </c>
      <c r="O136" s="148" t="s">
        <v>45</v>
      </c>
      <c r="P136" s="149">
        <f>I136+J136</f>
        <v>0</v>
      </c>
      <c r="Q136" s="149">
        <f>ROUND(I136*H136,2)</f>
        <v>0</v>
      </c>
      <c r="R136" s="149">
        <f>ROUND(J136*H136,2)</f>
        <v>0</v>
      </c>
      <c r="T136" s="150">
        <f>S136*H136</f>
        <v>0</v>
      </c>
      <c r="U136" s="150">
        <v>0</v>
      </c>
      <c r="V136" s="150">
        <f>U136*H136</f>
        <v>0</v>
      </c>
      <c r="W136" s="150">
        <v>0</v>
      </c>
      <c r="X136" s="151">
        <f>W136*H136</f>
        <v>0</v>
      </c>
      <c r="AR136" s="152" t="s">
        <v>174</v>
      </c>
      <c r="AT136" s="152" t="s">
        <v>170</v>
      </c>
      <c r="AU136" s="152" t="s">
        <v>86</v>
      </c>
      <c r="AY136" s="18" t="s">
        <v>165</v>
      </c>
      <c r="BE136" s="153">
        <f>IF(O136="základní",K136,0)</f>
        <v>0</v>
      </c>
      <c r="BF136" s="153">
        <f>IF(O136="snížená",K136,0)</f>
        <v>0</v>
      </c>
      <c r="BG136" s="153">
        <f>IF(O136="zákl. přenesená",K136,0)</f>
        <v>0</v>
      </c>
      <c r="BH136" s="153">
        <f>IF(O136="sníž. přenesená",K136,0)</f>
        <v>0</v>
      </c>
      <c r="BI136" s="153">
        <f>IF(O136="nulová",K136,0)</f>
        <v>0</v>
      </c>
      <c r="BJ136" s="18" t="s">
        <v>84</v>
      </c>
      <c r="BK136" s="153">
        <f>ROUND(P136*H136,2)</f>
        <v>0</v>
      </c>
      <c r="BL136" s="18" t="s">
        <v>174</v>
      </c>
      <c r="BM136" s="152" t="s">
        <v>3061</v>
      </c>
    </row>
    <row r="137" spans="2:65" s="1" customFormat="1" ht="21.75" customHeight="1" x14ac:dyDescent="0.2">
      <c r="B137" s="138"/>
      <c r="C137" s="154" t="s">
        <v>235</v>
      </c>
      <c r="D137" s="154" t="s">
        <v>162</v>
      </c>
      <c r="E137" s="155" t="s">
        <v>3062</v>
      </c>
      <c r="F137" s="156" t="s">
        <v>3063</v>
      </c>
      <c r="G137" s="157" t="s">
        <v>173</v>
      </c>
      <c r="H137" s="158">
        <v>8.1199999999999992</v>
      </c>
      <c r="I137" s="159"/>
      <c r="J137" s="160"/>
      <c r="K137" s="161">
        <f>ROUND(P137*H137,2)</f>
        <v>0</v>
      </c>
      <c r="L137" s="160"/>
      <c r="M137" s="162"/>
      <c r="N137" s="163" t="s">
        <v>3</v>
      </c>
      <c r="O137" s="148" t="s">
        <v>45</v>
      </c>
      <c r="P137" s="149">
        <f>I137+J137</f>
        <v>0</v>
      </c>
      <c r="Q137" s="149">
        <f>ROUND(I137*H137,2)</f>
        <v>0</v>
      </c>
      <c r="R137" s="149">
        <f>ROUND(J137*H137,2)</f>
        <v>0</v>
      </c>
      <c r="T137" s="150">
        <f>S137*H137</f>
        <v>0</v>
      </c>
      <c r="U137" s="150">
        <v>2.14E-3</v>
      </c>
      <c r="V137" s="150">
        <f>U137*H137</f>
        <v>1.7376799999999998E-2</v>
      </c>
      <c r="W137" s="150">
        <v>0</v>
      </c>
      <c r="X137" s="151">
        <f>W137*H137</f>
        <v>0</v>
      </c>
      <c r="AR137" s="152" t="s">
        <v>193</v>
      </c>
      <c r="AT137" s="152" t="s">
        <v>162</v>
      </c>
      <c r="AU137" s="152" t="s">
        <v>86</v>
      </c>
      <c r="AY137" s="18" t="s">
        <v>165</v>
      </c>
      <c r="BE137" s="153">
        <f>IF(O137="základní",K137,0)</f>
        <v>0</v>
      </c>
      <c r="BF137" s="153">
        <f>IF(O137="snížená",K137,0)</f>
        <v>0</v>
      </c>
      <c r="BG137" s="153">
        <f>IF(O137="zákl. přenesená",K137,0)</f>
        <v>0</v>
      </c>
      <c r="BH137" s="153">
        <f>IF(O137="sníž. přenesená",K137,0)</f>
        <v>0</v>
      </c>
      <c r="BI137" s="153">
        <f>IF(O137="nulová",K137,0)</f>
        <v>0</v>
      </c>
      <c r="BJ137" s="18" t="s">
        <v>84</v>
      </c>
      <c r="BK137" s="153">
        <f>ROUND(P137*H137,2)</f>
        <v>0</v>
      </c>
      <c r="BL137" s="18" t="s">
        <v>174</v>
      </c>
      <c r="BM137" s="152" t="s">
        <v>3064</v>
      </c>
    </row>
    <row r="138" spans="2:65" s="12" customFormat="1" x14ac:dyDescent="0.2">
      <c r="B138" s="164"/>
      <c r="D138" s="165" t="s">
        <v>603</v>
      </c>
      <c r="F138" s="167" t="s">
        <v>3065</v>
      </c>
      <c r="H138" s="168">
        <v>8.1199999999999992</v>
      </c>
      <c r="I138" s="169"/>
      <c r="J138" s="169"/>
      <c r="M138" s="164"/>
      <c r="N138" s="170"/>
      <c r="X138" s="171"/>
      <c r="AT138" s="166" t="s">
        <v>603</v>
      </c>
      <c r="AU138" s="166" t="s">
        <v>86</v>
      </c>
      <c r="AV138" s="12" t="s">
        <v>86</v>
      </c>
      <c r="AW138" s="12" t="s">
        <v>4</v>
      </c>
      <c r="AX138" s="12" t="s">
        <v>84</v>
      </c>
      <c r="AY138" s="166" t="s">
        <v>165</v>
      </c>
    </row>
    <row r="139" spans="2:65" s="1" customFormat="1" ht="37.75" customHeight="1" x14ac:dyDescent="0.2">
      <c r="B139" s="138"/>
      <c r="C139" s="139" t="s">
        <v>239</v>
      </c>
      <c r="D139" s="139" t="s">
        <v>170</v>
      </c>
      <c r="E139" s="140" t="s">
        <v>3066</v>
      </c>
      <c r="F139" s="141" t="s">
        <v>3067</v>
      </c>
      <c r="G139" s="142" t="s">
        <v>173</v>
      </c>
      <c r="H139" s="143">
        <v>45</v>
      </c>
      <c r="I139" s="144"/>
      <c r="J139" s="144"/>
      <c r="K139" s="145">
        <f>ROUND(P139*H139,2)</f>
        <v>0</v>
      </c>
      <c r="L139" s="146"/>
      <c r="M139" s="33"/>
      <c r="N139" s="147" t="s">
        <v>3</v>
      </c>
      <c r="O139" s="148" t="s">
        <v>45</v>
      </c>
      <c r="P139" s="149">
        <f>I139+J139</f>
        <v>0</v>
      </c>
      <c r="Q139" s="149">
        <f>ROUND(I139*H139,2)</f>
        <v>0</v>
      </c>
      <c r="R139" s="149">
        <f>ROUND(J139*H139,2)</f>
        <v>0</v>
      </c>
      <c r="T139" s="150">
        <f>S139*H139</f>
        <v>0</v>
      </c>
      <c r="U139" s="150">
        <v>0</v>
      </c>
      <c r="V139" s="150">
        <f>U139*H139</f>
        <v>0</v>
      </c>
      <c r="W139" s="150">
        <v>0</v>
      </c>
      <c r="X139" s="151">
        <f>W139*H139</f>
        <v>0</v>
      </c>
      <c r="AR139" s="152" t="s">
        <v>174</v>
      </c>
      <c r="AT139" s="152" t="s">
        <v>170</v>
      </c>
      <c r="AU139" s="152" t="s">
        <v>86</v>
      </c>
      <c r="AY139" s="18" t="s">
        <v>165</v>
      </c>
      <c r="BE139" s="153">
        <f>IF(O139="základní",K139,0)</f>
        <v>0</v>
      </c>
      <c r="BF139" s="153">
        <f>IF(O139="snížená",K139,0)</f>
        <v>0</v>
      </c>
      <c r="BG139" s="153">
        <f>IF(O139="zákl. přenesená",K139,0)</f>
        <v>0</v>
      </c>
      <c r="BH139" s="153">
        <f>IF(O139="sníž. přenesená",K139,0)</f>
        <v>0</v>
      </c>
      <c r="BI139" s="153">
        <f>IF(O139="nulová",K139,0)</f>
        <v>0</v>
      </c>
      <c r="BJ139" s="18" t="s">
        <v>84</v>
      </c>
      <c r="BK139" s="153">
        <f>ROUND(P139*H139,2)</f>
        <v>0</v>
      </c>
      <c r="BL139" s="18" t="s">
        <v>174</v>
      </c>
      <c r="BM139" s="152" t="s">
        <v>3068</v>
      </c>
    </row>
    <row r="140" spans="2:65" s="1" customFormat="1" ht="21.75" customHeight="1" x14ac:dyDescent="0.2">
      <c r="B140" s="138"/>
      <c r="C140" s="154" t="s">
        <v>243</v>
      </c>
      <c r="D140" s="154" t="s">
        <v>162</v>
      </c>
      <c r="E140" s="155" t="s">
        <v>3069</v>
      </c>
      <c r="F140" s="156" t="s">
        <v>3070</v>
      </c>
      <c r="G140" s="157" t="s">
        <v>173</v>
      </c>
      <c r="H140" s="158">
        <v>45.674999999999997</v>
      </c>
      <c r="I140" s="159"/>
      <c r="J140" s="160"/>
      <c r="K140" s="161">
        <f>ROUND(P140*H140,2)</f>
        <v>0</v>
      </c>
      <c r="L140" s="160"/>
      <c r="M140" s="162"/>
      <c r="N140" s="163" t="s">
        <v>3</v>
      </c>
      <c r="O140" s="148" t="s">
        <v>45</v>
      </c>
      <c r="P140" s="149">
        <f>I140+J140</f>
        <v>0</v>
      </c>
      <c r="Q140" s="149">
        <f>ROUND(I140*H140,2)</f>
        <v>0</v>
      </c>
      <c r="R140" s="149">
        <f>ROUND(J140*H140,2)</f>
        <v>0</v>
      </c>
      <c r="T140" s="150">
        <f>S140*H140</f>
        <v>0</v>
      </c>
      <c r="U140" s="150">
        <v>3.1800000000000001E-3</v>
      </c>
      <c r="V140" s="150">
        <f>U140*H140</f>
        <v>0.1452465</v>
      </c>
      <c r="W140" s="150">
        <v>0</v>
      </c>
      <c r="X140" s="151">
        <f>W140*H140</f>
        <v>0</v>
      </c>
      <c r="AR140" s="152" t="s">
        <v>193</v>
      </c>
      <c r="AT140" s="152" t="s">
        <v>162</v>
      </c>
      <c r="AU140" s="152" t="s">
        <v>86</v>
      </c>
      <c r="AY140" s="18" t="s">
        <v>165</v>
      </c>
      <c r="BE140" s="153">
        <f>IF(O140="základní",K140,0)</f>
        <v>0</v>
      </c>
      <c r="BF140" s="153">
        <f>IF(O140="snížená",K140,0)</f>
        <v>0</v>
      </c>
      <c r="BG140" s="153">
        <f>IF(O140="zákl. přenesená",K140,0)</f>
        <v>0</v>
      </c>
      <c r="BH140" s="153">
        <f>IF(O140="sníž. přenesená",K140,0)</f>
        <v>0</v>
      </c>
      <c r="BI140" s="153">
        <f>IF(O140="nulová",K140,0)</f>
        <v>0</v>
      </c>
      <c r="BJ140" s="18" t="s">
        <v>84</v>
      </c>
      <c r="BK140" s="153">
        <f>ROUND(P140*H140,2)</f>
        <v>0</v>
      </c>
      <c r="BL140" s="18" t="s">
        <v>174</v>
      </c>
      <c r="BM140" s="152" t="s">
        <v>3071</v>
      </c>
    </row>
    <row r="141" spans="2:65" s="12" customFormat="1" x14ac:dyDescent="0.2">
      <c r="B141" s="164"/>
      <c r="D141" s="165" t="s">
        <v>603</v>
      </c>
      <c r="F141" s="167" t="s">
        <v>2953</v>
      </c>
      <c r="H141" s="168">
        <v>45.674999999999997</v>
      </c>
      <c r="I141" s="169"/>
      <c r="J141" s="169"/>
      <c r="M141" s="164"/>
      <c r="N141" s="170"/>
      <c r="X141" s="171"/>
      <c r="AT141" s="166" t="s">
        <v>603</v>
      </c>
      <c r="AU141" s="166" t="s">
        <v>86</v>
      </c>
      <c r="AV141" s="12" t="s">
        <v>86</v>
      </c>
      <c r="AW141" s="12" t="s">
        <v>4</v>
      </c>
      <c r="AX141" s="12" t="s">
        <v>84</v>
      </c>
      <c r="AY141" s="166" t="s">
        <v>165</v>
      </c>
    </row>
    <row r="142" spans="2:65" s="1" customFormat="1" ht="33" customHeight="1" x14ac:dyDescent="0.2">
      <c r="B142" s="138"/>
      <c r="C142" s="139" t="s">
        <v>249</v>
      </c>
      <c r="D142" s="139" t="s">
        <v>170</v>
      </c>
      <c r="E142" s="140" t="s">
        <v>2346</v>
      </c>
      <c r="F142" s="141" t="s">
        <v>2347</v>
      </c>
      <c r="G142" s="142" t="s">
        <v>173</v>
      </c>
      <c r="H142" s="143">
        <v>68.5</v>
      </c>
      <c r="I142" s="144"/>
      <c r="J142" s="144"/>
      <c r="K142" s="145">
        <f>ROUND(P142*H142,2)</f>
        <v>0</v>
      </c>
      <c r="L142" s="146"/>
      <c r="M142" s="33"/>
      <c r="N142" s="147" t="s">
        <v>3</v>
      </c>
      <c r="O142" s="148" t="s">
        <v>45</v>
      </c>
      <c r="P142" s="149">
        <f>I142+J142</f>
        <v>0</v>
      </c>
      <c r="Q142" s="149">
        <f>ROUND(I142*H142,2)</f>
        <v>0</v>
      </c>
      <c r="R142" s="149">
        <f>ROUND(J142*H142,2)</f>
        <v>0</v>
      </c>
      <c r="T142" s="150">
        <f>S142*H142</f>
        <v>0</v>
      </c>
      <c r="U142" s="150">
        <v>0</v>
      </c>
      <c r="V142" s="150">
        <f>U142*H142</f>
        <v>0</v>
      </c>
      <c r="W142" s="150">
        <v>5.0000000000000001E-3</v>
      </c>
      <c r="X142" s="151">
        <f>W142*H142</f>
        <v>0.34250000000000003</v>
      </c>
      <c r="AR142" s="152" t="s">
        <v>174</v>
      </c>
      <c r="AT142" s="152" t="s">
        <v>170</v>
      </c>
      <c r="AU142" s="152" t="s">
        <v>86</v>
      </c>
      <c r="AY142" s="18" t="s">
        <v>165</v>
      </c>
      <c r="BE142" s="153">
        <f>IF(O142="základní",K142,0)</f>
        <v>0</v>
      </c>
      <c r="BF142" s="153">
        <f>IF(O142="snížená",K142,0)</f>
        <v>0</v>
      </c>
      <c r="BG142" s="153">
        <f>IF(O142="zákl. přenesená",K142,0)</f>
        <v>0</v>
      </c>
      <c r="BH142" s="153">
        <f>IF(O142="sníž. přenesená",K142,0)</f>
        <v>0</v>
      </c>
      <c r="BI142" s="153">
        <f>IF(O142="nulová",K142,0)</f>
        <v>0</v>
      </c>
      <c r="BJ142" s="18" t="s">
        <v>84</v>
      </c>
      <c r="BK142" s="153">
        <f>ROUND(P142*H142,2)</f>
        <v>0</v>
      </c>
      <c r="BL142" s="18" t="s">
        <v>174</v>
      </c>
      <c r="BM142" s="152" t="s">
        <v>3072</v>
      </c>
    </row>
    <row r="143" spans="2:65" s="12" customFormat="1" x14ac:dyDescent="0.2">
      <c r="B143" s="164"/>
      <c r="D143" s="165" t="s">
        <v>603</v>
      </c>
      <c r="E143" s="166" t="s">
        <v>3</v>
      </c>
      <c r="F143" s="167" t="s">
        <v>3073</v>
      </c>
      <c r="H143" s="168">
        <v>15.5</v>
      </c>
      <c r="I143" s="169"/>
      <c r="J143" s="169"/>
      <c r="M143" s="164"/>
      <c r="N143" s="170"/>
      <c r="X143" s="171"/>
      <c r="AT143" s="166" t="s">
        <v>603</v>
      </c>
      <c r="AU143" s="166" t="s">
        <v>86</v>
      </c>
      <c r="AV143" s="12" t="s">
        <v>86</v>
      </c>
      <c r="AW143" s="12" t="s">
        <v>5</v>
      </c>
      <c r="AX143" s="12" t="s">
        <v>76</v>
      </c>
      <c r="AY143" s="166" t="s">
        <v>165</v>
      </c>
    </row>
    <row r="144" spans="2:65" s="12" customFormat="1" x14ac:dyDescent="0.2">
      <c r="B144" s="164"/>
      <c r="D144" s="165" t="s">
        <v>603</v>
      </c>
      <c r="E144" s="166" t="s">
        <v>3</v>
      </c>
      <c r="F144" s="167" t="s">
        <v>3074</v>
      </c>
      <c r="H144" s="168">
        <v>8</v>
      </c>
      <c r="I144" s="169"/>
      <c r="J144" s="169"/>
      <c r="M144" s="164"/>
      <c r="N144" s="170"/>
      <c r="X144" s="171"/>
      <c r="AT144" s="166" t="s">
        <v>603</v>
      </c>
      <c r="AU144" s="166" t="s">
        <v>86</v>
      </c>
      <c r="AV144" s="12" t="s">
        <v>86</v>
      </c>
      <c r="AW144" s="12" t="s">
        <v>5</v>
      </c>
      <c r="AX144" s="12" t="s">
        <v>76</v>
      </c>
      <c r="AY144" s="166" t="s">
        <v>165</v>
      </c>
    </row>
    <row r="145" spans="2:65" s="12" customFormat="1" x14ac:dyDescent="0.2">
      <c r="B145" s="164"/>
      <c r="D145" s="165" t="s">
        <v>603</v>
      </c>
      <c r="E145" s="166" t="s">
        <v>3</v>
      </c>
      <c r="F145" s="167" t="s">
        <v>3075</v>
      </c>
      <c r="H145" s="168">
        <v>45</v>
      </c>
      <c r="I145" s="169"/>
      <c r="J145" s="169"/>
      <c r="M145" s="164"/>
      <c r="N145" s="170"/>
      <c r="X145" s="171"/>
      <c r="AT145" s="166" t="s">
        <v>603</v>
      </c>
      <c r="AU145" s="166" t="s">
        <v>86</v>
      </c>
      <c r="AV145" s="12" t="s">
        <v>86</v>
      </c>
      <c r="AW145" s="12" t="s">
        <v>5</v>
      </c>
      <c r="AX145" s="12" t="s">
        <v>76</v>
      </c>
      <c r="AY145" s="166" t="s">
        <v>165</v>
      </c>
    </row>
    <row r="146" spans="2:65" s="13" customFormat="1" x14ac:dyDescent="0.2">
      <c r="B146" s="172"/>
      <c r="D146" s="165" t="s">
        <v>603</v>
      </c>
      <c r="E146" s="173" t="s">
        <v>3</v>
      </c>
      <c r="F146" s="174" t="s">
        <v>606</v>
      </c>
      <c r="H146" s="175">
        <v>68.5</v>
      </c>
      <c r="I146" s="176"/>
      <c r="J146" s="176"/>
      <c r="M146" s="172"/>
      <c r="N146" s="177"/>
      <c r="X146" s="178"/>
      <c r="AT146" s="173" t="s">
        <v>603</v>
      </c>
      <c r="AU146" s="173" t="s">
        <v>86</v>
      </c>
      <c r="AV146" s="13" t="s">
        <v>174</v>
      </c>
      <c r="AW146" s="13" t="s">
        <v>5</v>
      </c>
      <c r="AX146" s="13" t="s">
        <v>84</v>
      </c>
      <c r="AY146" s="173" t="s">
        <v>165</v>
      </c>
    </row>
    <row r="147" spans="2:65" s="1" customFormat="1" ht="16.5" customHeight="1" x14ac:dyDescent="0.2">
      <c r="B147" s="138"/>
      <c r="C147" s="139" t="s">
        <v>9</v>
      </c>
      <c r="D147" s="139" t="s">
        <v>170</v>
      </c>
      <c r="E147" s="140" t="s">
        <v>3076</v>
      </c>
      <c r="F147" s="141" t="s">
        <v>3077</v>
      </c>
      <c r="G147" s="142" t="s">
        <v>788</v>
      </c>
      <c r="H147" s="143">
        <v>1</v>
      </c>
      <c r="I147" s="144"/>
      <c r="J147" s="144"/>
      <c r="K147" s="145">
        <f t="shared" ref="K147:K169" si="1">ROUND(P147*H147,2)</f>
        <v>0</v>
      </c>
      <c r="L147" s="146"/>
      <c r="M147" s="33"/>
      <c r="N147" s="147" t="s">
        <v>3</v>
      </c>
      <c r="O147" s="148" t="s">
        <v>45</v>
      </c>
      <c r="P147" s="149">
        <f t="shared" ref="P147:P169" si="2">I147+J147</f>
        <v>0</v>
      </c>
      <c r="Q147" s="149">
        <f t="shared" ref="Q147:Q169" si="3">ROUND(I147*H147,2)</f>
        <v>0</v>
      </c>
      <c r="R147" s="149">
        <f t="shared" ref="R147:R169" si="4">ROUND(J147*H147,2)</f>
        <v>0</v>
      </c>
      <c r="T147" s="150">
        <f t="shared" ref="T147:T169" si="5">S147*H147</f>
        <v>0</v>
      </c>
      <c r="U147" s="150">
        <v>0</v>
      </c>
      <c r="V147" s="150">
        <f t="shared" ref="V147:V169" si="6">U147*H147</f>
        <v>0</v>
      </c>
      <c r="W147" s="150">
        <v>0</v>
      </c>
      <c r="X147" s="151">
        <f t="shared" ref="X147:X169" si="7">W147*H147</f>
        <v>0</v>
      </c>
      <c r="AR147" s="152" t="s">
        <v>174</v>
      </c>
      <c r="AT147" s="152" t="s">
        <v>170</v>
      </c>
      <c r="AU147" s="152" t="s">
        <v>86</v>
      </c>
      <c r="AY147" s="18" t="s">
        <v>165</v>
      </c>
      <c r="BE147" s="153">
        <f t="shared" ref="BE147:BE169" si="8">IF(O147="základní",K147,0)</f>
        <v>0</v>
      </c>
      <c r="BF147" s="153">
        <f t="shared" ref="BF147:BF169" si="9">IF(O147="snížená",K147,0)</f>
        <v>0</v>
      </c>
      <c r="BG147" s="153">
        <f t="shared" ref="BG147:BG169" si="10">IF(O147="zákl. přenesená",K147,0)</f>
        <v>0</v>
      </c>
      <c r="BH147" s="153">
        <f t="shared" ref="BH147:BH169" si="11">IF(O147="sníž. přenesená",K147,0)</f>
        <v>0</v>
      </c>
      <c r="BI147" s="153">
        <f t="shared" ref="BI147:BI169" si="12">IF(O147="nulová",K147,0)</f>
        <v>0</v>
      </c>
      <c r="BJ147" s="18" t="s">
        <v>84</v>
      </c>
      <c r="BK147" s="153">
        <f t="shared" ref="BK147:BK169" si="13">ROUND(P147*H147,2)</f>
        <v>0</v>
      </c>
      <c r="BL147" s="18" t="s">
        <v>174</v>
      </c>
      <c r="BM147" s="152" t="s">
        <v>3078</v>
      </c>
    </row>
    <row r="148" spans="2:65" s="1" customFormat="1" ht="44.25" customHeight="1" x14ac:dyDescent="0.2">
      <c r="B148" s="138"/>
      <c r="C148" s="139" t="s">
        <v>257</v>
      </c>
      <c r="D148" s="139" t="s">
        <v>170</v>
      </c>
      <c r="E148" s="140" t="s">
        <v>3079</v>
      </c>
      <c r="F148" s="141" t="s">
        <v>3080</v>
      </c>
      <c r="G148" s="142" t="s">
        <v>727</v>
      </c>
      <c r="H148" s="143">
        <v>3</v>
      </c>
      <c r="I148" s="144"/>
      <c r="J148" s="144"/>
      <c r="K148" s="145">
        <f t="shared" si="1"/>
        <v>0</v>
      </c>
      <c r="L148" s="146"/>
      <c r="M148" s="33"/>
      <c r="N148" s="147" t="s">
        <v>3</v>
      </c>
      <c r="O148" s="148" t="s">
        <v>45</v>
      </c>
      <c r="P148" s="149">
        <f t="shared" si="2"/>
        <v>0</v>
      </c>
      <c r="Q148" s="149">
        <f t="shared" si="3"/>
        <v>0</v>
      </c>
      <c r="R148" s="149">
        <f t="shared" si="4"/>
        <v>0</v>
      </c>
      <c r="T148" s="150">
        <f t="shared" si="5"/>
        <v>0</v>
      </c>
      <c r="U148" s="150">
        <v>0</v>
      </c>
      <c r="V148" s="150">
        <f t="shared" si="6"/>
        <v>0</v>
      </c>
      <c r="W148" s="150">
        <v>0</v>
      </c>
      <c r="X148" s="151">
        <f t="shared" si="7"/>
        <v>0</v>
      </c>
      <c r="AR148" s="152" t="s">
        <v>174</v>
      </c>
      <c r="AT148" s="152" t="s">
        <v>170</v>
      </c>
      <c r="AU148" s="152" t="s">
        <v>86</v>
      </c>
      <c r="AY148" s="18" t="s">
        <v>165</v>
      </c>
      <c r="BE148" s="153">
        <f t="shared" si="8"/>
        <v>0</v>
      </c>
      <c r="BF148" s="153">
        <f t="shared" si="9"/>
        <v>0</v>
      </c>
      <c r="BG148" s="153">
        <f t="shared" si="10"/>
        <v>0</v>
      </c>
      <c r="BH148" s="153">
        <f t="shared" si="11"/>
        <v>0</v>
      </c>
      <c r="BI148" s="153">
        <f t="shared" si="12"/>
        <v>0</v>
      </c>
      <c r="BJ148" s="18" t="s">
        <v>84</v>
      </c>
      <c r="BK148" s="153">
        <f t="shared" si="13"/>
        <v>0</v>
      </c>
      <c r="BL148" s="18" t="s">
        <v>174</v>
      </c>
      <c r="BM148" s="152" t="s">
        <v>3081</v>
      </c>
    </row>
    <row r="149" spans="2:65" s="1" customFormat="1" ht="16.5" customHeight="1" x14ac:dyDescent="0.2">
      <c r="B149" s="138"/>
      <c r="C149" s="154" t="s">
        <v>261</v>
      </c>
      <c r="D149" s="154" t="s">
        <v>162</v>
      </c>
      <c r="E149" s="155" t="s">
        <v>3082</v>
      </c>
      <c r="F149" s="156" t="s">
        <v>3083</v>
      </c>
      <c r="G149" s="157" t="s">
        <v>727</v>
      </c>
      <c r="H149" s="158">
        <v>1</v>
      </c>
      <c r="I149" s="159"/>
      <c r="J149" s="160"/>
      <c r="K149" s="161">
        <f t="shared" si="1"/>
        <v>0</v>
      </c>
      <c r="L149" s="160"/>
      <c r="M149" s="162"/>
      <c r="N149" s="163" t="s">
        <v>3</v>
      </c>
      <c r="O149" s="148" t="s">
        <v>45</v>
      </c>
      <c r="P149" s="149">
        <f t="shared" si="2"/>
        <v>0</v>
      </c>
      <c r="Q149" s="149">
        <f t="shared" si="3"/>
        <v>0</v>
      </c>
      <c r="R149" s="149">
        <f t="shared" si="4"/>
        <v>0</v>
      </c>
      <c r="T149" s="150">
        <f t="shared" si="5"/>
        <v>0</v>
      </c>
      <c r="U149" s="150">
        <v>5.0000000000000002E-5</v>
      </c>
      <c r="V149" s="150">
        <f t="shared" si="6"/>
        <v>5.0000000000000002E-5</v>
      </c>
      <c r="W149" s="150">
        <v>0</v>
      </c>
      <c r="X149" s="151">
        <f t="shared" si="7"/>
        <v>0</v>
      </c>
      <c r="AR149" s="152" t="s">
        <v>193</v>
      </c>
      <c r="AT149" s="152" t="s">
        <v>162</v>
      </c>
      <c r="AU149" s="152" t="s">
        <v>86</v>
      </c>
      <c r="AY149" s="18" t="s">
        <v>165</v>
      </c>
      <c r="BE149" s="153">
        <f t="shared" si="8"/>
        <v>0</v>
      </c>
      <c r="BF149" s="153">
        <f t="shared" si="9"/>
        <v>0</v>
      </c>
      <c r="BG149" s="153">
        <f t="shared" si="10"/>
        <v>0</v>
      </c>
      <c r="BH149" s="153">
        <f t="shared" si="11"/>
        <v>0</v>
      </c>
      <c r="BI149" s="153">
        <f t="shared" si="12"/>
        <v>0</v>
      </c>
      <c r="BJ149" s="18" t="s">
        <v>84</v>
      </c>
      <c r="BK149" s="153">
        <f t="shared" si="13"/>
        <v>0</v>
      </c>
      <c r="BL149" s="18" t="s">
        <v>174</v>
      </c>
      <c r="BM149" s="152" t="s">
        <v>3084</v>
      </c>
    </row>
    <row r="150" spans="2:65" s="1" customFormat="1" ht="16.5" customHeight="1" x14ac:dyDescent="0.2">
      <c r="B150" s="138"/>
      <c r="C150" s="154" t="s">
        <v>265</v>
      </c>
      <c r="D150" s="154" t="s">
        <v>162</v>
      </c>
      <c r="E150" s="155" t="s">
        <v>3085</v>
      </c>
      <c r="F150" s="156" t="s">
        <v>3086</v>
      </c>
      <c r="G150" s="157" t="s">
        <v>178</v>
      </c>
      <c r="H150" s="158">
        <v>2</v>
      </c>
      <c r="I150" s="159"/>
      <c r="J150" s="160"/>
      <c r="K150" s="161">
        <f t="shared" si="1"/>
        <v>0</v>
      </c>
      <c r="L150" s="160"/>
      <c r="M150" s="162"/>
      <c r="N150" s="163" t="s">
        <v>3</v>
      </c>
      <c r="O150" s="148" t="s">
        <v>45</v>
      </c>
      <c r="P150" s="149">
        <f t="shared" si="2"/>
        <v>0</v>
      </c>
      <c r="Q150" s="149">
        <f t="shared" si="3"/>
        <v>0</v>
      </c>
      <c r="R150" s="149">
        <f t="shared" si="4"/>
        <v>0</v>
      </c>
      <c r="T150" s="150">
        <f t="shared" si="5"/>
        <v>0</v>
      </c>
      <c r="U150" s="150">
        <v>0</v>
      </c>
      <c r="V150" s="150">
        <f t="shared" si="6"/>
        <v>0</v>
      </c>
      <c r="W150" s="150">
        <v>0</v>
      </c>
      <c r="X150" s="151">
        <f t="shared" si="7"/>
        <v>0</v>
      </c>
      <c r="AR150" s="152" t="s">
        <v>732</v>
      </c>
      <c r="AT150" s="152" t="s">
        <v>162</v>
      </c>
      <c r="AU150" s="152" t="s">
        <v>86</v>
      </c>
      <c r="AY150" s="18" t="s">
        <v>165</v>
      </c>
      <c r="BE150" s="153">
        <f t="shared" si="8"/>
        <v>0</v>
      </c>
      <c r="BF150" s="153">
        <f t="shared" si="9"/>
        <v>0</v>
      </c>
      <c r="BG150" s="153">
        <f t="shared" si="10"/>
        <v>0</v>
      </c>
      <c r="BH150" s="153">
        <f t="shared" si="11"/>
        <v>0</v>
      </c>
      <c r="BI150" s="153">
        <f t="shared" si="12"/>
        <v>0</v>
      </c>
      <c r="BJ150" s="18" t="s">
        <v>84</v>
      </c>
      <c r="BK150" s="153">
        <f t="shared" si="13"/>
        <v>0</v>
      </c>
      <c r="BL150" s="18" t="s">
        <v>311</v>
      </c>
      <c r="BM150" s="152" t="s">
        <v>3087</v>
      </c>
    </row>
    <row r="151" spans="2:65" s="1" customFormat="1" ht="44.25" customHeight="1" x14ac:dyDescent="0.2">
      <c r="B151" s="138"/>
      <c r="C151" s="139" t="s">
        <v>269</v>
      </c>
      <c r="D151" s="139" t="s">
        <v>170</v>
      </c>
      <c r="E151" s="140" t="s">
        <v>3088</v>
      </c>
      <c r="F151" s="141" t="s">
        <v>3089</v>
      </c>
      <c r="G151" s="142" t="s">
        <v>727</v>
      </c>
      <c r="H151" s="143">
        <v>2</v>
      </c>
      <c r="I151" s="144"/>
      <c r="J151" s="144"/>
      <c r="K151" s="145">
        <f t="shared" si="1"/>
        <v>0</v>
      </c>
      <c r="L151" s="146"/>
      <c r="M151" s="33"/>
      <c r="N151" s="147" t="s">
        <v>3</v>
      </c>
      <c r="O151" s="148" t="s">
        <v>45</v>
      </c>
      <c r="P151" s="149">
        <f t="shared" si="2"/>
        <v>0</v>
      </c>
      <c r="Q151" s="149">
        <f t="shared" si="3"/>
        <v>0</v>
      </c>
      <c r="R151" s="149">
        <f t="shared" si="4"/>
        <v>0</v>
      </c>
      <c r="T151" s="150">
        <f t="shared" si="5"/>
        <v>0</v>
      </c>
      <c r="U151" s="150">
        <v>0</v>
      </c>
      <c r="V151" s="150">
        <f t="shared" si="6"/>
        <v>0</v>
      </c>
      <c r="W151" s="150">
        <v>0</v>
      </c>
      <c r="X151" s="151">
        <f t="shared" si="7"/>
        <v>0</v>
      </c>
      <c r="AR151" s="152" t="s">
        <v>174</v>
      </c>
      <c r="AT151" s="152" t="s">
        <v>170</v>
      </c>
      <c r="AU151" s="152" t="s">
        <v>86</v>
      </c>
      <c r="AY151" s="18" t="s">
        <v>165</v>
      </c>
      <c r="BE151" s="153">
        <f t="shared" si="8"/>
        <v>0</v>
      </c>
      <c r="BF151" s="153">
        <f t="shared" si="9"/>
        <v>0</v>
      </c>
      <c r="BG151" s="153">
        <f t="shared" si="10"/>
        <v>0</v>
      </c>
      <c r="BH151" s="153">
        <f t="shared" si="11"/>
        <v>0</v>
      </c>
      <c r="BI151" s="153">
        <f t="shared" si="12"/>
        <v>0</v>
      </c>
      <c r="BJ151" s="18" t="s">
        <v>84</v>
      </c>
      <c r="BK151" s="153">
        <f t="shared" si="13"/>
        <v>0</v>
      </c>
      <c r="BL151" s="18" t="s">
        <v>174</v>
      </c>
      <c r="BM151" s="152" t="s">
        <v>3090</v>
      </c>
    </row>
    <row r="152" spans="2:65" s="1" customFormat="1" ht="16.5" customHeight="1" x14ac:dyDescent="0.2">
      <c r="B152" s="138"/>
      <c r="C152" s="154" t="s">
        <v>273</v>
      </c>
      <c r="D152" s="154" t="s">
        <v>162</v>
      </c>
      <c r="E152" s="155" t="s">
        <v>3091</v>
      </c>
      <c r="F152" s="156" t="s">
        <v>3092</v>
      </c>
      <c r="G152" s="157" t="s">
        <v>178</v>
      </c>
      <c r="H152" s="158">
        <v>2</v>
      </c>
      <c r="I152" s="159"/>
      <c r="J152" s="160"/>
      <c r="K152" s="161">
        <f t="shared" si="1"/>
        <v>0</v>
      </c>
      <c r="L152" s="160"/>
      <c r="M152" s="162"/>
      <c r="N152" s="163" t="s">
        <v>3</v>
      </c>
      <c r="O152" s="148" t="s">
        <v>45</v>
      </c>
      <c r="P152" s="149">
        <f t="shared" si="2"/>
        <v>0</v>
      </c>
      <c r="Q152" s="149">
        <f t="shared" si="3"/>
        <v>0</v>
      </c>
      <c r="R152" s="149">
        <f t="shared" si="4"/>
        <v>0</v>
      </c>
      <c r="T152" s="150">
        <f t="shared" si="5"/>
        <v>0</v>
      </c>
      <c r="U152" s="150">
        <v>0</v>
      </c>
      <c r="V152" s="150">
        <f t="shared" si="6"/>
        <v>0</v>
      </c>
      <c r="W152" s="150">
        <v>0</v>
      </c>
      <c r="X152" s="151">
        <f t="shared" si="7"/>
        <v>0</v>
      </c>
      <c r="AR152" s="152" t="s">
        <v>193</v>
      </c>
      <c r="AT152" s="152" t="s">
        <v>162</v>
      </c>
      <c r="AU152" s="152" t="s">
        <v>86</v>
      </c>
      <c r="AY152" s="18" t="s">
        <v>165</v>
      </c>
      <c r="BE152" s="153">
        <f t="shared" si="8"/>
        <v>0</v>
      </c>
      <c r="BF152" s="153">
        <f t="shared" si="9"/>
        <v>0</v>
      </c>
      <c r="BG152" s="153">
        <f t="shared" si="10"/>
        <v>0</v>
      </c>
      <c r="BH152" s="153">
        <f t="shared" si="11"/>
        <v>0</v>
      </c>
      <c r="BI152" s="153">
        <f t="shared" si="12"/>
        <v>0</v>
      </c>
      <c r="BJ152" s="18" t="s">
        <v>84</v>
      </c>
      <c r="BK152" s="153">
        <f t="shared" si="13"/>
        <v>0</v>
      </c>
      <c r="BL152" s="18" t="s">
        <v>174</v>
      </c>
      <c r="BM152" s="152" t="s">
        <v>3093</v>
      </c>
    </row>
    <row r="153" spans="2:65" s="1" customFormat="1" ht="44.25" customHeight="1" x14ac:dyDescent="0.2">
      <c r="B153" s="138"/>
      <c r="C153" s="139" t="s">
        <v>277</v>
      </c>
      <c r="D153" s="139" t="s">
        <v>170</v>
      </c>
      <c r="E153" s="140" t="s">
        <v>3094</v>
      </c>
      <c r="F153" s="141" t="s">
        <v>3095</v>
      </c>
      <c r="G153" s="142" t="s">
        <v>727</v>
      </c>
      <c r="H153" s="143">
        <v>3</v>
      </c>
      <c r="I153" s="144"/>
      <c r="J153" s="144"/>
      <c r="K153" s="145">
        <f t="shared" si="1"/>
        <v>0</v>
      </c>
      <c r="L153" s="146"/>
      <c r="M153" s="33"/>
      <c r="N153" s="147" t="s">
        <v>3</v>
      </c>
      <c r="O153" s="148" t="s">
        <v>45</v>
      </c>
      <c r="P153" s="149">
        <f t="shared" si="2"/>
        <v>0</v>
      </c>
      <c r="Q153" s="149">
        <f t="shared" si="3"/>
        <v>0</v>
      </c>
      <c r="R153" s="149">
        <f t="shared" si="4"/>
        <v>0</v>
      </c>
      <c r="T153" s="150">
        <f t="shared" si="5"/>
        <v>0</v>
      </c>
      <c r="U153" s="150">
        <v>0</v>
      </c>
      <c r="V153" s="150">
        <f t="shared" si="6"/>
        <v>0</v>
      </c>
      <c r="W153" s="150">
        <v>0</v>
      </c>
      <c r="X153" s="151">
        <f t="shared" si="7"/>
        <v>0</v>
      </c>
      <c r="AR153" s="152" t="s">
        <v>174</v>
      </c>
      <c r="AT153" s="152" t="s">
        <v>170</v>
      </c>
      <c r="AU153" s="152" t="s">
        <v>86</v>
      </c>
      <c r="AY153" s="18" t="s">
        <v>165</v>
      </c>
      <c r="BE153" s="153">
        <f t="shared" si="8"/>
        <v>0</v>
      </c>
      <c r="BF153" s="153">
        <f t="shared" si="9"/>
        <v>0</v>
      </c>
      <c r="BG153" s="153">
        <f t="shared" si="10"/>
        <v>0</v>
      </c>
      <c r="BH153" s="153">
        <f t="shared" si="11"/>
        <v>0</v>
      </c>
      <c r="BI153" s="153">
        <f t="shared" si="12"/>
        <v>0</v>
      </c>
      <c r="BJ153" s="18" t="s">
        <v>84</v>
      </c>
      <c r="BK153" s="153">
        <f t="shared" si="13"/>
        <v>0</v>
      </c>
      <c r="BL153" s="18" t="s">
        <v>174</v>
      </c>
      <c r="BM153" s="152" t="s">
        <v>3096</v>
      </c>
    </row>
    <row r="154" spans="2:65" s="1" customFormat="1" ht="16.5" customHeight="1" x14ac:dyDescent="0.2">
      <c r="B154" s="138"/>
      <c r="C154" s="154" t="s">
        <v>281</v>
      </c>
      <c r="D154" s="154" t="s">
        <v>162</v>
      </c>
      <c r="E154" s="155" t="s">
        <v>3097</v>
      </c>
      <c r="F154" s="156" t="s">
        <v>3098</v>
      </c>
      <c r="G154" s="157" t="s">
        <v>727</v>
      </c>
      <c r="H154" s="158">
        <v>1</v>
      </c>
      <c r="I154" s="159"/>
      <c r="J154" s="160"/>
      <c r="K154" s="161">
        <f t="shared" si="1"/>
        <v>0</v>
      </c>
      <c r="L154" s="160"/>
      <c r="M154" s="162"/>
      <c r="N154" s="163" t="s">
        <v>3</v>
      </c>
      <c r="O154" s="148" t="s">
        <v>45</v>
      </c>
      <c r="P154" s="149">
        <f t="shared" si="2"/>
        <v>0</v>
      </c>
      <c r="Q154" s="149">
        <f t="shared" si="3"/>
        <v>0</v>
      </c>
      <c r="R154" s="149">
        <f t="shared" si="4"/>
        <v>0</v>
      </c>
      <c r="T154" s="150">
        <f t="shared" si="5"/>
        <v>0</v>
      </c>
      <c r="U154" s="150">
        <v>3.8999999999999999E-4</v>
      </c>
      <c r="V154" s="150">
        <f t="shared" si="6"/>
        <v>3.8999999999999999E-4</v>
      </c>
      <c r="W154" s="150">
        <v>0</v>
      </c>
      <c r="X154" s="151">
        <f t="shared" si="7"/>
        <v>0</v>
      </c>
      <c r="AR154" s="152" t="s">
        <v>193</v>
      </c>
      <c r="AT154" s="152" t="s">
        <v>162</v>
      </c>
      <c r="AU154" s="152" t="s">
        <v>86</v>
      </c>
      <c r="AY154" s="18" t="s">
        <v>165</v>
      </c>
      <c r="BE154" s="153">
        <f t="shared" si="8"/>
        <v>0</v>
      </c>
      <c r="BF154" s="153">
        <f t="shared" si="9"/>
        <v>0</v>
      </c>
      <c r="BG154" s="153">
        <f t="shared" si="10"/>
        <v>0</v>
      </c>
      <c r="BH154" s="153">
        <f t="shared" si="11"/>
        <v>0</v>
      </c>
      <c r="BI154" s="153">
        <f t="shared" si="12"/>
        <v>0</v>
      </c>
      <c r="BJ154" s="18" t="s">
        <v>84</v>
      </c>
      <c r="BK154" s="153">
        <f t="shared" si="13"/>
        <v>0</v>
      </c>
      <c r="BL154" s="18" t="s">
        <v>174</v>
      </c>
      <c r="BM154" s="152" t="s">
        <v>3099</v>
      </c>
    </row>
    <row r="155" spans="2:65" s="1" customFormat="1" ht="16.5" customHeight="1" x14ac:dyDescent="0.2">
      <c r="B155" s="138"/>
      <c r="C155" s="154" t="s">
        <v>285</v>
      </c>
      <c r="D155" s="154" t="s">
        <v>162</v>
      </c>
      <c r="E155" s="155" t="s">
        <v>3100</v>
      </c>
      <c r="F155" s="156" t="s">
        <v>3101</v>
      </c>
      <c r="G155" s="157" t="s">
        <v>178</v>
      </c>
      <c r="H155" s="158">
        <v>2</v>
      </c>
      <c r="I155" s="159"/>
      <c r="J155" s="160"/>
      <c r="K155" s="161">
        <f t="shared" si="1"/>
        <v>0</v>
      </c>
      <c r="L155" s="160"/>
      <c r="M155" s="162"/>
      <c r="N155" s="163" t="s">
        <v>3</v>
      </c>
      <c r="O155" s="148" t="s">
        <v>45</v>
      </c>
      <c r="P155" s="149">
        <f t="shared" si="2"/>
        <v>0</v>
      </c>
      <c r="Q155" s="149">
        <f t="shared" si="3"/>
        <v>0</v>
      </c>
      <c r="R155" s="149">
        <f t="shared" si="4"/>
        <v>0</v>
      </c>
      <c r="T155" s="150">
        <f t="shared" si="5"/>
        <v>0</v>
      </c>
      <c r="U155" s="150">
        <v>0</v>
      </c>
      <c r="V155" s="150">
        <f t="shared" si="6"/>
        <v>0</v>
      </c>
      <c r="W155" s="150">
        <v>0</v>
      </c>
      <c r="X155" s="151">
        <f t="shared" si="7"/>
        <v>0</v>
      </c>
      <c r="AR155" s="152" t="s">
        <v>732</v>
      </c>
      <c r="AT155" s="152" t="s">
        <v>162</v>
      </c>
      <c r="AU155" s="152" t="s">
        <v>86</v>
      </c>
      <c r="AY155" s="18" t="s">
        <v>165</v>
      </c>
      <c r="BE155" s="153">
        <f t="shared" si="8"/>
        <v>0</v>
      </c>
      <c r="BF155" s="153">
        <f t="shared" si="9"/>
        <v>0</v>
      </c>
      <c r="BG155" s="153">
        <f t="shared" si="10"/>
        <v>0</v>
      </c>
      <c r="BH155" s="153">
        <f t="shared" si="11"/>
        <v>0</v>
      </c>
      <c r="BI155" s="153">
        <f t="shared" si="12"/>
        <v>0</v>
      </c>
      <c r="BJ155" s="18" t="s">
        <v>84</v>
      </c>
      <c r="BK155" s="153">
        <f t="shared" si="13"/>
        <v>0</v>
      </c>
      <c r="BL155" s="18" t="s">
        <v>311</v>
      </c>
      <c r="BM155" s="152" t="s">
        <v>3102</v>
      </c>
    </row>
    <row r="156" spans="2:65" s="1" customFormat="1" ht="44.25" customHeight="1" x14ac:dyDescent="0.2">
      <c r="B156" s="138"/>
      <c r="C156" s="139" t="s">
        <v>289</v>
      </c>
      <c r="D156" s="139" t="s">
        <v>170</v>
      </c>
      <c r="E156" s="140" t="s">
        <v>3103</v>
      </c>
      <c r="F156" s="141" t="s">
        <v>3104</v>
      </c>
      <c r="G156" s="142" t="s">
        <v>727</v>
      </c>
      <c r="H156" s="143">
        <v>2</v>
      </c>
      <c r="I156" s="144"/>
      <c r="J156" s="144"/>
      <c r="K156" s="145">
        <f t="shared" si="1"/>
        <v>0</v>
      </c>
      <c r="L156" s="146"/>
      <c r="M156" s="33"/>
      <c r="N156" s="147" t="s">
        <v>3</v>
      </c>
      <c r="O156" s="148" t="s">
        <v>45</v>
      </c>
      <c r="P156" s="149">
        <f t="shared" si="2"/>
        <v>0</v>
      </c>
      <c r="Q156" s="149">
        <f t="shared" si="3"/>
        <v>0</v>
      </c>
      <c r="R156" s="149">
        <f t="shared" si="4"/>
        <v>0</v>
      </c>
      <c r="T156" s="150">
        <f t="shared" si="5"/>
        <v>0</v>
      </c>
      <c r="U156" s="150">
        <v>0</v>
      </c>
      <c r="V156" s="150">
        <f t="shared" si="6"/>
        <v>0</v>
      </c>
      <c r="W156" s="150">
        <v>0</v>
      </c>
      <c r="X156" s="151">
        <f t="shared" si="7"/>
        <v>0</v>
      </c>
      <c r="AR156" s="152" t="s">
        <v>174</v>
      </c>
      <c r="AT156" s="152" t="s">
        <v>170</v>
      </c>
      <c r="AU156" s="152" t="s">
        <v>86</v>
      </c>
      <c r="AY156" s="18" t="s">
        <v>165</v>
      </c>
      <c r="BE156" s="153">
        <f t="shared" si="8"/>
        <v>0</v>
      </c>
      <c r="BF156" s="153">
        <f t="shared" si="9"/>
        <v>0</v>
      </c>
      <c r="BG156" s="153">
        <f t="shared" si="10"/>
        <v>0</v>
      </c>
      <c r="BH156" s="153">
        <f t="shared" si="11"/>
        <v>0</v>
      </c>
      <c r="BI156" s="153">
        <f t="shared" si="12"/>
        <v>0</v>
      </c>
      <c r="BJ156" s="18" t="s">
        <v>84</v>
      </c>
      <c r="BK156" s="153">
        <f t="shared" si="13"/>
        <v>0</v>
      </c>
      <c r="BL156" s="18" t="s">
        <v>174</v>
      </c>
      <c r="BM156" s="152" t="s">
        <v>3105</v>
      </c>
    </row>
    <row r="157" spans="2:65" s="1" customFormat="1" ht="16.5" customHeight="1" x14ac:dyDescent="0.2">
      <c r="B157" s="138"/>
      <c r="C157" s="154" t="s">
        <v>293</v>
      </c>
      <c r="D157" s="154" t="s">
        <v>162</v>
      </c>
      <c r="E157" s="155" t="s">
        <v>3106</v>
      </c>
      <c r="F157" s="156" t="s">
        <v>3107</v>
      </c>
      <c r="G157" s="157" t="s">
        <v>178</v>
      </c>
      <c r="H157" s="158">
        <v>2</v>
      </c>
      <c r="I157" s="159"/>
      <c r="J157" s="160"/>
      <c r="K157" s="161">
        <f t="shared" si="1"/>
        <v>0</v>
      </c>
      <c r="L157" s="160"/>
      <c r="M157" s="162"/>
      <c r="N157" s="163" t="s">
        <v>3</v>
      </c>
      <c r="O157" s="148" t="s">
        <v>45</v>
      </c>
      <c r="P157" s="149">
        <f t="shared" si="2"/>
        <v>0</v>
      </c>
      <c r="Q157" s="149">
        <f t="shared" si="3"/>
        <v>0</v>
      </c>
      <c r="R157" s="149">
        <f t="shared" si="4"/>
        <v>0</v>
      </c>
      <c r="T157" s="150">
        <f t="shared" si="5"/>
        <v>0</v>
      </c>
      <c r="U157" s="150">
        <v>0</v>
      </c>
      <c r="V157" s="150">
        <f t="shared" si="6"/>
        <v>0</v>
      </c>
      <c r="W157" s="150">
        <v>0</v>
      </c>
      <c r="X157" s="151">
        <f t="shared" si="7"/>
        <v>0</v>
      </c>
      <c r="AR157" s="152" t="s">
        <v>193</v>
      </c>
      <c r="AT157" s="152" t="s">
        <v>162</v>
      </c>
      <c r="AU157" s="152" t="s">
        <v>86</v>
      </c>
      <c r="AY157" s="18" t="s">
        <v>165</v>
      </c>
      <c r="BE157" s="153">
        <f t="shared" si="8"/>
        <v>0</v>
      </c>
      <c r="BF157" s="153">
        <f t="shared" si="9"/>
        <v>0</v>
      </c>
      <c r="BG157" s="153">
        <f t="shared" si="10"/>
        <v>0</v>
      </c>
      <c r="BH157" s="153">
        <f t="shared" si="11"/>
        <v>0</v>
      </c>
      <c r="BI157" s="153">
        <f t="shared" si="12"/>
        <v>0</v>
      </c>
      <c r="BJ157" s="18" t="s">
        <v>84</v>
      </c>
      <c r="BK157" s="153">
        <f t="shared" si="13"/>
        <v>0</v>
      </c>
      <c r="BL157" s="18" t="s">
        <v>174</v>
      </c>
      <c r="BM157" s="152" t="s">
        <v>3108</v>
      </c>
    </row>
    <row r="158" spans="2:65" s="1" customFormat="1" ht="44.25" customHeight="1" x14ac:dyDescent="0.2">
      <c r="B158" s="138"/>
      <c r="C158" s="139" t="s">
        <v>297</v>
      </c>
      <c r="D158" s="139" t="s">
        <v>170</v>
      </c>
      <c r="E158" s="140" t="s">
        <v>3109</v>
      </c>
      <c r="F158" s="141" t="s">
        <v>3110</v>
      </c>
      <c r="G158" s="142" t="s">
        <v>727</v>
      </c>
      <c r="H158" s="143">
        <v>2</v>
      </c>
      <c r="I158" s="144"/>
      <c r="J158" s="144"/>
      <c r="K158" s="145">
        <f t="shared" si="1"/>
        <v>0</v>
      </c>
      <c r="L158" s="146"/>
      <c r="M158" s="33"/>
      <c r="N158" s="147" t="s">
        <v>3</v>
      </c>
      <c r="O158" s="148" t="s">
        <v>45</v>
      </c>
      <c r="P158" s="149">
        <f t="shared" si="2"/>
        <v>0</v>
      </c>
      <c r="Q158" s="149">
        <f t="shared" si="3"/>
        <v>0</v>
      </c>
      <c r="R158" s="149">
        <f t="shared" si="4"/>
        <v>0</v>
      </c>
      <c r="T158" s="150">
        <f t="shared" si="5"/>
        <v>0</v>
      </c>
      <c r="U158" s="150">
        <v>0</v>
      </c>
      <c r="V158" s="150">
        <f t="shared" si="6"/>
        <v>0</v>
      </c>
      <c r="W158" s="150">
        <v>0</v>
      </c>
      <c r="X158" s="151">
        <f t="shared" si="7"/>
        <v>0</v>
      </c>
      <c r="AR158" s="152" t="s">
        <v>174</v>
      </c>
      <c r="AT158" s="152" t="s">
        <v>170</v>
      </c>
      <c r="AU158" s="152" t="s">
        <v>86</v>
      </c>
      <c r="AY158" s="18" t="s">
        <v>165</v>
      </c>
      <c r="BE158" s="153">
        <f t="shared" si="8"/>
        <v>0</v>
      </c>
      <c r="BF158" s="153">
        <f t="shared" si="9"/>
        <v>0</v>
      </c>
      <c r="BG158" s="153">
        <f t="shared" si="10"/>
        <v>0</v>
      </c>
      <c r="BH158" s="153">
        <f t="shared" si="11"/>
        <v>0</v>
      </c>
      <c r="BI158" s="153">
        <f t="shared" si="12"/>
        <v>0</v>
      </c>
      <c r="BJ158" s="18" t="s">
        <v>84</v>
      </c>
      <c r="BK158" s="153">
        <f t="shared" si="13"/>
        <v>0</v>
      </c>
      <c r="BL158" s="18" t="s">
        <v>174</v>
      </c>
      <c r="BM158" s="152" t="s">
        <v>3111</v>
      </c>
    </row>
    <row r="159" spans="2:65" s="1" customFormat="1" ht="16.5" customHeight="1" x14ac:dyDescent="0.2">
      <c r="B159" s="138"/>
      <c r="C159" s="154" t="s">
        <v>301</v>
      </c>
      <c r="D159" s="154" t="s">
        <v>162</v>
      </c>
      <c r="E159" s="155" t="s">
        <v>3112</v>
      </c>
      <c r="F159" s="156" t="s">
        <v>3113</v>
      </c>
      <c r="G159" s="157" t="s">
        <v>727</v>
      </c>
      <c r="H159" s="158">
        <v>2</v>
      </c>
      <c r="I159" s="159"/>
      <c r="J159" s="160"/>
      <c r="K159" s="161">
        <f t="shared" si="1"/>
        <v>0</v>
      </c>
      <c r="L159" s="160"/>
      <c r="M159" s="162"/>
      <c r="N159" s="163" t="s">
        <v>3</v>
      </c>
      <c r="O159" s="148" t="s">
        <v>45</v>
      </c>
      <c r="P159" s="149">
        <f t="shared" si="2"/>
        <v>0</v>
      </c>
      <c r="Q159" s="149">
        <f t="shared" si="3"/>
        <v>0</v>
      </c>
      <c r="R159" s="149">
        <f t="shared" si="4"/>
        <v>0</v>
      </c>
      <c r="T159" s="150">
        <f t="shared" si="5"/>
        <v>0</v>
      </c>
      <c r="U159" s="150">
        <v>7.2000000000000005E-4</v>
      </c>
      <c r="V159" s="150">
        <f t="shared" si="6"/>
        <v>1.4400000000000001E-3</v>
      </c>
      <c r="W159" s="150">
        <v>0</v>
      </c>
      <c r="X159" s="151">
        <f t="shared" si="7"/>
        <v>0</v>
      </c>
      <c r="AR159" s="152" t="s">
        <v>193</v>
      </c>
      <c r="AT159" s="152" t="s">
        <v>162</v>
      </c>
      <c r="AU159" s="152" t="s">
        <v>86</v>
      </c>
      <c r="AY159" s="18" t="s">
        <v>165</v>
      </c>
      <c r="BE159" s="153">
        <f t="shared" si="8"/>
        <v>0</v>
      </c>
      <c r="BF159" s="153">
        <f t="shared" si="9"/>
        <v>0</v>
      </c>
      <c r="BG159" s="153">
        <f t="shared" si="10"/>
        <v>0</v>
      </c>
      <c r="BH159" s="153">
        <f t="shared" si="11"/>
        <v>0</v>
      </c>
      <c r="BI159" s="153">
        <f t="shared" si="12"/>
        <v>0</v>
      </c>
      <c r="BJ159" s="18" t="s">
        <v>84</v>
      </c>
      <c r="BK159" s="153">
        <f t="shared" si="13"/>
        <v>0</v>
      </c>
      <c r="BL159" s="18" t="s">
        <v>174</v>
      </c>
      <c r="BM159" s="152" t="s">
        <v>3114</v>
      </c>
    </row>
    <row r="160" spans="2:65" s="1" customFormat="1" ht="44.25" customHeight="1" x14ac:dyDescent="0.2">
      <c r="B160" s="138"/>
      <c r="C160" s="139" t="s">
        <v>307</v>
      </c>
      <c r="D160" s="139" t="s">
        <v>170</v>
      </c>
      <c r="E160" s="140" t="s">
        <v>3115</v>
      </c>
      <c r="F160" s="141" t="s">
        <v>3116</v>
      </c>
      <c r="G160" s="142" t="s">
        <v>727</v>
      </c>
      <c r="H160" s="143">
        <v>4</v>
      </c>
      <c r="I160" s="144"/>
      <c r="J160" s="144"/>
      <c r="K160" s="145">
        <f t="shared" si="1"/>
        <v>0</v>
      </c>
      <c r="L160" s="146"/>
      <c r="M160" s="33"/>
      <c r="N160" s="147" t="s">
        <v>3</v>
      </c>
      <c r="O160" s="148" t="s">
        <v>45</v>
      </c>
      <c r="P160" s="149">
        <f t="shared" si="2"/>
        <v>0</v>
      </c>
      <c r="Q160" s="149">
        <f t="shared" si="3"/>
        <v>0</v>
      </c>
      <c r="R160" s="149">
        <f t="shared" si="4"/>
        <v>0</v>
      </c>
      <c r="T160" s="150">
        <f t="shared" si="5"/>
        <v>0</v>
      </c>
      <c r="U160" s="150">
        <v>0</v>
      </c>
      <c r="V160" s="150">
        <f t="shared" si="6"/>
        <v>0</v>
      </c>
      <c r="W160" s="150">
        <v>0</v>
      </c>
      <c r="X160" s="151">
        <f t="shared" si="7"/>
        <v>0</v>
      </c>
      <c r="AR160" s="152" t="s">
        <v>174</v>
      </c>
      <c r="AT160" s="152" t="s">
        <v>170</v>
      </c>
      <c r="AU160" s="152" t="s">
        <v>86</v>
      </c>
      <c r="AY160" s="18" t="s">
        <v>165</v>
      </c>
      <c r="BE160" s="153">
        <f t="shared" si="8"/>
        <v>0</v>
      </c>
      <c r="BF160" s="153">
        <f t="shared" si="9"/>
        <v>0</v>
      </c>
      <c r="BG160" s="153">
        <f t="shared" si="10"/>
        <v>0</v>
      </c>
      <c r="BH160" s="153">
        <f t="shared" si="11"/>
        <v>0</v>
      </c>
      <c r="BI160" s="153">
        <f t="shared" si="12"/>
        <v>0</v>
      </c>
      <c r="BJ160" s="18" t="s">
        <v>84</v>
      </c>
      <c r="BK160" s="153">
        <f t="shared" si="13"/>
        <v>0</v>
      </c>
      <c r="BL160" s="18" t="s">
        <v>174</v>
      </c>
      <c r="BM160" s="152" t="s">
        <v>3117</v>
      </c>
    </row>
    <row r="161" spans="2:65" s="1" customFormat="1" ht="16.5" customHeight="1" x14ac:dyDescent="0.2">
      <c r="B161" s="138"/>
      <c r="C161" s="154" t="s">
        <v>313</v>
      </c>
      <c r="D161" s="154" t="s">
        <v>162</v>
      </c>
      <c r="E161" s="155" t="s">
        <v>3118</v>
      </c>
      <c r="F161" s="156" t="s">
        <v>3119</v>
      </c>
      <c r="G161" s="157" t="s">
        <v>178</v>
      </c>
      <c r="H161" s="158">
        <v>4</v>
      </c>
      <c r="I161" s="159"/>
      <c r="J161" s="160"/>
      <c r="K161" s="161">
        <f t="shared" si="1"/>
        <v>0</v>
      </c>
      <c r="L161" s="160"/>
      <c r="M161" s="162"/>
      <c r="N161" s="163" t="s">
        <v>3</v>
      </c>
      <c r="O161" s="148" t="s">
        <v>45</v>
      </c>
      <c r="P161" s="149">
        <f t="shared" si="2"/>
        <v>0</v>
      </c>
      <c r="Q161" s="149">
        <f t="shared" si="3"/>
        <v>0</v>
      </c>
      <c r="R161" s="149">
        <f t="shared" si="4"/>
        <v>0</v>
      </c>
      <c r="T161" s="150">
        <f t="shared" si="5"/>
        <v>0</v>
      </c>
      <c r="U161" s="150">
        <v>0</v>
      </c>
      <c r="V161" s="150">
        <f t="shared" si="6"/>
        <v>0</v>
      </c>
      <c r="W161" s="150">
        <v>0</v>
      </c>
      <c r="X161" s="151">
        <f t="shared" si="7"/>
        <v>0</v>
      </c>
      <c r="AR161" s="152" t="s">
        <v>193</v>
      </c>
      <c r="AT161" s="152" t="s">
        <v>162</v>
      </c>
      <c r="AU161" s="152" t="s">
        <v>86</v>
      </c>
      <c r="AY161" s="18" t="s">
        <v>165</v>
      </c>
      <c r="BE161" s="153">
        <f t="shared" si="8"/>
        <v>0</v>
      </c>
      <c r="BF161" s="153">
        <f t="shared" si="9"/>
        <v>0</v>
      </c>
      <c r="BG161" s="153">
        <f t="shared" si="10"/>
        <v>0</v>
      </c>
      <c r="BH161" s="153">
        <f t="shared" si="11"/>
        <v>0</v>
      </c>
      <c r="BI161" s="153">
        <f t="shared" si="12"/>
        <v>0</v>
      </c>
      <c r="BJ161" s="18" t="s">
        <v>84</v>
      </c>
      <c r="BK161" s="153">
        <f t="shared" si="13"/>
        <v>0</v>
      </c>
      <c r="BL161" s="18" t="s">
        <v>174</v>
      </c>
      <c r="BM161" s="152" t="s">
        <v>3120</v>
      </c>
    </row>
    <row r="162" spans="2:65" s="1" customFormat="1" ht="37.75" customHeight="1" x14ac:dyDescent="0.2">
      <c r="B162" s="138"/>
      <c r="C162" s="139" t="s">
        <v>317</v>
      </c>
      <c r="D162" s="139" t="s">
        <v>170</v>
      </c>
      <c r="E162" s="140" t="s">
        <v>3121</v>
      </c>
      <c r="F162" s="141" t="s">
        <v>3122</v>
      </c>
      <c r="G162" s="142" t="s">
        <v>727</v>
      </c>
      <c r="H162" s="143">
        <v>2</v>
      </c>
      <c r="I162" s="144"/>
      <c r="J162" s="144"/>
      <c r="K162" s="145">
        <f t="shared" si="1"/>
        <v>0</v>
      </c>
      <c r="L162" s="146"/>
      <c r="M162" s="33"/>
      <c r="N162" s="147" t="s">
        <v>3</v>
      </c>
      <c r="O162" s="148" t="s">
        <v>45</v>
      </c>
      <c r="P162" s="149">
        <f t="shared" si="2"/>
        <v>0</v>
      </c>
      <c r="Q162" s="149">
        <f t="shared" si="3"/>
        <v>0</v>
      </c>
      <c r="R162" s="149">
        <f t="shared" si="4"/>
        <v>0</v>
      </c>
      <c r="T162" s="150">
        <f t="shared" si="5"/>
        <v>0</v>
      </c>
      <c r="U162" s="150">
        <v>0</v>
      </c>
      <c r="V162" s="150">
        <f t="shared" si="6"/>
        <v>0</v>
      </c>
      <c r="W162" s="150">
        <v>0</v>
      </c>
      <c r="X162" s="151">
        <f t="shared" si="7"/>
        <v>0</v>
      </c>
      <c r="AR162" s="152" t="s">
        <v>174</v>
      </c>
      <c r="AT162" s="152" t="s">
        <v>170</v>
      </c>
      <c r="AU162" s="152" t="s">
        <v>86</v>
      </c>
      <c r="AY162" s="18" t="s">
        <v>165</v>
      </c>
      <c r="BE162" s="153">
        <f t="shared" si="8"/>
        <v>0</v>
      </c>
      <c r="BF162" s="153">
        <f t="shared" si="9"/>
        <v>0</v>
      </c>
      <c r="BG162" s="153">
        <f t="shared" si="10"/>
        <v>0</v>
      </c>
      <c r="BH162" s="153">
        <f t="shared" si="11"/>
        <v>0</v>
      </c>
      <c r="BI162" s="153">
        <f t="shared" si="12"/>
        <v>0</v>
      </c>
      <c r="BJ162" s="18" t="s">
        <v>84</v>
      </c>
      <c r="BK162" s="153">
        <f t="shared" si="13"/>
        <v>0</v>
      </c>
      <c r="BL162" s="18" t="s">
        <v>174</v>
      </c>
      <c r="BM162" s="152" t="s">
        <v>3123</v>
      </c>
    </row>
    <row r="163" spans="2:65" s="1" customFormat="1" ht="16.5" customHeight="1" x14ac:dyDescent="0.2">
      <c r="B163" s="138"/>
      <c r="C163" s="154" t="s">
        <v>321</v>
      </c>
      <c r="D163" s="154" t="s">
        <v>162</v>
      </c>
      <c r="E163" s="155" t="s">
        <v>3124</v>
      </c>
      <c r="F163" s="156" t="s">
        <v>3125</v>
      </c>
      <c r="G163" s="157" t="s">
        <v>178</v>
      </c>
      <c r="H163" s="158">
        <v>1</v>
      </c>
      <c r="I163" s="159"/>
      <c r="J163" s="160"/>
      <c r="K163" s="161">
        <f t="shared" si="1"/>
        <v>0</v>
      </c>
      <c r="L163" s="160"/>
      <c r="M163" s="162"/>
      <c r="N163" s="163" t="s">
        <v>3</v>
      </c>
      <c r="O163" s="148" t="s">
        <v>45</v>
      </c>
      <c r="P163" s="149">
        <f t="shared" si="2"/>
        <v>0</v>
      </c>
      <c r="Q163" s="149">
        <f t="shared" si="3"/>
        <v>0</v>
      </c>
      <c r="R163" s="149">
        <f t="shared" si="4"/>
        <v>0</v>
      </c>
      <c r="T163" s="150">
        <f t="shared" si="5"/>
        <v>0</v>
      </c>
      <c r="U163" s="150">
        <v>0</v>
      </c>
      <c r="V163" s="150">
        <f t="shared" si="6"/>
        <v>0</v>
      </c>
      <c r="W163" s="150">
        <v>0</v>
      </c>
      <c r="X163" s="151">
        <f t="shared" si="7"/>
        <v>0</v>
      </c>
      <c r="AR163" s="152" t="s">
        <v>193</v>
      </c>
      <c r="AT163" s="152" t="s">
        <v>162</v>
      </c>
      <c r="AU163" s="152" t="s">
        <v>86</v>
      </c>
      <c r="AY163" s="18" t="s">
        <v>165</v>
      </c>
      <c r="BE163" s="153">
        <f t="shared" si="8"/>
        <v>0</v>
      </c>
      <c r="BF163" s="153">
        <f t="shared" si="9"/>
        <v>0</v>
      </c>
      <c r="BG163" s="153">
        <f t="shared" si="10"/>
        <v>0</v>
      </c>
      <c r="BH163" s="153">
        <f t="shared" si="11"/>
        <v>0</v>
      </c>
      <c r="BI163" s="153">
        <f t="shared" si="12"/>
        <v>0</v>
      </c>
      <c r="BJ163" s="18" t="s">
        <v>84</v>
      </c>
      <c r="BK163" s="153">
        <f t="shared" si="13"/>
        <v>0</v>
      </c>
      <c r="BL163" s="18" t="s">
        <v>174</v>
      </c>
      <c r="BM163" s="152" t="s">
        <v>3126</v>
      </c>
    </row>
    <row r="164" spans="2:65" s="1" customFormat="1" ht="16.5" customHeight="1" x14ac:dyDescent="0.2">
      <c r="B164" s="138"/>
      <c r="C164" s="154" t="s">
        <v>327</v>
      </c>
      <c r="D164" s="154" t="s">
        <v>162</v>
      </c>
      <c r="E164" s="155" t="s">
        <v>3127</v>
      </c>
      <c r="F164" s="156" t="s">
        <v>3128</v>
      </c>
      <c r="G164" s="157" t="s">
        <v>727</v>
      </c>
      <c r="H164" s="158">
        <v>1</v>
      </c>
      <c r="I164" s="159"/>
      <c r="J164" s="160"/>
      <c r="K164" s="161">
        <f t="shared" si="1"/>
        <v>0</v>
      </c>
      <c r="L164" s="160"/>
      <c r="M164" s="162"/>
      <c r="N164" s="163" t="s">
        <v>3</v>
      </c>
      <c r="O164" s="148" t="s">
        <v>45</v>
      </c>
      <c r="P164" s="149">
        <f t="shared" si="2"/>
        <v>0</v>
      </c>
      <c r="Q164" s="149">
        <f t="shared" si="3"/>
        <v>0</v>
      </c>
      <c r="R164" s="149">
        <f t="shared" si="4"/>
        <v>0</v>
      </c>
      <c r="T164" s="150">
        <f t="shared" si="5"/>
        <v>0</v>
      </c>
      <c r="U164" s="150">
        <v>4.1999999999999997E-3</v>
      </c>
      <c r="V164" s="150">
        <f t="shared" si="6"/>
        <v>4.1999999999999997E-3</v>
      </c>
      <c r="W164" s="150">
        <v>0</v>
      </c>
      <c r="X164" s="151">
        <f t="shared" si="7"/>
        <v>0</v>
      </c>
      <c r="AR164" s="152" t="s">
        <v>193</v>
      </c>
      <c r="AT164" s="152" t="s">
        <v>162</v>
      </c>
      <c r="AU164" s="152" t="s">
        <v>86</v>
      </c>
      <c r="AY164" s="18" t="s">
        <v>165</v>
      </c>
      <c r="BE164" s="153">
        <f t="shared" si="8"/>
        <v>0</v>
      </c>
      <c r="BF164" s="153">
        <f t="shared" si="9"/>
        <v>0</v>
      </c>
      <c r="BG164" s="153">
        <f t="shared" si="10"/>
        <v>0</v>
      </c>
      <c r="BH164" s="153">
        <f t="shared" si="11"/>
        <v>0</v>
      </c>
      <c r="BI164" s="153">
        <f t="shared" si="12"/>
        <v>0</v>
      </c>
      <c r="BJ164" s="18" t="s">
        <v>84</v>
      </c>
      <c r="BK164" s="153">
        <f t="shared" si="13"/>
        <v>0</v>
      </c>
      <c r="BL164" s="18" t="s">
        <v>174</v>
      </c>
      <c r="BM164" s="152" t="s">
        <v>3129</v>
      </c>
    </row>
    <row r="165" spans="2:65" s="1" customFormat="1" ht="24.15" customHeight="1" x14ac:dyDescent="0.2">
      <c r="B165" s="138"/>
      <c r="C165" s="139" t="s">
        <v>330</v>
      </c>
      <c r="D165" s="139" t="s">
        <v>170</v>
      </c>
      <c r="E165" s="140" t="s">
        <v>3130</v>
      </c>
      <c r="F165" s="141" t="s">
        <v>3131</v>
      </c>
      <c r="G165" s="142" t="s">
        <v>727</v>
      </c>
      <c r="H165" s="143">
        <v>2</v>
      </c>
      <c r="I165" s="144"/>
      <c r="J165" s="144"/>
      <c r="K165" s="145">
        <f t="shared" si="1"/>
        <v>0</v>
      </c>
      <c r="L165" s="146"/>
      <c r="M165" s="33"/>
      <c r="N165" s="147" t="s">
        <v>3</v>
      </c>
      <c r="O165" s="148" t="s">
        <v>45</v>
      </c>
      <c r="P165" s="149">
        <f t="shared" si="2"/>
        <v>0</v>
      </c>
      <c r="Q165" s="149">
        <f t="shared" si="3"/>
        <v>0</v>
      </c>
      <c r="R165" s="149">
        <f t="shared" si="4"/>
        <v>0</v>
      </c>
      <c r="T165" s="150">
        <f t="shared" si="5"/>
        <v>0</v>
      </c>
      <c r="U165" s="150">
        <v>0</v>
      </c>
      <c r="V165" s="150">
        <f t="shared" si="6"/>
        <v>0</v>
      </c>
      <c r="W165" s="150">
        <v>0</v>
      </c>
      <c r="X165" s="151">
        <f t="shared" si="7"/>
        <v>0</v>
      </c>
      <c r="AR165" s="152" t="s">
        <v>311</v>
      </c>
      <c r="AT165" s="152" t="s">
        <v>170</v>
      </c>
      <c r="AU165" s="152" t="s">
        <v>86</v>
      </c>
      <c r="AY165" s="18" t="s">
        <v>165</v>
      </c>
      <c r="BE165" s="153">
        <f t="shared" si="8"/>
        <v>0</v>
      </c>
      <c r="BF165" s="153">
        <f t="shared" si="9"/>
        <v>0</v>
      </c>
      <c r="BG165" s="153">
        <f t="shared" si="10"/>
        <v>0</v>
      </c>
      <c r="BH165" s="153">
        <f t="shared" si="11"/>
        <v>0</v>
      </c>
      <c r="BI165" s="153">
        <f t="shared" si="12"/>
        <v>0</v>
      </c>
      <c r="BJ165" s="18" t="s">
        <v>84</v>
      </c>
      <c r="BK165" s="153">
        <f t="shared" si="13"/>
        <v>0</v>
      </c>
      <c r="BL165" s="18" t="s">
        <v>311</v>
      </c>
      <c r="BM165" s="152" t="s">
        <v>3132</v>
      </c>
    </row>
    <row r="166" spans="2:65" s="1" customFormat="1" ht="16.5" customHeight="1" x14ac:dyDescent="0.2">
      <c r="B166" s="138"/>
      <c r="C166" s="154" t="s">
        <v>333</v>
      </c>
      <c r="D166" s="154" t="s">
        <v>162</v>
      </c>
      <c r="E166" s="155" t="s">
        <v>3133</v>
      </c>
      <c r="F166" s="156" t="s">
        <v>3134</v>
      </c>
      <c r="G166" s="157" t="s">
        <v>178</v>
      </c>
      <c r="H166" s="158">
        <v>1</v>
      </c>
      <c r="I166" s="159"/>
      <c r="J166" s="160"/>
      <c r="K166" s="161">
        <f t="shared" si="1"/>
        <v>0</v>
      </c>
      <c r="L166" s="160"/>
      <c r="M166" s="162"/>
      <c r="N166" s="163" t="s">
        <v>3</v>
      </c>
      <c r="O166" s="148" t="s">
        <v>45</v>
      </c>
      <c r="P166" s="149">
        <f t="shared" si="2"/>
        <v>0</v>
      </c>
      <c r="Q166" s="149">
        <f t="shared" si="3"/>
        <v>0</v>
      </c>
      <c r="R166" s="149">
        <f t="shared" si="4"/>
        <v>0</v>
      </c>
      <c r="T166" s="150">
        <f t="shared" si="5"/>
        <v>0</v>
      </c>
      <c r="U166" s="150">
        <v>0</v>
      </c>
      <c r="V166" s="150">
        <f t="shared" si="6"/>
        <v>0</v>
      </c>
      <c r="W166" s="150">
        <v>0</v>
      </c>
      <c r="X166" s="151">
        <f t="shared" si="7"/>
        <v>0</v>
      </c>
      <c r="AR166" s="152" t="s">
        <v>732</v>
      </c>
      <c r="AT166" s="152" t="s">
        <v>162</v>
      </c>
      <c r="AU166" s="152" t="s">
        <v>86</v>
      </c>
      <c r="AY166" s="18" t="s">
        <v>165</v>
      </c>
      <c r="BE166" s="153">
        <f t="shared" si="8"/>
        <v>0</v>
      </c>
      <c r="BF166" s="153">
        <f t="shared" si="9"/>
        <v>0</v>
      </c>
      <c r="BG166" s="153">
        <f t="shared" si="10"/>
        <v>0</v>
      </c>
      <c r="BH166" s="153">
        <f t="shared" si="11"/>
        <v>0</v>
      </c>
      <c r="BI166" s="153">
        <f t="shared" si="12"/>
        <v>0</v>
      </c>
      <c r="BJ166" s="18" t="s">
        <v>84</v>
      </c>
      <c r="BK166" s="153">
        <f t="shared" si="13"/>
        <v>0</v>
      </c>
      <c r="BL166" s="18" t="s">
        <v>311</v>
      </c>
      <c r="BM166" s="152" t="s">
        <v>3135</v>
      </c>
    </row>
    <row r="167" spans="2:65" s="1" customFormat="1" ht="16.5" customHeight="1" x14ac:dyDescent="0.2">
      <c r="B167" s="138"/>
      <c r="C167" s="154" t="s">
        <v>337</v>
      </c>
      <c r="D167" s="154" t="s">
        <v>162</v>
      </c>
      <c r="E167" s="155" t="s">
        <v>3136</v>
      </c>
      <c r="F167" s="156" t="s">
        <v>3137</v>
      </c>
      <c r="G167" s="157" t="s">
        <v>178</v>
      </c>
      <c r="H167" s="158">
        <v>1</v>
      </c>
      <c r="I167" s="159"/>
      <c r="J167" s="160"/>
      <c r="K167" s="161">
        <f t="shared" si="1"/>
        <v>0</v>
      </c>
      <c r="L167" s="160"/>
      <c r="M167" s="162"/>
      <c r="N167" s="163" t="s">
        <v>3</v>
      </c>
      <c r="O167" s="148" t="s">
        <v>45</v>
      </c>
      <c r="P167" s="149">
        <f t="shared" si="2"/>
        <v>0</v>
      </c>
      <c r="Q167" s="149">
        <f t="shared" si="3"/>
        <v>0</v>
      </c>
      <c r="R167" s="149">
        <f t="shared" si="4"/>
        <v>0</v>
      </c>
      <c r="T167" s="150">
        <f t="shared" si="5"/>
        <v>0</v>
      </c>
      <c r="U167" s="150">
        <v>0</v>
      </c>
      <c r="V167" s="150">
        <f t="shared" si="6"/>
        <v>0</v>
      </c>
      <c r="W167" s="150">
        <v>0</v>
      </c>
      <c r="X167" s="151">
        <f t="shared" si="7"/>
        <v>0</v>
      </c>
      <c r="AR167" s="152" t="s">
        <v>732</v>
      </c>
      <c r="AT167" s="152" t="s">
        <v>162</v>
      </c>
      <c r="AU167" s="152" t="s">
        <v>86</v>
      </c>
      <c r="AY167" s="18" t="s">
        <v>165</v>
      </c>
      <c r="BE167" s="153">
        <f t="shared" si="8"/>
        <v>0</v>
      </c>
      <c r="BF167" s="153">
        <f t="shared" si="9"/>
        <v>0</v>
      </c>
      <c r="BG167" s="153">
        <f t="shared" si="10"/>
        <v>0</v>
      </c>
      <c r="BH167" s="153">
        <f t="shared" si="11"/>
        <v>0</v>
      </c>
      <c r="BI167" s="153">
        <f t="shared" si="12"/>
        <v>0</v>
      </c>
      <c r="BJ167" s="18" t="s">
        <v>84</v>
      </c>
      <c r="BK167" s="153">
        <f t="shared" si="13"/>
        <v>0</v>
      </c>
      <c r="BL167" s="18" t="s">
        <v>311</v>
      </c>
      <c r="BM167" s="152" t="s">
        <v>3138</v>
      </c>
    </row>
    <row r="168" spans="2:65" s="1" customFormat="1" ht="16.5" customHeight="1" x14ac:dyDescent="0.2">
      <c r="B168" s="138"/>
      <c r="C168" s="139" t="s">
        <v>340</v>
      </c>
      <c r="D168" s="139" t="s">
        <v>170</v>
      </c>
      <c r="E168" s="140" t="s">
        <v>3139</v>
      </c>
      <c r="F168" s="141" t="s">
        <v>3140</v>
      </c>
      <c r="G168" s="142" t="s">
        <v>173</v>
      </c>
      <c r="H168" s="143">
        <v>15.5</v>
      </c>
      <c r="I168" s="144"/>
      <c r="J168" s="144"/>
      <c r="K168" s="145">
        <f t="shared" si="1"/>
        <v>0</v>
      </c>
      <c r="L168" s="146"/>
      <c r="M168" s="33"/>
      <c r="N168" s="147" t="s">
        <v>3</v>
      </c>
      <c r="O168" s="148" t="s">
        <v>45</v>
      </c>
      <c r="P168" s="149">
        <f t="shared" si="2"/>
        <v>0</v>
      </c>
      <c r="Q168" s="149">
        <f t="shared" si="3"/>
        <v>0</v>
      </c>
      <c r="R168" s="149">
        <f t="shared" si="4"/>
        <v>0</v>
      </c>
      <c r="T168" s="150">
        <f t="shared" si="5"/>
        <v>0</v>
      </c>
      <c r="U168" s="150">
        <v>0</v>
      </c>
      <c r="V168" s="150">
        <f t="shared" si="6"/>
        <v>0</v>
      </c>
      <c r="W168" s="150">
        <v>0</v>
      </c>
      <c r="X168" s="151">
        <f t="shared" si="7"/>
        <v>0</v>
      </c>
      <c r="AR168" s="152" t="s">
        <v>174</v>
      </c>
      <c r="AT168" s="152" t="s">
        <v>170</v>
      </c>
      <c r="AU168" s="152" t="s">
        <v>86</v>
      </c>
      <c r="AY168" s="18" t="s">
        <v>165</v>
      </c>
      <c r="BE168" s="153">
        <f t="shared" si="8"/>
        <v>0</v>
      </c>
      <c r="BF168" s="153">
        <f t="shared" si="9"/>
        <v>0</v>
      </c>
      <c r="BG168" s="153">
        <f t="shared" si="10"/>
        <v>0</v>
      </c>
      <c r="BH168" s="153">
        <f t="shared" si="11"/>
        <v>0</v>
      </c>
      <c r="BI168" s="153">
        <f t="shared" si="12"/>
        <v>0</v>
      </c>
      <c r="BJ168" s="18" t="s">
        <v>84</v>
      </c>
      <c r="BK168" s="153">
        <f t="shared" si="13"/>
        <v>0</v>
      </c>
      <c r="BL168" s="18" t="s">
        <v>174</v>
      </c>
      <c r="BM168" s="152" t="s">
        <v>3141</v>
      </c>
    </row>
    <row r="169" spans="2:65" s="1" customFormat="1" ht="21.75" customHeight="1" x14ac:dyDescent="0.2">
      <c r="B169" s="138"/>
      <c r="C169" s="139" t="s">
        <v>344</v>
      </c>
      <c r="D169" s="139" t="s">
        <v>170</v>
      </c>
      <c r="E169" s="140" t="s">
        <v>3142</v>
      </c>
      <c r="F169" s="141" t="s">
        <v>3143</v>
      </c>
      <c r="G169" s="142" t="s">
        <v>173</v>
      </c>
      <c r="H169" s="143">
        <v>53</v>
      </c>
      <c r="I169" s="144"/>
      <c r="J169" s="144"/>
      <c r="K169" s="145">
        <f t="shared" si="1"/>
        <v>0</v>
      </c>
      <c r="L169" s="146"/>
      <c r="M169" s="33"/>
      <c r="N169" s="147" t="s">
        <v>3</v>
      </c>
      <c r="O169" s="148" t="s">
        <v>45</v>
      </c>
      <c r="P169" s="149">
        <f t="shared" si="2"/>
        <v>0</v>
      </c>
      <c r="Q169" s="149">
        <f t="shared" si="3"/>
        <v>0</v>
      </c>
      <c r="R169" s="149">
        <f t="shared" si="4"/>
        <v>0</v>
      </c>
      <c r="T169" s="150">
        <f t="shared" si="5"/>
        <v>0</v>
      </c>
      <c r="U169" s="150">
        <v>0</v>
      </c>
      <c r="V169" s="150">
        <f t="shared" si="6"/>
        <v>0</v>
      </c>
      <c r="W169" s="150">
        <v>0</v>
      </c>
      <c r="X169" s="151">
        <f t="shared" si="7"/>
        <v>0</v>
      </c>
      <c r="AR169" s="152" t="s">
        <v>174</v>
      </c>
      <c r="AT169" s="152" t="s">
        <v>170</v>
      </c>
      <c r="AU169" s="152" t="s">
        <v>86</v>
      </c>
      <c r="AY169" s="18" t="s">
        <v>165</v>
      </c>
      <c r="BE169" s="153">
        <f t="shared" si="8"/>
        <v>0</v>
      </c>
      <c r="BF169" s="153">
        <f t="shared" si="9"/>
        <v>0</v>
      </c>
      <c r="BG169" s="153">
        <f t="shared" si="10"/>
        <v>0</v>
      </c>
      <c r="BH169" s="153">
        <f t="shared" si="11"/>
        <v>0</v>
      </c>
      <c r="BI169" s="153">
        <f t="shared" si="12"/>
        <v>0</v>
      </c>
      <c r="BJ169" s="18" t="s">
        <v>84</v>
      </c>
      <c r="BK169" s="153">
        <f t="shared" si="13"/>
        <v>0</v>
      </c>
      <c r="BL169" s="18" t="s">
        <v>174</v>
      </c>
      <c r="BM169" s="152" t="s">
        <v>3144</v>
      </c>
    </row>
    <row r="170" spans="2:65" s="12" customFormat="1" x14ac:dyDescent="0.2">
      <c r="B170" s="164"/>
      <c r="D170" s="165" t="s">
        <v>603</v>
      </c>
      <c r="E170" s="166" t="s">
        <v>3</v>
      </c>
      <c r="F170" s="167" t="s">
        <v>3145</v>
      </c>
      <c r="H170" s="168">
        <v>53</v>
      </c>
      <c r="I170" s="169"/>
      <c r="J170" s="169"/>
      <c r="M170" s="164"/>
      <c r="N170" s="170"/>
      <c r="X170" s="171"/>
      <c r="AT170" s="166" t="s">
        <v>603</v>
      </c>
      <c r="AU170" s="166" t="s">
        <v>86</v>
      </c>
      <c r="AV170" s="12" t="s">
        <v>86</v>
      </c>
      <c r="AW170" s="12" t="s">
        <v>5</v>
      </c>
      <c r="AX170" s="12" t="s">
        <v>84</v>
      </c>
      <c r="AY170" s="166" t="s">
        <v>165</v>
      </c>
    </row>
    <row r="171" spans="2:65" s="1" customFormat="1" ht="33" customHeight="1" x14ac:dyDescent="0.2">
      <c r="B171" s="138"/>
      <c r="C171" s="139" t="s">
        <v>348</v>
      </c>
      <c r="D171" s="139" t="s">
        <v>170</v>
      </c>
      <c r="E171" s="140" t="s">
        <v>3146</v>
      </c>
      <c r="F171" s="141" t="s">
        <v>3147</v>
      </c>
      <c r="G171" s="142" t="s">
        <v>727</v>
      </c>
      <c r="H171" s="143">
        <v>4</v>
      </c>
      <c r="I171" s="144"/>
      <c r="J171" s="144"/>
      <c r="K171" s="145">
        <f>ROUND(P171*H171,2)</f>
        <v>0</v>
      </c>
      <c r="L171" s="146"/>
      <c r="M171" s="33"/>
      <c r="N171" s="147" t="s">
        <v>3</v>
      </c>
      <c r="O171" s="148" t="s">
        <v>45</v>
      </c>
      <c r="P171" s="149">
        <f>I171+J171</f>
        <v>0</v>
      </c>
      <c r="Q171" s="149">
        <f>ROUND(I171*H171,2)</f>
        <v>0</v>
      </c>
      <c r="R171" s="149">
        <f>ROUND(J171*H171,2)</f>
        <v>0</v>
      </c>
      <c r="T171" s="150">
        <f>S171*H171</f>
        <v>0</v>
      </c>
      <c r="U171" s="150">
        <v>1.6000000000000001E-4</v>
      </c>
      <c r="V171" s="150">
        <f>U171*H171</f>
        <v>6.4000000000000005E-4</v>
      </c>
      <c r="W171" s="150">
        <v>0</v>
      </c>
      <c r="X171" s="151">
        <f>W171*H171</f>
        <v>0</v>
      </c>
      <c r="AR171" s="152" t="s">
        <v>174</v>
      </c>
      <c r="AT171" s="152" t="s">
        <v>170</v>
      </c>
      <c r="AU171" s="152" t="s">
        <v>86</v>
      </c>
      <c r="AY171" s="18" t="s">
        <v>165</v>
      </c>
      <c r="BE171" s="153">
        <f>IF(O171="základní",K171,0)</f>
        <v>0</v>
      </c>
      <c r="BF171" s="153">
        <f>IF(O171="snížená",K171,0)</f>
        <v>0</v>
      </c>
      <c r="BG171" s="153">
        <f>IF(O171="zákl. přenesená",K171,0)</f>
        <v>0</v>
      </c>
      <c r="BH171" s="153">
        <f>IF(O171="sníž. přenesená",K171,0)</f>
        <v>0</v>
      </c>
      <c r="BI171" s="153">
        <f>IF(O171="nulová",K171,0)</f>
        <v>0</v>
      </c>
      <c r="BJ171" s="18" t="s">
        <v>84</v>
      </c>
      <c r="BK171" s="153">
        <f>ROUND(P171*H171,2)</f>
        <v>0</v>
      </c>
      <c r="BL171" s="18" t="s">
        <v>174</v>
      </c>
      <c r="BM171" s="152" t="s">
        <v>3148</v>
      </c>
    </row>
    <row r="172" spans="2:65" s="1" customFormat="1" ht="16.5" customHeight="1" x14ac:dyDescent="0.2">
      <c r="B172" s="138"/>
      <c r="C172" s="139" t="s">
        <v>352</v>
      </c>
      <c r="D172" s="139" t="s">
        <v>170</v>
      </c>
      <c r="E172" s="140" t="s">
        <v>2986</v>
      </c>
      <c r="F172" s="141" t="s">
        <v>2987</v>
      </c>
      <c r="G172" s="142" t="s">
        <v>173</v>
      </c>
      <c r="H172" s="143">
        <v>150</v>
      </c>
      <c r="I172" s="144"/>
      <c r="J172" s="144"/>
      <c r="K172" s="145">
        <f>ROUND(P172*H172,2)</f>
        <v>0</v>
      </c>
      <c r="L172" s="146"/>
      <c r="M172" s="33"/>
      <c r="N172" s="147" t="s">
        <v>3</v>
      </c>
      <c r="O172" s="148" t="s">
        <v>45</v>
      </c>
      <c r="P172" s="149">
        <f>I172+J172</f>
        <v>0</v>
      </c>
      <c r="Q172" s="149">
        <f>ROUND(I172*H172,2)</f>
        <v>0</v>
      </c>
      <c r="R172" s="149">
        <f>ROUND(J172*H172,2)</f>
        <v>0</v>
      </c>
      <c r="T172" s="150">
        <f>S172*H172</f>
        <v>0</v>
      </c>
      <c r="U172" s="150">
        <v>1.9000000000000001E-4</v>
      </c>
      <c r="V172" s="150">
        <f>U172*H172</f>
        <v>2.8500000000000001E-2</v>
      </c>
      <c r="W172" s="150">
        <v>0</v>
      </c>
      <c r="X172" s="151">
        <f>W172*H172</f>
        <v>0</v>
      </c>
      <c r="AR172" s="152" t="s">
        <v>174</v>
      </c>
      <c r="AT172" s="152" t="s">
        <v>170</v>
      </c>
      <c r="AU172" s="152" t="s">
        <v>86</v>
      </c>
      <c r="AY172" s="18" t="s">
        <v>165</v>
      </c>
      <c r="BE172" s="153">
        <f>IF(O172="základní",K172,0)</f>
        <v>0</v>
      </c>
      <c r="BF172" s="153">
        <f>IF(O172="snížená",K172,0)</f>
        <v>0</v>
      </c>
      <c r="BG172" s="153">
        <f>IF(O172="zákl. přenesená",K172,0)</f>
        <v>0</v>
      </c>
      <c r="BH172" s="153">
        <f>IF(O172="sníž. přenesená",K172,0)</f>
        <v>0</v>
      </c>
      <c r="BI172" s="153">
        <f>IF(O172="nulová",K172,0)</f>
        <v>0</v>
      </c>
      <c r="BJ172" s="18" t="s">
        <v>84</v>
      </c>
      <c r="BK172" s="153">
        <f>ROUND(P172*H172,2)</f>
        <v>0</v>
      </c>
      <c r="BL172" s="18" t="s">
        <v>174</v>
      </c>
      <c r="BM172" s="152" t="s">
        <v>3149</v>
      </c>
    </row>
    <row r="173" spans="2:65" s="1" customFormat="1" ht="21.75" customHeight="1" x14ac:dyDescent="0.2">
      <c r="B173" s="138"/>
      <c r="C173" s="139" t="s">
        <v>356</v>
      </c>
      <c r="D173" s="139" t="s">
        <v>170</v>
      </c>
      <c r="E173" s="140" t="s">
        <v>2990</v>
      </c>
      <c r="F173" s="141" t="s">
        <v>2991</v>
      </c>
      <c r="G173" s="142" t="s">
        <v>173</v>
      </c>
      <c r="H173" s="143">
        <v>69</v>
      </c>
      <c r="I173" s="144"/>
      <c r="J173" s="144"/>
      <c r="K173" s="145">
        <f>ROUND(P173*H173,2)</f>
        <v>0</v>
      </c>
      <c r="L173" s="146"/>
      <c r="M173" s="33"/>
      <c r="N173" s="147" t="s">
        <v>3</v>
      </c>
      <c r="O173" s="148" t="s">
        <v>45</v>
      </c>
      <c r="P173" s="149">
        <f>I173+J173</f>
        <v>0</v>
      </c>
      <c r="Q173" s="149">
        <f>ROUND(I173*H173,2)</f>
        <v>0</v>
      </c>
      <c r="R173" s="149">
        <f>ROUND(J173*H173,2)</f>
        <v>0</v>
      </c>
      <c r="T173" s="150">
        <f>S173*H173</f>
        <v>0</v>
      </c>
      <c r="U173" s="150">
        <v>6.9999999999999994E-5</v>
      </c>
      <c r="V173" s="150">
        <f>U173*H173</f>
        <v>4.8299999999999992E-3</v>
      </c>
      <c r="W173" s="150">
        <v>0</v>
      </c>
      <c r="X173" s="151">
        <f>W173*H173</f>
        <v>0</v>
      </c>
      <c r="AR173" s="152" t="s">
        <v>174</v>
      </c>
      <c r="AT173" s="152" t="s">
        <v>170</v>
      </c>
      <c r="AU173" s="152" t="s">
        <v>86</v>
      </c>
      <c r="AY173" s="18" t="s">
        <v>165</v>
      </c>
      <c r="BE173" s="153">
        <f>IF(O173="základní",K173,0)</f>
        <v>0</v>
      </c>
      <c r="BF173" s="153">
        <f>IF(O173="snížená",K173,0)</f>
        <v>0</v>
      </c>
      <c r="BG173" s="153">
        <f>IF(O173="zákl. přenesená",K173,0)</f>
        <v>0</v>
      </c>
      <c r="BH173" s="153">
        <f>IF(O173="sníž. přenesená",K173,0)</f>
        <v>0</v>
      </c>
      <c r="BI173" s="153">
        <f>IF(O173="nulová",K173,0)</f>
        <v>0</v>
      </c>
      <c r="BJ173" s="18" t="s">
        <v>84</v>
      </c>
      <c r="BK173" s="153">
        <f>ROUND(P173*H173,2)</f>
        <v>0</v>
      </c>
      <c r="BL173" s="18" t="s">
        <v>174</v>
      </c>
      <c r="BM173" s="152" t="s">
        <v>3150</v>
      </c>
    </row>
    <row r="174" spans="2:65" s="12" customFormat="1" x14ac:dyDescent="0.2">
      <c r="B174" s="164"/>
      <c r="D174" s="165" t="s">
        <v>603</v>
      </c>
      <c r="E174" s="166" t="s">
        <v>3</v>
      </c>
      <c r="F174" s="167" t="s">
        <v>3151</v>
      </c>
      <c r="H174" s="168">
        <v>69</v>
      </c>
      <c r="I174" s="169"/>
      <c r="J174" s="169"/>
      <c r="M174" s="164"/>
      <c r="N174" s="170"/>
      <c r="X174" s="171"/>
      <c r="AT174" s="166" t="s">
        <v>603</v>
      </c>
      <c r="AU174" s="166" t="s">
        <v>86</v>
      </c>
      <c r="AV174" s="12" t="s">
        <v>86</v>
      </c>
      <c r="AW174" s="12" t="s">
        <v>5</v>
      </c>
      <c r="AX174" s="12" t="s">
        <v>84</v>
      </c>
      <c r="AY174" s="166" t="s">
        <v>165</v>
      </c>
    </row>
    <row r="175" spans="2:65" s="1" customFormat="1" ht="24.15" customHeight="1" x14ac:dyDescent="0.2">
      <c r="B175" s="138"/>
      <c r="C175" s="139" t="s">
        <v>360</v>
      </c>
      <c r="D175" s="139" t="s">
        <v>170</v>
      </c>
      <c r="E175" s="140" t="s">
        <v>3152</v>
      </c>
      <c r="F175" s="141" t="s">
        <v>3153</v>
      </c>
      <c r="G175" s="142" t="s">
        <v>788</v>
      </c>
      <c r="H175" s="143">
        <v>1</v>
      </c>
      <c r="I175" s="144"/>
      <c r="J175" s="144"/>
      <c r="K175" s="145">
        <f>ROUND(P175*H175,2)</f>
        <v>0</v>
      </c>
      <c r="L175" s="146"/>
      <c r="M175" s="33"/>
      <c r="N175" s="147" t="s">
        <v>3</v>
      </c>
      <c r="O175" s="148" t="s">
        <v>45</v>
      </c>
      <c r="P175" s="149">
        <f>I175+J175</f>
        <v>0</v>
      </c>
      <c r="Q175" s="149">
        <f>ROUND(I175*H175,2)</f>
        <v>0</v>
      </c>
      <c r="R175" s="149">
        <f>ROUND(J175*H175,2)</f>
        <v>0</v>
      </c>
      <c r="T175" s="150">
        <f>S175*H175</f>
        <v>0</v>
      </c>
      <c r="U175" s="150">
        <v>0</v>
      </c>
      <c r="V175" s="150">
        <f>U175*H175</f>
        <v>0</v>
      </c>
      <c r="W175" s="150">
        <v>0</v>
      </c>
      <c r="X175" s="151">
        <f>W175*H175</f>
        <v>0</v>
      </c>
      <c r="AR175" s="152" t="s">
        <v>174</v>
      </c>
      <c r="AT175" s="152" t="s">
        <v>170</v>
      </c>
      <c r="AU175" s="152" t="s">
        <v>86</v>
      </c>
      <c r="AY175" s="18" t="s">
        <v>165</v>
      </c>
      <c r="BE175" s="153">
        <f>IF(O175="základní",K175,0)</f>
        <v>0</v>
      </c>
      <c r="BF175" s="153">
        <f>IF(O175="snížená",K175,0)</f>
        <v>0</v>
      </c>
      <c r="BG175" s="153">
        <f>IF(O175="zákl. přenesená",K175,0)</f>
        <v>0</v>
      </c>
      <c r="BH175" s="153">
        <f>IF(O175="sníž. přenesená",K175,0)</f>
        <v>0</v>
      </c>
      <c r="BI175" s="153">
        <f>IF(O175="nulová",K175,0)</f>
        <v>0</v>
      </c>
      <c r="BJ175" s="18" t="s">
        <v>84</v>
      </c>
      <c r="BK175" s="153">
        <f>ROUND(P175*H175,2)</f>
        <v>0</v>
      </c>
      <c r="BL175" s="18" t="s">
        <v>174</v>
      </c>
      <c r="BM175" s="152" t="s">
        <v>3154</v>
      </c>
    </row>
    <row r="176" spans="2:65" s="1" customFormat="1" ht="16.5" customHeight="1" x14ac:dyDescent="0.2">
      <c r="B176" s="138"/>
      <c r="C176" s="139" t="s">
        <v>364</v>
      </c>
      <c r="D176" s="139" t="s">
        <v>170</v>
      </c>
      <c r="E176" s="140" t="s">
        <v>3155</v>
      </c>
      <c r="F176" s="141" t="s">
        <v>3156</v>
      </c>
      <c r="G176" s="142" t="s">
        <v>788</v>
      </c>
      <c r="H176" s="143">
        <v>1</v>
      </c>
      <c r="I176" s="144"/>
      <c r="J176" s="144"/>
      <c r="K176" s="145">
        <f>ROUND(P176*H176,2)</f>
        <v>0</v>
      </c>
      <c r="L176" s="146"/>
      <c r="M176" s="33"/>
      <c r="N176" s="147" t="s">
        <v>3</v>
      </c>
      <c r="O176" s="148" t="s">
        <v>45</v>
      </c>
      <c r="P176" s="149">
        <f>I176+J176</f>
        <v>0</v>
      </c>
      <c r="Q176" s="149">
        <f>ROUND(I176*H176,2)</f>
        <v>0</v>
      </c>
      <c r="R176" s="149">
        <f>ROUND(J176*H176,2)</f>
        <v>0</v>
      </c>
      <c r="T176" s="150">
        <f>S176*H176</f>
        <v>0</v>
      </c>
      <c r="U176" s="150">
        <v>0</v>
      </c>
      <c r="V176" s="150">
        <f>U176*H176</f>
        <v>0</v>
      </c>
      <c r="W176" s="150">
        <v>0</v>
      </c>
      <c r="X176" s="151">
        <f>W176*H176</f>
        <v>0</v>
      </c>
      <c r="AR176" s="152" t="s">
        <v>174</v>
      </c>
      <c r="AT176" s="152" t="s">
        <v>170</v>
      </c>
      <c r="AU176" s="152" t="s">
        <v>86</v>
      </c>
      <c r="AY176" s="18" t="s">
        <v>165</v>
      </c>
      <c r="BE176" s="153">
        <f>IF(O176="základní",K176,0)</f>
        <v>0</v>
      </c>
      <c r="BF176" s="153">
        <f>IF(O176="snížená",K176,0)</f>
        <v>0</v>
      </c>
      <c r="BG176" s="153">
        <f>IF(O176="zákl. přenesená",K176,0)</f>
        <v>0</v>
      </c>
      <c r="BH176" s="153">
        <f>IF(O176="sníž. přenesená",K176,0)</f>
        <v>0</v>
      </c>
      <c r="BI176" s="153">
        <f>IF(O176="nulová",K176,0)</f>
        <v>0</v>
      </c>
      <c r="BJ176" s="18" t="s">
        <v>84</v>
      </c>
      <c r="BK176" s="153">
        <f>ROUND(P176*H176,2)</f>
        <v>0</v>
      </c>
      <c r="BL176" s="18" t="s">
        <v>174</v>
      </c>
      <c r="BM176" s="152" t="s">
        <v>3157</v>
      </c>
    </row>
    <row r="177" spans="2:65" s="11" customFormat="1" ht="22.75" customHeight="1" x14ac:dyDescent="0.25">
      <c r="B177" s="125"/>
      <c r="D177" s="126" t="s">
        <v>75</v>
      </c>
      <c r="E177" s="136" t="s">
        <v>546</v>
      </c>
      <c r="F177" s="136" t="s">
        <v>2440</v>
      </c>
      <c r="I177" s="128"/>
      <c r="J177" s="128"/>
      <c r="K177" s="137">
        <f>BK177</f>
        <v>0</v>
      </c>
      <c r="M177" s="125"/>
      <c r="N177" s="130"/>
      <c r="Q177" s="131">
        <f>Q178</f>
        <v>0</v>
      </c>
      <c r="R177" s="131">
        <f>R178</f>
        <v>0</v>
      </c>
      <c r="T177" s="132">
        <f>T178</f>
        <v>0</v>
      </c>
      <c r="V177" s="132">
        <f>V178</f>
        <v>0</v>
      </c>
      <c r="X177" s="133">
        <f>X178</f>
        <v>0</v>
      </c>
      <c r="AR177" s="126" t="s">
        <v>84</v>
      </c>
      <c r="AT177" s="134" t="s">
        <v>75</v>
      </c>
      <c r="AU177" s="134" t="s">
        <v>84</v>
      </c>
      <c r="AY177" s="126" t="s">
        <v>165</v>
      </c>
      <c r="BK177" s="135">
        <f>BK178</f>
        <v>0</v>
      </c>
    </row>
    <row r="178" spans="2:65" s="1" customFormat="1" ht="24.15" customHeight="1" x14ac:dyDescent="0.2">
      <c r="B178" s="138"/>
      <c r="C178" s="139" t="s">
        <v>368</v>
      </c>
      <c r="D178" s="139" t="s">
        <v>170</v>
      </c>
      <c r="E178" s="140" t="s">
        <v>2441</v>
      </c>
      <c r="F178" s="141" t="s">
        <v>2442</v>
      </c>
      <c r="G178" s="142" t="s">
        <v>1366</v>
      </c>
      <c r="H178" s="143">
        <v>5.8959999999999999</v>
      </c>
      <c r="I178" s="144"/>
      <c r="J178" s="144"/>
      <c r="K178" s="145">
        <f>ROUND(P178*H178,2)</f>
        <v>0</v>
      </c>
      <c r="L178" s="146"/>
      <c r="M178" s="33"/>
      <c r="N178" s="179" t="s">
        <v>3</v>
      </c>
      <c r="O178" s="180" t="s">
        <v>45</v>
      </c>
      <c r="P178" s="181">
        <f>I178+J178</f>
        <v>0</v>
      </c>
      <c r="Q178" s="181">
        <f>ROUND(I178*H178,2)</f>
        <v>0</v>
      </c>
      <c r="R178" s="181">
        <f>ROUND(J178*H178,2)</f>
        <v>0</v>
      </c>
      <c r="S178" s="182"/>
      <c r="T178" s="183">
        <f>S178*H178</f>
        <v>0</v>
      </c>
      <c r="U178" s="183">
        <v>0</v>
      </c>
      <c r="V178" s="183">
        <f>U178*H178</f>
        <v>0</v>
      </c>
      <c r="W178" s="183">
        <v>0</v>
      </c>
      <c r="X178" s="184">
        <f>W178*H178</f>
        <v>0</v>
      </c>
      <c r="AR178" s="152" t="s">
        <v>174</v>
      </c>
      <c r="AT178" s="152" t="s">
        <v>170</v>
      </c>
      <c r="AU178" s="152" t="s">
        <v>86</v>
      </c>
      <c r="AY178" s="18" t="s">
        <v>165</v>
      </c>
      <c r="BE178" s="153">
        <f>IF(O178="základní",K178,0)</f>
        <v>0</v>
      </c>
      <c r="BF178" s="153">
        <f>IF(O178="snížená",K178,0)</f>
        <v>0</v>
      </c>
      <c r="BG178" s="153">
        <f>IF(O178="zákl. přenesená",K178,0)</f>
        <v>0</v>
      </c>
      <c r="BH178" s="153">
        <f>IF(O178="sníž. přenesená",K178,0)</f>
        <v>0</v>
      </c>
      <c r="BI178" s="153">
        <f>IF(O178="nulová",K178,0)</f>
        <v>0</v>
      </c>
      <c r="BJ178" s="18" t="s">
        <v>84</v>
      </c>
      <c r="BK178" s="153">
        <f>ROUND(P178*H178,2)</f>
        <v>0</v>
      </c>
      <c r="BL178" s="18" t="s">
        <v>174</v>
      </c>
      <c r="BM178" s="152" t="s">
        <v>3158</v>
      </c>
    </row>
    <row r="179" spans="2:65" s="1" customFormat="1" ht="6.9" customHeight="1" x14ac:dyDescent="0.2">
      <c r="B179" s="42"/>
      <c r="C179" s="43"/>
      <c r="D179" s="43"/>
      <c r="E179" s="43"/>
      <c r="F179" s="43"/>
      <c r="G179" s="43"/>
      <c r="H179" s="43"/>
      <c r="I179" s="43"/>
      <c r="J179" s="43"/>
      <c r="K179" s="43"/>
      <c r="L179" s="43"/>
      <c r="M179" s="33"/>
    </row>
  </sheetData>
  <autoFilter ref="C85:L178" xr:uid="{00000000-0009-0000-0000-000009000000}"/>
  <mergeCells count="9">
    <mergeCell ref="E52:H52"/>
    <mergeCell ref="E76:H76"/>
    <mergeCell ref="E78:H78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BM184"/>
  <sheetViews>
    <sheetView showGridLines="0" tabSelected="1" topLeftCell="A152" workbookViewId="0">
      <selection activeCell="F171" sqref="F171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114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3159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ROUND(K93,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ROUND((SUM(BE93:BE183)),  2)</f>
        <v>0</v>
      </c>
      <c r="I35" s="97">
        <v>0.21</v>
      </c>
      <c r="K35" s="87">
        <f>ROUND(((SUM(BE93:BE183))*I35),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ROUND((SUM(BF93:BF183)),  2)</f>
        <v>0</v>
      </c>
      <c r="I36" s="97">
        <v>0.15</v>
      </c>
      <c r="K36" s="87">
        <f>ROUND(((SUM(BF93:BF183))*I36),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ROUND((SUM(BG93:BG183)),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ROUND((SUM(BH93:BH183)),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ROUND((SUM(BI93:BI183)),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07 - Přeložka SEK - Cetin a.s.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4" si="0">Q93</f>
        <v>0</v>
      </c>
      <c r="J61" s="64">
        <f t="shared" si="0"/>
        <v>0</v>
      </c>
      <c r="K61" s="64">
        <f>K93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131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K94</f>
        <v>0</v>
      </c>
      <c r="M62" s="107"/>
    </row>
    <row r="63" spans="2:47" s="9" customFormat="1" ht="20" customHeight="1" x14ac:dyDescent="0.2">
      <c r="B63" s="111"/>
      <c r="D63" s="112" t="s">
        <v>3160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K95</f>
        <v>0</v>
      </c>
      <c r="M63" s="111"/>
    </row>
    <row r="64" spans="2:47" s="9" customFormat="1" ht="14.9" customHeight="1" x14ac:dyDescent="0.2">
      <c r="B64" s="111"/>
      <c r="D64" s="112" t="s">
        <v>3161</v>
      </c>
      <c r="E64" s="113"/>
      <c r="F64" s="113"/>
      <c r="G64" s="113"/>
      <c r="H64" s="113"/>
      <c r="I64" s="114">
        <f t="shared" si="0"/>
        <v>0</v>
      </c>
      <c r="J64" s="114">
        <f t="shared" si="0"/>
        <v>0</v>
      </c>
      <c r="K64" s="114">
        <f>K96</f>
        <v>0</v>
      </c>
      <c r="M64" s="111"/>
    </row>
    <row r="65" spans="2:13" s="9" customFormat="1" ht="14.9" customHeight="1" x14ac:dyDescent="0.2">
      <c r="B65" s="111"/>
      <c r="D65" s="112" t="s">
        <v>3162</v>
      </c>
      <c r="E65" s="113"/>
      <c r="F65" s="113"/>
      <c r="G65" s="113"/>
      <c r="H65" s="113"/>
      <c r="I65" s="114">
        <f>Q99</f>
        <v>0</v>
      </c>
      <c r="J65" s="114">
        <f>R99</f>
        <v>0</v>
      </c>
      <c r="K65" s="114">
        <f>K99</f>
        <v>0</v>
      </c>
      <c r="M65" s="111"/>
    </row>
    <row r="66" spans="2:13" s="9" customFormat="1" ht="14.9" customHeight="1" x14ac:dyDescent="0.2">
      <c r="B66" s="111"/>
      <c r="D66" s="112" t="s">
        <v>3163</v>
      </c>
      <c r="E66" s="113"/>
      <c r="F66" s="113"/>
      <c r="G66" s="113"/>
      <c r="H66" s="113"/>
      <c r="I66" s="114">
        <f>Q109</f>
        <v>0</v>
      </c>
      <c r="J66" s="114">
        <f>R109</f>
        <v>0</v>
      </c>
      <c r="K66" s="114">
        <f>K109</f>
        <v>0</v>
      </c>
      <c r="M66" s="111"/>
    </row>
    <row r="67" spans="2:13" s="9" customFormat="1" ht="14.9" customHeight="1" x14ac:dyDescent="0.2">
      <c r="B67" s="111"/>
      <c r="D67" s="112" t="s">
        <v>3164</v>
      </c>
      <c r="E67" s="113"/>
      <c r="F67" s="113"/>
      <c r="G67" s="113"/>
      <c r="H67" s="113"/>
      <c r="I67" s="114">
        <f>Q120</f>
        <v>0</v>
      </c>
      <c r="J67" s="114">
        <f>R120</f>
        <v>0</v>
      </c>
      <c r="K67" s="114">
        <f>K120</f>
        <v>0</v>
      </c>
      <c r="M67" s="111"/>
    </row>
    <row r="68" spans="2:13" s="9" customFormat="1" ht="14.9" customHeight="1" x14ac:dyDescent="0.2">
      <c r="B68" s="111"/>
      <c r="D68" s="112" t="s">
        <v>3165</v>
      </c>
      <c r="E68" s="113"/>
      <c r="F68" s="113"/>
      <c r="G68" s="113"/>
      <c r="H68" s="113"/>
      <c r="I68" s="114">
        <f>Q136</f>
        <v>0</v>
      </c>
      <c r="J68" s="114">
        <f>R136</f>
        <v>0</v>
      </c>
      <c r="K68" s="114">
        <f>K136</f>
        <v>0</v>
      </c>
      <c r="M68" s="111"/>
    </row>
    <row r="69" spans="2:13" s="9" customFormat="1" ht="14.9" customHeight="1" x14ac:dyDescent="0.2">
      <c r="B69" s="111"/>
      <c r="D69" s="112" t="s">
        <v>3166</v>
      </c>
      <c r="E69" s="113"/>
      <c r="F69" s="113"/>
      <c r="G69" s="113"/>
      <c r="H69" s="113"/>
      <c r="I69" s="114">
        <f>Q138</f>
        <v>0</v>
      </c>
      <c r="J69" s="114">
        <f>R138</f>
        <v>0</v>
      </c>
      <c r="K69" s="114">
        <f>K138</f>
        <v>0</v>
      </c>
      <c r="M69" s="111"/>
    </row>
    <row r="70" spans="2:13" s="9" customFormat="1" ht="14.9" customHeight="1" x14ac:dyDescent="0.2">
      <c r="B70" s="111"/>
      <c r="D70" s="112" t="s">
        <v>3167</v>
      </c>
      <c r="E70" s="113"/>
      <c r="F70" s="113"/>
      <c r="G70" s="113"/>
      <c r="H70" s="113"/>
      <c r="I70" s="114">
        <f>Q141</f>
        <v>0</v>
      </c>
      <c r="J70" s="114">
        <f>R141</f>
        <v>0</v>
      </c>
      <c r="K70" s="114">
        <f>K141</f>
        <v>0</v>
      </c>
      <c r="M70" s="111"/>
    </row>
    <row r="71" spans="2:13" s="9" customFormat="1" ht="14.9" customHeight="1" x14ac:dyDescent="0.2">
      <c r="B71" s="111"/>
      <c r="D71" s="112" t="s">
        <v>3168</v>
      </c>
      <c r="E71" s="113"/>
      <c r="F71" s="113"/>
      <c r="G71" s="113"/>
      <c r="H71" s="113"/>
      <c r="I71" s="114">
        <f>Q143</f>
        <v>0</v>
      </c>
      <c r="J71" s="114">
        <f>R143</f>
        <v>0</v>
      </c>
      <c r="K71" s="114">
        <f>K143</f>
        <v>0</v>
      </c>
      <c r="M71" s="111"/>
    </row>
    <row r="72" spans="2:13" s="9" customFormat="1" ht="14.9" customHeight="1" x14ac:dyDescent="0.2">
      <c r="B72" s="111"/>
      <c r="D72" s="112" t="s">
        <v>3169</v>
      </c>
      <c r="E72" s="113"/>
      <c r="F72" s="113"/>
      <c r="G72" s="113"/>
      <c r="H72" s="113"/>
      <c r="I72" s="114">
        <f>Q145</f>
        <v>0</v>
      </c>
      <c r="J72" s="114">
        <f>R145</f>
        <v>0</v>
      </c>
      <c r="K72" s="114">
        <f>K145</f>
        <v>0</v>
      </c>
      <c r="M72" s="111"/>
    </row>
    <row r="73" spans="2:13" s="9" customFormat="1" ht="14.9" customHeight="1" x14ac:dyDescent="0.2">
      <c r="B73" s="111"/>
      <c r="D73" s="112" t="s">
        <v>3170</v>
      </c>
      <c r="E73" s="113"/>
      <c r="F73" s="113"/>
      <c r="G73" s="113"/>
      <c r="H73" s="113"/>
      <c r="I73" s="114">
        <f>Q148</f>
        <v>0</v>
      </c>
      <c r="J73" s="114">
        <f>R148</f>
        <v>0</v>
      </c>
      <c r="K73" s="114">
        <f>K148</f>
        <v>0</v>
      </c>
      <c r="M73" s="111"/>
    </row>
    <row r="74" spans="2:13" s="1" customFormat="1" ht="21.75" customHeight="1" x14ac:dyDescent="0.2">
      <c r="B74" s="33"/>
      <c r="M74" s="33"/>
    </row>
    <row r="75" spans="2:13" s="1" customFormat="1" ht="6.9" customHeight="1" x14ac:dyDescent="0.2">
      <c r="B75" s="42"/>
      <c r="C75" s="43"/>
      <c r="D75" s="43"/>
      <c r="E75" s="43"/>
      <c r="F75" s="43"/>
      <c r="G75" s="43"/>
      <c r="H75" s="43"/>
      <c r="I75" s="43"/>
      <c r="J75" s="43"/>
      <c r="K75" s="43"/>
      <c r="L75" s="43"/>
      <c r="M75" s="33"/>
    </row>
    <row r="79" spans="2:13" s="1" customFormat="1" ht="6.9" customHeight="1" x14ac:dyDescent="0.2">
      <c r="B79" s="44"/>
      <c r="C79" s="45"/>
      <c r="D79" s="45"/>
      <c r="E79" s="45"/>
      <c r="F79" s="45"/>
      <c r="G79" s="45"/>
      <c r="H79" s="45"/>
      <c r="I79" s="45"/>
      <c r="J79" s="45"/>
      <c r="K79" s="45"/>
      <c r="L79" s="45"/>
      <c r="M79" s="33"/>
    </row>
    <row r="80" spans="2:13" s="1" customFormat="1" ht="24.9" customHeight="1" x14ac:dyDescent="0.2">
      <c r="B80" s="33"/>
      <c r="C80" s="22" t="s">
        <v>145</v>
      </c>
      <c r="M80" s="33"/>
    </row>
    <row r="81" spans="2:63" s="1" customFormat="1" ht="6.9" customHeight="1" x14ac:dyDescent="0.2">
      <c r="B81" s="33"/>
      <c r="M81" s="33"/>
    </row>
    <row r="82" spans="2:63" s="1" customFormat="1" ht="12" customHeight="1" x14ac:dyDescent="0.2">
      <c r="B82" s="33"/>
      <c r="C82" s="28" t="s">
        <v>18</v>
      </c>
      <c r="M82" s="33"/>
    </row>
    <row r="83" spans="2:63" s="1" customFormat="1" ht="16.5" customHeight="1" x14ac:dyDescent="0.2">
      <c r="B83" s="33"/>
      <c r="E83" s="326" t="str">
        <f>E7</f>
        <v>Rozvoj vodíkové mobility v Ostravě 1.etapa - 1.a2. fáze</v>
      </c>
      <c r="F83" s="327"/>
      <c r="G83" s="327"/>
      <c r="H83" s="327"/>
      <c r="M83" s="33"/>
    </row>
    <row r="84" spans="2:63" s="1" customFormat="1" ht="12" customHeight="1" x14ac:dyDescent="0.2">
      <c r="B84" s="33"/>
      <c r="C84" s="28" t="s">
        <v>121</v>
      </c>
      <c r="M84" s="33"/>
    </row>
    <row r="85" spans="2:63" s="1" customFormat="1" ht="16.5" customHeight="1" x14ac:dyDescent="0.2">
      <c r="B85" s="33"/>
      <c r="E85" s="320" t="str">
        <f>E9</f>
        <v>SO 07 - Přeložka SEK - Cetin a.s.</v>
      </c>
      <c r="F85" s="325"/>
      <c r="G85" s="325"/>
      <c r="H85" s="325"/>
      <c r="M85" s="33"/>
    </row>
    <row r="86" spans="2:63" s="1" customFormat="1" ht="6.9" customHeight="1" x14ac:dyDescent="0.2">
      <c r="B86" s="33"/>
      <c r="M86" s="33"/>
    </row>
    <row r="87" spans="2:63" s="1" customFormat="1" ht="12" customHeight="1" x14ac:dyDescent="0.2">
      <c r="B87" s="33"/>
      <c r="C87" s="28" t="s">
        <v>22</v>
      </c>
      <c r="F87" s="26" t="str">
        <f>F12</f>
        <v>Ostrava</v>
      </c>
      <c r="I87" s="28" t="s">
        <v>24</v>
      </c>
      <c r="J87" s="50" t="str">
        <f>IF(J12="","",J12)</f>
        <v>28. 3. 2022</v>
      </c>
      <c r="M87" s="33"/>
    </row>
    <row r="88" spans="2:63" s="1" customFormat="1" ht="6.9" customHeight="1" x14ac:dyDescent="0.2">
      <c r="B88" s="33"/>
      <c r="M88" s="33"/>
    </row>
    <row r="89" spans="2:63" s="1" customFormat="1" ht="15.15" customHeight="1" x14ac:dyDescent="0.2">
      <c r="B89" s="33"/>
      <c r="C89" s="28" t="s">
        <v>26</v>
      </c>
      <c r="F89" s="26" t="str">
        <f>E15</f>
        <v>Dopravní podnik Ostrava a.s.</v>
      </c>
      <c r="I89" s="28" t="s">
        <v>33</v>
      </c>
      <c r="J89" s="31" t="str">
        <f>E21</f>
        <v>IGEA s.r.o.</v>
      </c>
      <c r="M89" s="33"/>
    </row>
    <row r="90" spans="2:63" s="1" customFormat="1" ht="15.15" customHeight="1" x14ac:dyDescent="0.2">
      <c r="B90" s="33"/>
      <c r="C90" s="28" t="s">
        <v>31</v>
      </c>
      <c r="F90" s="26" t="str">
        <f>IF(E18="","",E18)</f>
        <v>Vyplň údaj</v>
      </c>
      <c r="I90" s="28" t="s">
        <v>36</v>
      </c>
      <c r="J90" s="31" t="str">
        <f>E24</f>
        <v>R.Vojtěchová</v>
      </c>
      <c r="M90" s="33"/>
    </row>
    <row r="91" spans="2:63" s="1" customFormat="1" ht="10.4" customHeight="1" x14ac:dyDescent="0.2">
      <c r="B91" s="33"/>
      <c r="M91" s="33"/>
    </row>
    <row r="92" spans="2:63" s="10" customFormat="1" ht="29.25" customHeight="1" x14ac:dyDescent="0.2">
      <c r="B92" s="115"/>
      <c r="C92" s="116" t="s">
        <v>146</v>
      </c>
      <c r="D92" s="117" t="s">
        <v>59</v>
      </c>
      <c r="E92" s="117" t="s">
        <v>55</v>
      </c>
      <c r="F92" s="117" t="s">
        <v>56</v>
      </c>
      <c r="G92" s="117" t="s">
        <v>147</v>
      </c>
      <c r="H92" s="117" t="s">
        <v>148</v>
      </c>
      <c r="I92" s="117" t="s">
        <v>149</v>
      </c>
      <c r="J92" s="117" t="s">
        <v>150</v>
      </c>
      <c r="K92" s="118" t="s">
        <v>129</v>
      </c>
      <c r="L92" s="119" t="s">
        <v>151</v>
      </c>
      <c r="M92" s="115"/>
      <c r="N92" s="57" t="s">
        <v>3</v>
      </c>
      <c r="O92" s="58" t="s">
        <v>44</v>
      </c>
      <c r="P92" s="58" t="s">
        <v>152</v>
      </c>
      <c r="Q92" s="58" t="s">
        <v>153</v>
      </c>
      <c r="R92" s="58" t="s">
        <v>154</v>
      </c>
      <c r="S92" s="58" t="s">
        <v>155</v>
      </c>
      <c r="T92" s="58" t="s">
        <v>156</v>
      </c>
      <c r="U92" s="58" t="s">
        <v>157</v>
      </c>
      <c r="V92" s="58" t="s">
        <v>158</v>
      </c>
      <c r="W92" s="58" t="s">
        <v>159</v>
      </c>
      <c r="X92" s="59" t="s">
        <v>160</v>
      </c>
    </row>
    <row r="93" spans="2:63" s="1" customFormat="1" ht="22.75" customHeight="1" x14ac:dyDescent="0.35">
      <c r="B93" s="33"/>
      <c r="C93" s="62" t="s">
        <v>161</v>
      </c>
      <c r="K93" s="120">
        <f>BK93</f>
        <v>0</v>
      </c>
      <c r="M93" s="33"/>
      <c r="N93" s="60"/>
      <c r="O93" s="51"/>
      <c r="P93" s="51"/>
      <c r="Q93" s="121">
        <f>Q94</f>
        <v>0</v>
      </c>
      <c r="R93" s="121">
        <f>R94</f>
        <v>0</v>
      </c>
      <c r="S93" s="51"/>
      <c r="T93" s="122">
        <f>T94</f>
        <v>0</v>
      </c>
      <c r="U93" s="51"/>
      <c r="V93" s="122">
        <f>V94</f>
        <v>0</v>
      </c>
      <c r="W93" s="51"/>
      <c r="X93" s="123">
        <f>X94</f>
        <v>0</v>
      </c>
      <c r="AT93" s="18" t="s">
        <v>75</v>
      </c>
      <c r="AU93" s="18" t="s">
        <v>130</v>
      </c>
      <c r="BK93" s="124">
        <f>BK94</f>
        <v>0</v>
      </c>
    </row>
    <row r="94" spans="2:63" s="11" customFormat="1" ht="26" customHeight="1" x14ac:dyDescent="0.35">
      <c r="B94" s="125"/>
      <c r="D94" s="126" t="s">
        <v>75</v>
      </c>
      <c r="E94" s="127" t="s">
        <v>162</v>
      </c>
      <c r="F94" s="127" t="s">
        <v>163</v>
      </c>
      <c r="I94" s="128"/>
      <c r="J94" s="128"/>
      <c r="K94" s="129">
        <f>BK94</f>
        <v>0</v>
      </c>
      <c r="M94" s="125"/>
      <c r="N94" s="130"/>
      <c r="Q94" s="131">
        <f>Q95</f>
        <v>0</v>
      </c>
      <c r="R94" s="131">
        <f>R95</f>
        <v>0</v>
      </c>
      <c r="T94" s="132">
        <f>T95</f>
        <v>0</v>
      </c>
      <c r="V94" s="132">
        <f>V95</f>
        <v>0</v>
      </c>
      <c r="X94" s="133">
        <f>X95</f>
        <v>0</v>
      </c>
      <c r="AR94" s="126" t="s">
        <v>164</v>
      </c>
      <c r="AT94" s="134" t="s">
        <v>75</v>
      </c>
      <c r="AU94" s="134" t="s">
        <v>76</v>
      </c>
      <c r="AY94" s="126" t="s">
        <v>165</v>
      </c>
      <c r="BK94" s="135">
        <f>BK95</f>
        <v>0</v>
      </c>
    </row>
    <row r="95" spans="2:63" s="11" customFormat="1" ht="22.75" customHeight="1" x14ac:dyDescent="0.25">
      <c r="B95" s="125"/>
      <c r="D95" s="126" t="s">
        <v>75</v>
      </c>
      <c r="E95" s="136" t="s">
        <v>3171</v>
      </c>
      <c r="F95" s="136" t="s">
        <v>3172</v>
      </c>
      <c r="I95" s="128"/>
      <c r="J95" s="128"/>
      <c r="K95" s="137">
        <f>BK95</f>
        <v>0</v>
      </c>
      <c r="M95" s="125"/>
      <c r="N95" s="130"/>
      <c r="Q95" s="131">
        <f>Q96+Q99+Q109+Q120+Q136+Q138+Q141+Q143+Q145+Q148</f>
        <v>0</v>
      </c>
      <c r="R95" s="131">
        <f>R96+R99+R109+R120+R136+R138+R141+R143+R145+R148</f>
        <v>0</v>
      </c>
      <c r="T95" s="132">
        <f>T96+T99+T109+T120+T136+T138+T141+T143+T145+T148</f>
        <v>0</v>
      </c>
      <c r="V95" s="132">
        <f>V96+V99+V109+V120+V136+V138+V141+V143+V145+V148</f>
        <v>0</v>
      </c>
      <c r="X95" s="133">
        <f>X96+X99+X109+X120+X136+X138+X141+X143+X145+X148</f>
        <v>0</v>
      </c>
      <c r="AR95" s="126" t="s">
        <v>164</v>
      </c>
      <c r="AT95" s="134" t="s">
        <v>75</v>
      </c>
      <c r="AU95" s="134" t="s">
        <v>84</v>
      </c>
      <c r="AY95" s="126" t="s">
        <v>165</v>
      </c>
      <c r="BK95" s="135">
        <f>BK96+BK99+BK109+BK120+BK136+BK138+BK141+BK143+BK145+BK148</f>
        <v>0</v>
      </c>
    </row>
    <row r="96" spans="2:63" s="11" customFormat="1" ht="20.9" customHeight="1" x14ac:dyDescent="0.25">
      <c r="B96" s="125"/>
      <c r="D96" s="126" t="s">
        <v>75</v>
      </c>
      <c r="E96" s="136" t="s">
        <v>3173</v>
      </c>
      <c r="F96" s="136" t="s">
        <v>3174</v>
      </c>
      <c r="I96" s="128"/>
      <c r="J96" s="128"/>
      <c r="K96" s="137">
        <f>BK96</f>
        <v>0</v>
      </c>
      <c r="M96" s="125"/>
      <c r="N96" s="130"/>
      <c r="Q96" s="131">
        <f>SUM(Q97:Q98)</f>
        <v>0</v>
      </c>
      <c r="R96" s="131">
        <f>SUM(R97:R98)</f>
        <v>0</v>
      </c>
      <c r="T96" s="132">
        <f>SUM(T97:T98)</f>
        <v>0</v>
      </c>
      <c r="V96" s="132">
        <f>SUM(V97:V98)</f>
        <v>0</v>
      </c>
      <c r="X96" s="133">
        <f>SUM(X97:X98)</f>
        <v>0</v>
      </c>
      <c r="AR96" s="126" t="s">
        <v>164</v>
      </c>
      <c r="AT96" s="134" t="s">
        <v>75</v>
      </c>
      <c r="AU96" s="134" t="s">
        <v>86</v>
      </c>
      <c r="AY96" s="126" t="s">
        <v>165</v>
      </c>
      <c r="BK96" s="135">
        <f>SUM(BK97:BK98)</f>
        <v>0</v>
      </c>
    </row>
    <row r="97" spans="2:65" s="1" customFormat="1" ht="16.5" customHeight="1" x14ac:dyDescent="0.2">
      <c r="B97" s="138"/>
      <c r="C97" s="139" t="s">
        <v>84</v>
      </c>
      <c r="D97" s="139" t="s">
        <v>170</v>
      </c>
      <c r="E97" s="140" t="s">
        <v>3175</v>
      </c>
      <c r="F97" s="141" t="s">
        <v>3176</v>
      </c>
      <c r="G97" s="142" t="s">
        <v>178</v>
      </c>
      <c r="H97" s="143">
        <v>1</v>
      </c>
      <c r="I97" s="144"/>
      <c r="J97" s="144"/>
      <c r="K97" s="145">
        <f>ROUND(P97*H97,2)</f>
        <v>0</v>
      </c>
      <c r="L97" s="146"/>
      <c r="M97" s="33"/>
      <c r="N97" s="147" t="s">
        <v>3</v>
      </c>
      <c r="O97" s="148" t="s">
        <v>45</v>
      </c>
      <c r="P97" s="149">
        <f>I97+J97</f>
        <v>0</v>
      </c>
      <c r="Q97" s="149">
        <f>ROUND(I97*H97,2)</f>
        <v>0</v>
      </c>
      <c r="R97" s="149">
        <f>ROUND(J97*H97,2)</f>
        <v>0</v>
      </c>
      <c r="T97" s="150">
        <f>S97*H97</f>
        <v>0</v>
      </c>
      <c r="U97" s="150">
        <v>0</v>
      </c>
      <c r="V97" s="150">
        <f>U97*H97</f>
        <v>0</v>
      </c>
      <c r="W97" s="150">
        <v>0</v>
      </c>
      <c r="X97" s="151">
        <f>W97*H97</f>
        <v>0</v>
      </c>
      <c r="AR97" s="152" t="s">
        <v>174</v>
      </c>
      <c r="AT97" s="152" t="s">
        <v>170</v>
      </c>
      <c r="AU97" s="152" t="s">
        <v>164</v>
      </c>
      <c r="AY97" s="18" t="s">
        <v>165</v>
      </c>
      <c r="BE97" s="153">
        <f>IF(O97="základní",K97,0)</f>
        <v>0</v>
      </c>
      <c r="BF97" s="153">
        <f>IF(O97="snížená",K97,0)</f>
        <v>0</v>
      </c>
      <c r="BG97" s="153">
        <f>IF(O97="zákl. přenesená",K97,0)</f>
        <v>0</v>
      </c>
      <c r="BH97" s="153">
        <f>IF(O97="sníž. přenesená",K97,0)</f>
        <v>0</v>
      </c>
      <c r="BI97" s="153">
        <f>IF(O97="nulová",K97,0)</f>
        <v>0</v>
      </c>
      <c r="BJ97" s="18" t="s">
        <v>84</v>
      </c>
      <c r="BK97" s="153">
        <f>ROUND(P97*H97,2)</f>
        <v>0</v>
      </c>
      <c r="BL97" s="18" t="s">
        <v>174</v>
      </c>
      <c r="BM97" s="152" t="s">
        <v>3177</v>
      </c>
    </row>
    <row r="98" spans="2:65" s="1" customFormat="1" ht="16.5" customHeight="1" x14ac:dyDescent="0.2">
      <c r="B98" s="138"/>
      <c r="C98" s="139" t="s">
        <v>86</v>
      </c>
      <c r="D98" s="139" t="s">
        <v>170</v>
      </c>
      <c r="E98" s="140" t="s">
        <v>3178</v>
      </c>
      <c r="F98" s="141" t="s">
        <v>3179</v>
      </c>
      <c r="G98" s="142" t="s">
        <v>178</v>
      </c>
      <c r="H98" s="143">
        <v>1</v>
      </c>
      <c r="I98" s="144"/>
      <c r="J98" s="144"/>
      <c r="K98" s="145">
        <f>ROUND(P98*H98,2)</f>
        <v>0</v>
      </c>
      <c r="L98" s="146"/>
      <c r="M98" s="33"/>
      <c r="N98" s="147" t="s">
        <v>3</v>
      </c>
      <c r="O98" s="148" t="s">
        <v>45</v>
      </c>
      <c r="P98" s="149">
        <f>I98+J98</f>
        <v>0</v>
      </c>
      <c r="Q98" s="149">
        <f>ROUND(I98*H98,2)</f>
        <v>0</v>
      </c>
      <c r="R98" s="149">
        <f>ROUND(J98*H98,2)</f>
        <v>0</v>
      </c>
      <c r="T98" s="150">
        <f>S98*H98</f>
        <v>0</v>
      </c>
      <c r="U98" s="150">
        <v>0</v>
      </c>
      <c r="V98" s="150">
        <f>U98*H98</f>
        <v>0</v>
      </c>
      <c r="W98" s="150">
        <v>0</v>
      </c>
      <c r="X98" s="151">
        <f>W98*H98</f>
        <v>0</v>
      </c>
      <c r="AR98" s="152" t="s">
        <v>174</v>
      </c>
      <c r="AT98" s="152" t="s">
        <v>170</v>
      </c>
      <c r="AU98" s="152" t="s">
        <v>164</v>
      </c>
      <c r="AY98" s="18" t="s">
        <v>165</v>
      </c>
      <c r="BE98" s="153">
        <f>IF(O98="základní",K98,0)</f>
        <v>0</v>
      </c>
      <c r="BF98" s="153">
        <f>IF(O98="snížená",K98,0)</f>
        <v>0</v>
      </c>
      <c r="BG98" s="153">
        <f>IF(O98="zákl. přenesená",K98,0)</f>
        <v>0</v>
      </c>
      <c r="BH98" s="153">
        <f>IF(O98="sníž. přenesená",K98,0)</f>
        <v>0</v>
      </c>
      <c r="BI98" s="153">
        <f>IF(O98="nulová",K98,0)</f>
        <v>0</v>
      </c>
      <c r="BJ98" s="18" t="s">
        <v>84</v>
      </c>
      <c r="BK98" s="153">
        <f>ROUND(P98*H98,2)</f>
        <v>0</v>
      </c>
      <c r="BL98" s="18" t="s">
        <v>174</v>
      </c>
      <c r="BM98" s="152" t="s">
        <v>3180</v>
      </c>
    </row>
    <row r="99" spans="2:65" s="11" customFormat="1" ht="20.9" customHeight="1" x14ac:dyDescent="0.25">
      <c r="B99" s="125"/>
      <c r="D99" s="126" t="s">
        <v>75</v>
      </c>
      <c r="E99" s="136" t="s">
        <v>3181</v>
      </c>
      <c r="F99" s="136" t="s">
        <v>588</v>
      </c>
      <c r="I99" s="128"/>
      <c r="J99" s="128"/>
      <c r="K99" s="137">
        <f>BK99</f>
        <v>0</v>
      </c>
      <c r="M99" s="125"/>
      <c r="N99" s="130"/>
      <c r="Q99" s="131">
        <f>SUM(Q100:Q108)</f>
        <v>0</v>
      </c>
      <c r="R99" s="131">
        <f>SUM(R100:R108)</f>
        <v>0</v>
      </c>
      <c r="T99" s="132">
        <f>SUM(T100:T108)</f>
        <v>0</v>
      </c>
      <c r="V99" s="132">
        <f>SUM(V100:V108)</f>
        <v>0</v>
      </c>
      <c r="X99" s="133">
        <f>SUM(X100:X108)</f>
        <v>0</v>
      </c>
      <c r="AR99" s="126" t="s">
        <v>164</v>
      </c>
      <c r="AT99" s="134" t="s">
        <v>75</v>
      </c>
      <c r="AU99" s="134" t="s">
        <v>86</v>
      </c>
      <c r="AY99" s="126" t="s">
        <v>165</v>
      </c>
      <c r="BK99" s="135">
        <f>SUM(BK100:BK108)</f>
        <v>0</v>
      </c>
    </row>
    <row r="100" spans="2:65" s="1" customFormat="1" ht="16.5" customHeight="1" x14ac:dyDescent="0.2">
      <c r="B100" s="138"/>
      <c r="C100" s="139" t="s">
        <v>164</v>
      </c>
      <c r="D100" s="139" t="s">
        <v>170</v>
      </c>
      <c r="E100" s="140" t="s">
        <v>3182</v>
      </c>
      <c r="F100" s="141" t="s">
        <v>3183</v>
      </c>
      <c r="G100" s="142" t="s">
        <v>178</v>
      </c>
      <c r="H100" s="143">
        <v>1</v>
      </c>
      <c r="I100" s="144"/>
      <c r="J100" s="144"/>
      <c r="K100" s="145">
        <f t="shared" ref="K100:K108" si="1">ROUND(P100*H100,2)</f>
        <v>0</v>
      </c>
      <c r="L100" s="146"/>
      <c r="M100" s="33"/>
      <c r="N100" s="147" t="s">
        <v>3</v>
      </c>
      <c r="O100" s="148" t="s">
        <v>45</v>
      </c>
      <c r="P100" s="149">
        <f t="shared" ref="P100:P108" si="2">I100+J100</f>
        <v>0</v>
      </c>
      <c r="Q100" s="149">
        <f t="shared" ref="Q100:Q108" si="3">ROUND(I100*H100,2)</f>
        <v>0</v>
      </c>
      <c r="R100" s="149">
        <f t="shared" ref="R100:R108" si="4">ROUND(J100*H100,2)</f>
        <v>0</v>
      </c>
      <c r="T100" s="150">
        <f t="shared" ref="T100:T108" si="5">S100*H100</f>
        <v>0</v>
      </c>
      <c r="U100" s="150">
        <v>0</v>
      </c>
      <c r="V100" s="150">
        <f t="shared" ref="V100:V108" si="6">U100*H100</f>
        <v>0</v>
      </c>
      <c r="W100" s="150">
        <v>0</v>
      </c>
      <c r="X100" s="151">
        <f t="shared" ref="X100:X108" si="7">W100*H100</f>
        <v>0</v>
      </c>
      <c r="AR100" s="152" t="s">
        <v>174</v>
      </c>
      <c r="AT100" s="152" t="s">
        <v>170</v>
      </c>
      <c r="AU100" s="152" t="s">
        <v>164</v>
      </c>
      <c r="AY100" s="18" t="s">
        <v>165</v>
      </c>
      <c r="BE100" s="153">
        <f t="shared" ref="BE100:BE108" si="8">IF(O100="základní",K100,0)</f>
        <v>0</v>
      </c>
      <c r="BF100" s="153">
        <f t="shared" ref="BF100:BF108" si="9">IF(O100="snížená",K100,0)</f>
        <v>0</v>
      </c>
      <c r="BG100" s="153">
        <f t="shared" ref="BG100:BG108" si="10">IF(O100="zákl. přenesená",K100,0)</f>
        <v>0</v>
      </c>
      <c r="BH100" s="153">
        <f t="shared" ref="BH100:BH108" si="11">IF(O100="sníž. přenesená",K100,0)</f>
        <v>0</v>
      </c>
      <c r="BI100" s="153">
        <f t="shared" ref="BI100:BI108" si="12">IF(O100="nulová",K100,0)</f>
        <v>0</v>
      </c>
      <c r="BJ100" s="18" t="s">
        <v>84</v>
      </c>
      <c r="BK100" s="153">
        <f t="shared" ref="BK100:BK108" si="13">ROUND(P100*H100,2)</f>
        <v>0</v>
      </c>
      <c r="BL100" s="18" t="s">
        <v>174</v>
      </c>
      <c r="BM100" s="152" t="s">
        <v>3184</v>
      </c>
    </row>
    <row r="101" spans="2:65" s="1" customFormat="1" ht="16.5" customHeight="1" x14ac:dyDescent="0.2">
      <c r="B101" s="138"/>
      <c r="C101" s="139" t="s">
        <v>174</v>
      </c>
      <c r="D101" s="139" t="s">
        <v>170</v>
      </c>
      <c r="E101" s="140" t="s">
        <v>3185</v>
      </c>
      <c r="F101" s="141" t="s">
        <v>3186</v>
      </c>
      <c r="G101" s="142" t="s">
        <v>178</v>
      </c>
      <c r="H101" s="143">
        <v>6</v>
      </c>
      <c r="I101" s="144"/>
      <c r="J101" s="144"/>
      <c r="K101" s="145">
        <f t="shared" si="1"/>
        <v>0</v>
      </c>
      <c r="L101" s="146"/>
      <c r="M101" s="33"/>
      <c r="N101" s="147" t="s">
        <v>3</v>
      </c>
      <c r="O101" s="148" t="s">
        <v>45</v>
      </c>
      <c r="P101" s="149">
        <f t="shared" si="2"/>
        <v>0</v>
      </c>
      <c r="Q101" s="149">
        <f t="shared" si="3"/>
        <v>0</v>
      </c>
      <c r="R101" s="149">
        <f t="shared" si="4"/>
        <v>0</v>
      </c>
      <c r="T101" s="150">
        <f t="shared" si="5"/>
        <v>0</v>
      </c>
      <c r="U101" s="150">
        <v>0</v>
      </c>
      <c r="V101" s="150">
        <f t="shared" si="6"/>
        <v>0</v>
      </c>
      <c r="W101" s="150">
        <v>0</v>
      </c>
      <c r="X101" s="151">
        <f t="shared" si="7"/>
        <v>0</v>
      </c>
      <c r="AR101" s="152" t="s">
        <v>174</v>
      </c>
      <c r="AT101" s="152" t="s">
        <v>170</v>
      </c>
      <c r="AU101" s="152" t="s">
        <v>164</v>
      </c>
      <c r="AY101" s="18" t="s">
        <v>165</v>
      </c>
      <c r="BE101" s="153">
        <f t="shared" si="8"/>
        <v>0</v>
      </c>
      <c r="BF101" s="153">
        <f t="shared" si="9"/>
        <v>0</v>
      </c>
      <c r="BG101" s="153">
        <f t="shared" si="10"/>
        <v>0</v>
      </c>
      <c r="BH101" s="153">
        <f t="shared" si="11"/>
        <v>0</v>
      </c>
      <c r="BI101" s="153">
        <f t="shared" si="12"/>
        <v>0</v>
      </c>
      <c r="BJ101" s="18" t="s">
        <v>84</v>
      </c>
      <c r="BK101" s="153">
        <f t="shared" si="13"/>
        <v>0</v>
      </c>
      <c r="BL101" s="18" t="s">
        <v>174</v>
      </c>
      <c r="BM101" s="152" t="s">
        <v>3187</v>
      </c>
    </row>
    <row r="102" spans="2:65" s="1" customFormat="1" ht="16.5" customHeight="1" x14ac:dyDescent="0.2">
      <c r="B102" s="138"/>
      <c r="C102" s="139" t="s">
        <v>186</v>
      </c>
      <c r="D102" s="139" t="s">
        <v>170</v>
      </c>
      <c r="E102" s="140" t="s">
        <v>3188</v>
      </c>
      <c r="F102" s="141" t="s">
        <v>3189</v>
      </c>
      <c r="G102" s="142" t="s">
        <v>173</v>
      </c>
      <c r="H102" s="143">
        <v>14</v>
      </c>
      <c r="I102" s="144"/>
      <c r="J102" s="144"/>
      <c r="K102" s="145">
        <f t="shared" si="1"/>
        <v>0</v>
      </c>
      <c r="L102" s="146"/>
      <c r="M102" s="33"/>
      <c r="N102" s="147" t="s">
        <v>3</v>
      </c>
      <c r="O102" s="148" t="s">
        <v>45</v>
      </c>
      <c r="P102" s="149">
        <f t="shared" si="2"/>
        <v>0</v>
      </c>
      <c r="Q102" s="149">
        <f t="shared" si="3"/>
        <v>0</v>
      </c>
      <c r="R102" s="149">
        <f t="shared" si="4"/>
        <v>0</v>
      </c>
      <c r="T102" s="150">
        <f t="shared" si="5"/>
        <v>0</v>
      </c>
      <c r="U102" s="150">
        <v>0</v>
      </c>
      <c r="V102" s="150">
        <f t="shared" si="6"/>
        <v>0</v>
      </c>
      <c r="W102" s="150">
        <v>0</v>
      </c>
      <c r="X102" s="151">
        <f t="shared" si="7"/>
        <v>0</v>
      </c>
      <c r="AR102" s="152" t="s">
        <v>174</v>
      </c>
      <c r="AT102" s="152" t="s">
        <v>170</v>
      </c>
      <c r="AU102" s="152" t="s">
        <v>164</v>
      </c>
      <c r="AY102" s="18" t="s">
        <v>165</v>
      </c>
      <c r="BE102" s="153">
        <f t="shared" si="8"/>
        <v>0</v>
      </c>
      <c r="BF102" s="153">
        <f t="shared" si="9"/>
        <v>0</v>
      </c>
      <c r="BG102" s="153">
        <f t="shared" si="10"/>
        <v>0</v>
      </c>
      <c r="BH102" s="153">
        <f t="shared" si="11"/>
        <v>0</v>
      </c>
      <c r="BI102" s="153">
        <f t="shared" si="12"/>
        <v>0</v>
      </c>
      <c r="BJ102" s="18" t="s">
        <v>84</v>
      </c>
      <c r="BK102" s="153">
        <f t="shared" si="13"/>
        <v>0</v>
      </c>
      <c r="BL102" s="18" t="s">
        <v>174</v>
      </c>
      <c r="BM102" s="152" t="s">
        <v>3190</v>
      </c>
    </row>
    <row r="103" spans="2:65" s="1" customFormat="1" ht="16.5" customHeight="1" x14ac:dyDescent="0.2">
      <c r="B103" s="138"/>
      <c r="C103" s="139" t="s">
        <v>190</v>
      </c>
      <c r="D103" s="139" t="s">
        <v>170</v>
      </c>
      <c r="E103" s="140" t="s">
        <v>3191</v>
      </c>
      <c r="F103" s="141" t="s">
        <v>3192</v>
      </c>
      <c r="G103" s="142" t="s">
        <v>173</v>
      </c>
      <c r="H103" s="143">
        <v>19</v>
      </c>
      <c r="I103" s="144"/>
      <c r="J103" s="144"/>
      <c r="K103" s="145">
        <f t="shared" si="1"/>
        <v>0</v>
      </c>
      <c r="L103" s="146"/>
      <c r="M103" s="33"/>
      <c r="N103" s="147" t="s">
        <v>3</v>
      </c>
      <c r="O103" s="148" t="s">
        <v>45</v>
      </c>
      <c r="P103" s="149">
        <f t="shared" si="2"/>
        <v>0</v>
      </c>
      <c r="Q103" s="149">
        <f t="shared" si="3"/>
        <v>0</v>
      </c>
      <c r="R103" s="149">
        <f t="shared" si="4"/>
        <v>0</v>
      </c>
      <c r="T103" s="150">
        <f t="shared" si="5"/>
        <v>0</v>
      </c>
      <c r="U103" s="150">
        <v>0</v>
      </c>
      <c r="V103" s="150">
        <f t="shared" si="6"/>
        <v>0</v>
      </c>
      <c r="W103" s="150">
        <v>0</v>
      </c>
      <c r="X103" s="151">
        <f t="shared" si="7"/>
        <v>0</v>
      </c>
      <c r="AR103" s="152" t="s">
        <v>174</v>
      </c>
      <c r="AT103" s="152" t="s">
        <v>170</v>
      </c>
      <c r="AU103" s="152" t="s">
        <v>164</v>
      </c>
      <c r="AY103" s="18" t="s">
        <v>165</v>
      </c>
      <c r="BE103" s="153">
        <f t="shared" si="8"/>
        <v>0</v>
      </c>
      <c r="BF103" s="153">
        <f t="shared" si="9"/>
        <v>0</v>
      </c>
      <c r="BG103" s="153">
        <f t="shared" si="10"/>
        <v>0</v>
      </c>
      <c r="BH103" s="153">
        <f t="shared" si="11"/>
        <v>0</v>
      </c>
      <c r="BI103" s="153">
        <f t="shared" si="12"/>
        <v>0</v>
      </c>
      <c r="BJ103" s="18" t="s">
        <v>84</v>
      </c>
      <c r="BK103" s="153">
        <f t="shared" si="13"/>
        <v>0</v>
      </c>
      <c r="BL103" s="18" t="s">
        <v>174</v>
      </c>
      <c r="BM103" s="152" t="s">
        <v>3193</v>
      </c>
    </row>
    <row r="104" spans="2:65" s="1" customFormat="1" ht="16.5" customHeight="1" x14ac:dyDescent="0.2">
      <c r="B104" s="138"/>
      <c r="C104" s="139" t="s">
        <v>195</v>
      </c>
      <c r="D104" s="139" t="s">
        <v>170</v>
      </c>
      <c r="E104" s="140" t="s">
        <v>3194</v>
      </c>
      <c r="F104" s="141" t="s">
        <v>3195</v>
      </c>
      <c r="G104" s="142" t="s">
        <v>173</v>
      </c>
      <c r="H104" s="143">
        <v>8</v>
      </c>
      <c r="I104" s="144"/>
      <c r="J104" s="144"/>
      <c r="K104" s="145">
        <f t="shared" si="1"/>
        <v>0</v>
      </c>
      <c r="L104" s="146"/>
      <c r="M104" s="33"/>
      <c r="N104" s="147" t="s">
        <v>3</v>
      </c>
      <c r="O104" s="148" t="s">
        <v>45</v>
      </c>
      <c r="P104" s="149">
        <f t="shared" si="2"/>
        <v>0</v>
      </c>
      <c r="Q104" s="149">
        <f t="shared" si="3"/>
        <v>0</v>
      </c>
      <c r="R104" s="149">
        <f t="shared" si="4"/>
        <v>0</v>
      </c>
      <c r="T104" s="150">
        <f t="shared" si="5"/>
        <v>0</v>
      </c>
      <c r="U104" s="150">
        <v>0</v>
      </c>
      <c r="V104" s="150">
        <f t="shared" si="6"/>
        <v>0</v>
      </c>
      <c r="W104" s="150">
        <v>0</v>
      </c>
      <c r="X104" s="151">
        <f t="shared" si="7"/>
        <v>0</v>
      </c>
      <c r="AR104" s="152" t="s">
        <v>174</v>
      </c>
      <c r="AT104" s="152" t="s">
        <v>170</v>
      </c>
      <c r="AU104" s="152" t="s">
        <v>164</v>
      </c>
      <c r="AY104" s="18" t="s">
        <v>165</v>
      </c>
      <c r="BE104" s="153">
        <f t="shared" si="8"/>
        <v>0</v>
      </c>
      <c r="BF104" s="153">
        <f t="shared" si="9"/>
        <v>0</v>
      </c>
      <c r="BG104" s="153">
        <f t="shared" si="10"/>
        <v>0</v>
      </c>
      <c r="BH104" s="153">
        <f t="shared" si="11"/>
        <v>0</v>
      </c>
      <c r="BI104" s="153">
        <f t="shared" si="12"/>
        <v>0</v>
      </c>
      <c r="BJ104" s="18" t="s">
        <v>84</v>
      </c>
      <c r="BK104" s="153">
        <f t="shared" si="13"/>
        <v>0</v>
      </c>
      <c r="BL104" s="18" t="s">
        <v>174</v>
      </c>
      <c r="BM104" s="152" t="s">
        <v>3196</v>
      </c>
    </row>
    <row r="105" spans="2:65" s="1" customFormat="1" ht="16.5" customHeight="1" x14ac:dyDescent="0.2">
      <c r="B105" s="138"/>
      <c r="C105" s="139" t="s">
        <v>193</v>
      </c>
      <c r="D105" s="139" t="s">
        <v>170</v>
      </c>
      <c r="E105" s="140" t="s">
        <v>3197</v>
      </c>
      <c r="F105" s="141" t="s">
        <v>3198</v>
      </c>
      <c r="G105" s="142" t="s">
        <v>173</v>
      </c>
      <c r="H105" s="143">
        <v>60</v>
      </c>
      <c r="I105" s="144"/>
      <c r="J105" s="144"/>
      <c r="K105" s="145">
        <f t="shared" si="1"/>
        <v>0</v>
      </c>
      <c r="L105" s="146"/>
      <c r="M105" s="33"/>
      <c r="N105" s="147" t="s">
        <v>3</v>
      </c>
      <c r="O105" s="148" t="s">
        <v>45</v>
      </c>
      <c r="P105" s="149">
        <f t="shared" si="2"/>
        <v>0</v>
      </c>
      <c r="Q105" s="149">
        <f t="shared" si="3"/>
        <v>0</v>
      </c>
      <c r="R105" s="149">
        <f t="shared" si="4"/>
        <v>0</v>
      </c>
      <c r="T105" s="150">
        <f t="shared" si="5"/>
        <v>0</v>
      </c>
      <c r="U105" s="150">
        <v>0</v>
      </c>
      <c r="V105" s="150">
        <f t="shared" si="6"/>
        <v>0</v>
      </c>
      <c r="W105" s="150">
        <v>0</v>
      </c>
      <c r="X105" s="151">
        <f t="shared" si="7"/>
        <v>0</v>
      </c>
      <c r="AR105" s="152" t="s">
        <v>174</v>
      </c>
      <c r="AT105" s="152" t="s">
        <v>170</v>
      </c>
      <c r="AU105" s="152" t="s">
        <v>164</v>
      </c>
      <c r="AY105" s="18" t="s">
        <v>165</v>
      </c>
      <c r="BE105" s="153">
        <f t="shared" si="8"/>
        <v>0</v>
      </c>
      <c r="BF105" s="153">
        <f t="shared" si="9"/>
        <v>0</v>
      </c>
      <c r="BG105" s="153">
        <f t="shared" si="10"/>
        <v>0</v>
      </c>
      <c r="BH105" s="153">
        <f t="shared" si="11"/>
        <v>0</v>
      </c>
      <c r="BI105" s="153">
        <f t="shared" si="12"/>
        <v>0</v>
      </c>
      <c r="BJ105" s="18" t="s">
        <v>84</v>
      </c>
      <c r="BK105" s="153">
        <f t="shared" si="13"/>
        <v>0</v>
      </c>
      <c r="BL105" s="18" t="s">
        <v>174</v>
      </c>
      <c r="BM105" s="152" t="s">
        <v>3199</v>
      </c>
    </row>
    <row r="106" spans="2:65" s="1" customFormat="1" ht="16.5" customHeight="1" x14ac:dyDescent="0.2">
      <c r="B106" s="138"/>
      <c r="C106" s="139" t="s">
        <v>202</v>
      </c>
      <c r="D106" s="139" t="s">
        <v>170</v>
      </c>
      <c r="E106" s="140" t="s">
        <v>3200</v>
      </c>
      <c r="F106" s="141" t="s">
        <v>3201</v>
      </c>
      <c r="G106" s="142" t="s">
        <v>173</v>
      </c>
      <c r="H106" s="143">
        <v>41</v>
      </c>
      <c r="I106" s="144"/>
      <c r="J106" s="144"/>
      <c r="K106" s="145">
        <f t="shared" si="1"/>
        <v>0</v>
      </c>
      <c r="L106" s="146"/>
      <c r="M106" s="33"/>
      <c r="N106" s="147" t="s">
        <v>3</v>
      </c>
      <c r="O106" s="148" t="s">
        <v>45</v>
      </c>
      <c r="P106" s="149">
        <f t="shared" si="2"/>
        <v>0</v>
      </c>
      <c r="Q106" s="149">
        <f t="shared" si="3"/>
        <v>0</v>
      </c>
      <c r="R106" s="149">
        <f t="shared" si="4"/>
        <v>0</v>
      </c>
      <c r="T106" s="150">
        <f t="shared" si="5"/>
        <v>0</v>
      </c>
      <c r="U106" s="150">
        <v>0</v>
      </c>
      <c r="V106" s="150">
        <f t="shared" si="6"/>
        <v>0</v>
      </c>
      <c r="W106" s="150">
        <v>0</v>
      </c>
      <c r="X106" s="151">
        <f t="shared" si="7"/>
        <v>0</v>
      </c>
      <c r="AR106" s="152" t="s">
        <v>174</v>
      </c>
      <c r="AT106" s="152" t="s">
        <v>170</v>
      </c>
      <c r="AU106" s="152" t="s">
        <v>164</v>
      </c>
      <c r="AY106" s="18" t="s">
        <v>165</v>
      </c>
      <c r="BE106" s="153">
        <f t="shared" si="8"/>
        <v>0</v>
      </c>
      <c r="BF106" s="153">
        <f t="shared" si="9"/>
        <v>0</v>
      </c>
      <c r="BG106" s="153">
        <f t="shared" si="10"/>
        <v>0</v>
      </c>
      <c r="BH106" s="153">
        <f t="shared" si="11"/>
        <v>0</v>
      </c>
      <c r="BI106" s="153">
        <f t="shared" si="12"/>
        <v>0</v>
      </c>
      <c r="BJ106" s="18" t="s">
        <v>84</v>
      </c>
      <c r="BK106" s="153">
        <f t="shared" si="13"/>
        <v>0</v>
      </c>
      <c r="BL106" s="18" t="s">
        <v>174</v>
      </c>
      <c r="BM106" s="152" t="s">
        <v>3202</v>
      </c>
    </row>
    <row r="107" spans="2:65" s="1" customFormat="1" ht="16.5" customHeight="1" x14ac:dyDescent="0.2">
      <c r="B107" s="138"/>
      <c r="C107" s="139" t="s">
        <v>205</v>
      </c>
      <c r="D107" s="139" t="s">
        <v>170</v>
      </c>
      <c r="E107" s="140" t="s">
        <v>3203</v>
      </c>
      <c r="F107" s="141" t="s">
        <v>3204</v>
      </c>
      <c r="G107" s="142" t="s">
        <v>3205</v>
      </c>
      <c r="H107" s="143">
        <v>15004</v>
      </c>
      <c r="I107" s="144"/>
      <c r="J107" s="144"/>
      <c r="K107" s="145">
        <f t="shared" si="1"/>
        <v>0</v>
      </c>
      <c r="L107" s="146"/>
      <c r="M107" s="33"/>
      <c r="N107" s="147" t="s">
        <v>3</v>
      </c>
      <c r="O107" s="148" t="s">
        <v>45</v>
      </c>
      <c r="P107" s="149">
        <f t="shared" si="2"/>
        <v>0</v>
      </c>
      <c r="Q107" s="149">
        <f t="shared" si="3"/>
        <v>0</v>
      </c>
      <c r="R107" s="149">
        <f t="shared" si="4"/>
        <v>0</v>
      </c>
      <c r="T107" s="150">
        <f t="shared" si="5"/>
        <v>0</v>
      </c>
      <c r="U107" s="150">
        <v>0</v>
      </c>
      <c r="V107" s="150">
        <f t="shared" si="6"/>
        <v>0</v>
      </c>
      <c r="W107" s="150">
        <v>0</v>
      </c>
      <c r="X107" s="151">
        <f t="shared" si="7"/>
        <v>0</v>
      </c>
      <c r="AR107" s="152" t="s">
        <v>174</v>
      </c>
      <c r="AT107" s="152" t="s">
        <v>170</v>
      </c>
      <c r="AU107" s="152" t="s">
        <v>164</v>
      </c>
      <c r="AY107" s="18" t="s">
        <v>165</v>
      </c>
      <c r="BE107" s="153">
        <f t="shared" si="8"/>
        <v>0</v>
      </c>
      <c r="BF107" s="153">
        <f t="shared" si="9"/>
        <v>0</v>
      </c>
      <c r="BG107" s="153">
        <f t="shared" si="10"/>
        <v>0</v>
      </c>
      <c r="BH107" s="153">
        <f t="shared" si="11"/>
        <v>0</v>
      </c>
      <c r="BI107" s="153">
        <f t="shared" si="12"/>
        <v>0</v>
      </c>
      <c r="BJ107" s="18" t="s">
        <v>84</v>
      </c>
      <c r="BK107" s="153">
        <f t="shared" si="13"/>
        <v>0</v>
      </c>
      <c r="BL107" s="18" t="s">
        <v>174</v>
      </c>
      <c r="BM107" s="152" t="s">
        <v>3206</v>
      </c>
    </row>
    <row r="108" spans="2:65" s="1" customFormat="1" ht="16.5" customHeight="1" x14ac:dyDescent="0.2">
      <c r="B108" s="138"/>
      <c r="C108" s="139" t="s">
        <v>210</v>
      </c>
      <c r="D108" s="139" t="s">
        <v>170</v>
      </c>
      <c r="E108" s="140" t="s">
        <v>3207</v>
      </c>
      <c r="F108" s="141" t="s">
        <v>3208</v>
      </c>
      <c r="G108" s="142" t="s">
        <v>178</v>
      </c>
      <c r="H108" s="143">
        <v>1</v>
      </c>
      <c r="I108" s="144"/>
      <c r="J108" s="144"/>
      <c r="K108" s="145">
        <f t="shared" si="1"/>
        <v>0</v>
      </c>
      <c r="L108" s="146"/>
      <c r="M108" s="33"/>
      <c r="N108" s="147" t="s">
        <v>3</v>
      </c>
      <c r="O108" s="148" t="s">
        <v>45</v>
      </c>
      <c r="P108" s="149">
        <f t="shared" si="2"/>
        <v>0</v>
      </c>
      <c r="Q108" s="149">
        <f t="shared" si="3"/>
        <v>0</v>
      </c>
      <c r="R108" s="149">
        <f t="shared" si="4"/>
        <v>0</v>
      </c>
      <c r="T108" s="150">
        <f t="shared" si="5"/>
        <v>0</v>
      </c>
      <c r="U108" s="150">
        <v>0</v>
      </c>
      <c r="V108" s="150">
        <f t="shared" si="6"/>
        <v>0</v>
      </c>
      <c r="W108" s="150">
        <v>0</v>
      </c>
      <c r="X108" s="151">
        <f t="shared" si="7"/>
        <v>0</v>
      </c>
      <c r="AR108" s="152" t="s">
        <v>174</v>
      </c>
      <c r="AT108" s="152" t="s">
        <v>170</v>
      </c>
      <c r="AU108" s="152" t="s">
        <v>164</v>
      </c>
      <c r="AY108" s="18" t="s">
        <v>165</v>
      </c>
      <c r="BE108" s="153">
        <f t="shared" si="8"/>
        <v>0</v>
      </c>
      <c r="BF108" s="153">
        <f t="shared" si="9"/>
        <v>0</v>
      </c>
      <c r="BG108" s="153">
        <f t="shared" si="10"/>
        <v>0</v>
      </c>
      <c r="BH108" s="153">
        <f t="shared" si="11"/>
        <v>0</v>
      </c>
      <c r="BI108" s="153">
        <f t="shared" si="12"/>
        <v>0</v>
      </c>
      <c r="BJ108" s="18" t="s">
        <v>84</v>
      </c>
      <c r="BK108" s="153">
        <f t="shared" si="13"/>
        <v>0</v>
      </c>
      <c r="BL108" s="18" t="s">
        <v>174</v>
      </c>
      <c r="BM108" s="152" t="s">
        <v>3209</v>
      </c>
    </row>
    <row r="109" spans="2:65" s="11" customFormat="1" ht="20.9" customHeight="1" x14ac:dyDescent="0.25">
      <c r="B109" s="125"/>
      <c r="D109" s="126" t="s">
        <v>75</v>
      </c>
      <c r="E109" s="136" t="s">
        <v>3210</v>
      </c>
      <c r="F109" s="136" t="s">
        <v>124</v>
      </c>
      <c r="I109" s="128"/>
      <c r="J109" s="128"/>
      <c r="K109" s="137">
        <f>BK109</f>
        <v>0</v>
      </c>
      <c r="M109" s="125"/>
      <c r="N109" s="130"/>
      <c r="Q109" s="131">
        <f>SUM(Q110:Q119)</f>
        <v>0</v>
      </c>
      <c r="R109" s="131">
        <f>SUM(R110:R119)</f>
        <v>0</v>
      </c>
      <c r="T109" s="132">
        <f>SUM(T110:T119)</f>
        <v>0</v>
      </c>
      <c r="V109" s="132">
        <f>SUM(V110:V119)</f>
        <v>0</v>
      </c>
      <c r="X109" s="133">
        <f>SUM(X110:X119)</f>
        <v>0</v>
      </c>
      <c r="AR109" s="126" t="s">
        <v>164</v>
      </c>
      <c r="AT109" s="134" t="s">
        <v>75</v>
      </c>
      <c r="AU109" s="134" t="s">
        <v>86</v>
      </c>
      <c r="AY109" s="126" t="s">
        <v>165</v>
      </c>
      <c r="BK109" s="135">
        <f>SUM(BK110:BK119)</f>
        <v>0</v>
      </c>
    </row>
    <row r="110" spans="2:65" s="1" customFormat="1" ht="16.5" customHeight="1" x14ac:dyDescent="0.2">
      <c r="B110" s="138"/>
      <c r="C110" s="139" t="s">
        <v>216</v>
      </c>
      <c r="D110" s="139" t="s">
        <v>170</v>
      </c>
      <c r="E110" s="140" t="s">
        <v>3211</v>
      </c>
      <c r="F110" s="141" t="s">
        <v>3212</v>
      </c>
      <c r="G110" s="142" t="s">
        <v>178</v>
      </c>
      <c r="H110" s="143">
        <v>5</v>
      </c>
      <c r="I110" s="144"/>
      <c r="J110" s="144"/>
      <c r="K110" s="145">
        <f t="shared" ref="K110:K119" si="14">ROUND(P110*H110,2)</f>
        <v>0</v>
      </c>
      <c r="L110" s="146"/>
      <c r="M110" s="33"/>
      <c r="N110" s="147" t="s">
        <v>3</v>
      </c>
      <c r="O110" s="148" t="s">
        <v>45</v>
      </c>
      <c r="P110" s="149">
        <f t="shared" ref="P110:P119" si="15">I110+J110</f>
        <v>0</v>
      </c>
      <c r="Q110" s="149">
        <f t="shared" ref="Q110:Q119" si="16">ROUND(I110*H110,2)</f>
        <v>0</v>
      </c>
      <c r="R110" s="149">
        <f t="shared" ref="R110:R119" si="17">ROUND(J110*H110,2)</f>
        <v>0</v>
      </c>
      <c r="T110" s="150">
        <f t="shared" ref="T110:T119" si="18">S110*H110</f>
        <v>0</v>
      </c>
      <c r="U110" s="150">
        <v>0</v>
      </c>
      <c r="V110" s="150">
        <f t="shared" ref="V110:V119" si="19">U110*H110</f>
        <v>0</v>
      </c>
      <c r="W110" s="150">
        <v>0</v>
      </c>
      <c r="X110" s="151">
        <f t="shared" ref="X110:X119" si="20">W110*H110</f>
        <v>0</v>
      </c>
      <c r="AR110" s="152" t="s">
        <v>174</v>
      </c>
      <c r="AT110" s="152" t="s">
        <v>170</v>
      </c>
      <c r="AU110" s="152" t="s">
        <v>164</v>
      </c>
      <c r="AY110" s="18" t="s">
        <v>165</v>
      </c>
      <c r="BE110" s="153">
        <f t="shared" ref="BE110:BE119" si="21">IF(O110="základní",K110,0)</f>
        <v>0</v>
      </c>
      <c r="BF110" s="153">
        <f t="shared" ref="BF110:BF119" si="22">IF(O110="snížená",K110,0)</f>
        <v>0</v>
      </c>
      <c r="BG110" s="153">
        <f t="shared" ref="BG110:BG119" si="23">IF(O110="zákl. přenesená",K110,0)</f>
        <v>0</v>
      </c>
      <c r="BH110" s="153">
        <f t="shared" ref="BH110:BH119" si="24">IF(O110="sníž. přenesená",K110,0)</f>
        <v>0</v>
      </c>
      <c r="BI110" s="153">
        <f t="shared" ref="BI110:BI119" si="25">IF(O110="nulová",K110,0)</f>
        <v>0</v>
      </c>
      <c r="BJ110" s="18" t="s">
        <v>84</v>
      </c>
      <c r="BK110" s="153">
        <f t="shared" ref="BK110:BK119" si="26">ROUND(P110*H110,2)</f>
        <v>0</v>
      </c>
      <c r="BL110" s="18" t="s">
        <v>174</v>
      </c>
      <c r="BM110" s="152" t="s">
        <v>3213</v>
      </c>
    </row>
    <row r="111" spans="2:65" s="1" customFormat="1" ht="16.5" customHeight="1" x14ac:dyDescent="0.2">
      <c r="B111" s="138"/>
      <c r="C111" s="139" t="s">
        <v>220</v>
      </c>
      <c r="D111" s="139" t="s">
        <v>170</v>
      </c>
      <c r="E111" s="140" t="s">
        <v>3214</v>
      </c>
      <c r="F111" s="141" t="s">
        <v>3215</v>
      </c>
      <c r="G111" s="142" t="s">
        <v>178</v>
      </c>
      <c r="H111" s="143">
        <v>43</v>
      </c>
      <c r="I111" s="144"/>
      <c r="J111" s="144"/>
      <c r="K111" s="145">
        <f t="shared" si="14"/>
        <v>0</v>
      </c>
      <c r="L111" s="146"/>
      <c r="M111" s="33"/>
      <c r="N111" s="147" t="s">
        <v>3</v>
      </c>
      <c r="O111" s="148" t="s">
        <v>45</v>
      </c>
      <c r="P111" s="149">
        <f t="shared" si="15"/>
        <v>0</v>
      </c>
      <c r="Q111" s="149">
        <f t="shared" si="16"/>
        <v>0</v>
      </c>
      <c r="R111" s="149">
        <f t="shared" si="17"/>
        <v>0</v>
      </c>
      <c r="T111" s="150">
        <f t="shared" si="18"/>
        <v>0</v>
      </c>
      <c r="U111" s="150">
        <v>0</v>
      </c>
      <c r="V111" s="150">
        <f t="shared" si="19"/>
        <v>0</v>
      </c>
      <c r="W111" s="150">
        <v>0</v>
      </c>
      <c r="X111" s="151">
        <f t="shared" si="20"/>
        <v>0</v>
      </c>
      <c r="AR111" s="152" t="s">
        <v>174</v>
      </c>
      <c r="AT111" s="152" t="s">
        <v>170</v>
      </c>
      <c r="AU111" s="152" t="s">
        <v>164</v>
      </c>
      <c r="AY111" s="18" t="s">
        <v>165</v>
      </c>
      <c r="BE111" s="153">
        <f t="shared" si="21"/>
        <v>0</v>
      </c>
      <c r="BF111" s="153">
        <f t="shared" si="22"/>
        <v>0</v>
      </c>
      <c r="BG111" s="153">
        <f t="shared" si="23"/>
        <v>0</v>
      </c>
      <c r="BH111" s="153">
        <f t="shared" si="24"/>
        <v>0</v>
      </c>
      <c r="BI111" s="153">
        <f t="shared" si="25"/>
        <v>0</v>
      </c>
      <c r="BJ111" s="18" t="s">
        <v>84</v>
      </c>
      <c r="BK111" s="153">
        <f t="shared" si="26"/>
        <v>0</v>
      </c>
      <c r="BL111" s="18" t="s">
        <v>174</v>
      </c>
      <c r="BM111" s="152" t="s">
        <v>3216</v>
      </c>
    </row>
    <row r="112" spans="2:65" s="1" customFormat="1" ht="16.5" customHeight="1" x14ac:dyDescent="0.2">
      <c r="B112" s="138"/>
      <c r="C112" s="139" t="s">
        <v>224</v>
      </c>
      <c r="D112" s="139" t="s">
        <v>170</v>
      </c>
      <c r="E112" s="140" t="s">
        <v>3217</v>
      </c>
      <c r="F112" s="141" t="s">
        <v>3218</v>
      </c>
      <c r="G112" s="142" t="s">
        <v>178</v>
      </c>
      <c r="H112" s="143">
        <v>1</v>
      </c>
      <c r="I112" s="144"/>
      <c r="J112" s="144"/>
      <c r="K112" s="145">
        <f t="shared" si="14"/>
        <v>0</v>
      </c>
      <c r="L112" s="146"/>
      <c r="M112" s="33"/>
      <c r="N112" s="147" t="s">
        <v>3</v>
      </c>
      <c r="O112" s="148" t="s">
        <v>45</v>
      </c>
      <c r="P112" s="149">
        <f t="shared" si="15"/>
        <v>0</v>
      </c>
      <c r="Q112" s="149">
        <f t="shared" si="16"/>
        <v>0</v>
      </c>
      <c r="R112" s="149">
        <f t="shared" si="17"/>
        <v>0</v>
      </c>
      <c r="T112" s="150">
        <f t="shared" si="18"/>
        <v>0</v>
      </c>
      <c r="U112" s="150">
        <v>0</v>
      </c>
      <c r="V112" s="150">
        <f t="shared" si="19"/>
        <v>0</v>
      </c>
      <c r="W112" s="150">
        <v>0</v>
      </c>
      <c r="X112" s="151">
        <f t="shared" si="20"/>
        <v>0</v>
      </c>
      <c r="AR112" s="152" t="s">
        <v>174</v>
      </c>
      <c r="AT112" s="152" t="s">
        <v>170</v>
      </c>
      <c r="AU112" s="152" t="s">
        <v>164</v>
      </c>
      <c r="AY112" s="18" t="s">
        <v>165</v>
      </c>
      <c r="BE112" s="153">
        <f t="shared" si="21"/>
        <v>0</v>
      </c>
      <c r="BF112" s="153">
        <f t="shared" si="22"/>
        <v>0</v>
      </c>
      <c r="BG112" s="153">
        <f t="shared" si="23"/>
        <v>0</v>
      </c>
      <c r="BH112" s="153">
        <f t="shared" si="24"/>
        <v>0</v>
      </c>
      <c r="BI112" s="153">
        <f t="shared" si="25"/>
        <v>0</v>
      </c>
      <c r="BJ112" s="18" t="s">
        <v>84</v>
      </c>
      <c r="BK112" s="153">
        <f t="shared" si="26"/>
        <v>0</v>
      </c>
      <c r="BL112" s="18" t="s">
        <v>174</v>
      </c>
      <c r="BM112" s="152" t="s">
        <v>3219</v>
      </c>
    </row>
    <row r="113" spans="2:65" s="1" customFormat="1" ht="16.5" customHeight="1" x14ac:dyDescent="0.2">
      <c r="B113" s="138"/>
      <c r="C113" s="139" t="s">
        <v>10</v>
      </c>
      <c r="D113" s="139" t="s">
        <v>170</v>
      </c>
      <c r="E113" s="140" t="s">
        <v>3220</v>
      </c>
      <c r="F113" s="141" t="s">
        <v>3221</v>
      </c>
      <c r="G113" s="142" t="s">
        <v>178</v>
      </c>
      <c r="H113" s="143">
        <v>5</v>
      </c>
      <c r="I113" s="144"/>
      <c r="J113" s="144"/>
      <c r="K113" s="145">
        <f t="shared" si="14"/>
        <v>0</v>
      </c>
      <c r="L113" s="146"/>
      <c r="M113" s="33"/>
      <c r="N113" s="147" t="s">
        <v>3</v>
      </c>
      <c r="O113" s="148" t="s">
        <v>45</v>
      </c>
      <c r="P113" s="149">
        <f t="shared" si="15"/>
        <v>0</v>
      </c>
      <c r="Q113" s="149">
        <f t="shared" si="16"/>
        <v>0</v>
      </c>
      <c r="R113" s="149">
        <f t="shared" si="17"/>
        <v>0</v>
      </c>
      <c r="T113" s="150">
        <f t="shared" si="18"/>
        <v>0</v>
      </c>
      <c r="U113" s="150">
        <v>0</v>
      </c>
      <c r="V113" s="150">
        <f t="shared" si="19"/>
        <v>0</v>
      </c>
      <c r="W113" s="150">
        <v>0</v>
      </c>
      <c r="X113" s="151">
        <f t="shared" si="20"/>
        <v>0</v>
      </c>
      <c r="AR113" s="152" t="s">
        <v>174</v>
      </c>
      <c r="AT113" s="152" t="s">
        <v>170</v>
      </c>
      <c r="AU113" s="152" t="s">
        <v>164</v>
      </c>
      <c r="AY113" s="18" t="s">
        <v>165</v>
      </c>
      <c r="BE113" s="153">
        <f t="shared" si="21"/>
        <v>0</v>
      </c>
      <c r="BF113" s="153">
        <f t="shared" si="22"/>
        <v>0</v>
      </c>
      <c r="BG113" s="153">
        <f t="shared" si="23"/>
        <v>0</v>
      </c>
      <c r="BH113" s="153">
        <f t="shared" si="24"/>
        <v>0</v>
      </c>
      <c r="BI113" s="153">
        <f t="shared" si="25"/>
        <v>0</v>
      </c>
      <c r="BJ113" s="18" t="s">
        <v>84</v>
      </c>
      <c r="BK113" s="153">
        <f t="shared" si="26"/>
        <v>0</v>
      </c>
      <c r="BL113" s="18" t="s">
        <v>174</v>
      </c>
      <c r="BM113" s="152" t="s">
        <v>3222</v>
      </c>
    </row>
    <row r="114" spans="2:65" s="1" customFormat="1" ht="16.5" customHeight="1" x14ac:dyDescent="0.2">
      <c r="B114" s="138"/>
      <c r="C114" s="139" t="s">
        <v>231</v>
      </c>
      <c r="D114" s="139" t="s">
        <v>170</v>
      </c>
      <c r="E114" s="140" t="s">
        <v>3223</v>
      </c>
      <c r="F114" s="141" t="s">
        <v>3224</v>
      </c>
      <c r="G114" s="142" t="s">
        <v>178</v>
      </c>
      <c r="H114" s="143">
        <v>43</v>
      </c>
      <c r="I114" s="144"/>
      <c r="J114" s="144"/>
      <c r="K114" s="145">
        <f t="shared" si="14"/>
        <v>0</v>
      </c>
      <c r="L114" s="146"/>
      <c r="M114" s="33"/>
      <c r="N114" s="147" t="s">
        <v>3</v>
      </c>
      <c r="O114" s="148" t="s">
        <v>45</v>
      </c>
      <c r="P114" s="149">
        <f t="shared" si="15"/>
        <v>0</v>
      </c>
      <c r="Q114" s="149">
        <f t="shared" si="16"/>
        <v>0</v>
      </c>
      <c r="R114" s="149">
        <f t="shared" si="17"/>
        <v>0</v>
      </c>
      <c r="T114" s="150">
        <f t="shared" si="18"/>
        <v>0</v>
      </c>
      <c r="U114" s="150">
        <v>0</v>
      </c>
      <c r="V114" s="150">
        <f t="shared" si="19"/>
        <v>0</v>
      </c>
      <c r="W114" s="150">
        <v>0</v>
      </c>
      <c r="X114" s="151">
        <f t="shared" si="20"/>
        <v>0</v>
      </c>
      <c r="AR114" s="152" t="s">
        <v>174</v>
      </c>
      <c r="AT114" s="152" t="s">
        <v>170</v>
      </c>
      <c r="AU114" s="152" t="s">
        <v>164</v>
      </c>
      <c r="AY114" s="18" t="s">
        <v>165</v>
      </c>
      <c r="BE114" s="153">
        <f t="shared" si="21"/>
        <v>0</v>
      </c>
      <c r="BF114" s="153">
        <f t="shared" si="22"/>
        <v>0</v>
      </c>
      <c r="BG114" s="153">
        <f t="shared" si="23"/>
        <v>0</v>
      </c>
      <c r="BH114" s="153">
        <f t="shared" si="24"/>
        <v>0</v>
      </c>
      <c r="BI114" s="153">
        <f t="shared" si="25"/>
        <v>0</v>
      </c>
      <c r="BJ114" s="18" t="s">
        <v>84</v>
      </c>
      <c r="BK114" s="153">
        <f t="shared" si="26"/>
        <v>0</v>
      </c>
      <c r="BL114" s="18" t="s">
        <v>174</v>
      </c>
      <c r="BM114" s="152" t="s">
        <v>3225</v>
      </c>
    </row>
    <row r="115" spans="2:65" s="1" customFormat="1" ht="16.5" customHeight="1" x14ac:dyDescent="0.2">
      <c r="B115" s="138"/>
      <c r="C115" s="139" t="s">
        <v>235</v>
      </c>
      <c r="D115" s="139" t="s">
        <v>170</v>
      </c>
      <c r="E115" s="140" t="s">
        <v>3226</v>
      </c>
      <c r="F115" s="141" t="s">
        <v>3227</v>
      </c>
      <c r="G115" s="142" t="s">
        <v>178</v>
      </c>
      <c r="H115" s="143">
        <v>15</v>
      </c>
      <c r="I115" s="144"/>
      <c r="J115" s="144"/>
      <c r="K115" s="145">
        <f t="shared" si="14"/>
        <v>0</v>
      </c>
      <c r="L115" s="146"/>
      <c r="M115" s="33"/>
      <c r="N115" s="147" t="s">
        <v>3</v>
      </c>
      <c r="O115" s="148" t="s">
        <v>45</v>
      </c>
      <c r="P115" s="149">
        <f t="shared" si="15"/>
        <v>0</v>
      </c>
      <c r="Q115" s="149">
        <f t="shared" si="16"/>
        <v>0</v>
      </c>
      <c r="R115" s="149">
        <f t="shared" si="17"/>
        <v>0</v>
      </c>
      <c r="T115" s="150">
        <f t="shared" si="18"/>
        <v>0</v>
      </c>
      <c r="U115" s="150">
        <v>0</v>
      </c>
      <c r="V115" s="150">
        <f t="shared" si="19"/>
        <v>0</v>
      </c>
      <c r="W115" s="150">
        <v>0</v>
      </c>
      <c r="X115" s="151">
        <f t="shared" si="20"/>
        <v>0</v>
      </c>
      <c r="AR115" s="152" t="s">
        <v>174</v>
      </c>
      <c r="AT115" s="152" t="s">
        <v>170</v>
      </c>
      <c r="AU115" s="152" t="s">
        <v>164</v>
      </c>
      <c r="AY115" s="18" t="s">
        <v>165</v>
      </c>
      <c r="BE115" s="153">
        <f t="shared" si="21"/>
        <v>0</v>
      </c>
      <c r="BF115" s="153">
        <f t="shared" si="22"/>
        <v>0</v>
      </c>
      <c r="BG115" s="153">
        <f t="shared" si="23"/>
        <v>0</v>
      </c>
      <c r="BH115" s="153">
        <f t="shared" si="24"/>
        <v>0</v>
      </c>
      <c r="BI115" s="153">
        <f t="shared" si="25"/>
        <v>0</v>
      </c>
      <c r="BJ115" s="18" t="s">
        <v>84</v>
      </c>
      <c r="BK115" s="153">
        <f t="shared" si="26"/>
        <v>0</v>
      </c>
      <c r="BL115" s="18" t="s">
        <v>174</v>
      </c>
      <c r="BM115" s="152" t="s">
        <v>3228</v>
      </c>
    </row>
    <row r="116" spans="2:65" s="1" customFormat="1" ht="16.5" customHeight="1" x14ac:dyDescent="0.2">
      <c r="B116" s="138"/>
      <c r="C116" s="139" t="s">
        <v>239</v>
      </c>
      <c r="D116" s="139" t="s">
        <v>170</v>
      </c>
      <c r="E116" s="140" t="s">
        <v>3229</v>
      </c>
      <c r="F116" s="141" t="s">
        <v>3230</v>
      </c>
      <c r="G116" s="142" t="s">
        <v>173</v>
      </c>
      <c r="H116" s="143">
        <v>64</v>
      </c>
      <c r="I116" s="144"/>
      <c r="J116" s="144"/>
      <c r="K116" s="145">
        <f t="shared" si="14"/>
        <v>0</v>
      </c>
      <c r="L116" s="146"/>
      <c r="M116" s="33"/>
      <c r="N116" s="147" t="s">
        <v>3</v>
      </c>
      <c r="O116" s="148" t="s">
        <v>45</v>
      </c>
      <c r="P116" s="149">
        <f t="shared" si="15"/>
        <v>0</v>
      </c>
      <c r="Q116" s="149">
        <f t="shared" si="16"/>
        <v>0</v>
      </c>
      <c r="R116" s="149">
        <f t="shared" si="17"/>
        <v>0</v>
      </c>
      <c r="T116" s="150">
        <f t="shared" si="18"/>
        <v>0</v>
      </c>
      <c r="U116" s="150">
        <v>0</v>
      </c>
      <c r="V116" s="150">
        <f t="shared" si="19"/>
        <v>0</v>
      </c>
      <c r="W116" s="150">
        <v>0</v>
      </c>
      <c r="X116" s="151">
        <f t="shared" si="20"/>
        <v>0</v>
      </c>
      <c r="AR116" s="152" t="s">
        <v>174</v>
      </c>
      <c r="AT116" s="152" t="s">
        <v>170</v>
      </c>
      <c r="AU116" s="152" t="s">
        <v>164</v>
      </c>
      <c r="AY116" s="18" t="s">
        <v>165</v>
      </c>
      <c r="BE116" s="153">
        <f t="shared" si="21"/>
        <v>0</v>
      </c>
      <c r="BF116" s="153">
        <f t="shared" si="22"/>
        <v>0</v>
      </c>
      <c r="BG116" s="153">
        <f t="shared" si="23"/>
        <v>0</v>
      </c>
      <c r="BH116" s="153">
        <f t="shared" si="24"/>
        <v>0</v>
      </c>
      <c r="BI116" s="153">
        <f t="shared" si="25"/>
        <v>0</v>
      </c>
      <c r="BJ116" s="18" t="s">
        <v>84</v>
      </c>
      <c r="BK116" s="153">
        <f t="shared" si="26"/>
        <v>0</v>
      </c>
      <c r="BL116" s="18" t="s">
        <v>174</v>
      </c>
      <c r="BM116" s="152" t="s">
        <v>3231</v>
      </c>
    </row>
    <row r="117" spans="2:65" s="1" customFormat="1" ht="16.5" customHeight="1" x14ac:dyDescent="0.2">
      <c r="B117" s="138"/>
      <c r="C117" s="139" t="s">
        <v>243</v>
      </c>
      <c r="D117" s="139" t="s">
        <v>170</v>
      </c>
      <c r="E117" s="140" t="s">
        <v>3232</v>
      </c>
      <c r="F117" s="141" t="s">
        <v>3233</v>
      </c>
      <c r="G117" s="142" t="s">
        <v>178</v>
      </c>
      <c r="H117" s="143">
        <v>1</v>
      </c>
      <c r="I117" s="144"/>
      <c r="J117" s="144"/>
      <c r="K117" s="145">
        <f t="shared" si="14"/>
        <v>0</v>
      </c>
      <c r="L117" s="146"/>
      <c r="M117" s="33"/>
      <c r="N117" s="147" t="s">
        <v>3</v>
      </c>
      <c r="O117" s="148" t="s">
        <v>45</v>
      </c>
      <c r="P117" s="149">
        <f t="shared" si="15"/>
        <v>0</v>
      </c>
      <c r="Q117" s="149">
        <f t="shared" si="16"/>
        <v>0</v>
      </c>
      <c r="R117" s="149">
        <f t="shared" si="17"/>
        <v>0</v>
      </c>
      <c r="T117" s="150">
        <f t="shared" si="18"/>
        <v>0</v>
      </c>
      <c r="U117" s="150">
        <v>0</v>
      </c>
      <c r="V117" s="150">
        <f t="shared" si="19"/>
        <v>0</v>
      </c>
      <c r="W117" s="150">
        <v>0</v>
      </c>
      <c r="X117" s="151">
        <f t="shared" si="20"/>
        <v>0</v>
      </c>
      <c r="AR117" s="152" t="s">
        <v>174</v>
      </c>
      <c r="AT117" s="152" t="s">
        <v>170</v>
      </c>
      <c r="AU117" s="152" t="s">
        <v>164</v>
      </c>
      <c r="AY117" s="18" t="s">
        <v>165</v>
      </c>
      <c r="BE117" s="153">
        <f t="shared" si="21"/>
        <v>0</v>
      </c>
      <c r="BF117" s="153">
        <f t="shared" si="22"/>
        <v>0</v>
      </c>
      <c r="BG117" s="153">
        <f t="shared" si="23"/>
        <v>0</v>
      </c>
      <c r="BH117" s="153">
        <f t="shared" si="24"/>
        <v>0</v>
      </c>
      <c r="BI117" s="153">
        <f t="shared" si="25"/>
        <v>0</v>
      </c>
      <c r="BJ117" s="18" t="s">
        <v>84</v>
      </c>
      <c r="BK117" s="153">
        <f t="shared" si="26"/>
        <v>0</v>
      </c>
      <c r="BL117" s="18" t="s">
        <v>174</v>
      </c>
      <c r="BM117" s="152" t="s">
        <v>3234</v>
      </c>
    </row>
    <row r="118" spans="2:65" s="1" customFormat="1" ht="16.5" customHeight="1" x14ac:dyDescent="0.2">
      <c r="B118" s="138"/>
      <c r="C118" s="139" t="s">
        <v>249</v>
      </c>
      <c r="D118" s="139" t="s">
        <v>170</v>
      </c>
      <c r="E118" s="140" t="s">
        <v>3235</v>
      </c>
      <c r="F118" s="141" t="s">
        <v>3236</v>
      </c>
      <c r="G118" s="142" t="s">
        <v>178</v>
      </c>
      <c r="H118" s="143">
        <v>1</v>
      </c>
      <c r="I118" s="144"/>
      <c r="J118" s="144"/>
      <c r="K118" s="145">
        <f t="shared" si="14"/>
        <v>0</v>
      </c>
      <c r="L118" s="146"/>
      <c r="M118" s="33"/>
      <c r="N118" s="147" t="s">
        <v>3</v>
      </c>
      <c r="O118" s="148" t="s">
        <v>45</v>
      </c>
      <c r="P118" s="149">
        <f t="shared" si="15"/>
        <v>0</v>
      </c>
      <c r="Q118" s="149">
        <f t="shared" si="16"/>
        <v>0</v>
      </c>
      <c r="R118" s="149">
        <f t="shared" si="17"/>
        <v>0</v>
      </c>
      <c r="T118" s="150">
        <f t="shared" si="18"/>
        <v>0</v>
      </c>
      <c r="U118" s="150">
        <v>0</v>
      </c>
      <c r="V118" s="150">
        <f t="shared" si="19"/>
        <v>0</v>
      </c>
      <c r="W118" s="150">
        <v>0</v>
      </c>
      <c r="X118" s="151">
        <f t="shared" si="20"/>
        <v>0</v>
      </c>
      <c r="AR118" s="152" t="s">
        <v>174</v>
      </c>
      <c r="AT118" s="152" t="s">
        <v>170</v>
      </c>
      <c r="AU118" s="152" t="s">
        <v>164</v>
      </c>
      <c r="AY118" s="18" t="s">
        <v>165</v>
      </c>
      <c r="BE118" s="153">
        <f t="shared" si="21"/>
        <v>0</v>
      </c>
      <c r="BF118" s="153">
        <f t="shared" si="22"/>
        <v>0</v>
      </c>
      <c r="BG118" s="153">
        <f t="shared" si="23"/>
        <v>0</v>
      </c>
      <c r="BH118" s="153">
        <f t="shared" si="24"/>
        <v>0</v>
      </c>
      <c r="BI118" s="153">
        <f t="shared" si="25"/>
        <v>0</v>
      </c>
      <c r="BJ118" s="18" t="s">
        <v>84</v>
      </c>
      <c r="BK118" s="153">
        <f t="shared" si="26"/>
        <v>0</v>
      </c>
      <c r="BL118" s="18" t="s">
        <v>174</v>
      </c>
      <c r="BM118" s="152" t="s">
        <v>3237</v>
      </c>
    </row>
    <row r="119" spans="2:65" s="1" customFormat="1" ht="16.5" customHeight="1" x14ac:dyDescent="0.2">
      <c r="B119" s="138"/>
      <c r="C119" s="139" t="s">
        <v>9</v>
      </c>
      <c r="D119" s="139" t="s">
        <v>170</v>
      </c>
      <c r="E119" s="140" t="s">
        <v>3238</v>
      </c>
      <c r="F119" s="141" t="s">
        <v>3239</v>
      </c>
      <c r="G119" s="142" t="s">
        <v>3205</v>
      </c>
      <c r="H119" s="143">
        <v>8207.68</v>
      </c>
      <c r="I119" s="144"/>
      <c r="J119" s="144"/>
      <c r="K119" s="145">
        <f t="shared" si="14"/>
        <v>0</v>
      </c>
      <c r="L119" s="146"/>
      <c r="M119" s="33"/>
      <c r="N119" s="147" t="s">
        <v>3</v>
      </c>
      <c r="O119" s="148" t="s">
        <v>45</v>
      </c>
      <c r="P119" s="149">
        <f t="shared" si="15"/>
        <v>0</v>
      </c>
      <c r="Q119" s="149">
        <f t="shared" si="16"/>
        <v>0</v>
      </c>
      <c r="R119" s="149">
        <f t="shared" si="17"/>
        <v>0</v>
      </c>
      <c r="T119" s="150">
        <f t="shared" si="18"/>
        <v>0</v>
      </c>
      <c r="U119" s="150">
        <v>0</v>
      </c>
      <c r="V119" s="150">
        <f t="shared" si="19"/>
        <v>0</v>
      </c>
      <c r="W119" s="150">
        <v>0</v>
      </c>
      <c r="X119" s="151">
        <f t="shared" si="20"/>
        <v>0</v>
      </c>
      <c r="AR119" s="152" t="s">
        <v>174</v>
      </c>
      <c r="AT119" s="152" t="s">
        <v>170</v>
      </c>
      <c r="AU119" s="152" t="s">
        <v>164</v>
      </c>
      <c r="AY119" s="18" t="s">
        <v>165</v>
      </c>
      <c r="BE119" s="153">
        <f t="shared" si="21"/>
        <v>0</v>
      </c>
      <c r="BF119" s="153">
        <f t="shared" si="22"/>
        <v>0</v>
      </c>
      <c r="BG119" s="153">
        <f t="shared" si="23"/>
        <v>0</v>
      </c>
      <c r="BH119" s="153">
        <f t="shared" si="24"/>
        <v>0</v>
      </c>
      <c r="BI119" s="153">
        <f t="shared" si="25"/>
        <v>0</v>
      </c>
      <c r="BJ119" s="18" t="s">
        <v>84</v>
      </c>
      <c r="BK119" s="153">
        <f t="shared" si="26"/>
        <v>0</v>
      </c>
      <c r="BL119" s="18" t="s">
        <v>174</v>
      </c>
      <c r="BM119" s="152" t="s">
        <v>3240</v>
      </c>
    </row>
    <row r="120" spans="2:65" s="11" customFormat="1" ht="20.9" customHeight="1" x14ac:dyDescent="0.25">
      <c r="B120" s="125"/>
      <c r="D120" s="126" t="s">
        <v>75</v>
      </c>
      <c r="E120" s="136" t="s">
        <v>3241</v>
      </c>
      <c r="F120" s="136" t="s">
        <v>3242</v>
      </c>
      <c r="I120" s="128"/>
      <c r="J120" s="128"/>
      <c r="K120" s="137">
        <f>BK120</f>
        <v>0</v>
      </c>
      <c r="M120" s="125"/>
      <c r="N120" s="130"/>
      <c r="Q120" s="131">
        <f>SUM(Q121:Q135)</f>
        <v>0</v>
      </c>
      <c r="R120" s="131">
        <f>SUM(R121:R135)</f>
        <v>0</v>
      </c>
      <c r="T120" s="132">
        <f>SUM(T121:T135)</f>
        <v>0</v>
      </c>
      <c r="V120" s="132">
        <f>SUM(V121:V135)</f>
        <v>0</v>
      </c>
      <c r="X120" s="133">
        <f>SUM(X121:X135)</f>
        <v>0</v>
      </c>
      <c r="AR120" s="126" t="s">
        <v>164</v>
      </c>
      <c r="AT120" s="134" t="s">
        <v>75</v>
      </c>
      <c r="AU120" s="134" t="s">
        <v>86</v>
      </c>
      <c r="AY120" s="126" t="s">
        <v>165</v>
      </c>
      <c r="BK120" s="135">
        <f>SUM(BK121:BK135)</f>
        <v>0</v>
      </c>
    </row>
    <row r="121" spans="2:65" s="1" customFormat="1" ht="16.5" customHeight="1" x14ac:dyDescent="0.2">
      <c r="B121" s="138"/>
      <c r="C121" s="139" t="s">
        <v>257</v>
      </c>
      <c r="D121" s="139" t="s">
        <v>170</v>
      </c>
      <c r="E121" s="140" t="s">
        <v>3243</v>
      </c>
      <c r="F121" s="141" t="s">
        <v>3244</v>
      </c>
      <c r="G121" s="142" t="s">
        <v>173</v>
      </c>
      <c r="H121" s="143">
        <v>64</v>
      </c>
      <c r="I121" s="144"/>
      <c r="J121" s="144"/>
      <c r="K121" s="145">
        <f t="shared" ref="K121:K135" si="27">ROUND(P121*H121,2)</f>
        <v>0</v>
      </c>
      <c r="L121" s="146"/>
      <c r="M121" s="33"/>
      <c r="N121" s="147" t="s">
        <v>3</v>
      </c>
      <c r="O121" s="148" t="s">
        <v>45</v>
      </c>
      <c r="P121" s="149">
        <f t="shared" ref="P121:P135" si="28">I121+J121</f>
        <v>0</v>
      </c>
      <c r="Q121" s="149">
        <f t="shared" ref="Q121:Q135" si="29">ROUND(I121*H121,2)</f>
        <v>0</v>
      </c>
      <c r="R121" s="149">
        <f t="shared" ref="R121:R135" si="30">ROUND(J121*H121,2)</f>
        <v>0</v>
      </c>
      <c r="T121" s="150">
        <f t="shared" ref="T121:T135" si="31">S121*H121</f>
        <v>0</v>
      </c>
      <c r="U121" s="150">
        <v>0</v>
      </c>
      <c r="V121" s="150">
        <f t="shared" ref="V121:V135" si="32">U121*H121</f>
        <v>0</v>
      </c>
      <c r="W121" s="150">
        <v>0</v>
      </c>
      <c r="X121" s="151">
        <f t="shared" ref="X121:X135" si="33">W121*H121</f>
        <v>0</v>
      </c>
      <c r="AR121" s="152" t="s">
        <v>174</v>
      </c>
      <c r="AT121" s="152" t="s">
        <v>170</v>
      </c>
      <c r="AU121" s="152" t="s">
        <v>164</v>
      </c>
      <c r="AY121" s="18" t="s">
        <v>165</v>
      </c>
      <c r="BE121" s="153">
        <f t="shared" ref="BE121:BE135" si="34">IF(O121="základní",K121,0)</f>
        <v>0</v>
      </c>
      <c r="BF121" s="153">
        <f t="shared" ref="BF121:BF135" si="35">IF(O121="snížená",K121,0)</f>
        <v>0</v>
      </c>
      <c r="BG121" s="153">
        <f t="shared" ref="BG121:BG135" si="36">IF(O121="zákl. přenesená",K121,0)</f>
        <v>0</v>
      </c>
      <c r="BH121" s="153">
        <f t="shared" ref="BH121:BH135" si="37">IF(O121="sníž. přenesená",K121,0)</f>
        <v>0</v>
      </c>
      <c r="BI121" s="153">
        <f t="shared" ref="BI121:BI135" si="38">IF(O121="nulová",K121,0)</f>
        <v>0</v>
      </c>
      <c r="BJ121" s="18" t="s">
        <v>84</v>
      </c>
      <c r="BK121" s="153">
        <f t="shared" ref="BK121:BK135" si="39">ROUND(P121*H121,2)</f>
        <v>0</v>
      </c>
      <c r="BL121" s="18" t="s">
        <v>174</v>
      </c>
      <c r="BM121" s="152" t="s">
        <v>3245</v>
      </c>
    </row>
    <row r="122" spans="2:65" s="1" customFormat="1" ht="16.5" customHeight="1" x14ac:dyDescent="0.2">
      <c r="B122" s="138"/>
      <c r="C122" s="139" t="s">
        <v>261</v>
      </c>
      <c r="D122" s="139" t="s">
        <v>170</v>
      </c>
      <c r="E122" s="140" t="s">
        <v>3246</v>
      </c>
      <c r="F122" s="141" t="s">
        <v>3247</v>
      </c>
      <c r="G122" s="142" t="s">
        <v>178</v>
      </c>
      <c r="H122" s="143">
        <v>1</v>
      </c>
      <c r="I122" s="144"/>
      <c r="J122" s="144"/>
      <c r="K122" s="145">
        <f t="shared" si="27"/>
        <v>0</v>
      </c>
      <c r="L122" s="146"/>
      <c r="M122" s="33"/>
      <c r="N122" s="147" t="s">
        <v>3</v>
      </c>
      <c r="O122" s="148" t="s">
        <v>45</v>
      </c>
      <c r="P122" s="149">
        <f t="shared" si="28"/>
        <v>0</v>
      </c>
      <c r="Q122" s="149">
        <f t="shared" si="29"/>
        <v>0</v>
      </c>
      <c r="R122" s="149">
        <f t="shared" si="30"/>
        <v>0</v>
      </c>
      <c r="T122" s="150">
        <f t="shared" si="31"/>
        <v>0</v>
      </c>
      <c r="U122" s="150">
        <v>0</v>
      </c>
      <c r="V122" s="150">
        <f t="shared" si="32"/>
        <v>0</v>
      </c>
      <c r="W122" s="150">
        <v>0</v>
      </c>
      <c r="X122" s="151">
        <f t="shared" si="33"/>
        <v>0</v>
      </c>
      <c r="AR122" s="152" t="s">
        <v>174</v>
      </c>
      <c r="AT122" s="152" t="s">
        <v>170</v>
      </c>
      <c r="AU122" s="152" t="s">
        <v>164</v>
      </c>
      <c r="AY122" s="18" t="s">
        <v>165</v>
      </c>
      <c r="BE122" s="153">
        <f t="shared" si="34"/>
        <v>0</v>
      </c>
      <c r="BF122" s="153">
        <f t="shared" si="35"/>
        <v>0</v>
      </c>
      <c r="BG122" s="153">
        <f t="shared" si="36"/>
        <v>0</v>
      </c>
      <c r="BH122" s="153">
        <f t="shared" si="37"/>
        <v>0</v>
      </c>
      <c r="BI122" s="153">
        <f t="shared" si="38"/>
        <v>0</v>
      </c>
      <c r="BJ122" s="18" t="s">
        <v>84</v>
      </c>
      <c r="BK122" s="153">
        <f t="shared" si="39"/>
        <v>0</v>
      </c>
      <c r="BL122" s="18" t="s">
        <v>174</v>
      </c>
      <c r="BM122" s="152" t="s">
        <v>3248</v>
      </c>
    </row>
    <row r="123" spans="2:65" s="1" customFormat="1" ht="16.5" customHeight="1" x14ac:dyDescent="0.2">
      <c r="B123" s="138"/>
      <c r="C123" s="139" t="s">
        <v>265</v>
      </c>
      <c r="D123" s="139" t="s">
        <v>170</v>
      </c>
      <c r="E123" s="140" t="s">
        <v>3249</v>
      </c>
      <c r="F123" s="141" t="s">
        <v>3250</v>
      </c>
      <c r="G123" s="142" t="s">
        <v>173</v>
      </c>
      <c r="H123" s="143">
        <v>30</v>
      </c>
      <c r="I123" s="144"/>
      <c r="J123" s="144"/>
      <c r="K123" s="145">
        <f t="shared" si="27"/>
        <v>0</v>
      </c>
      <c r="L123" s="146"/>
      <c r="M123" s="33"/>
      <c r="N123" s="147" t="s">
        <v>3</v>
      </c>
      <c r="O123" s="148" t="s">
        <v>45</v>
      </c>
      <c r="P123" s="149">
        <f t="shared" si="28"/>
        <v>0</v>
      </c>
      <c r="Q123" s="149">
        <f t="shared" si="29"/>
        <v>0</v>
      </c>
      <c r="R123" s="149">
        <f t="shared" si="30"/>
        <v>0</v>
      </c>
      <c r="T123" s="150">
        <f t="shared" si="31"/>
        <v>0</v>
      </c>
      <c r="U123" s="150">
        <v>0</v>
      </c>
      <c r="V123" s="150">
        <f t="shared" si="32"/>
        <v>0</v>
      </c>
      <c r="W123" s="150">
        <v>0</v>
      </c>
      <c r="X123" s="151">
        <f t="shared" si="33"/>
        <v>0</v>
      </c>
      <c r="AR123" s="152" t="s">
        <v>174</v>
      </c>
      <c r="AT123" s="152" t="s">
        <v>170</v>
      </c>
      <c r="AU123" s="152" t="s">
        <v>164</v>
      </c>
      <c r="AY123" s="18" t="s">
        <v>165</v>
      </c>
      <c r="BE123" s="153">
        <f t="shared" si="34"/>
        <v>0</v>
      </c>
      <c r="BF123" s="153">
        <f t="shared" si="35"/>
        <v>0</v>
      </c>
      <c r="BG123" s="153">
        <f t="shared" si="36"/>
        <v>0</v>
      </c>
      <c r="BH123" s="153">
        <f t="shared" si="37"/>
        <v>0</v>
      </c>
      <c r="BI123" s="153">
        <f t="shared" si="38"/>
        <v>0</v>
      </c>
      <c r="BJ123" s="18" t="s">
        <v>84</v>
      </c>
      <c r="BK123" s="153">
        <f t="shared" si="39"/>
        <v>0</v>
      </c>
      <c r="BL123" s="18" t="s">
        <v>174</v>
      </c>
      <c r="BM123" s="152" t="s">
        <v>3251</v>
      </c>
    </row>
    <row r="124" spans="2:65" s="1" customFormat="1" ht="16.5" customHeight="1" x14ac:dyDescent="0.2">
      <c r="B124" s="138"/>
      <c r="C124" s="139" t="s">
        <v>269</v>
      </c>
      <c r="D124" s="139" t="s">
        <v>170</v>
      </c>
      <c r="E124" s="140" t="s">
        <v>3252</v>
      </c>
      <c r="F124" s="141" t="s">
        <v>3253</v>
      </c>
      <c r="G124" s="142" t="s">
        <v>178</v>
      </c>
      <c r="H124" s="143">
        <v>28</v>
      </c>
      <c r="I124" s="144"/>
      <c r="J124" s="144"/>
      <c r="K124" s="145">
        <f t="shared" si="27"/>
        <v>0</v>
      </c>
      <c r="L124" s="146"/>
      <c r="M124" s="33"/>
      <c r="N124" s="147" t="s">
        <v>3</v>
      </c>
      <c r="O124" s="148" t="s">
        <v>45</v>
      </c>
      <c r="P124" s="149">
        <f t="shared" si="28"/>
        <v>0</v>
      </c>
      <c r="Q124" s="149">
        <f t="shared" si="29"/>
        <v>0</v>
      </c>
      <c r="R124" s="149">
        <f t="shared" si="30"/>
        <v>0</v>
      </c>
      <c r="T124" s="150">
        <f t="shared" si="31"/>
        <v>0</v>
      </c>
      <c r="U124" s="150">
        <v>0</v>
      </c>
      <c r="V124" s="150">
        <f t="shared" si="32"/>
        <v>0</v>
      </c>
      <c r="W124" s="150">
        <v>0</v>
      </c>
      <c r="X124" s="151">
        <f t="shared" si="33"/>
        <v>0</v>
      </c>
      <c r="AR124" s="152" t="s">
        <v>174</v>
      </c>
      <c r="AT124" s="152" t="s">
        <v>170</v>
      </c>
      <c r="AU124" s="152" t="s">
        <v>164</v>
      </c>
      <c r="AY124" s="18" t="s">
        <v>165</v>
      </c>
      <c r="BE124" s="153">
        <f t="shared" si="34"/>
        <v>0</v>
      </c>
      <c r="BF124" s="153">
        <f t="shared" si="35"/>
        <v>0</v>
      </c>
      <c r="BG124" s="153">
        <f t="shared" si="36"/>
        <v>0</v>
      </c>
      <c r="BH124" s="153">
        <f t="shared" si="37"/>
        <v>0</v>
      </c>
      <c r="BI124" s="153">
        <f t="shared" si="38"/>
        <v>0</v>
      </c>
      <c r="BJ124" s="18" t="s">
        <v>84</v>
      </c>
      <c r="BK124" s="153">
        <f t="shared" si="39"/>
        <v>0</v>
      </c>
      <c r="BL124" s="18" t="s">
        <v>174</v>
      </c>
      <c r="BM124" s="152" t="s">
        <v>3254</v>
      </c>
    </row>
    <row r="125" spans="2:65" s="1" customFormat="1" ht="16.5" customHeight="1" x14ac:dyDescent="0.2">
      <c r="B125" s="138"/>
      <c r="C125" s="139" t="s">
        <v>273</v>
      </c>
      <c r="D125" s="139" t="s">
        <v>170</v>
      </c>
      <c r="E125" s="140" t="s">
        <v>3255</v>
      </c>
      <c r="F125" s="141" t="s">
        <v>3256</v>
      </c>
      <c r="G125" s="142" t="s">
        <v>178</v>
      </c>
      <c r="H125" s="143">
        <v>4</v>
      </c>
      <c r="I125" s="144"/>
      <c r="J125" s="144"/>
      <c r="K125" s="145">
        <f t="shared" si="27"/>
        <v>0</v>
      </c>
      <c r="L125" s="146"/>
      <c r="M125" s="33"/>
      <c r="N125" s="147" t="s">
        <v>3</v>
      </c>
      <c r="O125" s="148" t="s">
        <v>45</v>
      </c>
      <c r="P125" s="149">
        <f t="shared" si="28"/>
        <v>0</v>
      </c>
      <c r="Q125" s="149">
        <f t="shared" si="29"/>
        <v>0</v>
      </c>
      <c r="R125" s="149">
        <f t="shared" si="30"/>
        <v>0</v>
      </c>
      <c r="T125" s="150">
        <f t="shared" si="31"/>
        <v>0</v>
      </c>
      <c r="U125" s="150">
        <v>0</v>
      </c>
      <c r="V125" s="150">
        <f t="shared" si="32"/>
        <v>0</v>
      </c>
      <c r="W125" s="150">
        <v>0</v>
      </c>
      <c r="X125" s="151">
        <f t="shared" si="33"/>
        <v>0</v>
      </c>
      <c r="AR125" s="152" t="s">
        <v>174</v>
      </c>
      <c r="AT125" s="152" t="s">
        <v>170</v>
      </c>
      <c r="AU125" s="152" t="s">
        <v>164</v>
      </c>
      <c r="AY125" s="18" t="s">
        <v>165</v>
      </c>
      <c r="BE125" s="153">
        <f t="shared" si="34"/>
        <v>0</v>
      </c>
      <c r="BF125" s="153">
        <f t="shared" si="35"/>
        <v>0</v>
      </c>
      <c r="BG125" s="153">
        <f t="shared" si="36"/>
        <v>0</v>
      </c>
      <c r="BH125" s="153">
        <f t="shared" si="37"/>
        <v>0</v>
      </c>
      <c r="BI125" s="153">
        <f t="shared" si="38"/>
        <v>0</v>
      </c>
      <c r="BJ125" s="18" t="s">
        <v>84</v>
      </c>
      <c r="BK125" s="153">
        <f t="shared" si="39"/>
        <v>0</v>
      </c>
      <c r="BL125" s="18" t="s">
        <v>174</v>
      </c>
      <c r="BM125" s="152" t="s">
        <v>3257</v>
      </c>
    </row>
    <row r="126" spans="2:65" s="1" customFormat="1" ht="16.5" customHeight="1" x14ac:dyDescent="0.2">
      <c r="B126" s="138"/>
      <c r="C126" s="139" t="s">
        <v>277</v>
      </c>
      <c r="D126" s="139" t="s">
        <v>170</v>
      </c>
      <c r="E126" s="140" t="s">
        <v>3258</v>
      </c>
      <c r="F126" s="141" t="s">
        <v>3259</v>
      </c>
      <c r="G126" s="142" t="s">
        <v>178</v>
      </c>
      <c r="H126" s="143">
        <v>1</v>
      </c>
      <c r="I126" s="144"/>
      <c r="J126" s="144"/>
      <c r="K126" s="145">
        <f t="shared" si="27"/>
        <v>0</v>
      </c>
      <c r="L126" s="146"/>
      <c r="M126" s="33"/>
      <c r="N126" s="147" t="s">
        <v>3</v>
      </c>
      <c r="O126" s="148" t="s">
        <v>45</v>
      </c>
      <c r="P126" s="149">
        <f t="shared" si="28"/>
        <v>0</v>
      </c>
      <c r="Q126" s="149">
        <f t="shared" si="29"/>
        <v>0</v>
      </c>
      <c r="R126" s="149">
        <f t="shared" si="30"/>
        <v>0</v>
      </c>
      <c r="T126" s="150">
        <f t="shared" si="31"/>
        <v>0</v>
      </c>
      <c r="U126" s="150">
        <v>0</v>
      </c>
      <c r="V126" s="150">
        <f t="shared" si="32"/>
        <v>0</v>
      </c>
      <c r="W126" s="150">
        <v>0</v>
      </c>
      <c r="X126" s="151">
        <f t="shared" si="33"/>
        <v>0</v>
      </c>
      <c r="AR126" s="152" t="s">
        <v>174</v>
      </c>
      <c r="AT126" s="152" t="s">
        <v>170</v>
      </c>
      <c r="AU126" s="152" t="s">
        <v>164</v>
      </c>
      <c r="AY126" s="18" t="s">
        <v>165</v>
      </c>
      <c r="BE126" s="153">
        <f t="shared" si="34"/>
        <v>0</v>
      </c>
      <c r="BF126" s="153">
        <f t="shared" si="35"/>
        <v>0</v>
      </c>
      <c r="BG126" s="153">
        <f t="shared" si="36"/>
        <v>0</v>
      </c>
      <c r="BH126" s="153">
        <f t="shared" si="37"/>
        <v>0</v>
      </c>
      <c r="BI126" s="153">
        <f t="shared" si="38"/>
        <v>0</v>
      </c>
      <c r="BJ126" s="18" t="s">
        <v>84</v>
      </c>
      <c r="BK126" s="153">
        <f t="shared" si="39"/>
        <v>0</v>
      </c>
      <c r="BL126" s="18" t="s">
        <v>174</v>
      </c>
      <c r="BM126" s="152" t="s">
        <v>3260</v>
      </c>
    </row>
    <row r="127" spans="2:65" s="1" customFormat="1" ht="16.5" customHeight="1" x14ac:dyDescent="0.2">
      <c r="B127" s="138"/>
      <c r="C127" s="139" t="s">
        <v>281</v>
      </c>
      <c r="D127" s="139" t="s">
        <v>170</v>
      </c>
      <c r="E127" s="140" t="s">
        <v>3261</v>
      </c>
      <c r="F127" s="141" t="s">
        <v>3262</v>
      </c>
      <c r="G127" s="142" t="s">
        <v>178</v>
      </c>
      <c r="H127" s="143">
        <v>4</v>
      </c>
      <c r="I127" s="144"/>
      <c r="J127" s="144"/>
      <c r="K127" s="145">
        <f t="shared" si="27"/>
        <v>0</v>
      </c>
      <c r="L127" s="146"/>
      <c r="M127" s="33"/>
      <c r="N127" s="147" t="s">
        <v>3</v>
      </c>
      <c r="O127" s="148" t="s">
        <v>45</v>
      </c>
      <c r="P127" s="149">
        <f t="shared" si="28"/>
        <v>0</v>
      </c>
      <c r="Q127" s="149">
        <f t="shared" si="29"/>
        <v>0</v>
      </c>
      <c r="R127" s="149">
        <f t="shared" si="30"/>
        <v>0</v>
      </c>
      <c r="T127" s="150">
        <f t="shared" si="31"/>
        <v>0</v>
      </c>
      <c r="U127" s="150">
        <v>0</v>
      </c>
      <c r="V127" s="150">
        <f t="shared" si="32"/>
        <v>0</v>
      </c>
      <c r="W127" s="150">
        <v>0</v>
      </c>
      <c r="X127" s="151">
        <f t="shared" si="33"/>
        <v>0</v>
      </c>
      <c r="AR127" s="152" t="s">
        <v>174</v>
      </c>
      <c r="AT127" s="152" t="s">
        <v>170</v>
      </c>
      <c r="AU127" s="152" t="s">
        <v>164</v>
      </c>
      <c r="AY127" s="18" t="s">
        <v>165</v>
      </c>
      <c r="BE127" s="153">
        <f t="shared" si="34"/>
        <v>0</v>
      </c>
      <c r="BF127" s="153">
        <f t="shared" si="35"/>
        <v>0</v>
      </c>
      <c r="BG127" s="153">
        <f t="shared" si="36"/>
        <v>0</v>
      </c>
      <c r="BH127" s="153">
        <f t="shared" si="37"/>
        <v>0</v>
      </c>
      <c r="BI127" s="153">
        <f t="shared" si="38"/>
        <v>0</v>
      </c>
      <c r="BJ127" s="18" t="s">
        <v>84</v>
      </c>
      <c r="BK127" s="153">
        <f t="shared" si="39"/>
        <v>0</v>
      </c>
      <c r="BL127" s="18" t="s">
        <v>174</v>
      </c>
      <c r="BM127" s="152" t="s">
        <v>3263</v>
      </c>
    </row>
    <row r="128" spans="2:65" s="1" customFormat="1" ht="16.5" customHeight="1" x14ac:dyDescent="0.2">
      <c r="B128" s="138"/>
      <c r="C128" s="139" t="s">
        <v>285</v>
      </c>
      <c r="D128" s="139" t="s">
        <v>170</v>
      </c>
      <c r="E128" s="140" t="s">
        <v>3264</v>
      </c>
      <c r="F128" s="141" t="s">
        <v>3265</v>
      </c>
      <c r="G128" s="142" t="s">
        <v>178</v>
      </c>
      <c r="H128" s="143">
        <v>1</v>
      </c>
      <c r="I128" s="144"/>
      <c r="J128" s="144"/>
      <c r="K128" s="145">
        <f t="shared" si="27"/>
        <v>0</v>
      </c>
      <c r="L128" s="146"/>
      <c r="M128" s="33"/>
      <c r="N128" s="147" t="s">
        <v>3</v>
      </c>
      <c r="O128" s="148" t="s">
        <v>45</v>
      </c>
      <c r="P128" s="149">
        <f t="shared" si="28"/>
        <v>0</v>
      </c>
      <c r="Q128" s="149">
        <f t="shared" si="29"/>
        <v>0</v>
      </c>
      <c r="R128" s="149">
        <f t="shared" si="30"/>
        <v>0</v>
      </c>
      <c r="T128" s="150">
        <f t="shared" si="31"/>
        <v>0</v>
      </c>
      <c r="U128" s="150">
        <v>0</v>
      </c>
      <c r="V128" s="150">
        <f t="shared" si="32"/>
        <v>0</v>
      </c>
      <c r="W128" s="150">
        <v>0</v>
      </c>
      <c r="X128" s="151">
        <f t="shared" si="33"/>
        <v>0</v>
      </c>
      <c r="AR128" s="152" t="s">
        <v>174</v>
      </c>
      <c r="AT128" s="152" t="s">
        <v>170</v>
      </c>
      <c r="AU128" s="152" t="s">
        <v>164</v>
      </c>
      <c r="AY128" s="18" t="s">
        <v>165</v>
      </c>
      <c r="BE128" s="153">
        <f t="shared" si="34"/>
        <v>0</v>
      </c>
      <c r="BF128" s="153">
        <f t="shared" si="35"/>
        <v>0</v>
      </c>
      <c r="BG128" s="153">
        <f t="shared" si="36"/>
        <v>0</v>
      </c>
      <c r="BH128" s="153">
        <f t="shared" si="37"/>
        <v>0</v>
      </c>
      <c r="BI128" s="153">
        <f t="shared" si="38"/>
        <v>0</v>
      </c>
      <c r="BJ128" s="18" t="s">
        <v>84</v>
      </c>
      <c r="BK128" s="153">
        <f t="shared" si="39"/>
        <v>0</v>
      </c>
      <c r="BL128" s="18" t="s">
        <v>174</v>
      </c>
      <c r="BM128" s="152" t="s">
        <v>3266</v>
      </c>
    </row>
    <row r="129" spans="2:65" s="1" customFormat="1" ht="16.5" customHeight="1" x14ac:dyDescent="0.2">
      <c r="B129" s="138"/>
      <c r="C129" s="139" t="s">
        <v>289</v>
      </c>
      <c r="D129" s="139" t="s">
        <v>170</v>
      </c>
      <c r="E129" s="140" t="s">
        <v>3267</v>
      </c>
      <c r="F129" s="141" t="s">
        <v>3268</v>
      </c>
      <c r="G129" s="142" t="s">
        <v>178</v>
      </c>
      <c r="H129" s="143">
        <v>1</v>
      </c>
      <c r="I129" s="144"/>
      <c r="J129" s="144"/>
      <c r="K129" s="145">
        <f t="shared" si="27"/>
        <v>0</v>
      </c>
      <c r="L129" s="146"/>
      <c r="M129" s="33"/>
      <c r="N129" s="147" t="s">
        <v>3</v>
      </c>
      <c r="O129" s="148" t="s">
        <v>45</v>
      </c>
      <c r="P129" s="149">
        <f t="shared" si="28"/>
        <v>0</v>
      </c>
      <c r="Q129" s="149">
        <f t="shared" si="29"/>
        <v>0</v>
      </c>
      <c r="R129" s="149">
        <f t="shared" si="30"/>
        <v>0</v>
      </c>
      <c r="T129" s="150">
        <f t="shared" si="31"/>
        <v>0</v>
      </c>
      <c r="U129" s="150">
        <v>0</v>
      </c>
      <c r="V129" s="150">
        <f t="shared" si="32"/>
        <v>0</v>
      </c>
      <c r="W129" s="150">
        <v>0</v>
      </c>
      <c r="X129" s="151">
        <f t="shared" si="33"/>
        <v>0</v>
      </c>
      <c r="AR129" s="152" t="s">
        <v>174</v>
      </c>
      <c r="AT129" s="152" t="s">
        <v>170</v>
      </c>
      <c r="AU129" s="152" t="s">
        <v>164</v>
      </c>
      <c r="AY129" s="18" t="s">
        <v>165</v>
      </c>
      <c r="BE129" s="153">
        <f t="shared" si="34"/>
        <v>0</v>
      </c>
      <c r="BF129" s="153">
        <f t="shared" si="35"/>
        <v>0</v>
      </c>
      <c r="BG129" s="153">
        <f t="shared" si="36"/>
        <v>0</v>
      </c>
      <c r="BH129" s="153">
        <f t="shared" si="37"/>
        <v>0</v>
      </c>
      <c r="BI129" s="153">
        <f t="shared" si="38"/>
        <v>0</v>
      </c>
      <c r="BJ129" s="18" t="s">
        <v>84</v>
      </c>
      <c r="BK129" s="153">
        <f t="shared" si="39"/>
        <v>0</v>
      </c>
      <c r="BL129" s="18" t="s">
        <v>174</v>
      </c>
      <c r="BM129" s="152" t="s">
        <v>3269</v>
      </c>
    </row>
    <row r="130" spans="2:65" s="1" customFormat="1" ht="16.5" customHeight="1" x14ac:dyDescent="0.2">
      <c r="B130" s="138"/>
      <c r="C130" s="139" t="s">
        <v>293</v>
      </c>
      <c r="D130" s="139" t="s">
        <v>170</v>
      </c>
      <c r="E130" s="140" t="s">
        <v>3270</v>
      </c>
      <c r="F130" s="141" t="s">
        <v>3271</v>
      </c>
      <c r="G130" s="142" t="s">
        <v>178</v>
      </c>
      <c r="H130" s="143">
        <v>28</v>
      </c>
      <c r="I130" s="144"/>
      <c r="J130" s="144"/>
      <c r="K130" s="145">
        <f t="shared" si="27"/>
        <v>0</v>
      </c>
      <c r="L130" s="146"/>
      <c r="M130" s="33"/>
      <c r="N130" s="147" t="s">
        <v>3</v>
      </c>
      <c r="O130" s="148" t="s">
        <v>45</v>
      </c>
      <c r="P130" s="149">
        <f t="shared" si="28"/>
        <v>0</v>
      </c>
      <c r="Q130" s="149">
        <f t="shared" si="29"/>
        <v>0</v>
      </c>
      <c r="R130" s="149">
        <f t="shared" si="30"/>
        <v>0</v>
      </c>
      <c r="T130" s="150">
        <f t="shared" si="31"/>
        <v>0</v>
      </c>
      <c r="U130" s="150">
        <v>0</v>
      </c>
      <c r="V130" s="150">
        <f t="shared" si="32"/>
        <v>0</v>
      </c>
      <c r="W130" s="150">
        <v>0</v>
      </c>
      <c r="X130" s="151">
        <f t="shared" si="33"/>
        <v>0</v>
      </c>
      <c r="AR130" s="152" t="s">
        <v>174</v>
      </c>
      <c r="AT130" s="152" t="s">
        <v>170</v>
      </c>
      <c r="AU130" s="152" t="s">
        <v>164</v>
      </c>
      <c r="AY130" s="18" t="s">
        <v>165</v>
      </c>
      <c r="BE130" s="153">
        <f t="shared" si="34"/>
        <v>0</v>
      </c>
      <c r="BF130" s="153">
        <f t="shared" si="35"/>
        <v>0</v>
      </c>
      <c r="BG130" s="153">
        <f t="shared" si="36"/>
        <v>0</v>
      </c>
      <c r="BH130" s="153">
        <f t="shared" si="37"/>
        <v>0</v>
      </c>
      <c r="BI130" s="153">
        <f t="shared" si="38"/>
        <v>0</v>
      </c>
      <c r="BJ130" s="18" t="s">
        <v>84</v>
      </c>
      <c r="BK130" s="153">
        <f t="shared" si="39"/>
        <v>0</v>
      </c>
      <c r="BL130" s="18" t="s">
        <v>174</v>
      </c>
      <c r="BM130" s="152" t="s">
        <v>3272</v>
      </c>
    </row>
    <row r="131" spans="2:65" s="1" customFormat="1" ht="16.5" customHeight="1" x14ac:dyDescent="0.2">
      <c r="B131" s="138"/>
      <c r="C131" s="139" t="s">
        <v>297</v>
      </c>
      <c r="D131" s="139" t="s">
        <v>170</v>
      </c>
      <c r="E131" s="140" t="s">
        <v>3273</v>
      </c>
      <c r="F131" s="141" t="s">
        <v>3274</v>
      </c>
      <c r="G131" s="142" t="s">
        <v>178</v>
      </c>
      <c r="H131" s="143">
        <v>1</v>
      </c>
      <c r="I131" s="144"/>
      <c r="J131" s="144"/>
      <c r="K131" s="145">
        <f t="shared" si="27"/>
        <v>0</v>
      </c>
      <c r="L131" s="146"/>
      <c r="M131" s="33"/>
      <c r="N131" s="147" t="s">
        <v>3</v>
      </c>
      <c r="O131" s="148" t="s">
        <v>45</v>
      </c>
      <c r="P131" s="149">
        <f t="shared" si="28"/>
        <v>0</v>
      </c>
      <c r="Q131" s="149">
        <f t="shared" si="29"/>
        <v>0</v>
      </c>
      <c r="R131" s="149">
        <f t="shared" si="30"/>
        <v>0</v>
      </c>
      <c r="T131" s="150">
        <f t="shared" si="31"/>
        <v>0</v>
      </c>
      <c r="U131" s="150">
        <v>0</v>
      </c>
      <c r="V131" s="150">
        <f t="shared" si="32"/>
        <v>0</v>
      </c>
      <c r="W131" s="150">
        <v>0</v>
      </c>
      <c r="X131" s="151">
        <f t="shared" si="33"/>
        <v>0</v>
      </c>
      <c r="AR131" s="152" t="s">
        <v>174</v>
      </c>
      <c r="AT131" s="152" t="s">
        <v>170</v>
      </c>
      <c r="AU131" s="152" t="s">
        <v>164</v>
      </c>
      <c r="AY131" s="18" t="s">
        <v>165</v>
      </c>
      <c r="BE131" s="153">
        <f t="shared" si="34"/>
        <v>0</v>
      </c>
      <c r="BF131" s="153">
        <f t="shared" si="35"/>
        <v>0</v>
      </c>
      <c r="BG131" s="153">
        <f t="shared" si="36"/>
        <v>0</v>
      </c>
      <c r="BH131" s="153">
        <f t="shared" si="37"/>
        <v>0</v>
      </c>
      <c r="BI131" s="153">
        <f t="shared" si="38"/>
        <v>0</v>
      </c>
      <c r="BJ131" s="18" t="s">
        <v>84</v>
      </c>
      <c r="BK131" s="153">
        <f t="shared" si="39"/>
        <v>0</v>
      </c>
      <c r="BL131" s="18" t="s">
        <v>174</v>
      </c>
      <c r="BM131" s="152" t="s">
        <v>3275</v>
      </c>
    </row>
    <row r="132" spans="2:65" s="1" customFormat="1" ht="16.5" customHeight="1" x14ac:dyDescent="0.2">
      <c r="B132" s="138"/>
      <c r="C132" s="139" t="s">
        <v>301</v>
      </c>
      <c r="D132" s="139" t="s">
        <v>170</v>
      </c>
      <c r="E132" s="140" t="s">
        <v>3276</v>
      </c>
      <c r="F132" s="141" t="s">
        <v>3277</v>
      </c>
      <c r="G132" s="142" t="s">
        <v>178</v>
      </c>
      <c r="H132" s="143">
        <v>2</v>
      </c>
      <c r="I132" s="144"/>
      <c r="J132" s="144"/>
      <c r="K132" s="145">
        <f t="shared" si="27"/>
        <v>0</v>
      </c>
      <c r="L132" s="146"/>
      <c r="M132" s="33"/>
      <c r="N132" s="147" t="s">
        <v>3</v>
      </c>
      <c r="O132" s="148" t="s">
        <v>45</v>
      </c>
      <c r="P132" s="149">
        <f t="shared" si="28"/>
        <v>0</v>
      </c>
      <c r="Q132" s="149">
        <f t="shared" si="29"/>
        <v>0</v>
      </c>
      <c r="R132" s="149">
        <f t="shared" si="30"/>
        <v>0</v>
      </c>
      <c r="T132" s="150">
        <f t="shared" si="31"/>
        <v>0</v>
      </c>
      <c r="U132" s="150">
        <v>0</v>
      </c>
      <c r="V132" s="150">
        <f t="shared" si="32"/>
        <v>0</v>
      </c>
      <c r="W132" s="150">
        <v>0</v>
      </c>
      <c r="X132" s="151">
        <f t="shared" si="33"/>
        <v>0</v>
      </c>
      <c r="AR132" s="152" t="s">
        <v>174</v>
      </c>
      <c r="AT132" s="152" t="s">
        <v>170</v>
      </c>
      <c r="AU132" s="152" t="s">
        <v>164</v>
      </c>
      <c r="AY132" s="18" t="s">
        <v>165</v>
      </c>
      <c r="BE132" s="153">
        <f t="shared" si="34"/>
        <v>0</v>
      </c>
      <c r="BF132" s="153">
        <f t="shared" si="35"/>
        <v>0</v>
      </c>
      <c r="BG132" s="153">
        <f t="shared" si="36"/>
        <v>0</v>
      </c>
      <c r="BH132" s="153">
        <f t="shared" si="37"/>
        <v>0</v>
      </c>
      <c r="BI132" s="153">
        <f t="shared" si="38"/>
        <v>0</v>
      </c>
      <c r="BJ132" s="18" t="s">
        <v>84</v>
      </c>
      <c r="BK132" s="153">
        <f t="shared" si="39"/>
        <v>0</v>
      </c>
      <c r="BL132" s="18" t="s">
        <v>174</v>
      </c>
      <c r="BM132" s="152" t="s">
        <v>3278</v>
      </c>
    </row>
    <row r="133" spans="2:65" s="1" customFormat="1" ht="16.5" customHeight="1" x14ac:dyDescent="0.2">
      <c r="B133" s="138"/>
      <c r="C133" s="139" t="s">
        <v>307</v>
      </c>
      <c r="D133" s="139" t="s">
        <v>170</v>
      </c>
      <c r="E133" s="140" t="s">
        <v>3279</v>
      </c>
      <c r="F133" s="141" t="s">
        <v>3280</v>
      </c>
      <c r="G133" s="142" t="s">
        <v>3205</v>
      </c>
      <c r="H133" s="143">
        <v>24800</v>
      </c>
      <c r="I133" s="144"/>
      <c r="J133" s="144"/>
      <c r="K133" s="145">
        <f t="shared" si="27"/>
        <v>0</v>
      </c>
      <c r="L133" s="146"/>
      <c r="M133" s="33"/>
      <c r="N133" s="147" t="s">
        <v>3</v>
      </c>
      <c r="O133" s="148" t="s">
        <v>45</v>
      </c>
      <c r="P133" s="149">
        <f t="shared" si="28"/>
        <v>0</v>
      </c>
      <c r="Q133" s="149">
        <f t="shared" si="29"/>
        <v>0</v>
      </c>
      <c r="R133" s="149">
        <f t="shared" si="30"/>
        <v>0</v>
      </c>
      <c r="T133" s="150">
        <f t="shared" si="31"/>
        <v>0</v>
      </c>
      <c r="U133" s="150">
        <v>0</v>
      </c>
      <c r="V133" s="150">
        <f t="shared" si="32"/>
        <v>0</v>
      </c>
      <c r="W133" s="150">
        <v>0</v>
      </c>
      <c r="X133" s="151">
        <f t="shared" si="33"/>
        <v>0</v>
      </c>
      <c r="AR133" s="152" t="s">
        <v>174</v>
      </c>
      <c r="AT133" s="152" t="s">
        <v>170</v>
      </c>
      <c r="AU133" s="152" t="s">
        <v>164</v>
      </c>
      <c r="AY133" s="18" t="s">
        <v>165</v>
      </c>
      <c r="BE133" s="153">
        <f t="shared" si="34"/>
        <v>0</v>
      </c>
      <c r="BF133" s="153">
        <f t="shared" si="35"/>
        <v>0</v>
      </c>
      <c r="BG133" s="153">
        <f t="shared" si="36"/>
        <v>0</v>
      </c>
      <c r="BH133" s="153">
        <f t="shared" si="37"/>
        <v>0</v>
      </c>
      <c r="BI133" s="153">
        <f t="shared" si="38"/>
        <v>0</v>
      </c>
      <c r="BJ133" s="18" t="s">
        <v>84</v>
      </c>
      <c r="BK133" s="153">
        <f t="shared" si="39"/>
        <v>0</v>
      </c>
      <c r="BL133" s="18" t="s">
        <v>174</v>
      </c>
      <c r="BM133" s="152" t="s">
        <v>3281</v>
      </c>
    </row>
    <row r="134" spans="2:65" s="1" customFormat="1" ht="16.5" customHeight="1" x14ac:dyDescent="0.2">
      <c r="B134" s="138"/>
      <c r="C134" s="139" t="s">
        <v>313</v>
      </c>
      <c r="D134" s="139" t="s">
        <v>170</v>
      </c>
      <c r="E134" s="140" t="s">
        <v>3282</v>
      </c>
      <c r="F134" s="141" t="s">
        <v>3283</v>
      </c>
      <c r="G134" s="142" t="s">
        <v>3205</v>
      </c>
      <c r="H134" s="143">
        <v>3831.6</v>
      </c>
      <c r="I134" s="144"/>
      <c r="J134" s="144"/>
      <c r="K134" s="145">
        <f t="shared" si="27"/>
        <v>0</v>
      </c>
      <c r="L134" s="146"/>
      <c r="M134" s="33"/>
      <c r="N134" s="147" t="s">
        <v>3</v>
      </c>
      <c r="O134" s="148" t="s">
        <v>45</v>
      </c>
      <c r="P134" s="149">
        <f t="shared" si="28"/>
        <v>0</v>
      </c>
      <c r="Q134" s="149">
        <f t="shared" si="29"/>
        <v>0</v>
      </c>
      <c r="R134" s="149">
        <f t="shared" si="30"/>
        <v>0</v>
      </c>
      <c r="T134" s="150">
        <f t="shared" si="31"/>
        <v>0</v>
      </c>
      <c r="U134" s="150">
        <v>0</v>
      </c>
      <c r="V134" s="150">
        <f t="shared" si="32"/>
        <v>0</v>
      </c>
      <c r="W134" s="150">
        <v>0</v>
      </c>
      <c r="X134" s="151">
        <f t="shared" si="33"/>
        <v>0</v>
      </c>
      <c r="AR134" s="152" t="s">
        <v>174</v>
      </c>
      <c r="AT134" s="152" t="s">
        <v>170</v>
      </c>
      <c r="AU134" s="152" t="s">
        <v>164</v>
      </c>
      <c r="AY134" s="18" t="s">
        <v>165</v>
      </c>
      <c r="BE134" s="153">
        <f t="shared" si="34"/>
        <v>0</v>
      </c>
      <c r="BF134" s="153">
        <f t="shared" si="35"/>
        <v>0</v>
      </c>
      <c r="BG134" s="153">
        <f t="shared" si="36"/>
        <v>0</v>
      </c>
      <c r="BH134" s="153">
        <f t="shared" si="37"/>
        <v>0</v>
      </c>
      <c r="BI134" s="153">
        <f t="shared" si="38"/>
        <v>0</v>
      </c>
      <c r="BJ134" s="18" t="s">
        <v>84</v>
      </c>
      <c r="BK134" s="153">
        <f t="shared" si="39"/>
        <v>0</v>
      </c>
      <c r="BL134" s="18" t="s">
        <v>174</v>
      </c>
      <c r="BM134" s="152" t="s">
        <v>3284</v>
      </c>
    </row>
    <row r="135" spans="2:65" s="1" customFormat="1" ht="16.5" customHeight="1" x14ac:dyDescent="0.2">
      <c r="B135" s="138"/>
      <c r="C135" s="139" t="s">
        <v>317</v>
      </c>
      <c r="D135" s="139" t="s">
        <v>170</v>
      </c>
      <c r="E135" s="140" t="s">
        <v>3285</v>
      </c>
      <c r="F135" s="141" t="s">
        <v>3286</v>
      </c>
      <c r="G135" s="142" t="s">
        <v>178</v>
      </c>
      <c r="H135" s="143">
        <v>1</v>
      </c>
      <c r="I135" s="144"/>
      <c r="J135" s="144"/>
      <c r="K135" s="145">
        <f t="shared" si="27"/>
        <v>0</v>
      </c>
      <c r="L135" s="146"/>
      <c r="M135" s="33"/>
      <c r="N135" s="147" t="s">
        <v>3</v>
      </c>
      <c r="O135" s="148" t="s">
        <v>45</v>
      </c>
      <c r="P135" s="149">
        <f t="shared" si="28"/>
        <v>0</v>
      </c>
      <c r="Q135" s="149">
        <f t="shared" si="29"/>
        <v>0</v>
      </c>
      <c r="R135" s="149">
        <f t="shared" si="30"/>
        <v>0</v>
      </c>
      <c r="T135" s="150">
        <f t="shared" si="31"/>
        <v>0</v>
      </c>
      <c r="U135" s="150">
        <v>0</v>
      </c>
      <c r="V135" s="150">
        <f t="shared" si="32"/>
        <v>0</v>
      </c>
      <c r="W135" s="150">
        <v>0</v>
      </c>
      <c r="X135" s="151">
        <f t="shared" si="33"/>
        <v>0</v>
      </c>
      <c r="AR135" s="152" t="s">
        <v>174</v>
      </c>
      <c r="AT135" s="152" t="s">
        <v>170</v>
      </c>
      <c r="AU135" s="152" t="s">
        <v>164</v>
      </c>
      <c r="AY135" s="18" t="s">
        <v>165</v>
      </c>
      <c r="BE135" s="153">
        <f t="shared" si="34"/>
        <v>0</v>
      </c>
      <c r="BF135" s="153">
        <f t="shared" si="35"/>
        <v>0</v>
      </c>
      <c r="BG135" s="153">
        <f t="shared" si="36"/>
        <v>0</v>
      </c>
      <c r="BH135" s="153">
        <f t="shared" si="37"/>
        <v>0</v>
      </c>
      <c r="BI135" s="153">
        <f t="shared" si="38"/>
        <v>0</v>
      </c>
      <c r="BJ135" s="18" t="s">
        <v>84</v>
      </c>
      <c r="BK135" s="153">
        <f t="shared" si="39"/>
        <v>0</v>
      </c>
      <c r="BL135" s="18" t="s">
        <v>174</v>
      </c>
      <c r="BM135" s="152" t="s">
        <v>3287</v>
      </c>
    </row>
    <row r="136" spans="2:65" s="11" customFormat="1" ht="20.9" customHeight="1" x14ac:dyDescent="0.25">
      <c r="B136" s="125"/>
      <c r="D136" s="126" t="s">
        <v>75</v>
      </c>
      <c r="E136" s="136" t="s">
        <v>3288</v>
      </c>
      <c r="F136" s="136" t="s">
        <v>3289</v>
      </c>
      <c r="I136" s="128"/>
      <c r="J136" s="128"/>
      <c r="K136" s="137">
        <f>BK136</f>
        <v>0</v>
      </c>
      <c r="M136" s="125"/>
      <c r="N136" s="130"/>
      <c r="Q136" s="131">
        <f>Q137</f>
        <v>0</v>
      </c>
      <c r="R136" s="131">
        <f>R137</f>
        <v>0</v>
      </c>
      <c r="T136" s="132">
        <f>T137</f>
        <v>0</v>
      </c>
      <c r="V136" s="132">
        <f>V137</f>
        <v>0</v>
      </c>
      <c r="X136" s="133">
        <f>X137</f>
        <v>0</v>
      </c>
      <c r="AR136" s="126" t="s">
        <v>164</v>
      </c>
      <c r="AT136" s="134" t="s">
        <v>75</v>
      </c>
      <c r="AU136" s="134" t="s">
        <v>86</v>
      </c>
      <c r="AY136" s="126" t="s">
        <v>165</v>
      </c>
      <c r="BK136" s="135">
        <f>BK137</f>
        <v>0</v>
      </c>
    </row>
    <row r="137" spans="2:65" s="1" customFormat="1" ht="16.5" customHeight="1" x14ac:dyDescent="0.2">
      <c r="B137" s="138"/>
      <c r="C137" s="139" t="s">
        <v>321</v>
      </c>
      <c r="D137" s="139" t="s">
        <v>170</v>
      </c>
      <c r="E137" s="140" t="s">
        <v>3290</v>
      </c>
      <c r="F137" s="141" t="s">
        <v>3291</v>
      </c>
      <c r="G137" s="142" t="s">
        <v>178</v>
      </c>
      <c r="H137" s="143">
        <v>1</v>
      </c>
      <c r="I137" s="144"/>
      <c r="J137" s="144"/>
      <c r="K137" s="145">
        <f>ROUND(P137*H137,2)</f>
        <v>0</v>
      </c>
      <c r="L137" s="146"/>
      <c r="M137" s="33"/>
      <c r="N137" s="147" t="s">
        <v>3</v>
      </c>
      <c r="O137" s="148" t="s">
        <v>45</v>
      </c>
      <c r="P137" s="149">
        <f>I137+J137</f>
        <v>0</v>
      </c>
      <c r="Q137" s="149">
        <f>ROUND(I137*H137,2)</f>
        <v>0</v>
      </c>
      <c r="R137" s="149">
        <f>ROUND(J137*H137,2)</f>
        <v>0</v>
      </c>
      <c r="T137" s="150">
        <f>S137*H137</f>
        <v>0</v>
      </c>
      <c r="U137" s="150">
        <v>0</v>
      </c>
      <c r="V137" s="150">
        <f>U137*H137</f>
        <v>0</v>
      </c>
      <c r="W137" s="150">
        <v>0</v>
      </c>
      <c r="X137" s="151">
        <f>W137*H137</f>
        <v>0</v>
      </c>
      <c r="AR137" s="152" t="s">
        <v>174</v>
      </c>
      <c r="AT137" s="152" t="s">
        <v>170</v>
      </c>
      <c r="AU137" s="152" t="s">
        <v>164</v>
      </c>
      <c r="AY137" s="18" t="s">
        <v>165</v>
      </c>
      <c r="BE137" s="153">
        <f>IF(O137="základní",K137,0)</f>
        <v>0</v>
      </c>
      <c r="BF137" s="153">
        <f>IF(O137="snížená",K137,0)</f>
        <v>0</v>
      </c>
      <c r="BG137" s="153">
        <f>IF(O137="zákl. přenesená",K137,0)</f>
        <v>0</v>
      </c>
      <c r="BH137" s="153">
        <f>IF(O137="sníž. přenesená",K137,0)</f>
        <v>0</v>
      </c>
      <c r="BI137" s="153">
        <f>IF(O137="nulová",K137,0)</f>
        <v>0</v>
      </c>
      <c r="BJ137" s="18" t="s">
        <v>84</v>
      </c>
      <c r="BK137" s="153">
        <f>ROUND(P137*H137,2)</f>
        <v>0</v>
      </c>
      <c r="BL137" s="18" t="s">
        <v>174</v>
      </c>
      <c r="BM137" s="152" t="s">
        <v>3292</v>
      </c>
    </row>
    <row r="138" spans="2:65" s="11" customFormat="1" ht="20.9" customHeight="1" x14ac:dyDescent="0.25">
      <c r="B138" s="125"/>
      <c r="D138" s="126" t="s">
        <v>75</v>
      </c>
      <c r="E138" s="136" t="s">
        <v>3293</v>
      </c>
      <c r="F138" s="136" t="s">
        <v>3294</v>
      </c>
      <c r="I138" s="128"/>
      <c r="J138" s="128"/>
      <c r="K138" s="137">
        <f>BK138</f>
        <v>0</v>
      </c>
      <c r="M138" s="125"/>
      <c r="N138" s="130"/>
      <c r="Q138" s="131">
        <f>SUM(Q139:Q140)</f>
        <v>0</v>
      </c>
      <c r="R138" s="131">
        <f>SUM(R139:R140)</f>
        <v>0</v>
      </c>
      <c r="T138" s="132">
        <f>SUM(T139:T140)</f>
        <v>0</v>
      </c>
      <c r="V138" s="132">
        <f>SUM(V139:V140)</f>
        <v>0</v>
      </c>
      <c r="X138" s="133">
        <f>SUM(X139:X140)</f>
        <v>0</v>
      </c>
      <c r="AR138" s="126" t="s">
        <v>164</v>
      </c>
      <c r="AT138" s="134" t="s">
        <v>75</v>
      </c>
      <c r="AU138" s="134" t="s">
        <v>86</v>
      </c>
      <c r="AY138" s="126" t="s">
        <v>165</v>
      </c>
      <c r="BK138" s="135">
        <f>SUM(BK139:BK140)</f>
        <v>0</v>
      </c>
    </row>
    <row r="139" spans="2:65" s="1" customFormat="1" ht="16.5" customHeight="1" x14ac:dyDescent="0.2">
      <c r="B139" s="138"/>
      <c r="C139" s="139" t="s">
        <v>327</v>
      </c>
      <c r="D139" s="139" t="s">
        <v>170</v>
      </c>
      <c r="E139" s="140" t="s">
        <v>3295</v>
      </c>
      <c r="F139" s="141" t="s">
        <v>3296</v>
      </c>
      <c r="G139" s="142" t="s">
        <v>178</v>
      </c>
      <c r="H139" s="143">
        <v>1</v>
      </c>
      <c r="I139" s="144"/>
      <c r="J139" s="144"/>
      <c r="K139" s="145">
        <f>ROUND(P139*H139,2)</f>
        <v>0</v>
      </c>
      <c r="L139" s="146"/>
      <c r="M139" s="33"/>
      <c r="N139" s="147" t="s">
        <v>3</v>
      </c>
      <c r="O139" s="148" t="s">
        <v>45</v>
      </c>
      <c r="P139" s="149">
        <f>I139+J139</f>
        <v>0</v>
      </c>
      <c r="Q139" s="149">
        <f>ROUND(I139*H139,2)</f>
        <v>0</v>
      </c>
      <c r="R139" s="149">
        <f>ROUND(J139*H139,2)</f>
        <v>0</v>
      </c>
      <c r="T139" s="150">
        <f>S139*H139</f>
        <v>0</v>
      </c>
      <c r="U139" s="150">
        <v>0</v>
      </c>
      <c r="V139" s="150">
        <f>U139*H139</f>
        <v>0</v>
      </c>
      <c r="W139" s="150">
        <v>0</v>
      </c>
      <c r="X139" s="151">
        <f>W139*H139</f>
        <v>0</v>
      </c>
      <c r="AR139" s="152" t="s">
        <v>174</v>
      </c>
      <c r="AT139" s="152" t="s">
        <v>170</v>
      </c>
      <c r="AU139" s="152" t="s">
        <v>164</v>
      </c>
      <c r="AY139" s="18" t="s">
        <v>165</v>
      </c>
      <c r="BE139" s="153">
        <f>IF(O139="základní",K139,0)</f>
        <v>0</v>
      </c>
      <c r="BF139" s="153">
        <f>IF(O139="snížená",K139,0)</f>
        <v>0</v>
      </c>
      <c r="BG139" s="153">
        <f>IF(O139="zákl. přenesená",K139,0)</f>
        <v>0</v>
      </c>
      <c r="BH139" s="153">
        <f>IF(O139="sníž. přenesená",K139,0)</f>
        <v>0</v>
      </c>
      <c r="BI139" s="153">
        <f>IF(O139="nulová",K139,0)</f>
        <v>0</v>
      </c>
      <c r="BJ139" s="18" t="s">
        <v>84</v>
      </c>
      <c r="BK139" s="153">
        <f>ROUND(P139*H139,2)</f>
        <v>0</v>
      </c>
      <c r="BL139" s="18" t="s">
        <v>174</v>
      </c>
      <c r="BM139" s="152" t="s">
        <v>3297</v>
      </c>
    </row>
    <row r="140" spans="2:65" s="1" customFormat="1" ht="16.5" customHeight="1" x14ac:dyDescent="0.2">
      <c r="B140" s="138"/>
      <c r="C140" s="139" t="s">
        <v>330</v>
      </c>
      <c r="D140" s="139" t="s">
        <v>170</v>
      </c>
      <c r="E140" s="140" t="s">
        <v>3298</v>
      </c>
      <c r="F140" s="141" t="s">
        <v>3299</v>
      </c>
      <c r="G140" s="142" t="s">
        <v>178</v>
      </c>
      <c r="H140" s="143">
        <v>1</v>
      </c>
      <c r="I140" s="144"/>
      <c r="J140" s="144"/>
      <c r="K140" s="145">
        <f>ROUND(P140*H140,2)</f>
        <v>0</v>
      </c>
      <c r="L140" s="146"/>
      <c r="M140" s="33"/>
      <c r="N140" s="147" t="s">
        <v>3</v>
      </c>
      <c r="O140" s="148" t="s">
        <v>45</v>
      </c>
      <c r="P140" s="149">
        <f>I140+J140</f>
        <v>0</v>
      </c>
      <c r="Q140" s="149">
        <f>ROUND(I140*H140,2)</f>
        <v>0</v>
      </c>
      <c r="R140" s="149">
        <f>ROUND(J140*H140,2)</f>
        <v>0</v>
      </c>
      <c r="T140" s="150">
        <f>S140*H140</f>
        <v>0</v>
      </c>
      <c r="U140" s="150">
        <v>0</v>
      </c>
      <c r="V140" s="150">
        <f>U140*H140</f>
        <v>0</v>
      </c>
      <c r="W140" s="150">
        <v>0</v>
      </c>
      <c r="X140" s="151">
        <f>W140*H140</f>
        <v>0</v>
      </c>
      <c r="AR140" s="152" t="s">
        <v>174</v>
      </c>
      <c r="AT140" s="152" t="s">
        <v>170</v>
      </c>
      <c r="AU140" s="152" t="s">
        <v>164</v>
      </c>
      <c r="AY140" s="18" t="s">
        <v>165</v>
      </c>
      <c r="BE140" s="153">
        <f>IF(O140="základní",K140,0)</f>
        <v>0</v>
      </c>
      <c r="BF140" s="153">
        <f>IF(O140="snížená",K140,0)</f>
        <v>0</v>
      </c>
      <c r="BG140" s="153">
        <f>IF(O140="zákl. přenesená",K140,0)</f>
        <v>0</v>
      </c>
      <c r="BH140" s="153">
        <f>IF(O140="sníž. přenesená",K140,0)</f>
        <v>0</v>
      </c>
      <c r="BI140" s="153">
        <f>IF(O140="nulová",K140,0)</f>
        <v>0</v>
      </c>
      <c r="BJ140" s="18" t="s">
        <v>84</v>
      </c>
      <c r="BK140" s="153">
        <f>ROUND(P140*H140,2)</f>
        <v>0</v>
      </c>
      <c r="BL140" s="18" t="s">
        <v>174</v>
      </c>
      <c r="BM140" s="152" t="s">
        <v>3300</v>
      </c>
    </row>
    <row r="141" spans="2:65" s="11" customFormat="1" ht="20.9" customHeight="1" x14ac:dyDescent="0.25">
      <c r="B141" s="125"/>
      <c r="D141" s="126" t="s">
        <v>75</v>
      </c>
      <c r="E141" s="136" t="s">
        <v>3301</v>
      </c>
      <c r="F141" s="136" t="s">
        <v>3302</v>
      </c>
      <c r="I141" s="128"/>
      <c r="J141" s="128"/>
      <c r="K141" s="137">
        <f>BK141</f>
        <v>0</v>
      </c>
      <c r="M141" s="125"/>
      <c r="N141" s="130"/>
      <c r="Q141" s="131">
        <f>Q142</f>
        <v>0</v>
      </c>
      <c r="R141" s="131">
        <f>R142</f>
        <v>0</v>
      </c>
      <c r="T141" s="132">
        <f>T142</f>
        <v>0</v>
      </c>
      <c r="V141" s="132">
        <f>V142</f>
        <v>0</v>
      </c>
      <c r="X141" s="133">
        <f>X142</f>
        <v>0</v>
      </c>
      <c r="AR141" s="126" t="s">
        <v>164</v>
      </c>
      <c r="AT141" s="134" t="s">
        <v>75</v>
      </c>
      <c r="AU141" s="134" t="s">
        <v>86</v>
      </c>
      <c r="AY141" s="126" t="s">
        <v>165</v>
      </c>
      <c r="BK141" s="135">
        <f>BK142</f>
        <v>0</v>
      </c>
    </row>
    <row r="142" spans="2:65" s="1" customFormat="1" ht="16.5" customHeight="1" x14ac:dyDescent="0.2">
      <c r="B142" s="138"/>
      <c r="C142" s="139" t="s">
        <v>333</v>
      </c>
      <c r="D142" s="139" t="s">
        <v>170</v>
      </c>
      <c r="E142" s="140" t="s">
        <v>3303</v>
      </c>
      <c r="F142" s="141" t="s">
        <v>3304</v>
      </c>
      <c r="G142" s="142" t="s">
        <v>178</v>
      </c>
      <c r="H142" s="143">
        <v>1</v>
      </c>
      <c r="I142" s="144"/>
      <c r="J142" s="144"/>
      <c r="K142" s="145">
        <f>ROUND(P142*H142,2)</f>
        <v>0</v>
      </c>
      <c r="L142" s="146"/>
      <c r="M142" s="33"/>
      <c r="N142" s="147" t="s">
        <v>3</v>
      </c>
      <c r="O142" s="148" t="s">
        <v>45</v>
      </c>
      <c r="P142" s="149">
        <f>I142+J142</f>
        <v>0</v>
      </c>
      <c r="Q142" s="149">
        <f>ROUND(I142*H142,2)</f>
        <v>0</v>
      </c>
      <c r="R142" s="149">
        <f>ROUND(J142*H142,2)</f>
        <v>0</v>
      </c>
      <c r="T142" s="150">
        <f>S142*H142</f>
        <v>0</v>
      </c>
      <c r="U142" s="150">
        <v>0</v>
      </c>
      <c r="V142" s="150">
        <f>U142*H142</f>
        <v>0</v>
      </c>
      <c r="W142" s="150">
        <v>0</v>
      </c>
      <c r="X142" s="151">
        <f>W142*H142</f>
        <v>0</v>
      </c>
      <c r="AR142" s="152" t="s">
        <v>174</v>
      </c>
      <c r="AT142" s="152" t="s">
        <v>170</v>
      </c>
      <c r="AU142" s="152" t="s">
        <v>164</v>
      </c>
      <c r="AY142" s="18" t="s">
        <v>165</v>
      </c>
      <c r="BE142" s="153">
        <f>IF(O142="základní",K142,0)</f>
        <v>0</v>
      </c>
      <c r="BF142" s="153">
        <f>IF(O142="snížená",K142,0)</f>
        <v>0</v>
      </c>
      <c r="BG142" s="153">
        <f>IF(O142="zákl. přenesená",K142,0)</f>
        <v>0</v>
      </c>
      <c r="BH142" s="153">
        <f>IF(O142="sníž. přenesená",K142,0)</f>
        <v>0</v>
      </c>
      <c r="BI142" s="153">
        <f>IF(O142="nulová",K142,0)</f>
        <v>0</v>
      </c>
      <c r="BJ142" s="18" t="s">
        <v>84</v>
      </c>
      <c r="BK142" s="153">
        <f>ROUND(P142*H142,2)</f>
        <v>0</v>
      </c>
      <c r="BL142" s="18" t="s">
        <v>174</v>
      </c>
      <c r="BM142" s="152" t="s">
        <v>3305</v>
      </c>
    </row>
    <row r="143" spans="2:65" s="11" customFormat="1" ht="20.9" customHeight="1" x14ac:dyDescent="0.25">
      <c r="B143" s="125"/>
      <c r="D143" s="126" t="s">
        <v>75</v>
      </c>
      <c r="E143" s="136" t="s">
        <v>3306</v>
      </c>
      <c r="F143" s="136" t="s">
        <v>3307</v>
      </c>
      <c r="I143" s="128"/>
      <c r="J143" s="128"/>
      <c r="K143" s="137">
        <f>BK143</f>
        <v>0</v>
      </c>
      <c r="M143" s="125"/>
      <c r="N143" s="130"/>
      <c r="Q143" s="131">
        <f>Q144</f>
        <v>0</v>
      </c>
      <c r="R143" s="131">
        <f>R144</f>
        <v>0</v>
      </c>
      <c r="T143" s="132">
        <f>T144</f>
        <v>0</v>
      </c>
      <c r="V143" s="132">
        <f>V144</f>
        <v>0</v>
      </c>
      <c r="X143" s="133">
        <f>X144</f>
        <v>0</v>
      </c>
      <c r="AR143" s="126" t="s">
        <v>164</v>
      </c>
      <c r="AT143" s="134" t="s">
        <v>75</v>
      </c>
      <c r="AU143" s="134" t="s">
        <v>86</v>
      </c>
      <c r="AY143" s="126" t="s">
        <v>165</v>
      </c>
      <c r="BK143" s="135">
        <f>BK144</f>
        <v>0</v>
      </c>
    </row>
    <row r="144" spans="2:65" s="1" customFormat="1" ht="16.5" customHeight="1" x14ac:dyDescent="0.2">
      <c r="B144" s="138"/>
      <c r="C144" s="139" t="s">
        <v>337</v>
      </c>
      <c r="D144" s="139" t="s">
        <v>170</v>
      </c>
      <c r="E144" s="140" t="s">
        <v>3308</v>
      </c>
      <c r="F144" s="141" t="s">
        <v>3309</v>
      </c>
      <c r="G144" s="142" t="s">
        <v>3205</v>
      </c>
      <c r="H144" s="143">
        <v>1000</v>
      </c>
      <c r="I144" s="144"/>
      <c r="J144" s="144"/>
      <c r="K144" s="145">
        <f>ROUND(P144*H144,2)</f>
        <v>0</v>
      </c>
      <c r="L144" s="146"/>
      <c r="M144" s="33"/>
      <c r="N144" s="147" t="s">
        <v>3</v>
      </c>
      <c r="O144" s="148" t="s">
        <v>45</v>
      </c>
      <c r="P144" s="149">
        <f>I144+J144</f>
        <v>0</v>
      </c>
      <c r="Q144" s="149">
        <f>ROUND(I144*H144,2)</f>
        <v>0</v>
      </c>
      <c r="R144" s="149">
        <f>ROUND(J144*H144,2)</f>
        <v>0</v>
      </c>
      <c r="T144" s="150">
        <f>S144*H144</f>
        <v>0</v>
      </c>
      <c r="U144" s="150">
        <v>0</v>
      </c>
      <c r="V144" s="150">
        <f>U144*H144</f>
        <v>0</v>
      </c>
      <c r="W144" s="150">
        <v>0</v>
      </c>
      <c r="X144" s="151">
        <f>W144*H144</f>
        <v>0</v>
      </c>
      <c r="AR144" s="152" t="s">
        <v>174</v>
      </c>
      <c r="AT144" s="152" t="s">
        <v>170</v>
      </c>
      <c r="AU144" s="152" t="s">
        <v>164</v>
      </c>
      <c r="AY144" s="18" t="s">
        <v>165</v>
      </c>
      <c r="BE144" s="153">
        <f>IF(O144="základní",K144,0)</f>
        <v>0</v>
      </c>
      <c r="BF144" s="153">
        <f>IF(O144="snížená",K144,0)</f>
        <v>0</v>
      </c>
      <c r="BG144" s="153">
        <f>IF(O144="zákl. přenesená",K144,0)</f>
        <v>0</v>
      </c>
      <c r="BH144" s="153">
        <f>IF(O144="sníž. přenesená",K144,0)</f>
        <v>0</v>
      </c>
      <c r="BI144" s="153">
        <f>IF(O144="nulová",K144,0)</f>
        <v>0</v>
      </c>
      <c r="BJ144" s="18" t="s">
        <v>84</v>
      </c>
      <c r="BK144" s="153">
        <f>ROUND(P144*H144,2)</f>
        <v>0</v>
      </c>
      <c r="BL144" s="18" t="s">
        <v>174</v>
      </c>
      <c r="BM144" s="152" t="s">
        <v>3310</v>
      </c>
    </row>
    <row r="145" spans="2:65" s="11" customFormat="1" ht="20.9" customHeight="1" x14ac:dyDescent="0.25">
      <c r="B145" s="125"/>
      <c r="D145" s="126" t="s">
        <v>75</v>
      </c>
      <c r="E145" s="136" t="s">
        <v>3311</v>
      </c>
      <c r="F145" s="136" t="s">
        <v>3312</v>
      </c>
      <c r="I145" s="128"/>
      <c r="J145" s="128"/>
      <c r="K145" s="137">
        <f>BK145</f>
        <v>0</v>
      </c>
      <c r="M145" s="125"/>
      <c r="N145" s="130"/>
      <c r="Q145" s="131">
        <f>SUM(Q146:Q147)</f>
        <v>0</v>
      </c>
      <c r="R145" s="131">
        <f>SUM(R146:R147)</f>
        <v>0</v>
      </c>
      <c r="T145" s="132">
        <f>SUM(T146:T147)</f>
        <v>0</v>
      </c>
      <c r="V145" s="132">
        <f>SUM(V146:V147)</f>
        <v>0</v>
      </c>
      <c r="X145" s="133">
        <f>SUM(X146:X147)</f>
        <v>0</v>
      </c>
      <c r="AR145" s="126" t="s">
        <v>164</v>
      </c>
      <c r="AT145" s="134" t="s">
        <v>75</v>
      </c>
      <c r="AU145" s="134" t="s">
        <v>86</v>
      </c>
      <c r="AY145" s="126" t="s">
        <v>165</v>
      </c>
      <c r="BK145" s="135">
        <f>SUM(BK146:BK147)</f>
        <v>0</v>
      </c>
    </row>
    <row r="146" spans="2:65" s="1" customFormat="1" ht="16.5" customHeight="1" x14ac:dyDescent="0.2">
      <c r="B146" s="138"/>
      <c r="C146" s="139" t="s">
        <v>340</v>
      </c>
      <c r="D146" s="139" t="s">
        <v>170</v>
      </c>
      <c r="E146" s="140" t="s">
        <v>3313</v>
      </c>
      <c r="F146" s="141" t="s">
        <v>3314</v>
      </c>
      <c r="G146" s="142" t="s">
        <v>178</v>
      </c>
      <c r="H146" s="143">
        <v>1</v>
      </c>
      <c r="I146" s="144"/>
      <c r="J146" s="144"/>
      <c r="K146" s="145">
        <f>ROUND(P146*H146,2)</f>
        <v>0</v>
      </c>
      <c r="L146" s="146"/>
      <c r="M146" s="33"/>
      <c r="N146" s="147" t="s">
        <v>3</v>
      </c>
      <c r="O146" s="148" t="s">
        <v>45</v>
      </c>
      <c r="P146" s="149">
        <f>I146+J146</f>
        <v>0</v>
      </c>
      <c r="Q146" s="149">
        <f>ROUND(I146*H146,2)</f>
        <v>0</v>
      </c>
      <c r="R146" s="149">
        <f>ROUND(J146*H146,2)</f>
        <v>0</v>
      </c>
      <c r="T146" s="150">
        <f>S146*H146</f>
        <v>0</v>
      </c>
      <c r="U146" s="150">
        <v>0</v>
      </c>
      <c r="V146" s="150">
        <f>U146*H146</f>
        <v>0</v>
      </c>
      <c r="W146" s="150">
        <v>0</v>
      </c>
      <c r="X146" s="151">
        <f>W146*H146</f>
        <v>0</v>
      </c>
      <c r="AR146" s="152" t="s">
        <v>174</v>
      </c>
      <c r="AT146" s="152" t="s">
        <v>170</v>
      </c>
      <c r="AU146" s="152" t="s">
        <v>164</v>
      </c>
      <c r="AY146" s="18" t="s">
        <v>165</v>
      </c>
      <c r="BE146" s="153">
        <f>IF(O146="základní",K146,0)</f>
        <v>0</v>
      </c>
      <c r="BF146" s="153">
        <f>IF(O146="snížená",K146,0)</f>
        <v>0</v>
      </c>
      <c r="BG146" s="153">
        <f>IF(O146="zákl. přenesená",K146,0)</f>
        <v>0</v>
      </c>
      <c r="BH146" s="153">
        <f>IF(O146="sníž. přenesená",K146,0)</f>
        <v>0</v>
      </c>
      <c r="BI146" s="153">
        <f>IF(O146="nulová",K146,0)</f>
        <v>0</v>
      </c>
      <c r="BJ146" s="18" t="s">
        <v>84</v>
      </c>
      <c r="BK146" s="153">
        <f>ROUND(P146*H146,2)</f>
        <v>0</v>
      </c>
      <c r="BL146" s="18" t="s">
        <v>174</v>
      </c>
      <c r="BM146" s="152" t="s">
        <v>3315</v>
      </c>
    </row>
    <row r="147" spans="2:65" s="1" customFormat="1" ht="21.75" customHeight="1" x14ac:dyDescent="0.2">
      <c r="B147" s="138"/>
      <c r="C147" s="139" t="s">
        <v>344</v>
      </c>
      <c r="D147" s="139" t="s">
        <v>170</v>
      </c>
      <c r="E147" s="140" t="s">
        <v>3316</v>
      </c>
      <c r="F147" s="141" t="s">
        <v>3317</v>
      </c>
      <c r="G147" s="142" t="s">
        <v>178</v>
      </c>
      <c r="H147" s="143">
        <v>1</v>
      </c>
      <c r="I147" s="144"/>
      <c r="J147" s="144"/>
      <c r="K147" s="145">
        <f>ROUND(P147*H147,2)</f>
        <v>0</v>
      </c>
      <c r="L147" s="146"/>
      <c r="M147" s="33"/>
      <c r="N147" s="147" t="s">
        <v>3</v>
      </c>
      <c r="O147" s="148" t="s">
        <v>45</v>
      </c>
      <c r="P147" s="149">
        <f>I147+J147</f>
        <v>0</v>
      </c>
      <c r="Q147" s="149">
        <f>ROUND(I147*H147,2)</f>
        <v>0</v>
      </c>
      <c r="R147" s="149">
        <f>ROUND(J147*H147,2)</f>
        <v>0</v>
      </c>
      <c r="T147" s="150">
        <f>S147*H147</f>
        <v>0</v>
      </c>
      <c r="U147" s="150">
        <v>0</v>
      </c>
      <c r="V147" s="150">
        <f>U147*H147</f>
        <v>0</v>
      </c>
      <c r="W147" s="150">
        <v>0</v>
      </c>
      <c r="X147" s="151">
        <f>W147*H147</f>
        <v>0</v>
      </c>
      <c r="AR147" s="152" t="s">
        <v>174</v>
      </c>
      <c r="AT147" s="152" t="s">
        <v>170</v>
      </c>
      <c r="AU147" s="152" t="s">
        <v>164</v>
      </c>
      <c r="AY147" s="18" t="s">
        <v>165</v>
      </c>
      <c r="BE147" s="153">
        <f>IF(O147="základní",K147,0)</f>
        <v>0</v>
      </c>
      <c r="BF147" s="153">
        <f>IF(O147="snížená",K147,0)</f>
        <v>0</v>
      </c>
      <c r="BG147" s="153">
        <f>IF(O147="zákl. přenesená",K147,0)</f>
        <v>0</v>
      </c>
      <c r="BH147" s="153">
        <f>IF(O147="sníž. přenesená",K147,0)</f>
        <v>0</v>
      </c>
      <c r="BI147" s="153">
        <f>IF(O147="nulová",K147,0)</f>
        <v>0</v>
      </c>
      <c r="BJ147" s="18" t="s">
        <v>84</v>
      </c>
      <c r="BK147" s="153">
        <f>ROUND(P147*H147,2)</f>
        <v>0</v>
      </c>
      <c r="BL147" s="18" t="s">
        <v>174</v>
      </c>
      <c r="BM147" s="152" t="s">
        <v>3318</v>
      </c>
    </row>
    <row r="148" spans="2:65" s="11" customFormat="1" ht="20.9" customHeight="1" x14ac:dyDescent="0.25">
      <c r="B148" s="125"/>
      <c r="D148" s="126" t="s">
        <v>75</v>
      </c>
      <c r="E148" s="136" t="s">
        <v>3319</v>
      </c>
      <c r="F148" s="136" t="s">
        <v>3320</v>
      </c>
      <c r="I148" s="128"/>
      <c r="J148" s="128"/>
      <c r="K148" s="137">
        <f>BK148</f>
        <v>0</v>
      </c>
      <c r="M148" s="125"/>
      <c r="N148" s="130"/>
      <c r="Q148" s="131">
        <f>SUM(Q149:Q183)</f>
        <v>0</v>
      </c>
      <c r="R148" s="131">
        <f>SUM(R149:R183)</f>
        <v>0</v>
      </c>
      <c r="T148" s="132">
        <f>SUM(T149:T183)</f>
        <v>0</v>
      </c>
      <c r="V148" s="132">
        <f>SUM(V149:V183)</f>
        <v>0</v>
      </c>
      <c r="X148" s="133">
        <f>SUM(X149:X183)</f>
        <v>0</v>
      </c>
      <c r="AR148" s="126" t="s">
        <v>164</v>
      </c>
      <c r="AT148" s="134" t="s">
        <v>75</v>
      </c>
      <c r="AU148" s="134" t="s">
        <v>86</v>
      </c>
      <c r="AY148" s="126" t="s">
        <v>165</v>
      </c>
      <c r="BK148" s="135">
        <f>SUM(BK149:BK183)</f>
        <v>0</v>
      </c>
    </row>
    <row r="149" spans="2:65" s="1" customFormat="1" ht="16.5" customHeight="1" x14ac:dyDescent="0.2">
      <c r="B149" s="138"/>
      <c r="C149" s="154" t="s">
        <v>348</v>
      </c>
      <c r="D149" s="154" t="s">
        <v>162</v>
      </c>
      <c r="E149" s="155" t="s">
        <v>3321</v>
      </c>
      <c r="F149" s="156" t="s">
        <v>3322</v>
      </c>
      <c r="G149" s="157" t="s">
        <v>178</v>
      </c>
      <c r="H149" s="158">
        <v>30</v>
      </c>
      <c r="I149" s="159"/>
      <c r="J149" s="160"/>
      <c r="K149" s="161">
        <f t="shared" ref="K149:K183" si="40">ROUND(P149*H149,2)</f>
        <v>0</v>
      </c>
      <c r="L149" s="160"/>
      <c r="M149" s="162"/>
      <c r="N149" s="163" t="s">
        <v>3</v>
      </c>
      <c r="O149" s="148" t="s">
        <v>45</v>
      </c>
      <c r="P149" s="149">
        <f t="shared" ref="P149:P183" si="41">I149+J149</f>
        <v>0</v>
      </c>
      <c r="Q149" s="149">
        <f t="shared" ref="Q149:Q183" si="42">ROUND(I149*H149,2)</f>
        <v>0</v>
      </c>
      <c r="R149" s="149">
        <f t="shared" ref="R149:R183" si="43">ROUND(J149*H149,2)</f>
        <v>0</v>
      </c>
      <c r="T149" s="150">
        <f t="shared" ref="T149:T183" si="44">S149*H149</f>
        <v>0</v>
      </c>
      <c r="U149" s="150">
        <v>0</v>
      </c>
      <c r="V149" s="150">
        <f t="shared" ref="V149:V183" si="45">U149*H149</f>
        <v>0</v>
      </c>
      <c r="W149" s="150">
        <v>0</v>
      </c>
      <c r="X149" s="151">
        <f t="shared" ref="X149:X183" si="46">W149*H149</f>
        <v>0</v>
      </c>
      <c r="AR149" s="152" t="s">
        <v>193</v>
      </c>
      <c r="AT149" s="152" t="s">
        <v>162</v>
      </c>
      <c r="AU149" s="152" t="s">
        <v>164</v>
      </c>
      <c r="AY149" s="18" t="s">
        <v>165</v>
      </c>
      <c r="BE149" s="153">
        <f t="shared" ref="BE149:BE183" si="47">IF(O149="základní",K149,0)</f>
        <v>0</v>
      </c>
      <c r="BF149" s="153">
        <f t="shared" ref="BF149:BF183" si="48">IF(O149="snížená",K149,0)</f>
        <v>0</v>
      </c>
      <c r="BG149" s="153">
        <f t="shared" ref="BG149:BG183" si="49">IF(O149="zákl. přenesená",K149,0)</f>
        <v>0</v>
      </c>
      <c r="BH149" s="153">
        <f t="shared" ref="BH149:BH183" si="50">IF(O149="sníž. přenesená",K149,0)</f>
        <v>0</v>
      </c>
      <c r="BI149" s="153">
        <f t="shared" ref="BI149:BI183" si="51">IF(O149="nulová",K149,0)</f>
        <v>0</v>
      </c>
      <c r="BJ149" s="18" t="s">
        <v>84</v>
      </c>
      <c r="BK149" s="153">
        <f t="shared" ref="BK149:BK183" si="52">ROUND(P149*H149,2)</f>
        <v>0</v>
      </c>
      <c r="BL149" s="18" t="s">
        <v>174</v>
      </c>
      <c r="BM149" s="152" t="s">
        <v>3323</v>
      </c>
    </row>
    <row r="150" spans="2:65" s="1" customFormat="1" ht="16.5" customHeight="1" x14ac:dyDescent="0.2">
      <c r="B150" s="138"/>
      <c r="C150" s="154" t="s">
        <v>352</v>
      </c>
      <c r="D150" s="154" t="s">
        <v>162</v>
      </c>
      <c r="E150" s="155" t="s">
        <v>3324</v>
      </c>
      <c r="F150" s="156" t="s">
        <v>3325</v>
      </c>
      <c r="G150" s="157" t="s">
        <v>178</v>
      </c>
      <c r="H150" s="158">
        <v>14</v>
      </c>
      <c r="I150" s="159"/>
      <c r="J150" s="160"/>
      <c r="K150" s="161">
        <f t="shared" si="40"/>
        <v>0</v>
      </c>
      <c r="L150" s="160"/>
      <c r="M150" s="162"/>
      <c r="N150" s="163" t="s">
        <v>3</v>
      </c>
      <c r="O150" s="148" t="s">
        <v>45</v>
      </c>
      <c r="P150" s="149">
        <f t="shared" si="41"/>
        <v>0</v>
      </c>
      <c r="Q150" s="149">
        <f t="shared" si="42"/>
        <v>0</v>
      </c>
      <c r="R150" s="149">
        <f t="shared" si="43"/>
        <v>0</v>
      </c>
      <c r="T150" s="150">
        <f t="shared" si="44"/>
        <v>0</v>
      </c>
      <c r="U150" s="150">
        <v>0</v>
      </c>
      <c r="V150" s="150">
        <f t="shared" si="45"/>
        <v>0</v>
      </c>
      <c r="W150" s="150">
        <v>0</v>
      </c>
      <c r="X150" s="151">
        <f t="shared" si="46"/>
        <v>0</v>
      </c>
      <c r="AR150" s="152" t="s">
        <v>193</v>
      </c>
      <c r="AT150" s="152" t="s">
        <v>162</v>
      </c>
      <c r="AU150" s="152" t="s">
        <v>164</v>
      </c>
      <c r="AY150" s="18" t="s">
        <v>165</v>
      </c>
      <c r="BE150" s="153">
        <f t="shared" si="47"/>
        <v>0</v>
      </c>
      <c r="BF150" s="153">
        <f t="shared" si="48"/>
        <v>0</v>
      </c>
      <c r="BG150" s="153">
        <f t="shared" si="49"/>
        <v>0</v>
      </c>
      <c r="BH150" s="153">
        <f t="shared" si="50"/>
        <v>0</v>
      </c>
      <c r="BI150" s="153">
        <f t="shared" si="51"/>
        <v>0</v>
      </c>
      <c r="BJ150" s="18" t="s">
        <v>84</v>
      </c>
      <c r="BK150" s="153">
        <f t="shared" si="52"/>
        <v>0</v>
      </c>
      <c r="BL150" s="18" t="s">
        <v>174</v>
      </c>
      <c r="BM150" s="152" t="s">
        <v>3326</v>
      </c>
    </row>
    <row r="151" spans="2:65" s="1" customFormat="1" ht="16.5" customHeight="1" x14ac:dyDescent="0.2">
      <c r="B151" s="138"/>
      <c r="C151" s="154" t="s">
        <v>356</v>
      </c>
      <c r="D151" s="154" t="s">
        <v>162</v>
      </c>
      <c r="E151" s="155" t="s">
        <v>3327</v>
      </c>
      <c r="F151" s="156" t="s">
        <v>3328</v>
      </c>
      <c r="G151" s="157" t="s">
        <v>842</v>
      </c>
      <c r="H151" s="158">
        <v>0.6</v>
      </c>
      <c r="I151" s="159"/>
      <c r="J151" s="160"/>
      <c r="K151" s="161">
        <f t="shared" si="40"/>
        <v>0</v>
      </c>
      <c r="L151" s="160"/>
      <c r="M151" s="162"/>
      <c r="N151" s="163" t="s">
        <v>3</v>
      </c>
      <c r="O151" s="148" t="s">
        <v>45</v>
      </c>
      <c r="P151" s="149">
        <f t="shared" si="41"/>
        <v>0</v>
      </c>
      <c r="Q151" s="149">
        <f t="shared" si="42"/>
        <v>0</v>
      </c>
      <c r="R151" s="149">
        <f t="shared" si="43"/>
        <v>0</v>
      </c>
      <c r="T151" s="150">
        <f t="shared" si="44"/>
        <v>0</v>
      </c>
      <c r="U151" s="150">
        <v>0</v>
      </c>
      <c r="V151" s="150">
        <f t="shared" si="45"/>
        <v>0</v>
      </c>
      <c r="W151" s="150">
        <v>0</v>
      </c>
      <c r="X151" s="151">
        <f t="shared" si="46"/>
        <v>0</v>
      </c>
      <c r="AR151" s="152" t="s">
        <v>193</v>
      </c>
      <c r="AT151" s="152" t="s">
        <v>162</v>
      </c>
      <c r="AU151" s="152" t="s">
        <v>164</v>
      </c>
      <c r="AY151" s="18" t="s">
        <v>165</v>
      </c>
      <c r="BE151" s="153">
        <f t="shared" si="47"/>
        <v>0</v>
      </c>
      <c r="BF151" s="153">
        <f t="shared" si="48"/>
        <v>0</v>
      </c>
      <c r="BG151" s="153">
        <f t="shared" si="49"/>
        <v>0</v>
      </c>
      <c r="BH151" s="153">
        <f t="shared" si="50"/>
        <v>0</v>
      </c>
      <c r="BI151" s="153">
        <f t="shared" si="51"/>
        <v>0</v>
      </c>
      <c r="BJ151" s="18" t="s">
        <v>84</v>
      </c>
      <c r="BK151" s="153">
        <f t="shared" si="52"/>
        <v>0</v>
      </c>
      <c r="BL151" s="18" t="s">
        <v>174</v>
      </c>
      <c r="BM151" s="152" t="s">
        <v>3329</v>
      </c>
    </row>
    <row r="152" spans="2:65" s="1" customFormat="1" ht="16.5" customHeight="1" x14ac:dyDescent="0.2">
      <c r="B152" s="138"/>
      <c r="C152" s="154" t="s">
        <v>360</v>
      </c>
      <c r="D152" s="154" t="s">
        <v>162</v>
      </c>
      <c r="E152" s="155" t="s">
        <v>3330</v>
      </c>
      <c r="F152" s="156" t="s">
        <v>3331</v>
      </c>
      <c r="G152" s="157" t="s">
        <v>173</v>
      </c>
      <c r="H152" s="158">
        <v>38</v>
      </c>
      <c r="I152" s="159"/>
      <c r="J152" s="160"/>
      <c r="K152" s="161">
        <f t="shared" si="40"/>
        <v>0</v>
      </c>
      <c r="L152" s="160"/>
      <c r="M152" s="162"/>
      <c r="N152" s="163" t="s">
        <v>3</v>
      </c>
      <c r="O152" s="148" t="s">
        <v>45</v>
      </c>
      <c r="P152" s="149">
        <f t="shared" si="41"/>
        <v>0</v>
      </c>
      <c r="Q152" s="149">
        <f t="shared" si="42"/>
        <v>0</v>
      </c>
      <c r="R152" s="149">
        <f t="shared" si="43"/>
        <v>0</v>
      </c>
      <c r="T152" s="150">
        <f t="shared" si="44"/>
        <v>0</v>
      </c>
      <c r="U152" s="150">
        <v>0</v>
      </c>
      <c r="V152" s="150">
        <f t="shared" si="45"/>
        <v>0</v>
      </c>
      <c r="W152" s="150">
        <v>0</v>
      </c>
      <c r="X152" s="151">
        <f t="shared" si="46"/>
        <v>0</v>
      </c>
      <c r="AR152" s="152" t="s">
        <v>193</v>
      </c>
      <c r="AT152" s="152" t="s">
        <v>162</v>
      </c>
      <c r="AU152" s="152" t="s">
        <v>164</v>
      </c>
      <c r="AY152" s="18" t="s">
        <v>165</v>
      </c>
      <c r="BE152" s="153">
        <f t="shared" si="47"/>
        <v>0</v>
      </c>
      <c r="BF152" s="153">
        <f t="shared" si="48"/>
        <v>0</v>
      </c>
      <c r="BG152" s="153">
        <f t="shared" si="49"/>
        <v>0</v>
      </c>
      <c r="BH152" s="153">
        <f t="shared" si="50"/>
        <v>0</v>
      </c>
      <c r="BI152" s="153">
        <f t="shared" si="51"/>
        <v>0</v>
      </c>
      <c r="BJ152" s="18" t="s">
        <v>84</v>
      </c>
      <c r="BK152" s="153">
        <f t="shared" si="52"/>
        <v>0</v>
      </c>
      <c r="BL152" s="18" t="s">
        <v>174</v>
      </c>
      <c r="BM152" s="152" t="s">
        <v>3332</v>
      </c>
    </row>
    <row r="153" spans="2:65" s="1" customFormat="1" ht="16.5" customHeight="1" x14ac:dyDescent="0.2">
      <c r="B153" s="138"/>
      <c r="C153" s="154" t="s">
        <v>364</v>
      </c>
      <c r="D153" s="154" t="s">
        <v>162</v>
      </c>
      <c r="E153" s="155" t="s">
        <v>3333</v>
      </c>
      <c r="F153" s="156" t="s">
        <v>3334</v>
      </c>
      <c r="G153" s="157" t="s">
        <v>173</v>
      </c>
      <c r="H153" s="158">
        <v>22</v>
      </c>
      <c r="I153" s="159"/>
      <c r="J153" s="160"/>
      <c r="K153" s="161">
        <f t="shared" si="40"/>
        <v>0</v>
      </c>
      <c r="L153" s="160"/>
      <c r="M153" s="162"/>
      <c r="N153" s="163" t="s">
        <v>3</v>
      </c>
      <c r="O153" s="148" t="s">
        <v>45</v>
      </c>
      <c r="P153" s="149">
        <f t="shared" si="41"/>
        <v>0</v>
      </c>
      <c r="Q153" s="149">
        <f t="shared" si="42"/>
        <v>0</v>
      </c>
      <c r="R153" s="149">
        <f t="shared" si="43"/>
        <v>0</v>
      </c>
      <c r="T153" s="150">
        <f t="shared" si="44"/>
        <v>0</v>
      </c>
      <c r="U153" s="150">
        <v>0</v>
      </c>
      <c r="V153" s="150">
        <f t="shared" si="45"/>
        <v>0</v>
      </c>
      <c r="W153" s="150">
        <v>0</v>
      </c>
      <c r="X153" s="151">
        <f t="shared" si="46"/>
        <v>0</v>
      </c>
      <c r="AR153" s="152" t="s">
        <v>193</v>
      </c>
      <c r="AT153" s="152" t="s">
        <v>162</v>
      </c>
      <c r="AU153" s="152" t="s">
        <v>164</v>
      </c>
      <c r="AY153" s="18" t="s">
        <v>165</v>
      </c>
      <c r="BE153" s="153">
        <f t="shared" si="47"/>
        <v>0</v>
      </c>
      <c r="BF153" s="153">
        <f t="shared" si="48"/>
        <v>0</v>
      </c>
      <c r="BG153" s="153">
        <f t="shared" si="49"/>
        <v>0</v>
      </c>
      <c r="BH153" s="153">
        <f t="shared" si="50"/>
        <v>0</v>
      </c>
      <c r="BI153" s="153">
        <f t="shared" si="51"/>
        <v>0</v>
      </c>
      <c r="BJ153" s="18" t="s">
        <v>84</v>
      </c>
      <c r="BK153" s="153">
        <f t="shared" si="52"/>
        <v>0</v>
      </c>
      <c r="BL153" s="18" t="s">
        <v>174</v>
      </c>
      <c r="BM153" s="152" t="s">
        <v>3335</v>
      </c>
    </row>
    <row r="154" spans="2:65" s="1" customFormat="1" ht="16.5" customHeight="1" x14ac:dyDescent="0.2">
      <c r="B154" s="138"/>
      <c r="C154" s="154" t="s">
        <v>368</v>
      </c>
      <c r="D154" s="154" t="s">
        <v>162</v>
      </c>
      <c r="E154" s="155" t="s">
        <v>3336</v>
      </c>
      <c r="F154" s="156" t="s">
        <v>3337</v>
      </c>
      <c r="G154" s="157" t="s">
        <v>173</v>
      </c>
      <c r="H154" s="158">
        <v>82</v>
      </c>
      <c r="I154" s="159"/>
      <c r="J154" s="160"/>
      <c r="K154" s="161">
        <f t="shared" si="40"/>
        <v>0</v>
      </c>
      <c r="L154" s="160"/>
      <c r="M154" s="162"/>
      <c r="N154" s="163" t="s">
        <v>3</v>
      </c>
      <c r="O154" s="148" t="s">
        <v>45</v>
      </c>
      <c r="P154" s="149">
        <f t="shared" si="41"/>
        <v>0</v>
      </c>
      <c r="Q154" s="149">
        <f t="shared" si="42"/>
        <v>0</v>
      </c>
      <c r="R154" s="149">
        <f t="shared" si="43"/>
        <v>0</v>
      </c>
      <c r="T154" s="150">
        <f t="shared" si="44"/>
        <v>0</v>
      </c>
      <c r="U154" s="150">
        <v>0</v>
      </c>
      <c r="V154" s="150">
        <f t="shared" si="45"/>
        <v>0</v>
      </c>
      <c r="W154" s="150">
        <v>0</v>
      </c>
      <c r="X154" s="151">
        <f t="shared" si="46"/>
        <v>0</v>
      </c>
      <c r="AR154" s="152" t="s">
        <v>193</v>
      </c>
      <c r="AT154" s="152" t="s">
        <v>162</v>
      </c>
      <c r="AU154" s="152" t="s">
        <v>164</v>
      </c>
      <c r="AY154" s="18" t="s">
        <v>165</v>
      </c>
      <c r="BE154" s="153">
        <f t="shared" si="47"/>
        <v>0</v>
      </c>
      <c r="BF154" s="153">
        <f t="shared" si="48"/>
        <v>0</v>
      </c>
      <c r="BG154" s="153">
        <f t="shared" si="49"/>
        <v>0</v>
      </c>
      <c r="BH154" s="153">
        <f t="shared" si="50"/>
        <v>0</v>
      </c>
      <c r="BI154" s="153">
        <f t="shared" si="51"/>
        <v>0</v>
      </c>
      <c r="BJ154" s="18" t="s">
        <v>84</v>
      </c>
      <c r="BK154" s="153">
        <f t="shared" si="52"/>
        <v>0</v>
      </c>
      <c r="BL154" s="18" t="s">
        <v>174</v>
      </c>
      <c r="BM154" s="152" t="s">
        <v>3338</v>
      </c>
    </row>
    <row r="155" spans="2:65" s="1" customFormat="1" ht="16.5" customHeight="1" x14ac:dyDescent="0.2">
      <c r="B155" s="138"/>
      <c r="C155" s="154" t="s">
        <v>372</v>
      </c>
      <c r="D155" s="154" t="s">
        <v>162</v>
      </c>
      <c r="E155" s="155" t="s">
        <v>3339</v>
      </c>
      <c r="F155" s="156" t="s">
        <v>3340</v>
      </c>
      <c r="G155" s="157" t="s">
        <v>178</v>
      </c>
      <c r="H155" s="158">
        <v>3</v>
      </c>
      <c r="I155" s="159"/>
      <c r="J155" s="160"/>
      <c r="K155" s="161">
        <f t="shared" si="40"/>
        <v>0</v>
      </c>
      <c r="L155" s="160"/>
      <c r="M155" s="162"/>
      <c r="N155" s="163" t="s">
        <v>3</v>
      </c>
      <c r="O155" s="148" t="s">
        <v>45</v>
      </c>
      <c r="P155" s="149">
        <f t="shared" si="41"/>
        <v>0</v>
      </c>
      <c r="Q155" s="149">
        <f t="shared" si="42"/>
        <v>0</v>
      </c>
      <c r="R155" s="149">
        <f t="shared" si="43"/>
        <v>0</v>
      </c>
      <c r="T155" s="150">
        <f t="shared" si="44"/>
        <v>0</v>
      </c>
      <c r="U155" s="150">
        <v>0</v>
      </c>
      <c r="V155" s="150">
        <f t="shared" si="45"/>
        <v>0</v>
      </c>
      <c r="W155" s="150">
        <v>0</v>
      </c>
      <c r="X155" s="151">
        <f t="shared" si="46"/>
        <v>0</v>
      </c>
      <c r="AR155" s="152" t="s">
        <v>193</v>
      </c>
      <c r="AT155" s="152" t="s">
        <v>162</v>
      </c>
      <c r="AU155" s="152" t="s">
        <v>164</v>
      </c>
      <c r="AY155" s="18" t="s">
        <v>165</v>
      </c>
      <c r="BE155" s="153">
        <f t="shared" si="47"/>
        <v>0</v>
      </c>
      <c r="BF155" s="153">
        <f t="shared" si="48"/>
        <v>0</v>
      </c>
      <c r="BG155" s="153">
        <f t="shared" si="49"/>
        <v>0</v>
      </c>
      <c r="BH155" s="153">
        <f t="shared" si="50"/>
        <v>0</v>
      </c>
      <c r="BI155" s="153">
        <f t="shared" si="51"/>
        <v>0</v>
      </c>
      <c r="BJ155" s="18" t="s">
        <v>84</v>
      </c>
      <c r="BK155" s="153">
        <f t="shared" si="52"/>
        <v>0</v>
      </c>
      <c r="BL155" s="18" t="s">
        <v>174</v>
      </c>
      <c r="BM155" s="152" t="s">
        <v>3341</v>
      </c>
    </row>
    <row r="156" spans="2:65" s="1" customFormat="1" ht="16.5" customHeight="1" x14ac:dyDescent="0.2">
      <c r="B156" s="138"/>
      <c r="C156" s="154" t="s">
        <v>375</v>
      </c>
      <c r="D156" s="154" t="s">
        <v>162</v>
      </c>
      <c r="E156" s="155" t="s">
        <v>3342</v>
      </c>
      <c r="F156" s="156" t="s">
        <v>3343</v>
      </c>
      <c r="G156" s="157" t="s">
        <v>173</v>
      </c>
      <c r="H156" s="158">
        <v>30</v>
      </c>
      <c r="I156" s="159"/>
      <c r="J156" s="160"/>
      <c r="K156" s="161">
        <f t="shared" si="40"/>
        <v>0</v>
      </c>
      <c r="L156" s="160"/>
      <c r="M156" s="162"/>
      <c r="N156" s="163" t="s">
        <v>3</v>
      </c>
      <c r="O156" s="148" t="s">
        <v>45</v>
      </c>
      <c r="P156" s="149">
        <f t="shared" si="41"/>
        <v>0</v>
      </c>
      <c r="Q156" s="149">
        <f t="shared" si="42"/>
        <v>0</v>
      </c>
      <c r="R156" s="149">
        <f t="shared" si="43"/>
        <v>0</v>
      </c>
      <c r="T156" s="150">
        <f t="shared" si="44"/>
        <v>0</v>
      </c>
      <c r="U156" s="150">
        <v>0</v>
      </c>
      <c r="V156" s="150">
        <f t="shared" si="45"/>
        <v>0</v>
      </c>
      <c r="W156" s="150">
        <v>0</v>
      </c>
      <c r="X156" s="151">
        <f t="shared" si="46"/>
        <v>0</v>
      </c>
      <c r="AR156" s="152" t="s">
        <v>193</v>
      </c>
      <c r="AT156" s="152" t="s">
        <v>162</v>
      </c>
      <c r="AU156" s="152" t="s">
        <v>164</v>
      </c>
      <c r="AY156" s="18" t="s">
        <v>165</v>
      </c>
      <c r="BE156" s="153">
        <f t="shared" si="47"/>
        <v>0</v>
      </c>
      <c r="BF156" s="153">
        <f t="shared" si="48"/>
        <v>0</v>
      </c>
      <c r="BG156" s="153">
        <f t="shared" si="49"/>
        <v>0</v>
      </c>
      <c r="BH156" s="153">
        <f t="shared" si="50"/>
        <v>0</v>
      </c>
      <c r="BI156" s="153">
        <f t="shared" si="51"/>
        <v>0</v>
      </c>
      <c r="BJ156" s="18" t="s">
        <v>84</v>
      </c>
      <c r="BK156" s="153">
        <f t="shared" si="52"/>
        <v>0</v>
      </c>
      <c r="BL156" s="18" t="s">
        <v>174</v>
      </c>
      <c r="BM156" s="152" t="s">
        <v>3344</v>
      </c>
    </row>
    <row r="157" spans="2:65" s="1" customFormat="1" ht="16.5" customHeight="1" x14ac:dyDescent="0.2">
      <c r="B157" s="138"/>
      <c r="C157" s="154" t="s">
        <v>378</v>
      </c>
      <c r="D157" s="154" t="s">
        <v>162</v>
      </c>
      <c r="E157" s="155" t="s">
        <v>3345</v>
      </c>
      <c r="F157" s="156" t="s">
        <v>3346</v>
      </c>
      <c r="G157" s="157" t="s">
        <v>173</v>
      </c>
      <c r="H157" s="158">
        <v>10</v>
      </c>
      <c r="I157" s="159"/>
      <c r="J157" s="160"/>
      <c r="K157" s="161">
        <f t="shared" si="40"/>
        <v>0</v>
      </c>
      <c r="L157" s="160"/>
      <c r="M157" s="162"/>
      <c r="N157" s="163" t="s">
        <v>3</v>
      </c>
      <c r="O157" s="148" t="s">
        <v>45</v>
      </c>
      <c r="P157" s="149">
        <f t="shared" si="41"/>
        <v>0</v>
      </c>
      <c r="Q157" s="149">
        <f t="shared" si="42"/>
        <v>0</v>
      </c>
      <c r="R157" s="149">
        <f t="shared" si="43"/>
        <v>0</v>
      </c>
      <c r="T157" s="150">
        <f t="shared" si="44"/>
        <v>0</v>
      </c>
      <c r="U157" s="150">
        <v>0</v>
      </c>
      <c r="V157" s="150">
        <f t="shared" si="45"/>
        <v>0</v>
      </c>
      <c r="W157" s="150">
        <v>0</v>
      </c>
      <c r="X157" s="151">
        <f t="shared" si="46"/>
        <v>0</v>
      </c>
      <c r="AR157" s="152" t="s">
        <v>193</v>
      </c>
      <c r="AT157" s="152" t="s">
        <v>162</v>
      </c>
      <c r="AU157" s="152" t="s">
        <v>164</v>
      </c>
      <c r="AY157" s="18" t="s">
        <v>165</v>
      </c>
      <c r="BE157" s="153">
        <f t="shared" si="47"/>
        <v>0</v>
      </c>
      <c r="BF157" s="153">
        <f t="shared" si="48"/>
        <v>0</v>
      </c>
      <c r="BG157" s="153">
        <f t="shared" si="49"/>
        <v>0</v>
      </c>
      <c r="BH157" s="153">
        <f t="shared" si="50"/>
        <v>0</v>
      </c>
      <c r="BI157" s="153">
        <f t="shared" si="51"/>
        <v>0</v>
      </c>
      <c r="BJ157" s="18" t="s">
        <v>84</v>
      </c>
      <c r="BK157" s="153">
        <f t="shared" si="52"/>
        <v>0</v>
      </c>
      <c r="BL157" s="18" t="s">
        <v>174</v>
      </c>
      <c r="BM157" s="152" t="s">
        <v>3347</v>
      </c>
    </row>
    <row r="158" spans="2:65" s="1" customFormat="1" ht="16.5" customHeight="1" x14ac:dyDescent="0.2">
      <c r="B158" s="138"/>
      <c r="C158" s="154" t="s">
        <v>381</v>
      </c>
      <c r="D158" s="154" t="s">
        <v>162</v>
      </c>
      <c r="E158" s="155" t="s">
        <v>3348</v>
      </c>
      <c r="F158" s="156" t="s">
        <v>3349</v>
      </c>
      <c r="G158" s="157" t="s">
        <v>173</v>
      </c>
      <c r="H158" s="158">
        <v>54</v>
      </c>
      <c r="I158" s="159"/>
      <c r="J158" s="160"/>
      <c r="K158" s="161">
        <f t="shared" si="40"/>
        <v>0</v>
      </c>
      <c r="L158" s="160"/>
      <c r="M158" s="162"/>
      <c r="N158" s="163" t="s">
        <v>3</v>
      </c>
      <c r="O158" s="148" t="s">
        <v>45</v>
      </c>
      <c r="P158" s="149">
        <f t="shared" si="41"/>
        <v>0</v>
      </c>
      <c r="Q158" s="149">
        <f t="shared" si="42"/>
        <v>0</v>
      </c>
      <c r="R158" s="149">
        <f t="shared" si="43"/>
        <v>0</v>
      </c>
      <c r="T158" s="150">
        <f t="shared" si="44"/>
        <v>0</v>
      </c>
      <c r="U158" s="150">
        <v>0</v>
      </c>
      <c r="V158" s="150">
        <f t="shared" si="45"/>
        <v>0</v>
      </c>
      <c r="W158" s="150">
        <v>0</v>
      </c>
      <c r="X158" s="151">
        <f t="shared" si="46"/>
        <v>0</v>
      </c>
      <c r="AR158" s="152" t="s">
        <v>193</v>
      </c>
      <c r="AT158" s="152" t="s">
        <v>162</v>
      </c>
      <c r="AU158" s="152" t="s">
        <v>164</v>
      </c>
      <c r="AY158" s="18" t="s">
        <v>165</v>
      </c>
      <c r="BE158" s="153">
        <f t="shared" si="47"/>
        <v>0</v>
      </c>
      <c r="BF158" s="153">
        <f t="shared" si="48"/>
        <v>0</v>
      </c>
      <c r="BG158" s="153">
        <f t="shared" si="49"/>
        <v>0</v>
      </c>
      <c r="BH158" s="153">
        <f t="shared" si="50"/>
        <v>0</v>
      </c>
      <c r="BI158" s="153">
        <f t="shared" si="51"/>
        <v>0</v>
      </c>
      <c r="BJ158" s="18" t="s">
        <v>84</v>
      </c>
      <c r="BK158" s="153">
        <f t="shared" si="52"/>
        <v>0</v>
      </c>
      <c r="BL158" s="18" t="s">
        <v>174</v>
      </c>
      <c r="BM158" s="152" t="s">
        <v>3350</v>
      </c>
    </row>
    <row r="159" spans="2:65" s="1" customFormat="1" ht="16.5" customHeight="1" x14ac:dyDescent="0.2">
      <c r="B159" s="138"/>
      <c r="C159" s="154" t="s">
        <v>384</v>
      </c>
      <c r="D159" s="154" t="s">
        <v>162</v>
      </c>
      <c r="E159" s="155" t="s">
        <v>3351</v>
      </c>
      <c r="F159" s="156" t="s">
        <v>3352</v>
      </c>
      <c r="G159" s="157" t="s">
        <v>178</v>
      </c>
      <c r="H159" s="158">
        <v>1</v>
      </c>
      <c r="I159" s="159"/>
      <c r="J159" s="160"/>
      <c r="K159" s="161">
        <f t="shared" si="40"/>
        <v>0</v>
      </c>
      <c r="L159" s="160"/>
      <c r="M159" s="162"/>
      <c r="N159" s="163" t="s">
        <v>3</v>
      </c>
      <c r="O159" s="148" t="s">
        <v>45</v>
      </c>
      <c r="P159" s="149">
        <f t="shared" si="41"/>
        <v>0</v>
      </c>
      <c r="Q159" s="149">
        <f t="shared" si="42"/>
        <v>0</v>
      </c>
      <c r="R159" s="149">
        <f t="shared" si="43"/>
        <v>0</v>
      </c>
      <c r="T159" s="150">
        <f t="shared" si="44"/>
        <v>0</v>
      </c>
      <c r="U159" s="150">
        <v>0</v>
      </c>
      <c r="V159" s="150">
        <f t="shared" si="45"/>
        <v>0</v>
      </c>
      <c r="W159" s="150">
        <v>0</v>
      </c>
      <c r="X159" s="151">
        <f t="shared" si="46"/>
        <v>0</v>
      </c>
      <c r="AR159" s="152" t="s">
        <v>193</v>
      </c>
      <c r="AT159" s="152" t="s">
        <v>162</v>
      </c>
      <c r="AU159" s="152" t="s">
        <v>164</v>
      </c>
      <c r="AY159" s="18" t="s">
        <v>165</v>
      </c>
      <c r="BE159" s="153">
        <f t="shared" si="47"/>
        <v>0</v>
      </c>
      <c r="BF159" s="153">
        <f t="shared" si="48"/>
        <v>0</v>
      </c>
      <c r="BG159" s="153">
        <f t="shared" si="49"/>
        <v>0</v>
      </c>
      <c r="BH159" s="153">
        <f t="shared" si="50"/>
        <v>0</v>
      </c>
      <c r="BI159" s="153">
        <f t="shared" si="51"/>
        <v>0</v>
      </c>
      <c r="BJ159" s="18" t="s">
        <v>84</v>
      </c>
      <c r="BK159" s="153">
        <f t="shared" si="52"/>
        <v>0</v>
      </c>
      <c r="BL159" s="18" t="s">
        <v>174</v>
      </c>
      <c r="BM159" s="152" t="s">
        <v>3353</v>
      </c>
    </row>
    <row r="160" spans="2:65" s="1" customFormat="1" ht="16.5" customHeight="1" x14ac:dyDescent="0.2">
      <c r="B160" s="138"/>
      <c r="C160" s="154" t="s">
        <v>387</v>
      </c>
      <c r="D160" s="154" t="s">
        <v>162</v>
      </c>
      <c r="E160" s="155" t="s">
        <v>3354</v>
      </c>
      <c r="F160" s="156" t="s">
        <v>3355</v>
      </c>
      <c r="G160" s="157" t="s">
        <v>178</v>
      </c>
      <c r="H160" s="158">
        <v>5</v>
      </c>
      <c r="I160" s="159"/>
      <c r="J160" s="160"/>
      <c r="K160" s="161">
        <f t="shared" si="40"/>
        <v>0</v>
      </c>
      <c r="L160" s="160"/>
      <c r="M160" s="162"/>
      <c r="N160" s="163" t="s">
        <v>3</v>
      </c>
      <c r="O160" s="148" t="s">
        <v>45</v>
      </c>
      <c r="P160" s="149">
        <f t="shared" si="41"/>
        <v>0</v>
      </c>
      <c r="Q160" s="149">
        <f t="shared" si="42"/>
        <v>0</v>
      </c>
      <c r="R160" s="149">
        <f t="shared" si="43"/>
        <v>0</v>
      </c>
      <c r="T160" s="150">
        <f t="shared" si="44"/>
        <v>0</v>
      </c>
      <c r="U160" s="150">
        <v>0</v>
      </c>
      <c r="V160" s="150">
        <f t="shared" si="45"/>
        <v>0</v>
      </c>
      <c r="W160" s="150">
        <v>0</v>
      </c>
      <c r="X160" s="151">
        <f t="shared" si="46"/>
        <v>0</v>
      </c>
      <c r="AR160" s="152" t="s">
        <v>193</v>
      </c>
      <c r="AT160" s="152" t="s">
        <v>162</v>
      </c>
      <c r="AU160" s="152" t="s">
        <v>164</v>
      </c>
      <c r="AY160" s="18" t="s">
        <v>165</v>
      </c>
      <c r="BE160" s="153">
        <f t="shared" si="47"/>
        <v>0</v>
      </c>
      <c r="BF160" s="153">
        <f t="shared" si="48"/>
        <v>0</v>
      </c>
      <c r="BG160" s="153">
        <f t="shared" si="49"/>
        <v>0</v>
      </c>
      <c r="BH160" s="153">
        <f t="shared" si="50"/>
        <v>0</v>
      </c>
      <c r="BI160" s="153">
        <f t="shared" si="51"/>
        <v>0</v>
      </c>
      <c r="BJ160" s="18" t="s">
        <v>84</v>
      </c>
      <c r="BK160" s="153">
        <f t="shared" si="52"/>
        <v>0</v>
      </c>
      <c r="BL160" s="18" t="s">
        <v>174</v>
      </c>
      <c r="BM160" s="152" t="s">
        <v>3356</v>
      </c>
    </row>
    <row r="161" spans="2:65" s="1" customFormat="1" ht="16.5" customHeight="1" x14ac:dyDescent="0.2">
      <c r="B161" s="138"/>
      <c r="C161" s="154" t="s">
        <v>390</v>
      </c>
      <c r="D161" s="154" t="s">
        <v>162</v>
      </c>
      <c r="E161" s="155" t="s">
        <v>3357</v>
      </c>
      <c r="F161" s="156" t="s">
        <v>3358</v>
      </c>
      <c r="G161" s="157" t="s">
        <v>178</v>
      </c>
      <c r="H161" s="158">
        <v>3</v>
      </c>
      <c r="I161" s="159"/>
      <c r="J161" s="160"/>
      <c r="K161" s="161">
        <f t="shared" si="40"/>
        <v>0</v>
      </c>
      <c r="L161" s="160"/>
      <c r="M161" s="162"/>
      <c r="N161" s="163" t="s">
        <v>3</v>
      </c>
      <c r="O161" s="148" t="s">
        <v>45</v>
      </c>
      <c r="P161" s="149">
        <f t="shared" si="41"/>
        <v>0</v>
      </c>
      <c r="Q161" s="149">
        <f t="shared" si="42"/>
        <v>0</v>
      </c>
      <c r="R161" s="149">
        <f t="shared" si="43"/>
        <v>0</v>
      </c>
      <c r="T161" s="150">
        <f t="shared" si="44"/>
        <v>0</v>
      </c>
      <c r="U161" s="150">
        <v>0</v>
      </c>
      <c r="V161" s="150">
        <f t="shared" si="45"/>
        <v>0</v>
      </c>
      <c r="W161" s="150">
        <v>0</v>
      </c>
      <c r="X161" s="151">
        <f t="shared" si="46"/>
        <v>0</v>
      </c>
      <c r="AR161" s="152" t="s">
        <v>193</v>
      </c>
      <c r="AT161" s="152" t="s">
        <v>162</v>
      </c>
      <c r="AU161" s="152" t="s">
        <v>164</v>
      </c>
      <c r="AY161" s="18" t="s">
        <v>165</v>
      </c>
      <c r="BE161" s="153">
        <f t="shared" si="47"/>
        <v>0</v>
      </c>
      <c r="BF161" s="153">
        <f t="shared" si="48"/>
        <v>0</v>
      </c>
      <c r="BG161" s="153">
        <f t="shared" si="49"/>
        <v>0</v>
      </c>
      <c r="BH161" s="153">
        <f t="shared" si="50"/>
        <v>0</v>
      </c>
      <c r="BI161" s="153">
        <f t="shared" si="51"/>
        <v>0</v>
      </c>
      <c r="BJ161" s="18" t="s">
        <v>84</v>
      </c>
      <c r="BK161" s="153">
        <f t="shared" si="52"/>
        <v>0</v>
      </c>
      <c r="BL161" s="18" t="s">
        <v>174</v>
      </c>
      <c r="BM161" s="152" t="s">
        <v>3359</v>
      </c>
    </row>
    <row r="162" spans="2:65" s="1" customFormat="1" ht="16.5" customHeight="1" x14ac:dyDescent="0.2">
      <c r="B162" s="138"/>
      <c r="C162" s="154" t="s">
        <v>394</v>
      </c>
      <c r="D162" s="154" t="s">
        <v>162</v>
      </c>
      <c r="E162" s="155" t="s">
        <v>3360</v>
      </c>
      <c r="F162" s="156" t="s">
        <v>3361</v>
      </c>
      <c r="G162" s="157" t="s">
        <v>178</v>
      </c>
      <c r="H162" s="158">
        <v>1</v>
      </c>
      <c r="I162" s="159"/>
      <c r="J162" s="160"/>
      <c r="K162" s="161">
        <f t="shared" si="40"/>
        <v>0</v>
      </c>
      <c r="L162" s="160"/>
      <c r="M162" s="162"/>
      <c r="N162" s="163" t="s">
        <v>3</v>
      </c>
      <c r="O162" s="148" t="s">
        <v>45</v>
      </c>
      <c r="P162" s="149">
        <f t="shared" si="41"/>
        <v>0</v>
      </c>
      <c r="Q162" s="149">
        <f t="shared" si="42"/>
        <v>0</v>
      </c>
      <c r="R162" s="149">
        <f t="shared" si="43"/>
        <v>0</v>
      </c>
      <c r="T162" s="150">
        <f t="shared" si="44"/>
        <v>0</v>
      </c>
      <c r="U162" s="150">
        <v>0</v>
      </c>
      <c r="V162" s="150">
        <f t="shared" si="45"/>
        <v>0</v>
      </c>
      <c r="W162" s="150">
        <v>0</v>
      </c>
      <c r="X162" s="151">
        <f t="shared" si="46"/>
        <v>0</v>
      </c>
      <c r="AR162" s="152" t="s">
        <v>193</v>
      </c>
      <c r="AT162" s="152" t="s">
        <v>162</v>
      </c>
      <c r="AU162" s="152" t="s">
        <v>164</v>
      </c>
      <c r="AY162" s="18" t="s">
        <v>165</v>
      </c>
      <c r="BE162" s="153">
        <f t="shared" si="47"/>
        <v>0</v>
      </c>
      <c r="BF162" s="153">
        <f t="shared" si="48"/>
        <v>0</v>
      </c>
      <c r="BG162" s="153">
        <f t="shared" si="49"/>
        <v>0</v>
      </c>
      <c r="BH162" s="153">
        <f t="shared" si="50"/>
        <v>0</v>
      </c>
      <c r="BI162" s="153">
        <f t="shared" si="51"/>
        <v>0</v>
      </c>
      <c r="BJ162" s="18" t="s">
        <v>84</v>
      </c>
      <c r="BK162" s="153">
        <f t="shared" si="52"/>
        <v>0</v>
      </c>
      <c r="BL162" s="18" t="s">
        <v>174</v>
      </c>
      <c r="BM162" s="152" t="s">
        <v>3362</v>
      </c>
    </row>
    <row r="163" spans="2:65" s="1" customFormat="1" ht="16.5" customHeight="1" x14ac:dyDescent="0.2">
      <c r="B163" s="138"/>
      <c r="C163" s="154" t="s">
        <v>398</v>
      </c>
      <c r="D163" s="154" t="s">
        <v>162</v>
      </c>
      <c r="E163" s="155" t="s">
        <v>3363</v>
      </c>
      <c r="F163" s="156" t="s">
        <v>3364</v>
      </c>
      <c r="G163" s="157" t="s">
        <v>178</v>
      </c>
      <c r="H163" s="158">
        <v>1</v>
      </c>
      <c r="I163" s="159"/>
      <c r="J163" s="160"/>
      <c r="K163" s="161">
        <f t="shared" si="40"/>
        <v>0</v>
      </c>
      <c r="L163" s="160"/>
      <c r="M163" s="162"/>
      <c r="N163" s="163" t="s">
        <v>3</v>
      </c>
      <c r="O163" s="148" t="s">
        <v>45</v>
      </c>
      <c r="P163" s="149">
        <f t="shared" si="41"/>
        <v>0</v>
      </c>
      <c r="Q163" s="149">
        <f t="shared" si="42"/>
        <v>0</v>
      </c>
      <c r="R163" s="149">
        <f t="shared" si="43"/>
        <v>0</v>
      </c>
      <c r="T163" s="150">
        <f t="shared" si="44"/>
        <v>0</v>
      </c>
      <c r="U163" s="150">
        <v>0</v>
      </c>
      <c r="V163" s="150">
        <f t="shared" si="45"/>
        <v>0</v>
      </c>
      <c r="W163" s="150">
        <v>0</v>
      </c>
      <c r="X163" s="151">
        <f t="shared" si="46"/>
        <v>0</v>
      </c>
      <c r="AR163" s="152" t="s">
        <v>193</v>
      </c>
      <c r="AT163" s="152" t="s">
        <v>162</v>
      </c>
      <c r="AU163" s="152" t="s">
        <v>164</v>
      </c>
      <c r="AY163" s="18" t="s">
        <v>165</v>
      </c>
      <c r="BE163" s="153">
        <f t="shared" si="47"/>
        <v>0</v>
      </c>
      <c r="BF163" s="153">
        <f t="shared" si="48"/>
        <v>0</v>
      </c>
      <c r="BG163" s="153">
        <f t="shared" si="49"/>
        <v>0</v>
      </c>
      <c r="BH163" s="153">
        <f t="shared" si="50"/>
        <v>0</v>
      </c>
      <c r="BI163" s="153">
        <f t="shared" si="51"/>
        <v>0</v>
      </c>
      <c r="BJ163" s="18" t="s">
        <v>84</v>
      </c>
      <c r="BK163" s="153">
        <f t="shared" si="52"/>
        <v>0</v>
      </c>
      <c r="BL163" s="18" t="s">
        <v>174</v>
      </c>
      <c r="BM163" s="152" t="s">
        <v>3365</v>
      </c>
    </row>
    <row r="164" spans="2:65" s="1" customFormat="1" ht="16.5" customHeight="1" x14ac:dyDescent="0.2">
      <c r="B164" s="138"/>
      <c r="C164" s="154" t="s">
        <v>402</v>
      </c>
      <c r="D164" s="154" t="s">
        <v>162</v>
      </c>
      <c r="E164" s="155" t="s">
        <v>3366</v>
      </c>
      <c r="F164" s="156" t="s">
        <v>3367</v>
      </c>
      <c r="G164" s="157" t="s">
        <v>178</v>
      </c>
      <c r="H164" s="158">
        <v>1</v>
      </c>
      <c r="I164" s="159"/>
      <c r="J164" s="160"/>
      <c r="K164" s="161">
        <f t="shared" si="40"/>
        <v>0</v>
      </c>
      <c r="L164" s="160"/>
      <c r="M164" s="162"/>
      <c r="N164" s="163" t="s">
        <v>3</v>
      </c>
      <c r="O164" s="148" t="s">
        <v>45</v>
      </c>
      <c r="P164" s="149">
        <f t="shared" si="41"/>
        <v>0</v>
      </c>
      <c r="Q164" s="149">
        <f t="shared" si="42"/>
        <v>0</v>
      </c>
      <c r="R164" s="149">
        <f t="shared" si="43"/>
        <v>0</v>
      </c>
      <c r="T164" s="150">
        <f t="shared" si="44"/>
        <v>0</v>
      </c>
      <c r="U164" s="150">
        <v>0</v>
      </c>
      <c r="V164" s="150">
        <f t="shared" si="45"/>
        <v>0</v>
      </c>
      <c r="W164" s="150">
        <v>0</v>
      </c>
      <c r="X164" s="151">
        <f t="shared" si="46"/>
        <v>0</v>
      </c>
      <c r="AR164" s="152" t="s">
        <v>193</v>
      </c>
      <c r="AT164" s="152" t="s">
        <v>162</v>
      </c>
      <c r="AU164" s="152" t="s">
        <v>164</v>
      </c>
      <c r="AY164" s="18" t="s">
        <v>165</v>
      </c>
      <c r="BE164" s="153">
        <f t="shared" si="47"/>
        <v>0</v>
      </c>
      <c r="BF164" s="153">
        <f t="shared" si="48"/>
        <v>0</v>
      </c>
      <c r="BG164" s="153">
        <f t="shared" si="49"/>
        <v>0</v>
      </c>
      <c r="BH164" s="153">
        <f t="shared" si="50"/>
        <v>0</v>
      </c>
      <c r="BI164" s="153">
        <f t="shared" si="51"/>
        <v>0</v>
      </c>
      <c r="BJ164" s="18" t="s">
        <v>84</v>
      </c>
      <c r="BK164" s="153">
        <f t="shared" si="52"/>
        <v>0</v>
      </c>
      <c r="BL164" s="18" t="s">
        <v>174</v>
      </c>
      <c r="BM164" s="152" t="s">
        <v>3368</v>
      </c>
    </row>
    <row r="165" spans="2:65" s="1" customFormat="1" ht="16.5" customHeight="1" x14ac:dyDescent="0.2">
      <c r="B165" s="138"/>
      <c r="C165" s="154" t="s">
        <v>406</v>
      </c>
      <c r="D165" s="154" t="s">
        <v>162</v>
      </c>
      <c r="E165" s="155" t="s">
        <v>3369</v>
      </c>
      <c r="F165" s="156" t="s">
        <v>3370</v>
      </c>
      <c r="G165" s="157" t="s">
        <v>842</v>
      </c>
      <c r="H165" s="158">
        <v>20</v>
      </c>
      <c r="I165" s="159"/>
      <c r="J165" s="160"/>
      <c r="K165" s="161">
        <f t="shared" si="40"/>
        <v>0</v>
      </c>
      <c r="L165" s="160"/>
      <c r="M165" s="162"/>
      <c r="N165" s="163" t="s">
        <v>3</v>
      </c>
      <c r="O165" s="148" t="s">
        <v>45</v>
      </c>
      <c r="P165" s="149">
        <f t="shared" si="41"/>
        <v>0</v>
      </c>
      <c r="Q165" s="149">
        <f t="shared" si="42"/>
        <v>0</v>
      </c>
      <c r="R165" s="149">
        <f t="shared" si="43"/>
        <v>0</v>
      </c>
      <c r="T165" s="150">
        <f t="shared" si="44"/>
        <v>0</v>
      </c>
      <c r="U165" s="150">
        <v>0</v>
      </c>
      <c r="V165" s="150">
        <f t="shared" si="45"/>
        <v>0</v>
      </c>
      <c r="W165" s="150">
        <v>0</v>
      </c>
      <c r="X165" s="151">
        <f t="shared" si="46"/>
        <v>0</v>
      </c>
      <c r="AR165" s="152" t="s">
        <v>193</v>
      </c>
      <c r="AT165" s="152" t="s">
        <v>162</v>
      </c>
      <c r="AU165" s="152" t="s">
        <v>164</v>
      </c>
      <c r="AY165" s="18" t="s">
        <v>165</v>
      </c>
      <c r="BE165" s="153">
        <f t="shared" si="47"/>
        <v>0</v>
      </c>
      <c r="BF165" s="153">
        <f t="shared" si="48"/>
        <v>0</v>
      </c>
      <c r="BG165" s="153">
        <f t="shared" si="49"/>
        <v>0</v>
      </c>
      <c r="BH165" s="153">
        <f t="shared" si="50"/>
        <v>0</v>
      </c>
      <c r="BI165" s="153">
        <f t="shared" si="51"/>
        <v>0</v>
      </c>
      <c r="BJ165" s="18" t="s">
        <v>84</v>
      </c>
      <c r="BK165" s="153">
        <f t="shared" si="52"/>
        <v>0</v>
      </c>
      <c r="BL165" s="18" t="s">
        <v>174</v>
      </c>
      <c r="BM165" s="152" t="s">
        <v>3371</v>
      </c>
    </row>
    <row r="166" spans="2:65" s="1" customFormat="1" ht="16.5" customHeight="1" x14ac:dyDescent="0.2">
      <c r="B166" s="138"/>
      <c r="C166" s="154" t="s">
        <v>408</v>
      </c>
      <c r="D166" s="154" t="s">
        <v>162</v>
      </c>
      <c r="E166" s="155" t="s">
        <v>3372</v>
      </c>
      <c r="F166" s="156" t="s">
        <v>3373</v>
      </c>
      <c r="G166" s="157" t="s">
        <v>178</v>
      </c>
      <c r="H166" s="158">
        <v>2</v>
      </c>
      <c r="I166" s="159"/>
      <c r="J166" s="160"/>
      <c r="K166" s="161">
        <f t="shared" si="40"/>
        <v>0</v>
      </c>
      <c r="L166" s="160"/>
      <c r="M166" s="162"/>
      <c r="N166" s="163" t="s">
        <v>3</v>
      </c>
      <c r="O166" s="148" t="s">
        <v>45</v>
      </c>
      <c r="P166" s="149">
        <f t="shared" si="41"/>
        <v>0</v>
      </c>
      <c r="Q166" s="149">
        <f t="shared" si="42"/>
        <v>0</v>
      </c>
      <c r="R166" s="149">
        <f t="shared" si="43"/>
        <v>0</v>
      </c>
      <c r="T166" s="150">
        <f t="shared" si="44"/>
        <v>0</v>
      </c>
      <c r="U166" s="150">
        <v>0</v>
      </c>
      <c r="V166" s="150">
        <f t="shared" si="45"/>
        <v>0</v>
      </c>
      <c r="W166" s="150">
        <v>0</v>
      </c>
      <c r="X166" s="151">
        <f t="shared" si="46"/>
        <v>0</v>
      </c>
      <c r="AR166" s="152" t="s">
        <v>193</v>
      </c>
      <c r="AT166" s="152" t="s">
        <v>162</v>
      </c>
      <c r="AU166" s="152" t="s">
        <v>164</v>
      </c>
      <c r="AY166" s="18" t="s">
        <v>165</v>
      </c>
      <c r="BE166" s="153">
        <f t="shared" si="47"/>
        <v>0</v>
      </c>
      <c r="BF166" s="153">
        <f t="shared" si="48"/>
        <v>0</v>
      </c>
      <c r="BG166" s="153">
        <f t="shared" si="49"/>
        <v>0</v>
      </c>
      <c r="BH166" s="153">
        <f t="shared" si="50"/>
        <v>0</v>
      </c>
      <c r="BI166" s="153">
        <f t="shared" si="51"/>
        <v>0</v>
      </c>
      <c r="BJ166" s="18" t="s">
        <v>84</v>
      </c>
      <c r="BK166" s="153">
        <f t="shared" si="52"/>
        <v>0</v>
      </c>
      <c r="BL166" s="18" t="s">
        <v>174</v>
      </c>
      <c r="BM166" s="152" t="s">
        <v>3374</v>
      </c>
    </row>
    <row r="167" spans="2:65" s="1" customFormat="1" ht="16.5" customHeight="1" x14ac:dyDescent="0.2">
      <c r="B167" s="138"/>
      <c r="C167" s="154" t="s">
        <v>410</v>
      </c>
      <c r="D167" s="154" t="s">
        <v>162</v>
      </c>
      <c r="E167" s="155" t="s">
        <v>3375</v>
      </c>
      <c r="F167" s="156" t="s">
        <v>3376</v>
      </c>
      <c r="G167" s="157" t="s">
        <v>178</v>
      </c>
      <c r="H167" s="158">
        <v>1</v>
      </c>
      <c r="I167" s="159"/>
      <c r="J167" s="160"/>
      <c r="K167" s="161">
        <f t="shared" si="40"/>
        <v>0</v>
      </c>
      <c r="L167" s="160"/>
      <c r="M167" s="162"/>
      <c r="N167" s="163" t="s">
        <v>3</v>
      </c>
      <c r="O167" s="148" t="s">
        <v>45</v>
      </c>
      <c r="P167" s="149">
        <f t="shared" si="41"/>
        <v>0</v>
      </c>
      <c r="Q167" s="149">
        <f t="shared" si="42"/>
        <v>0</v>
      </c>
      <c r="R167" s="149">
        <f t="shared" si="43"/>
        <v>0</v>
      </c>
      <c r="T167" s="150">
        <f t="shared" si="44"/>
        <v>0</v>
      </c>
      <c r="U167" s="150">
        <v>0</v>
      </c>
      <c r="V167" s="150">
        <f t="shared" si="45"/>
        <v>0</v>
      </c>
      <c r="W167" s="150">
        <v>0</v>
      </c>
      <c r="X167" s="151">
        <f t="shared" si="46"/>
        <v>0</v>
      </c>
      <c r="AR167" s="152" t="s">
        <v>193</v>
      </c>
      <c r="AT167" s="152" t="s">
        <v>162</v>
      </c>
      <c r="AU167" s="152" t="s">
        <v>164</v>
      </c>
      <c r="AY167" s="18" t="s">
        <v>165</v>
      </c>
      <c r="BE167" s="153">
        <f t="shared" si="47"/>
        <v>0</v>
      </c>
      <c r="BF167" s="153">
        <f t="shared" si="48"/>
        <v>0</v>
      </c>
      <c r="BG167" s="153">
        <f t="shared" si="49"/>
        <v>0</v>
      </c>
      <c r="BH167" s="153">
        <f t="shared" si="50"/>
        <v>0</v>
      </c>
      <c r="BI167" s="153">
        <f t="shared" si="51"/>
        <v>0</v>
      </c>
      <c r="BJ167" s="18" t="s">
        <v>84</v>
      </c>
      <c r="BK167" s="153">
        <f t="shared" si="52"/>
        <v>0</v>
      </c>
      <c r="BL167" s="18" t="s">
        <v>174</v>
      </c>
      <c r="BM167" s="152" t="s">
        <v>3377</v>
      </c>
    </row>
    <row r="168" spans="2:65" s="1" customFormat="1" ht="16.5" customHeight="1" x14ac:dyDescent="0.2">
      <c r="B168" s="138"/>
      <c r="C168" s="154" t="s">
        <v>412</v>
      </c>
      <c r="D168" s="154" t="s">
        <v>162</v>
      </c>
      <c r="E168" s="155" t="s">
        <v>3378</v>
      </c>
      <c r="F168" s="156" t="s">
        <v>3379</v>
      </c>
      <c r="G168" s="157" t="s">
        <v>178</v>
      </c>
      <c r="H168" s="158">
        <v>1</v>
      </c>
      <c r="I168" s="159"/>
      <c r="J168" s="160"/>
      <c r="K168" s="161">
        <f t="shared" si="40"/>
        <v>0</v>
      </c>
      <c r="L168" s="160"/>
      <c r="M168" s="162"/>
      <c r="N168" s="163" t="s">
        <v>3</v>
      </c>
      <c r="O168" s="148" t="s">
        <v>45</v>
      </c>
      <c r="P168" s="149">
        <f t="shared" si="41"/>
        <v>0</v>
      </c>
      <c r="Q168" s="149">
        <f t="shared" si="42"/>
        <v>0</v>
      </c>
      <c r="R168" s="149">
        <f t="shared" si="43"/>
        <v>0</v>
      </c>
      <c r="T168" s="150">
        <f t="shared" si="44"/>
        <v>0</v>
      </c>
      <c r="U168" s="150">
        <v>0</v>
      </c>
      <c r="V168" s="150">
        <f t="shared" si="45"/>
        <v>0</v>
      </c>
      <c r="W168" s="150">
        <v>0</v>
      </c>
      <c r="X168" s="151">
        <f t="shared" si="46"/>
        <v>0</v>
      </c>
      <c r="AR168" s="152" t="s">
        <v>193</v>
      </c>
      <c r="AT168" s="152" t="s">
        <v>162</v>
      </c>
      <c r="AU168" s="152" t="s">
        <v>164</v>
      </c>
      <c r="AY168" s="18" t="s">
        <v>165</v>
      </c>
      <c r="BE168" s="153">
        <f t="shared" si="47"/>
        <v>0</v>
      </c>
      <c r="BF168" s="153">
        <f t="shared" si="48"/>
        <v>0</v>
      </c>
      <c r="BG168" s="153">
        <f t="shared" si="49"/>
        <v>0</v>
      </c>
      <c r="BH168" s="153">
        <f t="shared" si="50"/>
        <v>0</v>
      </c>
      <c r="BI168" s="153">
        <f t="shared" si="51"/>
        <v>0</v>
      </c>
      <c r="BJ168" s="18" t="s">
        <v>84</v>
      </c>
      <c r="BK168" s="153">
        <f t="shared" si="52"/>
        <v>0</v>
      </c>
      <c r="BL168" s="18" t="s">
        <v>174</v>
      </c>
      <c r="BM168" s="152" t="s">
        <v>3380</v>
      </c>
    </row>
    <row r="169" spans="2:65" s="1" customFormat="1" ht="16.5" customHeight="1" x14ac:dyDescent="0.2">
      <c r="B169" s="138"/>
      <c r="C169" s="154" t="s">
        <v>311</v>
      </c>
      <c r="D169" s="154" t="s">
        <v>162</v>
      </c>
      <c r="E169" s="155" t="s">
        <v>3381</v>
      </c>
      <c r="F169" s="156" t="s">
        <v>3382</v>
      </c>
      <c r="G169" s="157" t="s">
        <v>178</v>
      </c>
      <c r="H169" s="158">
        <v>2</v>
      </c>
      <c r="I169" s="159"/>
      <c r="J169" s="160"/>
      <c r="K169" s="161">
        <f t="shared" si="40"/>
        <v>0</v>
      </c>
      <c r="L169" s="160"/>
      <c r="M169" s="162"/>
      <c r="N169" s="163" t="s">
        <v>3</v>
      </c>
      <c r="O169" s="148" t="s">
        <v>45</v>
      </c>
      <c r="P169" s="149">
        <f t="shared" si="41"/>
        <v>0</v>
      </c>
      <c r="Q169" s="149">
        <f t="shared" si="42"/>
        <v>0</v>
      </c>
      <c r="R169" s="149">
        <f t="shared" si="43"/>
        <v>0</v>
      </c>
      <c r="T169" s="150">
        <f t="shared" si="44"/>
        <v>0</v>
      </c>
      <c r="U169" s="150">
        <v>0</v>
      </c>
      <c r="V169" s="150">
        <f t="shared" si="45"/>
        <v>0</v>
      </c>
      <c r="W169" s="150">
        <v>0</v>
      </c>
      <c r="X169" s="151">
        <f t="shared" si="46"/>
        <v>0</v>
      </c>
      <c r="AR169" s="152" t="s">
        <v>193</v>
      </c>
      <c r="AT169" s="152" t="s">
        <v>162</v>
      </c>
      <c r="AU169" s="152" t="s">
        <v>164</v>
      </c>
      <c r="AY169" s="18" t="s">
        <v>165</v>
      </c>
      <c r="BE169" s="153">
        <f t="shared" si="47"/>
        <v>0</v>
      </c>
      <c r="BF169" s="153">
        <f t="shared" si="48"/>
        <v>0</v>
      </c>
      <c r="BG169" s="153">
        <f t="shared" si="49"/>
        <v>0</v>
      </c>
      <c r="BH169" s="153">
        <f t="shared" si="50"/>
        <v>0</v>
      </c>
      <c r="BI169" s="153">
        <f t="shared" si="51"/>
        <v>0</v>
      </c>
      <c r="BJ169" s="18" t="s">
        <v>84</v>
      </c>
      <c r="BK169" s="153">
        <f t="shared" si="52"/>
        <v>0</v>
      </c>
      <c r="BL169" s="18" t="s">
        <v>174</v>
      </c>
      <c r="BM169" s="152" t="s">
        <v>3383</v>
      </c>
    </row>
    <row r="170" spans="2:65" s="1" customFormat="1" ht="16.5" customHeight="1" x14ac:dyDescent="0.2">
      <c r="B170" s="138"/>
      <c r="C170" s="154" t="s">
        <v>417</v>
      </c>
      <c r="D170" s="154" t="s">
        <v>162</v>
      </c>
      <c r="E170" s="155" t="s">
        <v>3384</v>
      </c>
      <c r="F170" s="156" t="s">
        <v>3385</v>
      </c>
      <c r="G170" s="157" t="s">
        <v>178</v>
      </c>
      <c r="H170" s="158">
        <v>2</v>
      </c>
      <c r="I170" s="159"/>
      <c r="J170" s="160"/>
      <c r="K170" s="161">
        <f t="shared" si="40"/>
        <v>0</v>
      </c>
      <c r="L170" s="160"/>
      <c r="M170" s="162"/>
      <c r="N170" s="163" t="s">
        <v>3</v>
      </c>
      <c r="O170" s="148" t="s">
        <v>45</v>
      </c>
      <c r="P170" s="149">
        <f t="shared" si="41"/>
        <v>0</v>
      </c>
      <c r="Q170" s="149">
        <f t="shared" si="42"/>
        <v>0</v>
      </c>
      <c r="R170" s="149">
        <f t="shared" si="43"/>
        <v>0</v>
      </c>
      <c r="T170" s="150">
        <f t="shared" si="44"/>
        <v>0</v>
      </c>
      <c r="U170" s="150">
        <v>0</v>
      </c>
      <c r="V170" s="150">
        <f t="shared" si="45"/>
        <v>0</v>
      </c>
      <c r="W170" s="150">
        <v>0</v>
      </c>
      <c r="X170" s="151">
        <f t="shared" si="46"/>
        <v>0</v>
      </c>
      <c r="AR170" s="152" t="s">
        <v>193</v>
      </c>
      <c r="AT170" s="152" t="s">
        <v>162</v>
      </c>
      <c r="AU170" s="152" t="s">
        <v>164</v>
      </c>
      <c r="AY170" s="18" t="s">
        <v>165</v>
      </c>
      <c r="BE170" s="153">
        <f t="shared" si="47"/>
        <v>0</v>
      </c>
      <c r="BF170" s="153">
        <f t="shared" si="48"/>
        <v>0</v>
      </c>
      <c r="BG170" s="153">
        <f t="shared" si="49"/>
        <v>0</v>
      </c>
      <c r="BH170" s="153">
        <f t="shared" si="50"/>
        <v>0</v>
      </c>
      <c r="BI170" s="153">
        <f t="shared" si="51"/>
        <v>0</v>
      </c>
      <c r="BJ170" s="18" t="s">
        <v>84</v>
      </c>
      <c r="BK170" s="153">
        <f t="shared" si="52"/>
        <v>0</v>
      </c>
      <c r="BL170" s="18" t="s">
        <v>174</v>
      </c>
      <c r="BM170" s="152" t="s">
        <v>3386</v>
      </c>
    </row>
    <row r="171" spans="2:65" s="1" customFormat="1" ht="91" customHeight="1" x14ac:dyDescent="0.2">
      <c r="B171" s="138"/>
      <c r="C171" s="154" t="s">
        <v>421</v>
      </c>
      <c r="D171" s="154" t="s">
        <v>162</v>
      </c>
      <c r="E171" s="155" t="s">
        <v>3387</v>
      </c>
      <c r="F171" s="156" t="s">
        <v>3768</v>
      </c>
      <c r="G171" s="157" t="s">
        <v>178</v>
      </c>
      <c r="H171" s="158">
        <v>1</v>
      </c>
      <c r="I171" s="159"/>
      <c r="J171" s="160"/>
      <c r="K171" s="161">
        <f t="shared" si="40"/>
        <v>0</v>
      </c>
      <c r="L171" s="160"/>
      <c r="M171" s="162"/>
      <c r="N171" s="163" t="s">
        <v>3</v>
      </c>
      <c r="O171" s="148" t="s">
        <v>45</v>
      </c>
      <c r="P171" s="149">
        <f t="shared" si="41"/>
        <v>0</v>
      </c>
      <c r="Q171" s="149">
        <f t="shared" si="42"/>
        <v>0</v>
      </c>
      <c r="R171" s="149">
        <f t="shared" si="43"/>
        <v>0</v>
      </c>
      <c r="T171" s="150">
        <f t="shared" si="44"/>
        <v>0</v>
      </c>
      <c r="U171" s="150">
        <v>0</v>
      </c>
      <c r="V171" s="150">
        <f t="shared" si="45"/>
        <v>0</v>
      </c>
      <c r="W171" s="150">
        <v>0</v>
      </c>
      <c r="X171" s="151">
        <f t="shared" si="46"/>
        <v>0</v>
      </c>
      <c r="AR171" s="152" t="s">
        <v>193</v>
      </c>
      <c r="AT171" s="152" t="s">
        <v>162</v>
      </c>
      <c r="AU171" s="152" t="s">
        <v>164</v>
      </c>
      <c r="AY171" s="18" t="s">
        <v>165</v>
      </c>
      <c r="BE171" s="153">
        <f t="shared" si="47"/>
        <v>0</v>
      </c>
      <c r="BF171" s="153">
        <f t="shared" si="48"/>
        <v>0</v>
      </c>
      <c r="BG171" s="153">
        <f t="shared" si="49"/>
        <v>0</v>
      </c>
      <c r="BH171" s="153">
        <f t="shared" si="50"/>
        <v>0</v>
      </c>
      <c r="BI171" s="153">
        <f t="shared" si="51"/>
        <v>0</v>
      </c>
      <c r="BJ171" s="18" t="s">
        <v>84</v>
      </c>
      <c r="BK171" s="153">
        <f t="shared" si="52"/>
        <v>0</v>
      </c>
      <c r="BL171" s="18" t="s">
        <v>174</v>
      </c>
      <c r="BM171" s="152" t="s">
        <v>3388</v>
      </c>
    </row>
    <row r="172" spans="2:65" s="1" customFormat="1" ht="16.5" customHeight="1" x14ac:dyDescent="0.2">
      <c r="B172" s="138"/>
      <c r="C172" s="154" t="s">
        <v>425</v>
      </c>
      <c r="D172" s="154" t="s">
        <v>162</v>
      </c>
      <c r="E172" s="155" t="s">
        <v>3389</v>
      </c>
      <c r="F172" s="156" t="s">
        <v>3390</v>
      </c>
      <c r="G172" s="157" t="s">
        <v>178</v>
      </c>
      <c r="H172" s="158">
        <v>114</v>
      </c>
      <c r="I172" s="159"/>
      <c r="J172" s="160"/>
      <c r="K172" s="161">
        <f t="shared" si="40"/>
        <v>0</v>
      </c>
      <c r="L172" s="160"/>
      <c r="M172" s="162"/>
      <c r="N172" s="163" t="s">
        <v>3</v>
      </c>
      <c r="O172" s="148" t="s">
        <v>45</v>
      </c>
      <c r="P172" s="149">
        <f t="shared" si="41"/>
        <v>0</v>
      </c>
      <c r="Q172" s="149">
        <f t="shared" si="42"/>
        <v>0</v>
      </c>
      <c r="R172" s="149">
        <f t="shared" si="43"/>
        <v>0</v>
      </c>
      <c r="T172" s="150">
        <f t="shared" si="44"/>
        <v>0</v>
      </c>
      <c r="U172" s="150">
        <v>0</v>
      </c>
      <c r="V172" s="150">
        <f t="shared" si="45"/>
        <v>0</v>
      </c>
      <c r="W172" s="150">
        <v>0</v>
      </c>
      <c r="X172" s="151">
        <f t="shared" si="46"/>
        <v>0</v>
      </c>
      <c r="AR172" s="152" t="s">
        <v>193</v>
      </c>
      <c r="AT172" s="152" t="s">
        <v>162</v>
      </c>
      <c r="AU172" s="152" t="s">
        <v>164</v>
      </c>
      <c r="AY172" s="18" t="s">
        <v>165</v>
      </c>
      <c r="BE172" s="153">
        <f t="shared" si="47"/>
        <v>0</v>
      </c>
      <c r="BF172" s="153">
        <f t="shared" si="48"/>
        <v>0</v>
      </c>
      <c r="BG172" s="153">
        <f t="shared" si="49"/>
        <v>0</v>
      </c>
      <c r="BH172" s="153">
        <f t="shared" si="50"/>
        <v>0</v>
      </c>
      <c r="BI172" s="153">
        <f t="shared" si="51"/>
        <v>0</v>
      </c>
      <c r="BJ172" s="18" t="s">
        <v>84</v>
      </c>
      <c r="BK172" s="153">
        <f t="shared" si="52"/>
        <v>0</v>
      </c>
      <c r="BL172" s="18" t="s">
        <v>174</v>
      </c>
      <c r="BM172" s="152" t="s">
        <v>3391</v>
      </c>
    </row>
    <row r="173" spans="2:65" s="1" customFormat="1" ht="16.5" customHeight="1" x14ac:dyDescent="0.2">
      <c r="B173" s="138"/>
      <c r="C173" s="154" t="s">
        <v>427</v>
      </c>
      <c r="D173" s="154" t="s">
        <v>162</v>
      </c>
      <c r="E173" s="155" t="s">
        <v>3392</v>
      </c>
      <c r="F173" s="156" t="s">
        <v>3393</v>
      </c>
      <c r="G173" s="157" t="s">
        <v>178</v>
      </c>
      <c r="H173" s="158">
        <v>2</v>
      </c>
      <c r="I173" s="159"/>
      <c r="J173" s="160"/>
      <c r="K173" s="161">
        <f t="shared" si="40"/>
        <v>0</v>
      </c>
      <c r="L173" s="160"/>
      <c r="M173" s="162"/>
      <c r="N173" s="163" t="s">
        <v>3</v>
      </c>
      <c r="O173" s="148" t="s">
        <v>45</v>
      </c>
      <c r="P173" s="149">
        <f t="shared" si="41"/>
        <v>0</v>
      </c>
      <c r="Q173" s="149">
        <f t="shared" si="42"/>
        <v>0</v>
      </c>
      <c r="R173" s="149">
        <f t="shared" si="43"/>
        <v>0</v>
      </c>
      <c r="T173" s="150">
        <f t="shared" si="44"/>
        <v>0</v>
      </c>
      <c r="U173" s="150">
        <v>0</v>
      </c>
      <c r="V173" s="150">
        <f t="shared" si="45"/>
        <v>0</v>
      </c>
      <c r="W173" s="150">
        <v>0</v>
      </c>
      <c r="X173" s="151">
        <f t="shared" si="46"/>
        <v>0</v>
      </c>
      <c r="AR173" s="152" t="s">
        <v>193</v>
      </c>
      <c r="AT173" s="152" t="s">
        <v>162</v>
      </c>
      <c r="AU173" s="152" t="s">
        <v>164</v>
      </c>
      <c r="AY173" s="18" t="s">
        <v>165</v>
      </c>
      <c r="BE173" s="153">
        <f t="shared" si="47"/>
        <v>0</v>
      </c>
      <c r="BF173" s="153">
        <f t="shared" si="48"/>
        <v>0</v>
      </c>
      <c r="BG173" s="153">
        <f t="shared" si="49"/>
        <v>0</v>
      </c>
      <c r="BH173" s="153">
        <f t="shared" si="50"/>
        <v>0</v>
      </c>
      <c r="BI173" s="153">
        <f t="shared" si="51"/>
        <v>0</v>
      </c>
      <c r="BJ173" s="18" t="s">
        <v>84</v>
      </c>
      <c r="BK173" s="153">
        <f t="shared" si="52"/>
        <v>0</v>
      </c>
      <c r="BL173" s="18" t="s">
        <v>174</v>
      </c>
      <c r="BM173" s="152" t="s">
        <v>3394</v>
      </c>
    </row>
    <row r="174" spans="2:65" s="1" customFormat="1" ht="16.5" customHeight="1" x14ac:dyDescent="0.2">
      <c r="B174" s="138"/>
      <c r="C174" s="154" t="s">
        <v>431</v>
      </c>
      <c r="D174" s="154" t="s">
        <v>162</v>
      </c>
      <c r="E174" s="155" t="s">
        <v>3395</v>
      </c>
      <c r="F174" s="156" t="s">
        <v>3396</v>
      </c>
      <c r="G174" s="157" t="s">
        <v>178</v>
      </c>
      <c r="H174" s="158">
        <v>1</v>
      </c>
      <c r="I174" s="159"/>
      <c r="J174" s="160"/>
      <c r="K174" s="161">
        <f t="shared" si="40"/>
        <v>0</v>
      </c>
      <c r="L174" s="160"/>
      <c r="M174" s="162"/>
      <c r="N174" s="163" t="s">
        <v>3</v>
      </c>
      <c r="O174" s="148" t="s">
        <v>45</v>
      </c>
      <c r="P174" s="149">
        <f t="shared" si="41"/>
        <v>0</v>
      </c>
      <c r="Q174" s="149">
        <f t="shared" si="42"/>
        <v>0</v>
      </c>
      <c r="R174" s="149">
        <f t="shared" si="43"/>
        <v>0</v>
      </c>
      <c r="T174" s="150">
        <f t="shared" si="44"/>
        <v>0</v>
      </c>
      <c r="U174" s="150">
        <v>0</v>
      </c>
      <c r="V174" s="150">
        <f t="shared" si="45"/>
        <v>0</v>
      </c>
      <c r="W174" s="150">
        <v>0</v>
      </c>
      <c r="X174" s="151">
        <f t="shared" si="46"/>
        <v>0</v>
      </c>
      <c r="AR174" s="152" t="s">
        <v>193</v>
      </c>
      <c r="AT174" s="152" t="s">
        <v>162</v>
      </c>
      <c r="AU174" s="152" t="s">
        <v>164</v>
      </c>
      <c r="AY174" s="18" t="s">
        <v>165</v>
      </c>
      <c r="BE174" s="153">
        <f t="shared" si="47"/>
        <v>0</v>
      </c>
      <c r="BF174" s="153">
        <f t="shared" si="48"/>
        <v>0</v>
      </c>
      <c r="BG174" s="153">
        <f t="shared" si="49"/>
        <v>0</v>
      </c>
      <c r="BH174" s="153">
        <f t="shared" si="50"/>
        <v>0</v>
      </c>
      <c r="BI174" s="153">
        <f t="shared" si="51"/>
        <v>0</v>
      </c>
      <c r="BJ174" s="18" t="s">
        <v>84</v>
      </c>
      <c r="BK174" s="153">
        <f t="shared" si="52"/>
        <v>0</v>
      </c>
      <c r="BL174" s="18" t="s">
        <v>174</v>
      </c>
      <c r="BM174" s="152" t="s">
        <v>3397</v>
      </c>
    </row>
    <row r="175" spans="2:65" s="1" customFormat="1" ht="16.5" customHeight="1" x14ac:dyDescent="0.2">
      <c r="B175" s="138"/>
      <c r="C175" s="154" t="s">
        <v>435</v>
      </c>
      <c r="D175" s="154" t="s">
        <v>162</v>
      </c>
      <c r="E175" s="155" t="s">
        <v>3398</v>
      </c>
      <c r="F175" s="156" t="s">
        <v>3399</v>
      </c>
      <c r="G175" s="157" t="s">
        <v>178</v>
      </c>
      <c r="H175" s="158">
        <v>9</v>
      </c>
      <c r="I175" s="159"/>
      <c r="J175" s="160"/>
      <c r="K175" s="161">
        <f t="shared" si="40"/>
        <v>0</v>
      </c>
      <c r="L175" s="160"/>
      <c r="M175" s="162"/>
      <c r="N175" s="163" t="s">
        <v>3</v>
      </c>
      <c r="O175" s="148" t="s">
        <v>45</v>
      </c>
      <c r="P175" s="149">
        <f t="shared" si="41"/>
        <v>0</v>
      </c>
      <c r="Q175" s="149">
        <f t="shared" si="42"/>
        <v>0</v>
      </c>
      <c r="R175" s="149">
        <f t="shared" si="43"/>
        <v>0</v>
      </c>
      <c r="T175" s="150">
        <f t="shared" si="44"/>
        <v>0</v>
      </c>
      <c r="U175" s="150">
        <v>0</v>
      </c>
      <c r="V175" s="150">
        <f t="shared" si="45"/>
        <v>0</v>
      </c>
      <c r="W175" s="150">
        <v>0</v>
      </c>
      <c r="X175" s="151">
        <f t="shared" si="46"/>
        <v>0</v>
      </c>
      <c r="AR175" s="152" t="s">
        <v>193</v>
      </c>
      <c r="AT175" s="152" t="s">
        <v>162</v>
      </c>
      <c r="AU175" s="152" t="s">
        <v>164</v>
      </c>
      <c r="AY175" s="18" t="s">
        <v>165</v>
      </c>
      <c r="BE175" s="153">
        <f t="shared" si="47"/>
        <v>0</v>
      </c>
      <c r="BF175" s="153">
        <f t="shared" si="48"/>
        <v>0</v>
      </c>
      <c r="BG175" s="153">
        <f t="shared" si="49"/>
        <v>0</v>
      </c>
      <c r="BH175" s="153">
        <f t="shared" si="50"/>
        <v>0</v>
      </c>
      <c r="BI175" s="153">
        <f t="shared" si="51"/>
        <v>0</v>
      </c>
      <c r="BJ175" s="18" t="s">
        <v>84</v>
      </c>
      <c r="BK175" s="153">
        <f t="shared" si="52"/>
        <v>0</v>
      </c>
      <c r="BL175" s="18" t="s">
        <v>174</v>
      </c>
      <c r="BM175" s="152" t="s">
        <v>3400</v>
      </c>
    </row>
    <row r="176" spans="2:65" s="1" customFormat="1" ht="16.5" customHeight="1" x14ac:dyDescent="0.2">
      <c r="B176" s="138"/>
      <c r="C176" s="154" t="s">
        <v>439</v>
      </c>
      <c r="D176" s="154" t="s">
        <v>162</v>
      </c>
      <c r="E176" s="155" t="s">
        <v>3401</v>
      </c>
      <c r="F176" s="156" t="s">
        <v>3402</v>
      </c>
      <c r="G176" s="157" t="s">
        <v>178</v>
      </c>
      <c r="H176" s="158">
        <v>2</v>
      </c>
      <c r="I176" s="159"/>
      <c r="J176" s="160"/>
      <c r="K176" s="161">
        <f t="shared" si="40"/>
        <v>0</v>
      </c>
      <c r="L176" s="160"/>
      <c r="M176" s="162"/>
      <c r="N176" s="163" t="s">
        <v>3</v>
      </c>
      <c r="O176" s="148" t="s">
        <v>45</v>
      </c>
      <c r="P176" s="149">
        <f t="shared" si="41"/>
        <v>0</v>
      </c>
      <c r="Q176" s="149">
        <f t="shared" si="42"/>
        <v>0</v>
      </c>
      <c r="R176" s="149">
        <f t="shared" si="43"/>
        <v>0</v>
      </c>
      <c r="T176" s="150">
        <f t="shared" si="44"/>
        <v>0</v>
      </c>
      <c r="U176" s="150">
        <v>0</v>
      </c>
      <c r="V176" s="150">
        <f t="shared" si="45"/>
        <v>0</v>
      </c>
      <c r="W176" s="150">
        <v>0</v>
      </c>
      <c r="X176" s="151">
        <f t="shared" si="46"/>
        <v>0</v>
      </c>
      <c r="AR176" s="152" t="s">
        <v>193</v>
      </c>
      <c r="AT176" s="152" t="s">
        <v>162</v>
      </c>
      <c r="AU176" s="152" t="s">
        <v>164</v>
      </c>
      <c r="AY176" s="18" t="s">
        <v>165</v>
      </c>
      <c r="BE176" s="153">
        <f t="shared" si="47"/>
        <v>0</v>
      </c>
      <c r="BF176" s="153">
        <f t="shared" si="48"/>
        <v>0</v>
      </c>
      <c r="BG176" s="153">
        <f t="shared" si="49"/>
        <v>0</v>
      </c>
      <c r="BH176" s="153">
        <f t="shared" si="50"/>
        <v>0</v>
      </c>
      <c r="BI176" s="153">
        <f t="shared" si="51"/>
        <v>0</v>
      </c>
      <c r="BJ176" s="18" t="s">
        <v>84</v>
      </c>
      <c r="BK176" s="153">
        <f t="shared" si="52"/>
        <v>0</v>
      </c>
      <c r="BL176" s="18" t="s">
        <v>174</v>
      </c>
      <c r="BM176" s="152" t="s">
        <v>3403</v>
      </c>
    </row>
    <row r="177" spans="2:65" s="1" customFormat="1" ht="16.5" customHeight="1" x14ac:dyDescent="0.2">
      <c r="B177" s="138"/>
      <c r="C177" s="154" t="s">
        <v>443</v>
      </c>
      <c r="D177" s="154" t="s">
        <v>162</v>
      </c>
      <c r="E177" s="155" t="s">
        <v>3404</v>
      </c>
      <c r="F177" s="156" t="s">
        <v>3405</v>
      </c>
      <c r="G177" s="157" t="s">
        <v>178</v>
      </c>
      <c r="H177" s="158">
        <v>7</v>
      </c>
      <c r="I177" s="159"/>
      <c r="J177" s="160"/>
      <c r="K177" s="161">
        <f t="shared" si="40"/>
        <v>0</v>
      </c>
      <c r="L177" s="160"/>
      <c r="M177" s="162"/>
      <c r="N177" s="163" t="s">
        <v>3</v>
      </c>
      <c r="O177" s="148" t="s">
        <v>45</v>
      </c>
      <c r="P177" s="149">
        <f t="shared" si="41"/>
        <v>0</v>
      </c>
      <c r="Q177" s="149">
        <f t="shared" si="42"/>
        <v>0</v>
      </c>
      <c r="R177" s="149">
        <f t="shared" si="43"/>
        <v>0</v>
      </c>
      <c r="T177" s="150">
        <f t="shared" si="44"/>
        <v>0</v>
      </c>
      <c r="U177" s="150">
        <v>0</v>
      </c>
      <c r="V177" s="150">
        <f t="shared" si="45"/>
        <v>0</v>
      </c>
      <c r="W177" s="150">
        <v>0</v>
      </c>
      <c r="X177" s="151">
        <f t="shared" si="46"/>
        <v>0</v>
      </c>
      <c r="AR177" s="152" t="s">
        <v>193</v>
      </c>
      <c r="AT177" s="152" t="s">
        <v>162</v>
      </c>
      <c r="AU177" s="152" t="s">
        <v>164</v>
      </c>
      <c r="AY177" s="18" t="s">
        <v>165</v>
      </c>
      <c r="BE177" s="153">
        <f t="shared" si="47"/>
        <v>0</v>
      </c>
      <c r="BF177" s="153">
        <f t="shared" si="48"/>
        <v>0</v>
      </c>
      <c r="BG177" s="153">
        <f t="shared" si="49"/>
        <v>0</v>
      </c>
      <c r="BH177" s="153">
        <f t="shared" si="50"/>
        <v>0</v>
      </c>
      <c r="BI177" s="153">
        <f t="shared" si="51"/>
        <v>0</v>
      </c>
      <c r="BJ177" s="18" t="s">
        <v>84</v>
      </c>
      <c r="BK177" s="153">
        <f t="shared" si="52"/>
        <v>0</v>
      </c>
      <c r="BL177" s="18" t="s">
        <v>174</v>
      </c>
      <c r="BM177" s="152" t="s">
        <v>3406</v>
      </c>
    </row>
    <row r="178" spans="2:65" s="1" customFormat="1" ht="16.5" customHeight="1" x14ac:dyDescent="0.2">
      <c r="B178" s="138"/>
      <c r="C178" s="154" t="s">
        <v>445</v>
      </c>
      <c r="D178" s="154" t="s">
        <v>162</v>
      </c>
      <c r="E178" s="155" t="s">
        <v>3407</v>
      </c>
      <c r="F178" s="156" t="s">
        <v>3408</v>
      </c>
      <c r="G178" s="157" t="s">
        <v>173</v>
      </c>
      <c r="H178" s="158">
        <v>19</v>
      </c>
      <c r="I178" s="159"/>
      <c r="J178" s="160"/>
      <c r="K178" s="161">
        <f t="shared" si="40"/>
        <v>0</v>
      </c>
      <c r="L178" s="160"/>
      <c r="M178" s="162"/>
      <c r="N178" s="163" t="s">
        <v>3</v>
      </c>
      <c r="O178" s="148" t="s">
        <v>45</v>
      </c>
      <c r="P178" s="149">
        <f t="shared" si="41"/>
        <v>0</v>
      </c>
      <c r="Q178" s="149">
        <f t="shared" si="42"/>
        <v>0</v>
      </c>
      <c r="R178" s="149">
        <f t="shared" si="43"/>
        <v>0</v>
      </c>
      <c r="T178" s="150">
        <f t="shared" si="44"/>
        <v>0</v>
      </c>
      <c r="U178" s="150">
        <v>0</v>
      </c>
      <c r="V178" s="150">
        <f t="shared" si="45"/>
        <v>0</v>
      </c>
      <c r="W178" s="150">
        <v>0</v>
      </c>
      <c r="X178" s="151">
        <f t="shared" si="46"/>
        <v>0</v>
      </c>
      <c r="AR178" s="152" t="s">
        <v>193</v>
      </c>
      <c r="AT178" s="152" t="s">
        <v>162</v>
      </c>
      <c r="AU178" s="152" t="s">
        <v>164</v>
      </c>
      <c r="AY178" s="18" t="s">
        <v>165</v>
      </c>
      <c r="BE178" s="153">
        <f t="shared" si="47"/>
        <v>0</v>
      </c>
      <c r="BF178" s="153">
        <f t="shared" si="48"/>
        <v>0</v>
      </c>
      <c r="BG178" s="153">
        <f t="shared" si="49"/>
        <v>0</v>
      </c>
      <c r="BH178" s="153">
        <f t="shared" si="50"/>
        <v>0</v>
      </c>
      <c r="BI178" s="153">
        <f t="shared" si="51"/>
        <v>0</v>
      </c>
      <c r="BJ178" s="18" t="s">
        <v>84</v>
      </c>
      <c r="BK178" s="153">
        <f t="shared" si="52"/>
        <v>0</v>
      </c>
      <c r="BL178" s="18" t="s">
        <v>174</v>
      </c>
      <c r="BM178" s="152" t="s">
        <v>3409</v>
      </c>
    </row>
    <row r="179" spans="2:65" s="1" customFormat="1" ht="16.5" customHeight="1" x14ac:dyDescent="0.2">
      <c r="B179" s="138"/>
      <c r="C179" s="154" t="s">
        <v>449</v>
      </c>
      <c r="D179" s="154" t="s">
        <v>162</v>
      </c>
      <c r="E179" s="155" t="s">
        <v>3410</v>
      </c>
      <c r="F179" s="156" t="s">
        <v>3411</v>
      </c>
      <c r="G179" s="157" t="s">
        <v>178</v>
      </c>
      <c r="H179" s="158">
        <v>4</v>
      </c>
      <c r="I179" s="159"/>
      <c r="J179" s="160"/>
      <c r="K179" s="161">
        <f t="shared" si="40"/>
        <v>0</v>
      </c>
      <c r="L179" s="160"/>
      <c r="M179" s="162"/>
      <c r="N179" s="163" t="s">
        <v>3</v>
      </c>
      <c r="O179" s="148" t="s">
        <v>45</v>
      </c>
      <c r="P179" s="149">
        <f t="shared" si="41"/>
        <v>0</v>
      </c>
      <c r="Q179" s="149">
        <f t="shared" si="42"/>
        <v>0</v>
      </c>
      <c r="R179" s="149">
        <f t="shared" si="43"/>
        <v>0</v>
      </c>
      <c r="T179" s="150">
        <f t="shared" si="44"/>
        <v>0</v>
      </c>
      <c r="U179" s="150">
        <v>0</v>
      </c>
      <c r="V179" s="150">
        <f t="shared" si="45"/>
        <v>0</v>
      </c>
      <c r="W179" s="150">
        <v>0</v>
      </c>
      <c r="X179" s="151">
        <f t="shared" si="46"/>
        <v>0</v>
      </c>
      <c r="AR179" s="152" t="s">
        <v>193</v>
      </c>
      <c r="AT179" s="152" t="s">
        <v>162</v>
      </c>
      <c r="AU179" s="152" t="s">
        <v>164</v>
      </c>
      <c r="AY179" s="18" t="s">
        <v>165</v>
      </c>
      <c r="BE179" s="153">
        <f t="shared" si="47"/>
        <v>0</v>
      </c>
      <c r="BF179" s="153">
        <f t="shared" si="48"/>
        <v>0</v>
      </c>
      <c r="BG179" s="153">
        <f t="shared" si="49"/>
        <v>0</v>
      </c>
      <c r="BH179" s="153">
        <f t="shared" si="50"/>
        <v>0</v>
      </c>
      <c r="BI179" s="153">
        <f t="shared" si="51"/>
        <v>0</v>
      </c>
      <c r="BJ179" s="18" t="s">
        <v>84</v>
      </c>
      <c r="BK179" s="153">
        <f t="shared" si="52"/>
        <v>0</v>
      </c>
      <c r="BL179" s="18" t="s">
        <v>174</v>
      </c>
      <c r="BM179" s="152" t="s">
        <v>3412</v>
      </c>
    </row>
    <row r="180" spans="2:65" s="1" customFormat="1" ht="16.5" customHeight="1" x14ac:dyDescent="0.2">
      <c r="B180" s="138"/>
      <c r="C180" s="154" t="s">
        <v>451</v>
      </c>
      <c r="D180" s="154" t="s">
        <v>162</v>
      </c>
      <c r="E180" s="155" t="s">
        <v>3413</v>
      </c>
      <c r="F180" s="156" t="s">
        <v>3414</v>
      </c>
      <c r="G180" s="157" t="s">
        <v>173</v>
      </c>
      <c r="H180" s="158">
        <v>22</v>
      </c>
      <c r="I180" s="159"/>
      <c r="J180" s="160"/>
      <c r="K180" s="161">
        <f t="shared" si="40"/>
        <v>0</v>
      </c>
      <c r="L180" s="160"/>
      <c r="M180" s="162"/>
      <c r="N180" s="163" t="s">
        <v>3</v>
      </c>
      <c r="O180" s="148" t="s">
        <v>45</v>
      </c>
      <c r="P180" s="149">
        <f t="shared" si="41"/>
        <v>0</v>
      </c>
      <c r="Q180" s="149">
        <f t="shared" si="42"/>
        <v>0</v>
      </c>
      <c r="R180" s="149">
        <f t="shared" si="43"/>
        <v>0</v>
      </c>
      <c r="T180" s="150">
        <f t="shared" si="44"/>
        <v>0</v>
      </c>
      <c r="U180" s="150">
        <v>0</v>
      </c>
      <c r="V180" s="150">
        <f t="shared" si="45"/>
        <v>0</v>
      </c>
      <c r="W180" s="150">
        <v>0</v>
      </c>
      <c r="X180" s="151">
        <f t="shared" si="46"/>
        <v>0</v>
      </c>
      <c r="AR180" s="152" t="s">
        <v>193</v>
      </c>
      <c r="AT180" s="152" t="s">
        <v>162</v>
      </c>
      <c r="AU180" s="152" t="s">
        <v>164</v>
      </c>
      <c r="AY180" s="18" t="s">
        <v>165</v>
      </c>
      <c r="BE180" s="153">
        <f t="shared" si="47"/>
        <v>0</v>
      </c>
      <c r="BF180" s="153">
        <f t="shared" si="48"/>
        <v>0</v>
      </c>
      <c r="BG180" s="153">
        <f t="shared" si="49"/>
        <v>0</v>
      </c>
      <c r="BH180" s="153">
        <f t="shared" si="50"/>
        <v>0</v>
      </c>
      <c r="BI180" s="153">
        <f t="shared" si="51"/>
        <v>0</v>
      </c>
      <c r="BJ180" s="18" t="s">
        <v>84</v>
      </c>
      <c r="BK180" s="153">
        <f t="shared" si="52"/>
        <v>0</v>
      </c>
      <c r="BL180" s="18" t="s">
        <v>174</v>
      </c>
      <c r="BM180" s="152" t="s">
        <v>3415</v>
      </c>
    </row>
    <row r="181" spans="2:65" s="1" customFormat="1" ht="16.5" customHeight="1" x14ac:dyDescent="0.2">
      <c r="B181" s="138"/>
      <c r="C181" s="154" t="s">
        <v>455</v>
      </c>
      <c r="D181" s="154" t="s">
        <v>162</v>
      </c>
      <c r="E181" s="155" t="s">
        <v>3416</v>
      </c>
      <c r="F181" s="156" t="s">
        <v>3417</v>
      </c>
      <c r="G181" s="157" t="s">
        <v>178</v>
      </c>
      <c r="H181" s="158">
        <v>1</v>
      </c>
      <c r="I181" s="159"/>
      <c r="J181" s="160"/>
      <c r="K181" s="161">
        <f t="shared" si="40"/>
        <v>0</v>
      </c>
      <c r="L181" s="160"/>
      <c r="M181" s="162"/>
      <c r="N181" s="163" t="s">
        <v>3</v>
      </c>
      <c r="O181" s="148" t="s">
        <v>45</v>
      </c>
      <c r="P181" s="149">
        <f t="shared" si="41"/>
        <v>0</v>
      </c>
      <c r="Q181" s="149">
        <f t="shared" si="42"/>
        <v>0</v>
      </c>
      <c r="R181" s="149">
        <f t="shared" si="43"/>
        <v>0</v>
      </c>
      <c r="T181" s="150">
        <f t="shared" si="44"/>
        <v>0</v>
      </c>
      <c r="U181" s="150">
        <v>0</v>
      </c>
      <c r="V181" s="150">
        <f t="shared" si="45"/>
        <v>0</v>
      </c>
      <c r="W181" s="150">
        <v>0</v>
      </c>
      <c r="X181" s="151">
        <f t="shared" si="46"/>
        <v>0</v>
      </c>
      <c r="AR181" s="152" t="s">
        <v>193</v>
      </c>
      <c r="AT181" s="152" t="s">
        <v>162</v>
      </c>
      <c r="AU181" s="152" t="s">
        <v>164</v>
      </c>
      <c r="AY181" s="18" t="s">
        <v>165</v>
      </c>
      <c r="BE181" s="153">
        <f t="shared" si="47"/>
        <v>0</v>
      </c>
      <c r="BF181" s="153">
        <f t="shared" si="48"/>
        <v>0</v>
      </c>
      <c r="BG181" s="153">
        <f t="shared" si="49"/>
        <v>0</v>
      </c>
      <c r="BH181" s="153">
        <f t="shared" si="50"/>
        <v>0</v>
      </c>
      <c r="BI181" s="153">
        <f t="shared" si="51"/>
        <v>0</v>
      </c>
      <c r="BJ181" s="18" t="s">
        <v>84</v>
      </c>
      <c r="BK181" s="153">
        <f t="shared" si="52"/>
        <v>0</v>
      </c>
      <c r="BL181" s="18" t="s">
        <v>174</v>
      </c>
      <c r="BM181" s="152" t="s">
        <v>3418</v>
      </c>
    </row>
    <row r="182" spans="2:65" s="1" customFormat="1" ht="16.5" customHeight="1" x14ac:dyDescent="0.2">
      <c r="B182" s="138"/>
      <c r="C182" s="154" t="s">
        <v>459</v>
      </c>
      <c r="D182" s="154" t="s">
        <v>162</v>
      </c>
      <c r="E182" s="155" t="s">
        <v>3419</v>
      </c>
      <c r="F182" s="156" t="s">
        <v>3420</v>
      </c>
      <c r="G182" s="157" t="s">
        <v>178</v>
      </c>
      <c r="H182" s="158">
        <v>1</v>
      </c>
      <c r="I182" s="159"/>
      <c r="J182" s="160"/>
      <c r="K182" s="161">
        <f t="shared" si="40"/>
        <v>0</v>
      </c>
      <c r="L182" s="160"/>
      <c r="M182" s="162"/>
      <c r="N182" s="163" t="s">
        <v>3</v>
      </c>
      <c r="O182" s="148" t="s">
        <v>45</v>
      </c>
      <c r="P182" s="149">
        <f t="shared" si="41"/>
        <v>0</v>
      </c>
      <c r="Q182" s="149">
        <f t="shared" si="42"/>
        <v>0</v>
      </c>
      <c r="R182" s="149">
        <f t="shared" si="43"/>
        <v>0</v>
      </c>
      <c r="T182" s="150">
        <f t="shared" si="44"/>
        <v>0</v>
      </c>
      <c r="U182" s="150">
        <v>0</v>
      </c>
      <c r="V182" s="150">
        <f t="shared" si="45"/>
        <v>0</v>
      </c>
      <c r="W182" s="150">
        <v>0</v>
      </c>
      <c r="X182" s="151">
        <f t="shared" si="46"/>
        <v>0</v>
      </c>
      <c r="AR182" s="152" t="s">
        <v>193</v>
      </c>
      <c r="AT182" s="152" t="s">
        <v>162</v>
      </c>
      <c r="AU182" s="152" t="s">
        <v>164</v>
      </c>
      <c r="AY182" s="18" t="s">
        <v>165</v>
      </c>
      <c r="BE182" s="153">
        <f t="shared" si="47"/>
        <v>0</v>
      </c>
      <c r="BF182" s="153">
        <f t="shared" si="48"/>
        <v>0</v>
      </c>
      <c r="BG182" s="153">
        <f t="shared" si="49"/>
        <v>0</v>
      </c>
      <c r="BH182" s="153">
        <f t="shared" si="50"/>
        <v>0</v>
      </c>
      <c r="BI182" s="153">
        <f t="shared" si="51"/>
        <v>0</v>
      </c>
      <c r="BJ182" s="18" t="s">
        <v>84</v>
      </c>
      <c r="BK182" s="153">
        <f t="shared" si="52"/>
        <v>0</v>
      </c>
      <c r="BL182" s="18" t="s">
        <v>174</v>
      </c>
      <c r="BM182" s="152" t="s">
        <v>3421</v>
      </c>
    </row>
    <row r="183" spans="2:65" s="1" customFormat="1" ht="16.5" customHeight="1" x14ac:dyDescent="0.2">
      <c r="B183" s="138"/>
      <c r="C183" s="154" t="s">
        <v>463</v>
      </c>
      <c r="D183" s="154" t="s">
        <v>162</v>
      </c>
      <c r="E183" s="155" t="s">
        <v>3422</v>
      </c>
      <c r="F183" s="156" t="s">
        <v>3423</v>
      </c>
      <c r="G183" s="157" t="s">
        <v>178</v>
      </c>
      <c r="H183" s="158">
        <v>3</v>
      </c>
      <c r="I183" s="159"/>
      <c r="J183" s="160"/>
      <c r="K183" s="161">
        <f t="shared" si="40"/>
        <v>0</v>
      </c>
      <c r="L183" s="160"/>
      <c r="M183" s="162"/>
      <c r="N183" s="201" t="s">
        <v>3</v>
      </c>
      <c r="O183" s="180" t="s">
        <v>45</v>
      </c>
      <c r="P183" s="181">
        <f t="shared" si="41"/>
        <v>0</v>
      </c>
      <c r="Q183" s="181">
        <f t="shared" si="42"/>
        <v>0</v>
      </c>
      <c r="R183" s="181">
        <f t="shared" si="43"/>
        <v>0</v>
      </c>
      <c r="S183" s="182"/>
      <c r="T183" s="183">
        <f t="shared" si="44"/>
        <v>0</v>
      </c>
      <c r="U183" s="183">
        <v>0</v>
      </c>
      <c r="V183" s="183">
        <f t="shared" si="45"/>
        <v>0</v>
      </c>
      <c r="W183" s="183">
        <v>0</v>
      </c>
      <c r="X183" s="184">
        <f t="shared" si="46"/>
        <v>0</v>
      </c>
      <c r="AR183" s="152" t="s">
        <v>193</v>
      </c>
      <c r="AT183" s="152" t="s">
        <v>162</v>
      </c>
      <c r="AU183" s="152" t="s">
        <v>164</v>
      </c>
      <c r="AY183" s="18" t="s">
        <v>165</v>
      </c>
      <c r="BE183" s="153">
        <f t="shared" si="47"/>
        <v>0</v>
      </c>
      <c r="BF183" s="153">
        <f t="shared" si="48"/>
        <v>0</v>
      </c>
      <c r="BG183" s="153">
        <f t="shared" si="49"/>
        <v>0</v>
      </c>
      <c r="BH183" s="153">
        <f t="shared" si="50"/>
        <v>0</v>
      </c>
      <c r="BI183" s="153">
        <f t="shared" si="51"/>
        <v>0</v>
      </c>
      <c r="BJ183" s="18" t="s">
        <v>84</v>
      </c>
      <c r="BK183" s="153">
        <f t="shared" si="52"/>
        <v>0</v>
      </c>
      <c r="BL183" s="18" t="s">
        <v>174</v>
      </c>
      <c r="BM183" s="152" t="s">
        <v>3424</v>
      </c>
    </row>
    <row r="184" spans="2:65" s="1" customFormat="1" ht="6.9" customHeight="1" x14ac:dyDescent="0.2">
      <c r="B184" s="42"/>
      <c r="C184" s="43"/>
      <c r="D184" s="43"/>
      <c r="E184" s="43"/>
      <c r="F184" s="43"/>
      <c r="G184" s="43"/>
      <c r="H184" s="43"/>
      <c r="I184" s="43"/>
      <c r="J184" s="43"/>
      <c r="K184" s="43"/>
      <c r="L184" s="43"/>
      <c r="M184" s="33"/>
    </row>
  </sheetData>
  <autoFilter ref="C92:L183" xr:uid="{00000000-0009-0000-0000-00000A000000}"/>
  <mergeCells count="9">
    <mergeCell ref="E52:H52"/>
    <mergeCell ref="E83:H83"/>
    <mergeCell ref="E85:H8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BM114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117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3425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ROUND(K86,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ROUND((SUM(BE86:BE113)),  2)</f>
        <v>0</v>
      </c>
      <c r="I35" s="97">
        <v>0.21</v>
      </c>
      <c r="K35" s="87">
        <f>ROUND(((SUM(BE86:BE113))*I35),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ROUND((SUM(BF86:BF113)),  2)</f>
        <v>0</v>
      </c>
      <c r="I36" s="97">
        <v>0.15</v>
      </c>
      <c r="K36" s="87">
        <f>ROUND(((SUM(BF86:BF113))*I36),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ROUND((SUM(BG86:BG113)),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ROUND((SUM(BH86:BH113)),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ROUND((SUM(BI86:BI113)),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08 - Přeložka SEK - OVANET a.s.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Q86</f>
        <v>0</v>
      </c>
      <c r="J61" s="64">
        <f t="shared" si="0"/>
        <v>0</v>
      </c>
      <c r="K61" s="64">
        <f>K86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K87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K88</f>
        <v>0</v>
      </c>
      <c r="M63" s="111"/>
    </row>
    <row r="64" spans="2:47" s="8" customFormat="1" ht="24.9" customHeight="1" x14ac:dyDescent="0.2">
      <c r="B64" s="107"/>
      <c r="D64" s="108" t="s">
        <v>131</v>
      </c>
      <c r="E64" s="109"/>
      <c r="F64" s="109"/>
      <c r="G64" s="109"/>
      <c r="H64" s="109"/>
      <c r="I64" s="110">
        <f>Q93</f>
        <v>0</v>
      </c>
      <c r="J64" s="110">
        <f>R93</f>
        <v>0</v>
      </c>
      <c r="K64" s="110">
        <f>K93</f>
        <v>0</v>
      </c>
      <c r="M64" s="107"/>
    </row>
    <row r="65" spans="2:13" s="9" customFormat="1" ht="20" customHeight="1" x14ac:dyDescent="0.2">
      <c r="B65" s="111"/>
      <c r="D65" s="112" t="s">
        <v>3426</v>
      </c>
      <c r="E65" s="113"/>
      <c r="F65" s="113"/>
      <c r="G65" s="113"/>
      <c r="H65" s="113"/>
      <c r="I65" s="114">
        <f>Q94</f>
        <v>0</v>
      </c>
      <c r="J65" s="114">
        <f>R94</f>
        <v>0</v>
      </c>
      <c r="K65" s="114">
        <f>K94</f>
        <v>0</v>
      </c>
      <c r="M65" s="111"/>
    </row>
    <row r="66" spans="2:13" s="9" customFormat="1" ht="20" customHeight="1" x14ac:dyDescent="0.2">
      <c r="B66" s="111"/>
      <c r="D66" s="112" t="s">
        <v>3160</v>
      </c>
      <c r="E66" s="113"/>
      <c r="F66" s="113"/>
      <c r="G66" s="113"/>
      <c r="H66" s="113"/>
      <c r="I66" s="114">
        <f>Q107</f>
        <v>0</v>
      </c>
      <c r="J66" s="114">
        <f>R107</f>
        <v>0</v>
      </c>
      <c r="K66" s="114">
        <f>K107</f>
        <v>0</v>
      </c>
      <c r="M66" s="111"/>
    </row>
    <row r="67" spans="2:13" s="1" customFormat="1" ht="21.75" customHeight="1" x14ac:dyDescent="0.2">
      <c r="B67" s="33"/>
      <c r="M67" s="33"/>
    </row>
    <row r="68" spans="2:13" s="1" customFormat="1" ht="6.9" customHeight="1" x14ac:dyDescent="0.2">
      <c r="B68" s="42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33"/>
    </row>
    <row r="72" spans="2:13" s="1" customFormat="1" ht="6.9" customHeight="1" x14ac:dyDescent="0.2">
      <c r="B72" s="44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33"/>
    </row>
    <row r="73" spans="2:13" s="1" customFormat="1" ht="24.9" customHeight="1" x14ac:dyDescent="0.2">
      <c r="B73" s="33"/>
      <c r="C73" s="22" t="s">
        <v>145</v>
      </c>
      <c r="M73" s="33"/>
    </row>
    <row r="74" spans="2:13" s="1" customFormat="1" ht="6.9" customHeight="1" x14ac:dyDescent="0.2">
      <c r="B74" s="33"/>
      <c r="M74" s="33"/>
    </row>
    <row r="75" spans="2:13" s="1" customFormat="1" ht="12" customHeight="1" x14ac:dyDescent="0.2">
      <c r="B75" s="33"/>
      <c r="C75" s="28" t="s">
        <v>18</v>
      </c>
      <c r="M75" s="33"/>
    </row>
    <row r="76" spans="2:13" s="1" customFormat="1" ht="16.5" customHeight="1" x14ac:dyDescent="0.2">
      <c r="B76" s="33"/>
      <c r="E76" s="326" t="str">
        <f>E7</f>
        <v>Rozvoj vodíkové mobility v Ostravě 1.etapa - 1.a2. fáze</v>
      </c>
      <c r="F76" s="327"/>
      <c r="G76" s="327"/>
      <c r="H76" s="327"/>
      <c r="M76" s="33"/>
    </row>
    <row r="77" spans="2:13" s="1" customFormat="1" ht="12" customHeight="1" x14ac:dyDescent="0.2">
      <c r="B77" s="33"/>
      <c r="C77" s="28" t="s">
        <v>121</v>
      </c>
      <c r="M77" s="33"/>
    </row>
    <row r="78" spans="2:13" s="1" customFormat="1" ht="16.5" customHeight="1" x14ac:dyDescent="0.2">
      <c r="B78" s="33"/>
      <c r="E78" s="320" t="str">
        <f>E9</f>
        <v>SO 08 - Přeložka SEK - OVANET a.s.</v>
      </c>
      <c r="F78" s="325"/>
      <c r="G78" s="325"/>
      <c r="H78" s="325"/>
      <c r="M78" s="33"/>
    </row>
    <row r="79" spans="2:13" s="1" customFormat="1" ht="6.9" customHeight="1" x14ac:dyDescent="0.2">
      <c r="B79" s="33"/>
      <c r="M79" s="33"/>
    </row>
    <row r="80" spans="2:13" s="1" customFormat="1" ht="12" customHeight="1" x14ac:dyDescent="0.2">
      <c r="B80" s="33"/>
      <c r="C80" s="28" t="s">
        <v>22</v>
      </c>
      <c r="F80" s="26" t="str">
        <f>F12</f>
        <v>Ostrava</v>
      </c>
      <c r="I80" s="28" t="s">
        <v>24</v>
      </c>
      <c r="J80" s="50" t="str">
        <f>IF(J12="","",J12)</f>
        <v>28. 3. 2022</v>
      </c>
      <c r="M80" s="33"/>
    </row>
    <row r="81" spans="2:65" s="1" customFormat="1" ht="6.9" customHeight="1" x14ac:dyDescent="0.2">
      <c r="B81" s="33"/>
      <c r="M81" s="33"/>
    </row>
    <row r="82" spans="2:65" s="1" customFormat="1" ht="15.15" customHeight="1" x14ac:dyDescent="0.2">
      <c r="B82" s="33"/>
      <c r="C82" s="28" t="s">
        <v>26</v>
      </c>
      <c r="F82" s="26" t="str">
        <f>E15</f>
        <v>Dopravní podnik Ostrava a.s.</v>
      </c>
      <c r="I82" s="28" t="s">
        <v>33</v>
      </c>
      <c r="J82" s="31" t="str">
        <f>E21</f>
        <v>IGEA s.r.o.</v>
      </c>
      <c r="M82" s="33"/>
    </row>
    <row r="83" spans="2:65" s="1" customFormat="1" ht="15.15" customHeight="1" x14ac:dyDescent="0.2">
      <c r="B83" s="33"/>
      <c r="C83" s="28" t="s">
        <v>31</v>
      </c>
      <c r="F83" s="26" t="str">
        <f>IF(E18="","",E18)</f>
        <v>Vyplň údaj</v>
      </c>
      <c r="I83" s="28" t="s">
        <v>36</v>
      </c>
      <c r="J83" s="31" t="str">
        <f>E24</f>
        <v>R.Vojtěchová</v>
      </c>
      <c r="M83" s="33"/>
    </row>
    <row r="84" spans="2:65" s="1" customFormat="1" ht="10.4" customHeight="1" x14ac:dyDescent="0.2">
      <c r="B84" s="33"/>
      <c r="M84" s="33"/>
    </row>
    <row r="85" spans="2:65" s="10" customFormat="1" ht="29.25" customHeight="1" x14ac:dyDescent="0.2">
      <c r="B85" s="115"/>
      <c r="C85" s="116" t="s">
        <v>146</v>
      </c>
      <c r="D85" s="117" t="s">
        <v>59</v>
      </c>
      <c r="E85" s="117" t="s">
        <v>55</v>
      </c>
      <c r="F85" s="117" t="s">
        <v>56</v>
      </c>
      <c r="G85" s="117" t="s">
        <v>147</v>
      </c>
      <c r="H85" s="117" t="s">
        <v>148</v>
      </c>
      <c r="I85" s="117" t="s">
        <v>149</v>
      </c>
      <c r="J85" s="117" t="s">
        <v>150</v>
      </c>
      <c r="K85" s="118" t="s">
        <v>129</v>
      </c>
      <c r="L85" s="119" t="s">
        <v>151</v>
      </c>
      <c r="M85" s="115"/>
      <c r="N85" s="57" t="s">
        <v>3</v>
      </c>
      <c r="O85" s="58" t="s">
        <v>44</v>
      </c>
      <c r="P85" s="58" t="s">
        <v>152</v>
      </c>
      <c r="Q85" s="58" t="s">
        <v>153</v>
      </c>
      <c r="R85" s="58" t="s">
        <v>154</v>
      </c>
      <c r="S85" s="58" t="s">
        <v>155</v>
      </c>
      <c r="T85" s="58" t="s">
        <v>156</v>
      </c>
      <c r="U85" s="58" t="s">
        <v>157</v>
      </c>
      <c r="V85" s="58" t="s">
        <v>158</v>
      </c>
      <c r="W85" s="58" t="s">
        <v>159</v>
      </c>
      <c r="X85" s="59" t="s">
        <v>160</v>
      </c>
    </row>
    <row r="86" spans="2:65" s="1" customFormat="1" ht="22.75" customHeight="1" x14ac:dyDescent="0.35">
      <c r="B86" s="33"/>
      <c r="C86" s="62" t="s">
        <v>161</v>
      </c>
      <c r="K86" s="120">
        <f>BK86</f>
        <v>0</v>
      </c>
      <c r="M86" s="33"/>
      <c r="N86" s="60"/>
      <c r="O86" s="51"/>
      <c r="P86" s="51"/>
      <c r="Q86" s="121">
        <f>Q87+Q93</f>
        <v>0</v>
      </c>
      <c r="R86" s="121">
        <f>R87+R93</f>
        <v>0</v>
      </c>
      <c r="S86" s="51"/>
      <c r="T86" s="122">
        <f>T87+T93</f>
        <v>0</v>
      </c>
      <c r="U86" s="51"/>
      <c r="V86" s="122">
        <f>V87+V93</f>
        <v>12.196200000000003</v>
      </c>
      <c r="W86" s="51"/>
      <c r="X86" s="123">
        <f>X87+X93</f>
        <v>0</v>
      </c>
      <c r="AT86" s="18" t="s">
        <v>75</v>
      </c>
      <c r="AU86" s="18" t="s">
        <v>130</v>
      </c>
      <c r="BK86" s="124">
        <f>BK87+BK93</f>
        <v>0</v>
      </c>
    </row>
    <row r="87" spans="2:65" s="11" customFormat="1" ht="26" customHeight="1" x14ac:dyDescent="0.35">
      <c r="B87" s="125"/>
      <c r="D87" s="126" t="s">
        <v>75</v>
      </c>
      <c r="E87" s="127" t="s">
        <v>1249</v>
      </c>
      <c r="F87" s="127" t="s">
        <v>1250</v>
      </c>
      <c r="I87" s="128"/>
      <c r="J87" s="128"/>
      <c r="K87" s="129">
        <f>BK87</f>
        <v>0</v>
      </c>
      <c r="M87" s="125"/>
      <c r="N87" s="130"/>
      <c r="Q87" s="131">
        <f>Q88</f>
        <v>0</v>
      </c>
      <c r="R87" s="131">
        <f>R88</f>
        <v>0</v>
      </c>
      <c r="T87" s="132">
        <f>T88</f>
        <v>0</v>
      </c>
      <c r="V87" s="132">
        <f>V88</f>
        <v>1.2E-2</v>
      </c>
      <c r="X87" s="133">
        <f>X88</f>
        <v>0</v>
      </c>
      <c r="AR87" s="126" t="s">
        <v>84</v>
      </c>
      <c r="AT87" s="134" t="s">
        <v>75</v>
      </c>
      <c r="AU87" s="134" t="s">
        <v>76</v>
      </c>
      <c r="AY87" s="126" t="s">
        <v>165</v>
      </c>
      <c r="BK87" s="135">
        <f>BK88</f>
        <v>0</v>
      </c>
    </row>
    <row r="88" spans="2:65" s="11" customFormat="1" ht="22.75" customHeight="1" x14ac:dyDescent="0.25">
      <c r="B88" s="125"/>
      <c r="D88" s="126" t="s">
        <v>75</v>
      </c>
      <c r="E88" s="136" t="s">
        <v>84</v>
      </c>
      <c r="F88" s="136" t="s">
        <v>588</v>
      </c>
      <c r="I88" s="128"/>
      <c r="J88" s="128"/>
      <c r="K88" s="137">
        <f>BK88</f>
        <v>0</v>
      </c>
      <c r="M88" s="125"/>
      <c r="N88" s="130"/>
      <c r="Q88" s="131">
        <f>SUM(Q89:Q92)</f>
        <v>0</v>
      </c>
      <c r="R88" s="131">
        <f>SUM(R89:R92)</f>
        <v>0</v>
      </c>
      <c r="T88" s="132">
        <f>SUM(T89:T92)</f>
        <v>0</v>
      </c>
      <c r="V88" s="132">
        <f>SUM(V89:V92)</f>
        <v>1.2E-2</v>
      </c>
      <c r="X88" s="133">
        <f>SUM(X89:X92)</f>
        <v>0</v>
      </c>
      <c r="AR88" s="126" t="s">
        <v>84</v>
      </c>
      <c r="AT88" s="134" t="s">
        <v>75</v>
      </c>
      <c r="AU88" s="134" t="s">
        <v>84</v>
      </c>
      <c r="AY88" s="126" t="s">
        <v>165</v>
      </c>
      <c r="BK88" s="135">
        <f>SUM(BK89:BK92)</f>
        <v>0</v>
      </c>
    </row>
    <row r="89" spans="2:65" s="1" customFormat="1" ht="37.75" customHeight="1" x14ac:dyDescent="0.2">
      <c r="B89" s="138"/>
      <c r="C89" s="139" t="s">
        <v>84</v>
      </c>
      <c r="D89" s="139" t="s">
        <v>170</v>
      </c>
      <c r="E89" s="140" t="s">
        <v>2187</v>
      </c>
      <c r="F89" s="141" t="s">
        <v>2188</v>
      </c>
      <c r="G89" s="142" t="s">
        <v>173</v>
      </c>
      <c r="H89" s="143">
        <v>120</v>
      </c>
      <c r="I89" s="144"/>
      <c r="J89" s="144"/>
      <c r="K89" s="145">
        <f>ROUND(P89*H89,2)</f>
        <v>0</v>
      </c>
      <c r="L89" s="146"/>
      <c r="M89" s="33"/>
      <c r="N89" s="147" t="s">
        <v>3</v>
      </c>
      <c r="O89" s="148" t="s">
        <v>45</v>
      </c>
      <c r="P89" s="149">
        <f>I89+J89</f>
        <v>0</v>
      </c>
      <c r="Q89" s="149">
        <f>ROUND(I89*H89,2)</f>
        <v>0</v>
      </c>
      <c r="R89" s="149">
        <f>ROUND(J89*H89,2)</f>
        <v>0</v>
      </c>
      <c r="T89" s="150">
        <f>S89*H89</f>
        <v>0</v>
      </c>
      <c r="U89" s="150">
        <v>1E-4</v>
      </c>
      <c r="V89" s="150">
        <f>U89*H89</f>
        <v>1.2E-2</v>
      </c>
      <c r="W89" s="150">
        <v>0</v>
      </c>
      <c r="X89" s="151">
        <f>W89*H89</f>
        <v>0</v>
      </c>
      <c r="AR89" s="152" t="s">
        <v>174</v>
      </c>
      <c r="AT89" s="152" t="s">
        <v>170</v>
      </c>
      <c r="AU89" s="152" t="s">
        <v>86</v>
      </c>
      <c r="AY89" s="18" t="s">
        <v>165</v>
      </c>
      <c r="BE89" s="153">
        <f>IF(O89="základní",K89,0)</f>
        <v>0</v>
      </c>
      <c r="BF89" s="153">
        <f>IF(O89="snížená",K89,0)</f>
        <v>0</v>
      </c>
      <c r="BG89" s="153">
        <f>IF(O89="zákl. přenesená",K89,0)</f>
        <v>0</v>
      </c>
      <c r="BH89" s="153">
        <f>IF(O89="sníž. přenesená",K89,0)</f>
        <v>0</v>
      </c>
      <c r="BI89" s="153">
        <f>IF(O89="nulová",K89,0)</f>
        <v>0</v>
      </c>
      <c r="BJ89" s="18" t="s">
        <v>84</v>
      </c>
      <c r="BK89" s="153">
        <f>ROUND(P89*H89,2)</f>
        <v>0</v>
      </c>
      <c r="BL89" s="18" t="s">
        <v>174</v>
      </c>
      <c r="BM89" s="152" t="s">
        <v>3427</v>
      </c>
    </row>
    <row r="90" spans="2:65" s="12" customFormat="1" x14ac:dyDescent="0.2">
      <c r="B90" s="164"/>
      <c r="D90" s="165" t="s">
        <v>603</v>
      </c>
      <c r="F90" s="167" t="s">
        <v>3428</v>
      </c>
      <c r="H90" s="168">
        <v>120</v>
      </c>
      <c r="I90" s="169"/>
      <c r="J90" s="169"/>
      <c r="M90" s="164"/>
      <c r="N90" s="170"/>
      <c r="X90" s="171"/>
      <c r="AT90" s="166" t="s">
        <v>603</v>
      </c>
      <c r="AU90" s="166" t="s">
        <v>86</v>
      </c>
      <c r="AV90" s="12" t="s">
        <v>86</v>
      </c>
      <c r="AW90" s="12" t="s">
        <v>4</v>
      </c>
      <c r="AX90" s="12" t="s">
        <v>84</v>
      </c>
      <c r="AY90" s="166" t="s">
        <v>165</v>
      </c>
    </row>
    <row r="91" spans="2:65" s="1" customFormat="1" ht="37.75" customHeight="1" x14ac:dyDescent="0.2">
      <c r="B91" s="138"/>
      <c r="C91" s="139" t="s">
        <v>86</v>
      </c>
      <c r="D91" s="139" t="s">
        <v>170</v>
      </c>
      <c r="E91" s="140" t="s">
        <v>2191</v>
      </c>
      <c r="F91" s="141" t="s">
        <v>2192</v>
      </c>
      <c r="G91" s="142" t="s">
        <v>173</v>
      </c>
      <c r="H91" s="143">
        <v>120</v>
      </c>
      <c r="I91" s="144"/>
      <c r="J91" s="144"/>
      <c r="K91" s="145">
        <f>ROUND(P91*H91,2)</f>
        <v>0</v>
      </c>
      <c r="L91" s="146"/>
      <c r="M91" s="33"/>
      <c r="N91" s="147" t="s">
        <v>3</v>
      </c>
      <c r="O91" s="148" t="s">
        <v>45</v>
      </c>
      <c r="P91" s="149">
        <f>I91+J91</f>
        <v>0</v>
      </c>
      <c r="Q91" s="149">
        <f>ROUND(I91*H91,2)</f>
        <v>0</v>
      </c>
      <c r="R91" s="149">
        <f>ROUND(J91*H91,2)</f>
        <v>0</v>
      </c>
      <c r="T91" s="150">
        <f>S91*H91</f>
        <v>0</v>
      </c>
      <c r="U91" s="150">
        <v>0</v>
      </c>
      <c r="V91" s="150">
        <f>U91*H91</f>
        <v>0</v>
      </c>
      <c r="W91" s="150">
        <v>0</v>
      </c>
      <c r="X91" s="151">
        <f>W91*H91</f>
        <v>0</v>
      </c>
      <c r="AR91" s="152" t="s">
        <v>174</v>
      </c>
      <c r="AT91" s="152" t="s">
        <v>170</v>
      </c>
      <c r="AU91" s="152" t="s">
        <v>86</v>
      </c>
      <c r="AY91" s="18" t="s">
        <v>165</v>
      </c>
      <c r="BE91" s="153">
        <f>IF(O91="základní",K91,0)</f>
        <v>0</v>
      </c>
      <c r="BF91" s="153">
        <f>IF(O91="snížená",K91,0)</f>
        <v>0</v>
      </c>
      <c r="BG91" s="153">
        <f>IF(O91="zákl. přenesená",K91,0)</f>
        <v>0</v>
      </c>
      <c r="BH91" s="153">
        <f>IF(O91="sníž. přenesená",K91,0)</f>
        <v>0</v>
      </c>
      <c r="BI91" s="153">
        <f>IF(O91="nulová",K91,0)</f>
        <v>0</v>
      </c>
      <c r="BJ91" s="18" t="s">
        <v>84</v>
      </c>
      <c r="BK91" s="153">
        <f>ROUND(P91*H91,2)</f>
        <v>0</v>
      </c>
      <c r="BL91" s="18" t="s">
        <v>174</v>
      </c>
      <c r="BM91" s="152" t="s">
        <v>3429</v>
      </c>
    </row>
    <row r="92" spans="2:65" s="12" customFormat="1" x14ac:dyDescent="0.2">
      <c r="B92" s="164"/>
      <c r="D92" s="165" t="s">
        <v>603</v>
      </c>
      <c r="F92" s="167" t="s">
        <v>3428</v>
      </c>
      <c r="H92" s="168">
        <v>120</v>
      </c>
      <c r="I92" s="169"/>
      <c r="J92" s="169"/>
      <c r="M92" s="164"/>
      <c r="N92" s="170"/>
      <c r="X92" s="171"/>
      <c r="AT92" s="166" t="s">
        <v>603</v>
      </c>
      <c r="AU92" s="166" t="s">
        <v>86</v>
      </c>
      <c r="AV92" s="12" t="s">
        <v>86</v>
      </c>
      <c r="AW92" s="12" t="s">
        <v>4</v>
      </c>
      <c r="AX92" s="12" t="s">
        <v>84</v>
      </c>
      <c r="AY92" s="166" t="s">
        <v>165</v>
      </c>
    </row>
    <row r="93" spans="2:65" s="11" customFormat="1" ht="26" customHeight="1" x14ac:dyDescent="0.35">
      <c r="B93" s="125"/>
      <c r="D93" s="126" t="s">
        <v>75</v>
      </c>
      <c r="E93" s="127" t="s">
        <v>162</v>
      </c>
      <c r="F93" s="127" t="s">
        <v>163</v>
      </c>
      <c r="I93" s="128"/>
      <c r="J93" s="128"/>
      <c r="K93" s="129">
        <f>BK93</f>
        <v>0</v>
      </c>
      <c r="M93" s="125"/>
      <c r="N93" s="130"/>
      <c r="Q93" s="131">
        <f>Q94+Q107</f>
        <v>0</v>
      </c>
      <c r="R93" s="131">
        <f>R94+R107</f>
        <v>0</v>
      </c>
      <c r="T93" s="132">
        <f>T94+T107</f>
        <v>0</v>
      </c>
      <c r="V93" s="132">
        <f>V94+V107</f>
        <v>12.184200000000002</v>
      </c>
      <c r="X93" s="133">
        <f>X94+X107</f>
        <v>0</v>
      </c>
      <c r="AR93" s="126" t="s">
        <v>164</v>
      </c>
      <c r="AT93" s="134" t="s">
        <v>75</v>
      </c>
      <c r="AU93" s="134" t="s">
        <v>76</v>
      </c>
      <c r="AY93" s="126" t="s">
        <v>165</v>
      </c>
      <c r="BK93" s="135">
        <f>BK94+BK107</f>
        <v>0</v>
      </c>
    </row>
    <row r="94" spans="2:65" s="11" customFormat="1" ht="22.75" customHeight="1" x14ac:dyDescent="0.25">
      <c r="B94" s="125"/>
      <c r="D94" s="126" t="s">
        <v>75</v>
      </c>
      <c r="E94" s="136" t="s">
        <v>3430</v>
      </c>
      <c r="F94" s="136" t="s">
        <v>3431</v>
      </c>
      <c r="I94" s="128"/>
      <c r="J94" s="128"/>
      <c r="K94" s="137">
        <f>BK94</f>
        <v>0</v>
      </c>
      <c r="M94" s="125"/>
      <c r="N94" s="130"/>
      <c r="Q94" s="131">
        <f>SUM(Q95:Q106)</f>
        <v>0</v>
      </c>
      <c r="R94" s="131">
        <f>SUM(R95:R106)</f>
        <v>0</v>
      </c>
      <c r="T94" s="132">
        <f>SUM(T95:T106)</f>
        <v>0</v>
      </c>
      <c r="V94" s="132">
        <f>SUM(V95:V106)</f>
        <v>0</v>
      </c>
      <c r="X94" s="133">
        <f>SUM(X95:X106)</f>
        <v>0</v>
      </c>
      <c r="AR94" s="126" t="s">
        <v>164</v>
      </c>
      <c r="AT94" s="134" t="s">
        <v>75</v>
      </c>
      <c r="AU94" s="134" t="s">
        <v>84</v>
      </c>
      <c r="AY94" s="126" t="s">
        <v>165</v>
      </c>
      <c r="BK94" s="135">
        <f>SUM(BK95:BK106)</f>
        <v>0</v>
      </c>
    </row>
    <row r="95" spans="2:65" s="1" customFormat="1" ht="24.15" customHeight="1" x14ac:dyDescent="0.2">
      <c r="B95" s="138"/>
      <c r="C95" s="139" t="s">
        <v>164</v>
      </c>
      <c r="D95" s="139" t="s">
        <v>170</v>
      </c>
      <c r="E95" s="140" t="s">
        <v>3432</v>
      </c>
      <c r="F95" s="141" t="s">
        <v>3433</v>
      </c>
      <c r="G95" s="142" t="s">
        <v>173</v>
      </c>
      <c r="H95" s="143">
        <v>189</v>
      </c>
      <c r="I95" s="144"/>
      <c r="J95" s="144"/>
      <c r="K95" s="145">
        <f>ROUND(P95*H95,2)</f>
        <v>0</v>
      </c>
      <c r="L95" s="146"/>
      <c r="M95" s="33"/>
      <c r="N95" s="147" t="s">
        <v>3</v>
      </c>
      <c r="O95" s="148" t="s">
        <v>45</v>
      </c>
      <c r="P95" s="149">
        <f>I95+J95</f>
        <v>0</v>
      </c>
      <c r="Q95" s="149">
        <f>ROUND(I95*H95,2)</f>
        <v>0</v>
      </c>
      <c r="R95" s="149">
        <f>ROUND(J95*H95,2)</f>
        <v>0</v>
      </c>
      <c r="T95" s="150">
        <f>S95*H95</f>
        <v>0</v>
      </c>
      <c r="U95" s="150">
        <v>0</v>
      </c>
      <c r="V95" s="150">
        <f>U95*H95</f>
        <v>0</v>
      </c>
      <c r="W95" s="150">
        <v>0</v>
      </c>
      <c r="X95" s="151">
        <f>W95*H95</f>
        <v>0</v>
      </c>
      <c r="AR95" s="152" t="s">
        <v>311</v>
      </c>
      <c r="AT95" s="152" t="s">
        <v>170</v>
      </c>
      <c r="AU95" s="152" t="s">
        <v>86</v>
      </c>
      <c r="AY95" s="18" t="s">
        <v>165</v>
      </c>
      <c r="BE95" s="153">
        <f>IF(O95="základní",K95,0)</f>
        <v>0</v>
      </c>
      <c r="BF95" s="153">
        <f>IF(O95="snížená",K95,0)</f>
        <v>0</v>
      </c>
      <c r="BG95" s="153">
        <f>IF(O95="zákl. přenesená",K95,0)</f>
        <v>0</v>
      </c>
      <c r="BH95" s="153">
        <f>IF(O95="sníž. přenesená",K95,0)</f>
        <v>0</v>
      </c>
      <c r="BI95" s="153">
        <f>IF(O95="nulová",K95,0)</f>
        <v>0</v>
      </c>
      <c r="BJ95" s="18" t="s">
        <v>84</v>
      </c>
      <c r="BK95" s="153">
        <f>ROUND(P95*H95,2)</f>
        <v>0</v>
      </c>
      <c r="BL95" s="18" t="s">
        <v>311</v>
      </c>
      <c r="BM95" s="152" t="s">
        <v>3434</v>
      </c>
    </row>
    <row r="96" spans="2:65" s="1" customFormat="1" ht="24.15" customHeight="1" x14ac:dyDescent="0.2">
      <c r="B96" s="138"/>
      <c r="C96" s="139" t="s">
        <v>174</v>
      </c>
      <c r="D96" s="139" t="s">
        <v>170</v>
      </c>
      <c r="E96" s="140" t="s">
        <v>3435</v>
      </c>
      <c r="F96" s="141" t="s">
        <v>3436</v>
      </c>
      <c r="G96" s="142" t="s">
        <v>173</v>
      </c>
      <c r="H96" s="143">
        <v>249</v>
      </c>
      <c r="I96" s="144"/>
      <c r="J96" s="144"/>
      <c r="K96" s="145">
        <f>ROUND(P96*H96,2)</f>
        <v>0</v>
      </c>
      <c r="L96" s="146"/>
      <c r="M96" s="33"/>
      <c r="N96" s="147" t="s">
        <v>3</v>
      </c>
      <c r="O96" s="148" t="s">
        <v>45</v>
      </c>
      <c r="P96" s="149">
        <f>I96+J96</f>
        <v>0</v>
      </c>
      <c r="Q96" s="149">
        <f>ROUND(I96*H96,2)</f>
        <v>0</v>
      </c>
      <c r="R96" s="149">
        <f>ROUND(J96*H96,2)</f>
        <v>0</v>
      </c>
      <c r="T96" s="150">
        <f>S96*H96</f>
        <v>0</v>
      </c>
      <c r="U96" s="150">
        <v>0</v>
      </c>
      <c r="V96" s="150">
        <f>U96*H96</f>
        <v>0</v>
      </c>
      <c r="W96" s="150">
        <v>0</v>
      </c>
      <c r="X96" s="151">
        <f>W96*H96</f>
        <v>0</v>
      </c>
      <c r="AR96" s="152" t="s">
        <v>311</v>
      </c>
      <c r="AT96" s="152" t="s">
        <v>170</v>
      </c>
      <c r="AU96" s="152" t="s">
        <v>86</v>
      </c>
      <c r="AY96" s="18" t="s">
        <v>165</v>
      </c>
      <c r="BE96" s="153">
        <f>IF(O96="základní",K96,0)</f>
        <v>0</v>
      </c>
      <c r="BF96" s="153">
        <f>IF(O96="snížená",K96,0)</f>
        <v>0</v>
      </c>
      <c r="BG96" s="153">
        <f>IF(O96="zákl. přenesená",K96,0)</f>
        <v>0</v>
      </c>
      <c r="BH96" s="153">
        <f>IF(O96="sníž. přenesená",K96,0)</f>
        <v>0</v>
      </c>
      <c r="BI96" s="153">
        <f>IF(O96="nulová",K96,0)</f>
        <v>0</v>
      </c>
      <c r="BJ96" s="18" t="s">
        <v>84</v>
      </c>
      <c r="BK96" s="153">
        <f>ROUND(P96*H96,2)</f>
        <v>0</v>
      </c>
      <c r="BL96" s="18" t="s">
        <v>311</v>
      </c>
      <c r="BM96" s="152" t="s">
        <v>3437</v>
      </c>
    </row>
    <row r="97" spans="2:65" s="12" customFormat="1" x14ac:dyDescent="0.2">
      <c r="B97" s="164"/>
      <c r="D97" s="165" t="s">
        <v>603</v>
      </c>
      <c r="E97" s="166" t="s">
        <v>3</v>
      </c>
      <c r="F97" s="167" t="s">
        <v>3438</v>
      </c>
      <c r="H97" s="168">
        <v>249</v>
      </c>
      <c r="I97" s="169"/>
      <c r="J97" s="169"/>
      <c r="M97" s="164"/>
      <c r="N97" s="170"/>
      <c r="X97" s="171"/>
      <c r="AT97" s="166" t="s">
        <v>603</v>
      </c>
      <c r="AU97" s="166" t="s">
        <v>86</v>
      </c>
      <c r="AV97" s="12" t="s">
        <v>86</v>
      </c>
      <c r="AW97" s="12" t="s">
        <v>5</v>
      </c>
      <c r="AX97" s="12" t="s">
        <v>84</v>
      </c>
      <c r="AY97" s="166" t="s">
        <v>165</v>
      </c>
    </row>
    <row r="98" spans="2:65" s="1" customFormat="1" ht="16.5" customHeight="1" x14ac:dyDescent="0.2">
      <c r="B98" s="138"/>
      <c r="C98" s="154" t="s">
        <v>186</v>
      </c>
      <c r="D98" s="154" t="s">
        <v>162</v>
      </c>
      <c r="E98" s="155" t="s">
        <v>3439</v>
      </c>
      <c r="F98" s="156" t="s">
        <v>3440</v>
      </c>
      <c r="G98" s="157" t="s">
        <v>173</v>
      </c>
      <c r="H98" s="158">
        <v>60</v>
      </c>
      <c r="I98" s="159"/>
      <c r="J98" s="160"/>
      <c r="K98" s="161">
        <f>ROUND(P98*H98,2)</f>
        <v>0</v>
      </c>
      <c r="L98" s="160"/>
      <c r="M98" s="162"/>
      <c r="N98" s="163" t="s">
        <v>3</v>
      </c>
      <c r="O98" s="148" t="s">
        <v>45</v>
      </c>
      <c r="P98" s="149">
        <f>I98+J98</f>
        <v>0</v>
      </c>
      <c r="Q98" s="149">
        <f>ROUND(I98*H98,2)</f>
        <v>0</v>
      </c>
      <c r="R98" s="149">
        <f>ROUND(J98*H98,2)</f>
        <v>0</v>
      </c>
      <c r="T98" s="150">
        <f>S98*H98</f>
        <v>0</v>
      </c>
      <c r="U98" s="150">
        <v>0</v>
      </c>
      <c r="V98" s="150">
        <f>U98*H98</f>
        <v>0</v>
      </c>
      <c r="W98" s="150">
        <v>0</v>
      </c>
      <c r="X98" s="151">
        <f>W98*H98</f>
        <v>0</v>
      </c>
      <c r="AR98" s="152" t="s">
        <v>732</v>
      </c>
      <c r="AT98" s="152" t="s">
        <v>162</v>
      </c>
      <c r="AU98" s="152" t="s">
        <v>86</v>
      </c>
      <c r="AY98" s="18" t="s">
        <v>165</v>
      </c>
      <c r="BE98" s="153">
        <f>IF(O98="základní",K98,0)</f>
        <v>0</v>
      </c>
      <c r="BF98" s="153">
        <f>IF(O98="snížená",K98,0)</f>
        <v>0</v>
      </c>
      <c r="BG98" s="153">
        <f>IF(O98="zákl. přenesená",K98,0)</f>
        <v>0</v>
      </c>
      <c r="BH98" s="153">
        <f>IF(O98="sníž. přenesená",K98,0)</f>
        <v>0</v>
      </c>
      <c r="BI98" s="153">
        <f>IF(O98="nulová",K98,0)</f>
        <v>0</v>
      </c>
      <c r="BJ98" s="18" t="s">
        <v>84</v>
      </c>
      <c r="BK98" s="153">
        <f>ROUND(P98*H98,2)</f>
        <v>0</v>
      </c>
      <c r="BL98" s="18" t="s">
        <v>311</v>
      </c>
      <c r="BM98" s="152" t="s">
        <v>3441</v>
      </c>
    </row>
    <row r="99" spans="2:65" s="1" customFormat="1" ht="16.5" customHeight="1" x14ac:dyDescent="0.2">
      <c r="B99" s="138"/>
      <c r="C99" s="154" t="s">
        <v>190</v>
      </c>
      <c r="D99" s="154" t="s">
        <v>162</v>
      </c>
      <c r="E99" s="155" t="s">
        <v>3442</v>
      </c>
      <c r="F99" s="156" t="s">
        <v>3443</v>
      </c>
      <c r="G99" s="157" t="s">
        <v>173</v>
      </c>
      <c r="H99" s="158">
        <v>189</v>
      </c>
      <c r="I99" s="159"/>
      <c r="J99" s="160"/>
      <c r="K99" s="161">
        <f>ROUND(P99*H99,2)</f>
        <v>0</v>
      </c>
      <c r="L99" s="160"/>
      <c r="M99" s="162"/>
      <c r="N99" s="163" t="s">
        <v>3</v>
      </c>
      <c r="O99" s="148" t="s">
        <v>45</v>
      </c>
      <c r="P99" s="149">
        <f>I99+J99</f>
        <v>0</v>
      </c>
      <c r="Q99" s="149">
        <f>ROUND(I99*H99,2)</f>
        <v>0</v>
      </c>
      <c r="R99" s="149">
        <f>ROUND(J99*H99,2)</f>
        <v>0</v>
      </c>
      <c r="T99" s="150">
        <f>S99*H99</f>
        <v>0</v>
      </c>
      <c r="U99" s="150">
        <v>0</v>
      </c>
      <c r="V99" s="150">
        <f>U99*H99</f>
        <v>0</v>
      </c>
      <c r="W99" s="150">
        <v>0</v>
      </c>
      <c r="X99" s="151">
        <f>W99*H99</f>
        <v>0</v>
      </c>
      <c r="AR99" s="152" t="s">
        <v>732</v>
      </c>
      <c r="AT99" s="152" t="s">
        <v>162</v>
      </c>
      <c r="AU99" s="152" t="s">
        <v>86</v>
      </c>
      <c r="AY99" s="18" t="s">
        <v>165</v>
      </c>
      <c r="BE99" s="153">
        <f>IF(O99="základní",K99,0)</f>
        <v>0</v>
      </c>
      <c r="BF99" s="153">
        <f>IF(O99="snížená",K99,0)</f>
        <v>0</v>
      </c>
      <c r="BG99" s="153">
        <f>IF(O99="zákl. přenesená",K99,0)</f>
        <v>0</v>
      </c>
      <c r="BH99" s="153">
        <f>IF(O99="sníž. přenesená",K99,0)</f>
        <v>0</v>
      </c>
      <c r="BI99" s="153">
        <f>IF(O99="nulová",K99,0)</f>
        <v>0</v>
      </c>
      <c r="BJ99" s="18" t="s">
        <v>84</v>
      </c>
      <c r="BK99" s="153">
        <f>ROUND(P99*H99,2)</f>
        <v>0</v>
      </c>
      <c r="BL99" s="18" t="s">
        <v>311</v>
      </c>
      <c r="BM99" s="152" t="s">
        <v>3444</v>
      </c>
    </row>
    <row r="100" spans="2:65" s="1" customFormat="1" ht="21.75" customHeight="1" x14ac:dyDescent="0.2">
      <c r="B100" s="138"/>
      <c r="C100" s="139" t="s">
        <v>195</v>
      </c>
      <c r="D100" s="139" t="s">
        <v>170</v>
      </c>
      <c r="E100" s="140" t="s">
        <v>3445</v>
      </c>
      <c r="F100" s="141" t="s">
        <v>3446</v>
      </c>
      <c r="G100" s="142" t="s">
        <v>592</v>
      </c>
      <c r="H100" s="143">
        <v>0.22500000000000001</v>
      </c>
      <c r="I100" s="144"/>
      <c r="J100" s="144"/>
      <c r="K100" s="145">
        <f>ROUND(P100*H100,2)</f>
        <v>0</v>
      </c>
      <c r="L100" s="146"/>
      <c r="M100" s="33"/>
      <c r="N100" s="147" t="s">
        <v>3</v>
      </c>
      <c r="O100" s="148" t="s">
        <v>45</v>
      </c>
      <c r="P100" s="149">
        <f>I100+J100</f>
        <v>0</v>
      </c>
      <c r="Q100" s="149">
        <f>ROUND(I100*H100,2)</f>
        <v>0</v>
      </c>
      <c r="R100" s="149">
        <f>ROUND(J100*H100,2)</f>
        <v>0</v>
      </c>
      <c r="T100" s="150">
        <f>S100*H100</f>
        <v>0</v>
      </c>
      <c r="U100" s="150">
        <v>0</v>
      </c>
      <c r="V100" s="150">
        <f>U100*H100</f>
        <v>0</v>
      </c>
      <c r="W100" s="150">
        <v>0</v>
      </c>
      <c r="X100" s="151">
        <f>W100*H100</f>
        <v>0</v>
      </c>
      <c r="AR100" s="152" t="s">
        <v>311</v>
      </c>
      <c r="AT100" s="152" t="s">
        <v>170</v>
      </c>
      <c r="AU100" s="152" t="s">
        <v>86</v>
      </c>
      <c r="AY100" s="18" t="s">
        <v>165</v>
      </c>
      <c r="BE100" s="153">
        <f>IF(O100="základní",K100,0)</f>
        <v>0</v>
      </c>
      <c r="BF100" s="153">
        <f>IF(O100="snížená",K100,0)</f>
        <v>0</v>
      </c>
      <c r="BG100" s="153">
        <f>IF(O100="zákl. přenesená",K100,0)</f>
        <v>0</v>
      </c>
      <c r="BH100" s="153">
        <f>IF(O100="sníž. přenesená",K100,0)</f>
        <v>0</v>
      </c>
      <c r="BI100" s="153">
        <f>IF(O100="nulová",K100,0)</f>
        <v>0</v>
      </c>
      <c r="BJ100" s="18" t="s">
        <v>84</v>
      </c>
      <c r="BK100" s="153">
        <f>ROUND(P100*H100,2)</f>
        <v>0</v>
      </c>
      <c r="BL100" s="18" t="s">
        <v>311</v>
      </c>
      <c r="BM100" s="152" t="s">
        <v>3447</v>
      </c>
    </row>
    <row r="101" spans="2:65" s="12" customFormat="1" x14ac:dyDescent="0.2">
      <c r="B101" s="164"/>
      <c r="D101" s="165" t="s">
        <v>603</v>
      </c>
      <c r="E101" s="166" t="s">
        <v>3</v>
      </c>
      <c r="F101" s="167" t="s">
        <v>3448</v>
      </c>
      <c r="H101" s="168">
        <v>0.22500000000000001</v>
      </c>
      <c r="I101" s="169"/>
      <c r="J101" s="169"/>
      <c r="M101" s="164"/>
      <c r="N101" s="170"/>
      <c r="X101" s="171"/>
      <c r="AT101" s="166" t="s">
        <v>603</v>
      </c>
      <c r="AU101" s="166" t="s">
        <v>86</v>
      </c>
      <c r="AV101" s="12" t="s">
        <v>86</v>
      </c>
      <c r="AW101" s="12" t="s">
        <v>5</v>
      </c>
      <c r="AX101" s="12" t="s">
        <v>84</v>
      </c>
      <c r="AY101" s="166" t="s">
        <v>165</v>
      </c>
    </row>
    <row r="102" spans="2:65" s="1" customFormat="1" ht="16.5" customHeight="1" x14ac:dyDescent="0.2">
      <c r="B102" s="138"/>
      <c r="C102" s="139" t="s">
        <v>193</v>
      </c>
      <c r="D102" s="139" t="s">
        <v>170</v>
      </c>
      <c r="E102" s="140" t="s">
        <v>3449</v>
      </c>
      <c r="F102" s="141" t="s">
        <v>3450</v>
      </c>
      <c r="G102" s="142" t="s">
        <v>173</v>
      </c>
      <c r="H102" s="143">
        <v>225</v>
      </c>
      <c r="I102" s="144"/>
      <c r="J102" s="144"/>
      <c r="K102" s="145">
        <f>ROUND(P102*H102,2)</f>
        <v>0</v>
      </c>
      <c r="L102" s="146"/>
      <c r="M102" s="33"/>
      <c r="N102" s="147" t="s">
        <v>3</v>
      </c>
      <c r="O102" s="148" t="s">
        <v>45</v>
      </c>
      <c r="P102" s="149">
        <f>I102+J102</f>
        <v>0</v>
      </c>
      <c r="Q102" s="149">
        <f>ROUND(I102*H102,2)</f>
        <v>0</v>
      </c>
      <c r="R102" s="149">
        <f>ROUND(J102*H102,2)</f>
        <v>0</v>
      </c>
      <c r="T102" s="150">
        <f>S102*H102</f>
        <v>0</v>
      </c>
      <c r="U102" s="150">
        <v>0</v>
      </c>
      <c r="V102" s="150">
        <f>U102*H102</f>
        <v>0</v>
      </c>
      <c r="W102" s="150">
        <v>0</v>
      </c>
      <c r="X102" s="151">
        <f>W102*H102</f>
        <v>0</v>
      </c>
      <c r="AR102" s="152" t="s">
        <v>311</v>
      </c>
      <c r="AT102" s="152" t="s">
        <v>170</v>
      </c>
      <c r="AU102" s="152" t="s">
        <v>86</v>
      </c>
      <c r="AY102" s="18" t="s">
        <v>165</v>
      </c>
      <c r="BE102" s="153">
        <f>IF(O102="základní",K102,0)</f>
        <v>0</v>
      </c>
      <c r="BF102" s="153">
        <f>IF(O102="snížená",K102,0)</f>
        <v>0</v>
      </c>
      <c r="BG102" s="153">
        <f>IF(O102="zákl. přenesená",K102,0)</f>
        <v>0</v>
      </c>
      <c r="BH102" s="153">
        <f>IF(O102="sníž. přenesená",K102,0)</f>
        <v>0</v>
      </c>
      <c r="BI102" s="153">
        <f>IF(O102="nulová",K102,0)</f>
        <v>0</v>
      </c>
      <c r="BJ102" s="18" t="s">
        <v>84</v>
      </c>
      <c r="BK102" s="153">
        <f>ROUND(P102*H102,2)</f>
        <v>0</v>
      </c>
      <c r="BL102" s="18" t="s">
        <v>311</v>
      </c>
      <c r="BM102" s="152" t="s">
        <v>3451</v>
      </c>
    </row>
    <row r="103" spans="2:65" s="1" customFormat="1" ht="16.5" customHeight="1" x14ac:dyDescent="0.2">
      <c r="B103" s="138"/>
      <c r="C103" s="154" t="s">
        <v>202</v>
      </c>
      <c r="D103" s="154" t="s">
        <v>162</v>
      </c>
      <c r="E103" s="155" t="s">
        <v>3452</v>
      </c>
      <c r="F103" s="156" t="s">
        <v>3453</v>
      </c>
      <c r="G103" s="157" t="s">
        <v>173</v>
      </c>
      <c r="H103" s="158">
        <v>225</v>
      </c>
      <c r="I103" s="159"/>
      <c r="J103" s="160"/>
      <c r="K103" s="161">
        <f>ROUND(P103*H103,2)</f>
        <v>0</v>
      </c>
      <c r="L103" s="160"/>
      <c r="M103" s="162"/>
      <c r="N103" s="163" t="s">
        <v>3</v>
      </c>
      <c r="O103" s="148" t="s">
        <v>45</v>
      </c>
      <c r="P103" s="149">
        <f>I103+J103</f>
        <v>0</v>
      </c>
      <c r="Q103" s="149">
        <f>ROUND(I103*H103,2)</f>
        <v>0</v>
      </c>
      <c r="R103" s="149">
        <f>ROUND(J103*H103,2)</f>
        <v>0</v>
      </c>
      <c r="T103" s="150">
        <f>S103*H103</f>
        <v>0</v>
      </c>
      <c r="U103" s="150">
        <v>0</v>
      </c>
      <c r="V103" s="150">
        <f>U103*H103</f>
        <v>0</v>
      </c>
      <c r="W103" s="150">
        <v>0</v>
      </c>
      <c r="X103" s="151">
        <f>W103*H103</f>
        <v>0</v>
      </c>
      <c r="AR103" s="152" t="s">
        <v>732</v>
      </c>
      <c r="AT103" s="152" t="s">
        <v>162</v>
      </c>
      <c r="AU103" s="152" t="s">
        <v>86</v>
      </c>
      <c r="AY103" s="18" t="s">
        <v>165</v>
      </c>
      <c r="BE103" s="153">
        <f>IF(O103="základní",K103,0)</f>
        <v>0</v>
      </c>
      <c r="BF103" s="153">
        <f>IF(O103="snížená",K103,0)</f>
        <v>0</v>
      </c>
      <c r="BG103" s="153">
        <f>IF(O103="zákl. přenesená",K103,0)</f>
        <v>0</v>
      </c>
      <c r="BH103" s="153">
        <f>IF(O103="sníž. přenesená",K103,0)</f>
        <v>0</v>
      </c>
      <c r="BI103" s="153">
        <f>IF(O103="nulová",K103,0)</f>
        <v>0</v>
      </c>
      <c r="BJ103" s="18" t="s">
        <v>84</v>
      </c>
      <c r="BK103" s="153">
        <f>ROUND(P103*H103,2)</f>
        <v>0</v>
      </c>
      <c r="BL103" s="18" t="s">
        <v>311</v>
      </c>
      <c r="BM103" s="152" t="s">
        <v>3454</v>
      </c>
    </row>
    <row r="104" spans="2:65" s="1" customFormat="1" ht="16.5" customHeight="1" x14ac:dyDescent="0.2">
      <c r="B104" s="138"/>
      <c r="C104" s="139" t="s">
        <v>205</v>
      </c>
      <c r="D104" s="139" t="s">
        <v>170</v>
      </c>
      <c r="E104" s="140" t="s">
        <v>3455</v>
      </c>
      <c r="F104" s="141" t="s">
        <v>3456</v>
      </c>
      <c r="G104" s="142" t="s">
        <v>788</v>
      </c>
      <c r="H104" s="143">
        <v>1</v>
      </c>
      <c r="I104" s="144"/>
      <c r="J104" s="144"/>
      <c r="K104" s="145">
        <f>ROUND(P104*H104,2)</f>
        <v>0</v>
      </c>
      <c r="L104" s="146"/>
      <c r="M104" s="33"/>
      <c r="N104" s="147" t="s">
        <v>3</v>
      </c>
      <c r="O104" s="148" t="s">
        <v>45</v>
      </c>
      <c r="P104" s="149">
        <f>I104+J104</f>
        <v>0</v>
      </c>
      <c r="Q104" s="149">
        <f>ROUND(I104*H104,2)</f>
        <v>0</v>
      </c>
      <c r="R104" s="149">
        <f>ROUND(J104*H104,2)</f>
        <v>0</v>
      </c>
      <c r="T104" s="150">
        <f>S104*H104</f>
        <v>0</v>
      </c>
      <c r="U104" s="150">
        <v>0</v>
      </c>
      <c r="V104" s="150">
        <f>U104*H104</f>
        <v>0</v>
      </c>
      <c r="W104" s="150">
        <v>0</v>
      </c>
      <c r="X104" s="151">
        <f>W104*H104</f>
        <v>0</v>
      </c>
      <c r="AR104" s="152" t="s">
        <v>311</v>
      </c>
      <c r="AT104" s="152" t="s">
        <v>170</v>
      </c>
      <c r="AU104" s="152" t="s">
        <v>86</v>
      </c>
      <c r="AY104" s="18" t="s">
        <v>165</v>
      </c>
      <c r="BE104" s="153">
        <f>IF(O104="základní",K104,0)</f>
        <v>0</v>
      </c>
      <c r="BF104" s="153">
        <f>IF(O104="snížená",K104,0)</f>
        <v>0</v>
      </c>
      <c r="BG104" s="153">
        <f>IF(O104="zákl. přenesená",K104,0)</f>
        <v>0</v>
      </c>
      <c r="BH104" s="153">
        <f>IF(O104="sníž. přenesená",K104,0)</f>
        <v>0</v>
      </c>
      <c r="BI104" s="153">
        <f>IF(O104="nulová",K104,0)</f>
        <v>0</v>
      </c>
      <c r="BJ104" s="18" t="s">
        <v>84</v>
      </c>
      <c r="BK104" s="153">
        <f>ROUND(P104*H104,2)</f>
        <v>0</v>
      </c>
      <c r="BL104" s="18" t="s">
        <v>311</v>
      </c>
      <c r="BM104" s="152" t="s">
        <v>3457</v>
      </c>
    </row>
    <row r="105" spans="2:65" s="1" customFormat="1" ht="16.5" customHeight="1" x14ac:dyDescent="0.2">
      <c r="B105" s="138"/>
      <c r="C105" s="139" t="s">
        <v>210</v>
      </c>
      <c r="D105" s="139" t="s">
        <v>170</v>
      </c>
      <c r="E105" s="140" t="s">
        <v>3458</v>
      </c>
      <c r="F105" s="141" t="s">
        <v>3459</v>
      </c>
      <c r="G105" s="142" t="s">
        <v>788</v>
      </c>
      <c r="H105" s="143">
        <v>1</v>
      </c>
      <c r="I105" s="144"/>
      <c r="J105" s="144"/>
      <c r="K105" s="145">
        <f>ROUND(P105*H105,2)</f>
        <v>0</v>
      </c>
      <c r="L105" s="146"/>
      <c r="M105" s="33"/>
      <c r="N105" s="147" t="s">
        <v>3</v>
      </c>
      <c r="O105" s="148" t="s">
        <v>45</v>
      </c>
      <c r="P105" s="149">
        <f>I105+J105</f>
        <v>0</v>
      </c>
      <c r="Q105" s="149">
        <f>ROUND(I105*H105,2)</f>
        <v>0</v>
      </c>
      <c r="R105" s="149">
        <f>ROUND(J105*H105,2)</f>
        <v>0</v>
      </c>
      <c r="T105" s="150">
        <f>S105*H105</f>
        <v>0</v>
      </c>
      <c r="U105" s="150">
        <v>0</v>
      </c>
      <c r="V105" s="150">
        <f>U105*H105</f>
        <v>0</v>
      </c>
      <c r="W105" s="150">
        <v>0</v>
      </c>
      <c r="X105" s="151">
        <f>W105*H105</f>
        <v>0</v>
      </c>
      <c r="AR105" s="152" t="s">
        <v>311</v>
      </c>
      <c r="AT105" s="152" t="s">
        <v>170</v>
      </c>
      <c r="AU105" s="152" t="s">
        <v>86</v>
      </c>
      <c r="AY105" s="18" t="s">
        <v>165</v>
      </c>
      <c r="BE105" s="153">
        <f>IF(O105="základní",K105,0)</f>
        <v>0</v>
      </c>
      <c r="BF105" s="153">
        <f>IF(O105="snížená",K105,0)</f>
        <v>0</v>
      </c>
      <c r="BG105" s="153">
        <f>IF(O105="zákl. přenesená",K105,0)</f>
        <v>0</v>
      </c>
      <c r="BH105" s="153">
        <f>IF(O105="sníž. přenesená",K105,0)</f>
        <v>0</v>
      </c>
      <c r="BI105" s="153">
        <f>IF(O105="nulová",K105,0)</f>
        <v>0</v>
      </c>
      <c r="BJ105" s="18" t="s">
        <v>84</v>
      </c>
      <c r="BK105" s="153">
        <f>ROUND(P105*H105,2)</f>
        <v>0</v>
      </c>
      <c r="BL105" s="18" t="s">
        <v>311</v>
      </c>
      <c r="BM105" s="152" t="s">
        <v>3460</v>
      </c>
    </row>
    <row r="106" spans="2:65" s="1" customFormat="1" ht="16.5" customHeight="1" x14ac:dyDescent="0.2">
      <c r="B106" s="138"/>
      <c r="C106" s="139" t="s">
        <v>216</v>
      </c>
      <c r="D106" s="139" t="s">
        <v>170</v>
      </c>
      <c r="E106" s="140" t="s">
        <v>3461</v>
      </c>
      <c r="F106" s="141" t="s">
        <v>3462</v>
      </c>
      <c r="G106" s="142" t="s">
        <v>788</v>
      </c>
      <c r="H106" s="143">
        <v>1</v>
      </c>
      <c r="I106" s="144"/>
      <c r="J106" s="144"/>
      <c r="K106" s="145">
        <f>ROUND(P106*H106,2)</f>
        <v>0</v>
      </c>
      <c r="L106" s="146"/>
      <c r="M106" s="33"/>
      <c r="N106" s="147" t="s">
        <v>3</v>
      </c>
      <c r="O106" s="148" t="s">
        <v>45</v>
      </c>
      <c r="P106" s="149">
        <f>I106+J106</f>
        <v>0</v>
      </c>
      <c r="Q106" s="149">
        <f>ROUND(I106*H106,2)</f>
        <v>0</v>
      </c>
      <c r="R106" s="149">
        <f>ROUND(J106*H106,2)</f>
        <v>0</v>
      </c>
      <c r="T106" s="150">
        <f>S106*H106</f>
        <v>0</v>
      </c>
      <c r="U106" s="150">
        <v>0</v>
      </c>
      <c r="V106" s="150">
        <f>U106*H106</f>
        <v>0</v>
      </c>
      <c r="W106" s="150">
        <v>0</v>
      </c>
      <c r="X106" s="151">
        <f>W106*H106</f>
        <v>0</v>
      </c>
      <c r="AR106" s="152" t="s">
        <v>311</v>
      </c>
      <c r="AT106" s="152" t="s">
        <v>170</v>
      </c>
      <c r="AU106" s="152" t="s">
        <v>86</v>
      </c>
      <c r="AY106" s="18" t="s">
        <v>165</v>
      </c>
      <c r="BE106" s="153">
        <f>IF(O106="základní",K106,0)</f>
        <v>0</v>
      </c>
      <c r="BF106" s="153">
        <f>IF(O106="snížená",K106,0)</f>
        <v>0</v>
      </c>
      <c r="BG106" s="153">
        <f>IF(O106="zákl. přenesená",K106,0)</f>
        <v>0</v>
      </c>
      <c r="BH106" s="153">
        <f>IF(O106="sníž. přenesená",K106,0)</f>
        <v>0</v>
      </c>
      <c r="BI106" s="153">
        <f>IF(O106="nulová",K106,0)</f>
        <v>0</v>
      </c>
      <c r="BJ106" s="18" t="s">
        <v>84</v>
      </c>
      <c r="BK106" s="153">
        <f>ROUND(P106*H106,2)</f>
        <v>0</v>
      </c>
      <c r="BL106" s="18" t="s">
        <v>311</v>
      </c>
      <c r="BM106" s="152" t="s">
        <v>3463</v>
      </c>
    </row>
    <row r="107" spans="2:65" s="11" customFormat="1" ht="22.75" customHeight="1" x14ac:dyDescent="0.25">
      <c r="B107" s="125"/>
      <c r="D107" s="126" t="s">
        <v>75</v>
      </c>
      <c r="E107" s="136" t="s">
        <v>3171</v>
      </c>
      <c r="F107" s="136" t="s">
        <v>3172</v>
      </c>
      <c r="I107" s="128"/>
      <c r="J107" s="128"/>
      <c r="K107" s="137">
        <f>BK107</f>
        <v>0</v>
      </c>
      <c r="M107" s="125"/>
      <c r="N107" s="130"/>
      <c r="Q107" s="131">
        <f>SUM(Q108:Q113)</f>
        <v>0</v>
      </c>
      <c r="R107" s="131">
        <f>SUM(R108:R113)</f>
        <v>0</v>
      </c>
      <c r="T107" s="132">
        <f>SUM(T108:T113)</f>
        <v>0</v>
      </c>
      <c r="V107" s="132">
        <f>SUM(V108:V113)</f>
        <v>12.184200000000002</v>
      </c>
      <c r="X107" s="133">
        <f>SUM(X108:X113)</f>
        <v>0</v>
      </c>
      <c r="AR107" s="126" t="s">
        <v>164</v>
      </c>
      <c r="AT107" s="134" t="s">
        <v>75</v>
      </c>
      <c r="AU107" s="134" t="s">
        <v>84</v>
      </c>
      <c r="AY107" s="126" t="s">
        <v>165</v>
      </c>
      <c r="BK107" s="135">
        <f>SUM(BK108:BK113)</f>
        <v>0</v>
      </c>
    </row>
    <row r="108" spans="2:65" s="1" customFormat="1" ht="62.75" customHeight="1" x14ac:dyDescent="0.2">
      <c r="B108" s="138"/>
      <c r="C108" s="139" t="s">
        <v>220</v>
      </c>
      <c r="D108" s="139" t="s">
        <v>170</v>
      </c>
      <c r="E108" s="140" t="s">
        <v>3464</v>
      </c>
      <c r="F108" s="141" t="s">
        <v>3465</v>
      </c>
      <c r="G108" s="142" t="s">
        <v>173</v>
      </c>
      <c r="H108" s="143">
        <v>60</v>
      </c>
      <c r="I108" s="144"/>
      <c r="J108" s="144"/>
      <c r="K108" s="145">
        <f t="shared" ref="K108:K113" si="1">ROUND(P108*H108,2)</f>
        <v>0</v>
      </c>
      <c r="L108" s="146"/>
      <c r="M108" s="33"/>
      <c r="N108" s="147" t="s">
        <v>3</v>
      </c>
      <c r="O108" s="148" t="s">
        <v>45</v>
      </c>
      <c r="P108" s="149">
        <f t="shared" ref="P108:P113" si="2">I108+J108</f>
        <v>0</v>
      </c>
      <c r="Q108" s="149">
        <f t="shared" ref="Q108:Q113" si="3">ROUND(I108*H108,2)</f>
        <v>0</v>
      </c>
      <c r="R108" s="149">
        <f t="shared" ref="R108:R113" si="4">ROUND(J108*H108,2)</f>
        <v>0</v>
      </c>
      <c r="T108" s="150">
        <f t="shared" ref="T108:T113" si="5">S108*H108</f>
        <v>0</v>
      </c>
      <c r="U108" s="150">
        <v>0</v>
      </c>
      <c r="V108" s="150">
        <f t="shared" ref="V108:V113" si="6">U108*H108</f>
        <v>0</v>
      </c>
      <c r="W108" s="150">
        <v>0</v>
      </c>
      <c r="X108" s="151">
        <f t="shared" ref="X108:X113" si="7">W108*H108</f>
        <v>0</v>
      </c>
      <c r="AR108" s="152" t="s">
        <v>311</v>
      </c>
      <c r="AT108" s="152" t="s">
        <v>170</v>
      </c>
      <c r="AU108" s="152" t="s">
        <v>86</v>
      </c>
      <c r="AY108" s="18" t="s">
        <v>165</v>
      </c>
      <c r="BE108" s="153">
        <f t="shared" ref="BE108:BE113" si="8">IF(O108="základní",K108,0)</f>
        <v>0</v>
      </c>
      <c r="BF108" s="153">
        <f t="shared" ref="BF108:BF113" si="9">IF(O108="snížená",K108,0)</f>
        <v>0</v>
      </c>
      <c r="BG108" s="153">
        <f t="shared" ref="BG108:BG113" si="10">IF(O108="zákl. přenesená",K108,0)</f>
        <v>0</v>
      </c>
      <c r="BH108" s="153">
        <f t="shared" ref="BH108:BH113" si="11">IF(O108="sníž. přenesená",K108,0)</f>
        <v>0</v>
      </c>
      <c r="BI108" s="153">
        <f t="shared" ref="BI108:BI113" si="12">IF(O108="nulová",K108,0)</f>
        <v>0</v>
      </c>
      <c r="BJ108" s="18" t="s">
        <v>84</v>
      </c>
      <c r="BK108" s="153">
        <f t="shared" ref="BK108:BK113" si="13">ROUND(P108*H108,2)</f>
        <v>0</v>
      </c>
      <c r="BL108" s="18" t="s">
        <v>311</v>
      </c>
      <c r="BM108" s="152" t="s">
        <v>3466</v>
      </c>
    </row>
    <row r="109" spans="2:65" s="1" customFormat="1" ht="44.25" customHeight="1" x14ac:dyDescent="0.2">
      <c r="B109" s="138"/>
      <c r="C109" s="139" t="s">
        <v>224</v>
      </c>
      <c r="D109" s="139" t="s">
        <v>170</v>
      </c>
      <c r="E109" s="140" t="s">
        <v>3467</v>
      </c>
      <c r="F109" s="141" t="s">
        <v>3468</v>
      </c>
      <c r="G109" s="142" t="s">
        <v>173</v>
      </c>
      <c r="H109" s="143">
        <v>60</v>
      </c>
      <c r="I109" s="144"/>
      <c r="J109" s="144"/>
      <c r="K109" s="145">
        <f t="shared" si="1"/>
        <v>0</v>
      </c>
      <c r="L109" s="146"/>
      <c r="M109" s="33"/>
      <c r="N109" s="147" t="s">
        <v>3</v>
      </c>
      <c r="O109" s="148" t="s">
        <v>45</v>
      </c>
      <c r="P109" s="149">
        <f t="shared" si="2"/>
        <v>0</v>
      </c>
      <c r="Q109" s="149">
        <f t="shared" si="3"/>
        <v>0</v>
      </c>
      <c r="R109" s="149">
        <f t="shared" si="4"/>
        <v>0</v>
      </c>
      <c r="T109" s="150">
        <f t="shared" si="5"/>
        <v>0</v>
      </c>
      <c r="U109" s="150">
        <v>0.20300000000000001</v>
      </c>
      <c r="V109" s="150">
        <f t="shared" si="6"/>
        <v>12.180000000000001</v>
      </c>
      <c r="W109" s="150">
        <v>0</v>
      </c>
      <c r="X109" s="151">
        <f t="shared" si="7"/>
        <v>0</v>
      </c>
      <c r="AR109" s="152" t="s">
        <v>311</v>
      </c>
      <c r="AT109" s="152" t="s">
        <v>170</v>
      </c>
      <c r="AU109" s="152" t="s">
        <v>86</v>
      </c>
      <c r="AY109" s="18" t="s">
        <v>165</v>
      </c>
      <c r="BE109" s="153">
        <f t="shared" si="8"/>
        <v>0</v>
      </c>
      <c r="BF109" s="153">
        <f t="shared" si="9"/>
        <v>0</v>
      </c>
      <c r="BG109" s="153">
        <f t="shared" si="10"/>
        <v>0</v>
      </c>
      <c r="BH109" s="153">
        <f t="shared" si="11"/>
        <v>0</v>
      </c>
      <c r="BI109" s="153">
        <f t="shared" si="12"/>
        <v>0</v>
      </c>
      <c r="BJ109" s="18" t="s">
        <v>84</v>
      </c>
      <c r="BK109" s="153">
        <f t="shared" si="13"/>
        <v>0</v>
      </c>
      <c r="BL109" s="18" t="s">
        <v>311</v>
      </c>
      <c r="BM109" s="152" t="s">
        <v>3469</v>
      </c>
    </row>
    <row r="110" spans="2:65" s="1" customFormat="1" ht="44.25" customHeight="1" x14ac:dyDescent="0.2">
      <c r="B110" s="138"/>
      <c r="C110" s="139" t="s">
        <v>10</v>
      </c>
      <c r="D110" s="139" t="s">
        <v>170</v>
      </c>
      <c r="E110" s="140" t="s">
        <v>619</v>
      </c>
      <c r="F110" s="141" t="s">
        <v>3470</v>
      </c>
      <c r="G110" s="142" t="s">
        <v>173</v>
      </c>
      <c r="H110" s="143">
        <v>60</v>
      </c>
      <c r="I110" s="144"/>
      <c r="J110" s="144"/>
      <c r="K110" s="145">
        <f t="shared" si="1"/>
        <v>0</v>
      </c>
      <c r="L110" s="146"/>
      <c r="M110" s="33"/>
      <c r="N110" s="147" t="s">
        <v>3</v>
      </c>
      <c r="O110" s="148" t="s">
        <v>45</v>
      </c>
      <c r="P110" s="149">
        <f t="shared" si="2"/>
        <v>0</v>
      </c>
      <c r="Q110" s="149">
        <f t="shared" si="3"/>
        <v>0</v>
      </c>
      <c r="R110" s="149">
        <f t="shared" si="4"/>
        <v>0</v>
      </c>
      <c r="T110" s="150">
        <f t="shared" si="5"/>
        <v>0</v>
      </c>
      <c r="U110" s="150">
        <v>6.9999999999999994E-5</v>
      </c>
      <c r="V110" s="150">
        <f t="shared" si="6"/>
        <v>4.1999999999999997E-3</v>
      </c>
      <c r="W110" s="150">
        <v>0</v>
      </c>
      <c r="X110" s="151">
        <f t="shared" si="7"/>
        <v>0</v>
      </c>
      <c r="AR110" s="152" t="s">
        <v>311</v>
      </c>
      <c r="AT110" s="152" t="s">
        <v>170</v>
      </c>
      <c r="AU110" s="152" t="s">
        <v>86</v>
      </c>
      <c r="AY110" s="18" t="s">
        <v>165</v>
      </c>
      <c r="BE110" s="153">
        <f t="shared" si="8"/>
        <v>0</v>
      </c>
      <c r="BF110" s="153">
        <f t="shared" si="9"/>
        <v>0</v>
      </c>
      <c r="BG110" s="153">
        <f t="shared" si="10"/>
        <v>0</v>
      </c>
      <c r="BH110" s="153">
        <f t="shared" si="11"/>
        <v>0</v>
      </c>
      <c r="BI110" s="153">
        <f t="shared" si="12"/>
        <v>0</v>
      </c>
      <c r="BJ110" s="18" t="s">
        <v>84</v>
      </c>
      <c r="BK110" s="153">
        <f t="shared" si="13"/>
        <v>0</v>
      </c>
      <c r="BL110" s="18" t="s">
        <v>311</v>
      </c>
      <c r="BM110" s="152" t="s">
        <v>3471</v>
      </c>
    </row>
    <row r="111" spans="2:65" s="1" customFormat="1" ht="37.75" customHeight="1" x14ac:dyDescent="0.2">
      <c r="B111" s="138"/>
      <c r="C111" s="139" t="s">
        <v>231</v>
      </c>
      <c r="D111" s="139" t="s">
        <v>170</v>
      </c>
      <c r="E111" s="140" t="s">
        <v>3472</v>
      </c>
      <c r="F111" s="141" t="s">
        <v>3473</v>
      </c>
      <c r="G111" s="142" t="s">
        <v>173</v>
      </c>
      <c r="H111" s="143">
        <v>60</v>
      </c>
      <c r="I111" s="144"/>
      <c r="J111" s="144"/>
      <c r="K111" s="145">
        <f t="shared" si="1"/>
        <v>0</v>
      </c>
      <c r="L111" s="146"/>
      <c r="M111" s="33"/>
      <c r="N111" s="147" t="s">
        <v>3</v>
      </c>
      <c r="O111" s="148" t="s">
        <v>45</v>
      </c>
      <c r="P111" s="149">
        <f t="shared" si="2"/>
        <v>0</v>
      </c>
      <c r="Q111" s="149">
        <f t="shared" si="3"/>
        <v>0</v>
      </c>
      <c r="R111" s="149">
        <f t="shared" si="4"/>
        <v>0</v>
      </c>
      <c r="T111" s="150">
        <f t="shared" si="5"/>
        <v>0</v>
      </c>
      <c r="U111" s="150">
        <v>0</v>
      </c>
      <c r="V111" s="150">
        <f t="shared" si="6"/>
        <v>0</v>
      </c>
      <c r="W111" s="150">
        <v>0</v>
      </c>
      <c r="X111" s="151">
        <f t="shared" si="7"/>
        <v>0</v>
      </c>
      <c r="AR111" s="152" t="s">
        <v>311</v>
      </c>
      <c r="AT111" s="152" t="s">
        <v>170</v>
      </c>
      <c r="AU111" s="152" t="s">
        <v>86</v>
      </c>
      <c r="AY111" s="18" t="s">
        <v>165</v>
      </c>
      <c r="BE111" s="153">
        <f t="shared" si="8"/>
        <v>0</v>
      </c>
      <c r="BF111" s="153">
        <f t="shared" si="9"/>
        <v>0</v>
      </c>
      <c r="BG111" s="153">
        <f t="shared" si="10"/>
        <v>0</v>
      </c>
      <c r="BH111" s="153">
        <f t="shared" si="11"/>
        <v>0</v>
      </c>
      <c r="BI111" s="153">
        <f t="shared" si="12"/>
        <v>0</v>
      </c>
      <c r="BJ111" s="18" t="s">
        <v>84</v>
      </c>
      <c r="BK111" s="153">
        <f t="shared" si="13"/>
        <v>0</v>
      </c>
      <c r="BL111" s="18" t="s">
        <v>311</v>
      </c>
      <c r="BM111" s="152" t="s">
        <v>3474</v>
      </c>
    </row>
    <row r="112" spans="2:65" s="1" customFormat="1" ht="16.5" customHeight="1" x14ac:dyDescent="0.2">
      <c r="B112" s="138"/>
      <c r="C112" s="139" t="s">
        <v>235</v>
      </c>
      <c r="D112" s="139" t="s">
        <v>170</v>
      </c>
      <c r="E112" s="140" t="s">
        <v>3475</v>
      </c>
      <c r="F112" s="141" t="s">
        <v>3476</v>
      </c>
      <c r="G112" s="142" t="s">
        <v>178</v>
      </c>
      <c r="H112" s="143">
        <v>3</v>
      </c>
      <c r="I112" s="144"/>
      <c r="J112" s="144"/>
      <c r="K112" s="145">
        <f t="shared" si="1"/>
        <v>0</v>
      </c>
      <c r="L112" s="146"/>
      <c r="M112" s="33"/>
      <c r="N112" s="147" t="s">
        <v>3</v>
      </c>
      <c r="O112" s="148" t="s">
        <v>45</v>
      </c>
      <c r="P112" s="149">
        <f t="shared" si="2"/>
        <v>0</v>
      </c>
      <c r="Q112" s="149">
        <f t="shared" si="3"/>
        <v>0</v>
      </c>
      <c r="R112" s="149">
        <f t="shared" si="4"/>
        <v>0</v>
      </c>
      <c r="T112" s="150">
        <f t="shared" si="5"/>
        <v>0</v>
      </c>
      <c r="U112" s="150">
        <v>0</v>
      </c>
      <c r="V112" s="150">
        <f t="shared" si="6"/>
        <v>0</v>
      </c>
      <c r="W112" s="150">
        <v>0</v>
      </c>
      <c r="X112" s="151">
        <f t="shared" si="7"/>
        <v>0</v>
      </c>
      <c r="AR112" s="152" t="s">
        <v>311</v>
      </c>
      <c r="AT112" s="152" t="s">
        <v>170</v>
      </c>
      <c r="AU112" s="152" t="s">
        <v>86</v>
      </c>
      <c r="AY112" s="18" t="s">
        <v>165</v>
      </c>
      <c r="BE112" s="153">
        <f t="shared" si="8"/>
        <v>0</v>
      </c>
      <c r="BF112" s="153">
        <f t="shared" si="9"/>
        <v>0</v>
      </c>
      <c r="BG112" s="153">
        <f t="shared" si="10"/>
        <v>0</v>
      </c>
      <c r="BH112" s="153">
        <f t="shared" si="11"/>
        <v>0</v>
      </c>
      <c r="BI112" s="153">
        <f t="shared" si="12"/>
        <v>0</v>
      </c>
      <c r="BJ112" s="18" t="s">
        <v>84</v>
      </c>
      <c r="BK112" s="153">
        <f t="shared" si="13"/>
        <v>0</v>
      </c>
      <c r="BL112" s="18" t="s">
        <v>311</v>
      </c>
      <c r="BM112" s="152" t="s">
        <v>3477</v>
      </c>
    </row>
    <row r="113" spans="2:65" s="1" customFormat="1" ht="16.5" customHeight="1" x14ac:dyDescent="0.2">
      <c r="B113" s="138"/>
      <c r="C113" s="139" t="s">
        <v>239</v>
      </c>
      <c r="D113" s="139" t="s">
        <v>170</v>
      </c>
      <c r="E113" s="140" t="s">
        <v>3478</v>
      </c>
      <c r="F113" s="141" t="s">
        <v>3479</v>
      </c>
      <c r="G113" s="142" t="s">
        <v>173</v>
      </c>
      <c r="H113" s="143">
        <v>145</v>
      </c>
      <c r="I113" s="144"/>
      <c r="J113" s="144"/>
      <c r="K113" s="145">
        <f t="shared" si="1"/>
        <v>0</v>
      </c>
      <c r="L113" s="146"/>
      <c r="M113" s="33"/>
      <c r="N113" s="179" t="s">
        <v>3</v>
      </c>
      <c r="O113" s="180" t="s">
        <v>45</v>
      </c>
      <c r="P113" s="181">
        <f t="shared" si="2"/>
        <v>0</v>
      </c>
      <c r="Q113" s="181">
        <f t="shared" si="3"/>
        <v>0</v>
      </c>
      <c r="R113" s="181">
        <f t="shared" si="4"/>
        <v>0</v>
      </c>
      <c r="S113" s="182"/>
      <c r="T113" s="183">
        <f t="shared" si="5"/>
        <v>0</v>
      </c>
      <c r="U113" s="183">
        <v>0</v>
      </c>
      <c r="V113" s="183">
        <f t="shared" si="6"/>
        <v>0</v>
      </c>
      <c r="W113" s="183">
        <v>0</v>
      </c>
      <c r="X113" s="184">
        <f t="shared" si="7"/>
        <v>0</v>
      </c>
      <c r="AR113" s="152" t="s">
        <v>311</v>
      </c>
      <c r="AT113" s="152" t="s">
        <v>170</v>
      </c>
      <c r="AU113" s="152" t="s">
        <v>86</v>
      </c>
      <c r="AY113" s="18" t="s">
        <v>165</v>
      </c>
      <c r="BE113" s="153">
        <f t="shared" si="8"/>
        <v>0</v>
      </c>
      <c r="BF113" s="153">
        <f t="shared" si="9"/>
        <v>0</v>
      </c>
      <c r="BG113" s="153">
        <f t="shared" si="10"/>
        <v>0</v>
      </c>
      <c r="BH113" s="153">
        <f t="shared" si="11"/>
        <v>0</v>
      </c>
      <c r="BI113" s="153">
        <f t="shared" si="12"/>
        <v>0</v>
      </c>
      <c r="BJ113" s="18" t="s">
        <v>84</v>
      </c>
      <c r="BK113" s="153">
        <f t="shared" si="13"/>
        <v>0</v>
      </c>
      <c r="BL113" s="18" t="s">
        <v>311</v>
      </c>
      <c r="BM113" s="152" t="s">
        <v>3480</v>
      </c>
    </row>
    <row r="114" spans="2:65" s="1" customFormat="1" ht="6.9" customHeight="1" x14ac:dyDescent="0.2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43"/>
      <c r="M114" s="33"/>
    </row>
  </sheetData>
  <autoFilter ref="C85:L113" xr:uid="{00000000-0009-0000-0000-00000B000000}"/>
  <mergeCells count="9">
    <mergeCell ref="E52:H52"/>
    <mergeCell ref="E76:H76"/>
    <mergeCell ref="E78:H78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BM126"/>
  <sheetViews>
    <sheetView showGridLines="0" topLeftCell="A101" workbookViewId="0">
      <selection activeCell="Z136" sqref="Z13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119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3481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ROUND(K85,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ROUND((SUM(BE85:BE125)),  2)</f>
        <v>0</v>
      </c>
      <c r="I35" s="97">
        <v>0.21</v>
      </c>
      <c r="K35" s="87">
        <f>ROUND(((SUM(BE85:BE125))*I35),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ROUND((SUM(BF85:BF125)),  2)</f>
        <v>0</v>
      </c>
      <c r="I36" s="97">
        <v>0.15</v>
      </c>
      <c r="K36" s="87">
        <f>ROUND(((SUM(BF85:BF125))*I36),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ROUND((SUM(BG85:BG125)),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ROUND((SUM(BH85:BH125)),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ROUND((SUM(BI85:BI125)),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VRN - VRN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Q85</f>
        <v>0</v>
      </c>
      <c r="J61" s="64">
        <f t="shared" si="0"/>
        <v>0</v>
      </c>
      <c r="K61" s="64">
        <f>K85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3482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K86</f>
        <v>0</v>
      </c>
      <c r="M62" s="107"/>
    </row>
    <row r="63" spans="2:47" s="9" customFormat="1" ht="20" customHeight="1" x14ac:dyDescent="0.2">
      <c r="B63" s="111"/>
      <c r="D63" s="112" t="s">
        <v>3483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K87</f>
        <v>0</v>
      </c>
      <c r="M63" s="111"/>
    </row>
    <row r="64" spans="2:47" s="9" customFormat="1" ht="20" customHeight="1" x14ac:dyDescent="0.2">
      <c r="B64" s="111"/>
      <c r="D64" s="112" t="s">
        <v>3484</v>
      </c>
      <c r="E64" s="113"/>
      <c r="F64" s="113"/>
      <c r="G64" s="113"/>
      <c r="H64" s="113"/>
      <c r="I64" s="114">
        <f>Q93</f>
        <v>0</v>
      </c>
      <c r="J64" s="114">
        <f>R93</f>
        <v>0</v>
      </c>
      <c r="K64" s="114">
        <f>K93</f>
        <v>0</v>
      </c>
      <c r="M64" s="111"/>
    </row>
    <row r="65" spans="2:13" s="9" customFormat="1" ht="20" customHeight="1" x14ac:dyDescent="0.2">
      <c r="B65" s="111"/>
      <c r="D65" s="112" t="s">
        <v>3485</v>
      </c>
      <c r="E65" s="113"/>
      <c r="F65" s="113"/>
      <c r="G65" s="113"/>
      <c r="H65" s="113"/>
      <c r="I65" s="114">
        <f>Q106</f>
        <v>0</v>
      </c>
      <c r="J65" s="114">
        <f>R106</f>
        <v>0</v>
      </c>
      <c r="K65" s="114">
        <f>K106</f>
        <v>0</v>
      </c>
      <c r="M65" s="111"/>
    </row>
    <row r="66" spans="2:13" s="1" customFormat="1" ht="21.75" customHeight="1" x14ac:dyDescent="0.2">
      <c r="B66" s="33"/>
      <c r="M66" s="33"/>
    </row>
    <row r="67" spans="2:13" s="1" customFormat="1" ht="6.9" customHeight="1" x14ac:dyDescent="0.2">
      <c r="B67" s="42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33"/>
    </row>
    <row r="71" spans="2:13" s="1" customFormat="1" ht="6.9" customHeight="1" x14ac:dyDescent="0.2">
      <c r="B71" s="44"/>
      <c r="C71" s="45"/>
      <c r="D71" s="45"/>
      <c r="E71" s="45"/>
      <c r="F71" s="45"/>
      <c r="G71" s="45"/>
      <c r="H71" s="45"/>
      <c r="I71" s="45"/>
      <c r="J71" s="45"/>
      <c r="K71" s="45"/>
      <c r="L71" s="45"/>
      <c r="M71" s="33"/>
    </row>
    <row r="72" spans="2:13" s="1" customFormat="1" ht="24.9" customHeight="1" x14ac:dyDescent="0.2">
      <c r="B72" s="33"/>
      <c r="C72" s="22" t="s">
        <v>145</v>
      </c>
      <c r="M72" s="33"/>
    </row>
    <row r="73" spans="2:13" s="1" customFormat="1" ht="6.9" customHeight="1" x14ac:dyDescent="0.2">
      <c r="B73" s="33"/>
      <c r="M73" s="33"/>
    </row>
    <row r="74" spans="2:13" s="1" customFormat="1" ht="12" customHeight="1" x14ac:dyDescent="0.2">
      <c r="B74" s="33"/>
      <c r="C74" s="28" t="s">
        <v>18</v>
      </c>
      <c r="M74" s="33"/>
    </row>
    <row r="75" spans="2:13" s="1" customFormat="1" ht="16.5" customHeight="1" x14ac:dyDescent="0.2">
      <c r="B75" s="33"/>
      <c r="E75" s="326" t="str">
        <f>E7</f>
        <v>Rozvoj vodíkové mobility v Ostravě 1.etapa - 1.a2. fáze</v>
      </c>
      <c r="F75" s="327"/>
      <c r="G75" s="327"/>
      <c r="H75" s="327"/>
      <c r="M75" s="33"/>
    </row>
    <row r="76" spans="2:13" s="1" customFormat="1" ht="12" customHeight="1" x14ac:dyDescent="0.2">
      <c r="B76" s="33"/>
      <c r="C76" s="28" t="s">
        <v>121</v>
      </c>
      <c r="M76" s="33"/>
    </row>
    <row r="77" spans="2:13" s="1" customFormat="1" ht="16.5" customHeight="1" x14ac:dyDescent="0.2">
      <c r="B77" s="33"/>
      <c r="E77" s="320" t="str">
        <f>E9</f>
        <v>VRN - VRN</v>
      </c>
      <c r="F77" s="325"/>
      <c r="G77" s="325"/>
      <c r="H77" s="325"/>
      <c r="M77" s="33"/>
    </row>
    <row r="78" spans="2:13" s="1" customFormat="1" ht="6.9" customHeight="1" x14ac:dyDescent="0.2">
      <c r="B78" s="33"/>
      <c r="M78" s="33"/>
    </row>
    <row r="79" spans="2:13" s="1" customFormat="1" ht="12" customHeight="1" x14ac:dyDescent="0.2">
      <c r="B79" s="33"/>
      <c r="C79" s="28" t="s">
        <v>22</v>
      </c>
      <c r="F79" s="26" t="str">
        <f>F12</f>
        <v>Ostrava</v>
      </c>
      <c r="I79" s="28" t="s">
        <v>24</v>
      </c>
      <c r="J79" s="50" t="str">
        <f>IF(J12="","",J12)</f>
        <v>28. 3. 2022</v>
      </c>
      <c r="M79" s="33"/>
    </row>
    <row r="80" spans="2:13" s="1" customFormat="1" ht="6.9" customHeight="1" x14ac:dyDescent="0.2">
      <c r="B80" s="33"/>
      <c r="M80" s="33"/>
    </row>
    <row r="81" spans="2:65" s="1" customFormat="1" ht="15.15" customHeight="1" x14ac:dyDescent="0.2">
      <c r="B81" s="33"/>
      <c r="C81" s="28" t="s">
        <v>26</v>
      </c>
      <c r="F81" s="26" t="str">
        <f>E15</f>
        <v>Dopravní podnik Ostrava a.s.</v>
      </c>
      <c r="I81" s="28" t="s">
        <v>33</v>
      </c>
      <c r="J81" s="31" t="str">
        <f>E21</f>
        <v>IGEA s.r.o.</v>
      </c>
      <c r="M81" s="33"/>
    </row>
    <row r="82" spans="2:65" s="1" customFormat="1" ht="15.15" customHeight="1" x14ac:dyDescent="0.2">
      <c r="B82" s="33"/>
      <c r="C82" s="28" t="s">
        <v>31</v>
      </c>
      <c r="F82" s="26" t="str">
        <f>IF(E18="","",E18)</f>
        <v>Vyplň údaj</v>
      </c>
      <c r="I82" s="28" t="s">
        <v>36</v>
      </c>
      <c r="J82" s="31" t="str">
        <f>E24</f>
        <v>R.Vojtěchová</v>
      </c>
      <c r="M82" s="33"/>
    </row>
    <row r="83" spans="2:65" s="1" customFormat="1" ht="10.4" customHeight="1" x14ac:dyDescent="0.2">
      <c r="B83" s="33"/>
      <c r="M83" s="33"/>
    </row>
    <row r="84" spans="2:65" s="10" customFormat="1" ht="29.25" customHeight="1" x14ac:dyDescent="0.2">
      <c r="B84" s="115"/>
      <c r="C84" s="116" t="s">
        <v>146</v>
      </c>
      <c r="D84" s="117" t="s">
        <v>59</v>
      </c>
      <c r="E84" s="117" t="s">
        <v>55</v>
      </c>
      <c r="F84" s="117" t="s">
        <v>56</v>
      </c>
      <c r="G84" s="117" t="s">
        <v>147</v>
      </c>
      <c r="H84" s="117" t="s">
        <v>148</v>
      </c>
      <c r="I84" s="117" t="s">
        <v>149</v>
      </c>
      <c r="J84" s="117" t="s">
        <v>150</v>
      </c>
      <c r="K84" s="118" t="s">
        <v>129</v>
      </c>
      <c r="L84" s="119" t="s">
        <v>151</v>
      </c>
      <c r="M84" s="115"/>
      <c r="N84" s="57" t="s">
        <v>3</v>
      </c>
      <c r="O84" s="58" t="s">
        <v>44</v>
      </c>
      <c r="P84" s="58" t="s">
        <v>152</v>
      </c>
      <c r="Q84" s="58" t="s">
        <v>153</v>
      </c>
      <c r="R84" s="58" t="s">
        <v>154</v>
      </c>
      <c r="S84" s="58" t="s">
        <v>155</v>
      </c>
      <c r="T84" s="58" t="s">
        <v>156</v>
      </c>
      <c r="U84" s="58" t="s">
        <v>157</v>
      </c>
      <c r="V84" s="58" t="s">
        <v>158</v>
      </c>
      <c r="W84" s="58" t="s">
        <v>159</v>
      </c>
      <c r="X84" s="59" t="s">
        <v>160</v>
      </c>
    </row>
    <row r="85" spans="2:65" s="1" customFormat="1" ht="22.75" customHeight="1" x14ac:dyDescent="0.35">
      <c r="B85" s="33"/>
      <c r="C85" s="62" t="s">
        <v>161</v>
      </c>
      <c r="K85" s="120">
        <f>BK85</f>
        <v>0</v>
      </c>
      <c r="M85" s="33"/>
      <c r="N85" s="60"/>
      <c r="O85" s="51"/>
      <c r="P85" s="51"/>
      <c r="Q85" s="121">
        <f>Q86</f>
        <v>0</v>
      </c>
      <c r="R85" s="121">
        <f>R86</f>
        <v>0</v>
      </c>
      <c r="S85" s="51"/>
      <c r="T85" s="122">
        <f>T86</f>
        <v>0</v>
      </c>
      <c r="U85" s="51"/>
      <c r="V85" s="122">
        <f>V86</f>
        <v>0</v>
      </c>
      <c r="W85" s="51"/>
      <c r="X85" s="123">
        <f>X86</f>
        <v>0</v>
      </c>
      <c r="AT85" s="18" t="s">
        <v>75</v>
      </c>
      <c r="AU85" s="18" t="s">
        <v>130</v>
      </c>
      <c r="BK85" s="124">
        <f>BK86</f>
        <v>0</v>
      </c>
    </row>
    <row r="86" spans="2:65" s="11" customFormat="1" ht="26" customHeight="1" x14ac:dyDescent="0.35">
      <c r="B86" s="125"/>
      <c r="D86" s="126" t="s">
        <v>75</v>
      </c>
      <c r="E86" s="127" t="s">
        <v>118</v>
      </c>
      <c r="F86" s="127" t="s">
        <v>3486</v>
      </c>
      <c r="I86" s="128"/>
      <c r="J86" s="128"/>
      <c r="K86" s="129">
        <f>BK86</f>
        <v>0</v>
      </c>
      <c r="M86" s="125"/>
      <c r="N86" s="130"/>
      <c r="Q86" s="131">
        <f>Q87+Q93+Q106</f>
        <v>0</v>
      </c>
      <c r="R86" s="131">
        <f>R87+R93+R106</f>
        <v>0</v>
      </c>
      <c r="T86" s="132">
        <f>T87+T93+T106</f>
        <v>0</v>
      </c>
      <c r="V86" s="132">
        <f>V87+V93+V106</f>
        <v>0</v>
      </c>
      <c r="X86" s="133">
        <f>X87+X93+X106</f>
        <v>0</v>
      </c>
      <c r="AR86" s="126" t="s">
        <v>186</v>
      </c>
      <c r="AT86" s="134" t="s">
        <v>75</v>
      </c>
      <c r="AU86" s="134" t="s">
        <v>76</v>
      </c>
      <c r="AY86" s="126" t="s">
        <v>165</v>
      </c>
      <c r="BK86" s="135">
        <f>BK87+BK93+BK106</f>
        <v>0</v>
      </c>
    </row>
    <row r="87" spans="2:65" s="11" customFormat="1" ht="22.75" customHeight="1" x14ac:dyDescent="0.25">
      <c r="B87" s="125"/>
      <c r="D87" s="126" t="s">
        <v>75</v>
      </c>
      <c r="E87" s="136" t="s">
        <v>3487</v>
      </c>
      <c r="F87" s="136" t="s">
        <v>3488</v>
      </c>
      <c r="I87" s="128"/>
      <c r="J87" s="128"/>
      <c r="K87" s="137">
        <f>BK87</f>
        <v>0</v>
      </c>
      <c r="M87" s="125"/>
      <c r="N87" s="130"/>
      <c r="Q87" s="131">
        <f>SUM(Q88:Q92)</f>
        <v>0</v>
      </c>
      <c r="R87" s="131">
        <f>SUM(R88:R92)</f>
        <v>0</v>
      </c>
      <c r="T87" s="132">
        <f>SUM(T88:T92)</f>
        <v>0</v>
      </c>
      <c r="V87" s="132">
        <f>SUM(V88:V92)</f>
        <v>0</v>
      </c>
      <c r="X87" s="133">
        <f>SUM(X88:X92)</f>
        <v>0</v>
      </c>
      <c r="AR87" s="126" t="s">
        <v>186</v>
      </c>
      <c r="AT87" s="134" t="s">
        <v>75</v>
      </c>
      <c r="AU87" s="134" t="s">
        <v>84</v>
      </c>
      <c r="AY87" s="126" t="s">
        <v>165</v>
      </c>
      <c r="BK87" s="135">
        <f>SUM(BK88:BK92)</f>
        <v>0</v>
      </c>
    </row>
    <row r="88" spans="2:65" s="1" customFormat="1" ht="16.5" customHeight="1" x14ac:dyDescent="0.2">
      <c r="B88" s="138"/>
      <c r="C88" s="139" t="s">
        <v>84</v>
      </c>
      <c r="D88" s="139" t="s">
        <v>170</v>
      </c>
      <c r="E88" s="140" t="s">
        <v>3489</v>
      </c>
      <c r="F88" s="141" t="s">
        <v>3490</v>
      </c>
      <c r="G88" s="142" t="s">
        <v>788</v>
      </c>
      <c r="H88" s="143">
        <v>1</v>
      </c>
      <c r="I88" s="144"/>
      <c r="J88" s="144"/>
      <c r="K88" s="145">
        <f>ROUND(P88*H88,2)</f>
        <v>0</v>
      </c>
      <c r="L88" s="146"/>
      <c r="M88" s="33"/>
      <c r="N88" s="147" t="s">
        <v>3</v>
      </c>
      <c r="O88" s="148" t="s">
        <v>45</v>
      </c>
      <c r="P88" s="149">
        <f>I88+J88</f>
        <v>0</v>
      </c>
      <c r="Q88" s="149">
        <f>ROUND(I88*H88,2)</f>
        <v>0</v>
      </c>
      <c r="R88" s="149">
        <f>ROUND(J88*H88,2)</f>
        <v>0</v>
      </c>
      <c r="T88" s="150">
        <f>S88*H88</f>
        <v>0</v>
      </c>
      <c r="U88" s="150">
        <v>0</v>
      </c>
      <c r="V88" s="150">
        <f>U88*H88</f>
        <v>0</v>
      </c>
      <c r="W88" s="150">
        <v>0</v>
      </c>
      <c r="X88" s="151">
        <f>W88*H88</f>
        <v>0</v>
      </c>
      <c r="AR88" s="152" t="s">
        <v>2429</v>
      </c>
      <c r="AT88" s="152" t="s">
        <v>170</v>
      </c>
      <c r="AU88" s="152" t="s">
        <v>86</v>
      </c>
      <c r="AY88" s="18" t="s">
        <v>165</v>
      </c>
      <c r="BE88" s="153">
        <f>IF(O88="základní",K88,0)</f>
        <v>0</v>
      </c>
      <c r="BF88" s="153">
        <f>IF(O88="snížená",K88,0)</f>
        <v>0</v>
      </c>
      <c r="BG88" s="153">
        <f>IF(O88="zákl. přenesená",K88,0)</f>
        <v>0</v>
      </c>
      <c r="BH88" s="153">
        <f>IF(O88="sníž. přenesená",K88,0)</f>
        <v>0</v>
      </c>
      <c r="BI88" s="153">
        <f>IF(O88="nulová",K88,0)</f>
        <v>0</v>
      </c>
      <c r="BJ88" s="18" t="s">
        <v>84</v>
      </c>
      <c r="BK88" s="153">
        <f>ROUND(P88*H88,2)</f>
        <v>0</v>
      </c>
      <c r="BL88" s="18" t="s">
        <v>2429</v>
      </c>
      <c r="BM88" s="152" t="s">
        <v>3491</v>
      </c>
    </row>
    <row r="89" spans="2:65" s="1" customFormat="1" ht="24.15" customHeight="1" x14ac:dyDescent="0.2">
      <c r="B89" s="138"/>
      <c r="C89" s="139" t="s">
        <v>86</v>
      </c>
      <c r="D89" s="139" t="s">
        <v>170</v>
      </c>
      <c r="E89" s="140" t="s">
        <v>3492</v>
      </c>
      <c r="F89" s="141" t="s">
        <v>3493</v>
      </c>
      <c r="G89" s="142" t="s">
        <v>788</v>
      </c>
      <c r="H89" s="143">
        <v>1</v>
      </c>
      <c r="I89" s="144"/>
      <c r="J89" s="144"/>
      <c r="K89" s="145">
        <f>ROUND(P89*H89,2)</f>
        <v>0</v>
      </c>
      <c r="L89" s="146"/>
      <c r="M89" s="33"/>
      <c r="N89" s="147" t="s">
        <v>3</v>
      </c>
      <c r="O89" s="148" t="s">
        <v>45</v>
      </c>
      <c r="P89" s="149">
        <f>I89+J89</f>
        <v>0</v>
      </c>
      <c r="Q89" s="149">
        <f>ROUND(I89*H89,2)</f>
        <v>0</v>
      </c>
      <c r="R89" s="149">
        <f>ROUND(J89*H89,2)</f>
        <v>0</v>
      </c>
      <c r="T89" s="150">
        <f>S89*H89</f>
        <v>0</v>
      </c>
      <c r="U89" s="150">
        <v>0</v>
      </c>
      <c r="V89" s="150">
        <f>U89*H89</f>
        <v>0</v>
      </c>
      <c r="W89" s="150">
        <v>0</v>
      </c>
      <c r="X89" s="151">
        <f>W89*H89</f>
        <v>0</v>
      </c>
      <c r="AR89" s="152" t="s">
        <v>2429</v>
      </c>
      <c r="AT89" s="152" t="s">
        <v>170</v>
      </c>
      <c r="AU89" s="152" t="s">
        <v>86</v>
      </c>
      <c r="AY89" s="18" t="s">
        <v>165</v>
      </c>
      <c r="BE89" s="153">
        <f>IF(O89="základní",K89,0)</f>
        <v>0</v>
      </c>
      <c r="BF89" s="153">
        <f>IF(O89="snížená",K89,0)</f>
        <v>0</v>
      </c>
      <c r="BG89" s="153">
        <f>IF(O89="zákl. přenesená",K89,0)</f>
        <v>0</v>
      </c>
      <c r="BH89" s="153">
        <f>IF(O89="sníž. přenesená",K89,0)</f>
        <v>0</v>
      </c>
      <c r="BI89" s="153">
        <f>IF(O89="nulová",K89,0)</f>
        <v>0</v>
      </c>
      <c r="BJ89" s="18" t="s">
        <v>84</v>
      </c>
      <c r="BK89" s="153">
        <f>ROUND(P89*H89,2)</f>
        <v>0</v>
      </c>
      <c r="BL89" s="18" t="s">
        <v>2429</v>
      </c>
      <c r="BM89" s="152" t="s">
        <v>3494</v>
      </c>
    </row>
    <row r="90" spans="2:65" s="1" customFormat="1" ht="24.15" customHeight="1" x14ac:dyDescent="0.2">
      <c r="B90" s="138"/>
      <c r="C90" s="139" t="s">
        <v>164</v>
      </c>
      <c r="D90" s="139" t="s">
        <v>170</v>
      </c>
      <c r="E90" s="140" t="s">
        <v>3495</v>
      </c>
      <c r="F90" s="141" t="s">
        <v>3496</v>
      </c>
      <c r="G90" s="142" t="s">
        <v>788</v>
      </c>
      <c r="H90" s="143">
        <v>1</v>
      </c>
      <c r="I90" s="144"/>
      <c r="J90" s="144"/>
      <c r="K90" s="145">
        <f>ROUND(P90*H90,2)</f>
        <v>0</v>
      </c>
      <c r="L90" s="146"/>
      <c r="M90" s="33"/>
      <c r="N90" s="147" t="s">
        <v>3</v>
      </c>
      <c r="O90" s="148" t="s">
        <v>45</v>
      </c>
      <c r="P90" s="149">
        <f>I90+J90</f>
        <v>0</v>
      </c>
      <c r="Q90" s="149">
        <f>ROUND(I90*H90,2)</f>
        <v>0</v>
      </c>
      <c r="R90" s="149">
        <f>ROUND(J90*H90,2)</f>
        <v>0</v>
      </c>
      <c r="T90" s="150">
        <f>S90*H90</f>
        <v>0</v>
      </c>
      <c r="U90" s="150">
        <v>0</v>
      </c>
      <c r="V90" s="150">
        <f>U90*H90</f>
        <v>0</v>
      </c>
      <c r="W90" s="150">
        <v>0</v>
      </c>
      <c r="X90" s="151">
        <f>W90*H90</f>
        <v>0</v>
      </c>
      <c r="AR90" s="152" t="s">
        <v>2429</v>
      </c>
      <c r="AT90" s="152" t="s">
        <v>170</v>
      </c>
      <c r="AU90" s="152" t="s">
        <v>86</v>
      </c>
      <c r="AY90" s="18" t="s">
        <v>165</v>
      </c>
      <c r="BE90" s="153">
        <f>IF(O90="základní",K90,0)</f>
        <v>0</v>
      </c>
      <c r="BF90" s="153">
        <f>IF(O90="snížená",K90,0)</f>
        <v>0</v>
      </c>
      <c r="BG90" s="153">
        <f>IF(O90="zákl. přenesená",K90,0)</f>
        <v>0</v>
      </c>
      <c r="BH90" s="153">
        <f>IF(O90="sníž. přenesená",K90,0)</f>
        <v>0</v>
      </c>
      <c r="BI90" s="153">
        <f>IF(O90="nulová",K90,0)</f>
        <v>0</v>
      </c>
      <c r="BJ90" s="18" t="s">
        <v>84</v>
      </c>
      <c r="BK90" s="153">
        <f>ROUND(P90*H90,2)</f>
        <v>0</v>
      </c>
      <c r="BL90" s="18" t="s">
        <v>2429</v>
      </c>
      <c r="BM90" s="152" t="s">
        <v>3497</v>
      </c>
    </row>
    <row r="91" spans="2:65" s="1" customFormat="1" ht="16.5" customHeight="1" x14ac:dyDescent="0.2">
      <c r="B91" s="138"/>
      <c r="C91" s="139" t="s">
        <v>174</v>
      </c>
      <c r="D91" s="139" t="s">
        <v>170</v>
      </c>
      <c r="E91" s="140" t="s">
        <v>3498</v>
      </c>
      <c r="F91" s="141" t="s">
        <v>3499</v>
      </c>
      <c r="G91" s="142" t="s">
        <v>788</v>
      </c>
      <c r="H91" s="143">
        <v>1</v>
      </c>
      <c r="I91" s="144"/>
      <c r="J91" s="144"/>
      <c r="K91" s="145">
        <f>ROUND(P91*H91,2)</f>
        <v>0</v>
      </c>
      <c r="L91" s="146"/>
      <c r="M91" s="33"/>
      <c r="N91" s="147" t="s">
        <v>3</v>
      </c>
      <c r="O91" s="148" t="s">
        <v>45</v>
      </c>
      <c r="P91" s="149">
        <f>I91+J91</f>
        <v>0</v>
      </c>
      <c r="Q91" s="149">
        <f>ROUND(I91*H91,2)</f>
        <v>0</v>
      </c>
      <c r="R91" s="149">
        <f>ROUND(J91*H91,2)</f>
        <v>0</v>
      </c>
      <c r="T91" s="150">
        <f>S91*H91</f>
        <v>0</v>
      </c>
      <c r="U91" s="150">
        <v>0</v>
      </c>
      <c r="V91" s="150">
        <f>U91*H91</f>
        <v>0</v>
      </c>
      <c r="W91" s="150">
        <v>0</v>
      </c>
      <c r="X91" s="151">
        <f>W91*H91</f>
        <v>0</v>
      </c>
      <c r="AR91" s="152" t="s">
        <v>2429</v>
      </c>
      <c r="AT91" s="152" t="s">
        <v>170</v>
      </c>
      <c r="AU91" s="152" t="s">
        <v>86</v>
      </c>
      <c r="AY91" s="18" t="s">
        <v>165</v>
      </c>
      <c r="BE91" s="153">
        <f>IF(O91="základní",K91,0)</f>
        <v>0</v>
      </c>
      <c r="BF91" s="153">
        <f>IF(O91="snížená",K91,0)</f>
        <v>0</v>
      </c>
      <c r="BG91" s="153">
        <f>IF(O91="zákl. přenesená",K91,0)</f>
        <v>0</v>
      </c>
      <c r="BH91" s="153">
        <f>IF(O91="sníž. přenesená",K91,0)</f>
        <v>0</v>
      </c>
      <c r="BI91" s="153">
        <f>IF(O91="nulová",K91,0)</f>
        <v>0</v>
      </c>
      <c r="BJ91" s="18" t="s">
        <v>84</v>
      </c>
      <c r="BK91" s="153">
        <f>ROUND(P91*H91,2)</f>
        <v>0</v>
      </c>
      <c r="BL91" s="18" t="s">
        <v>2429</v>
      </c>
      <c r="BM91" s="152" t="s">
        <v>3500</v>
      </c>
    </row>
    <row r="92" spans="2:65" s="1" customFormat="1" ht="16.5" customHeight="1" x14ac:dyDescent="0.2">
      <c r="B92" s="138"/>
      <c r="C92" s="139" t="s">
        <v>186</v>
      </c>
      <c r="D92" s="139" t="s">
        <v>170</v>
      </c>
      <c r="E92" s="140" t="s">
        <v>3501</v>
      </c>
      <c r="F92" s="141" t="s">
        <v>3502</v>
      </c>
      <c r="G92" s="142" t="s">
        <v>788</v>
      </c>
      <c r="H92" s="143">
        <v>2</v>
      </c>
      <c r="I92" s="144"/>
      <c r="J92" s="144"/>
      <c r="K92" s="145">
        <f>ROUND(P92*H92,2)</f>
        <v>0</v>
      </c>
      <c r="L92" s="146"/>
      <c r="M92" s="33"/>
      <c r="N92" s="147" t="s">
        <v>3</v>
      </c>
      <c r="O92" s="148" t="s">
        <v>45</v>
      </c>
      <c r="P92" s="149">
        <f>I92+J92</f>
        <v>0</v>
      </c>
      <c r="Q92" s="149">
        <f>ROUND(I92*H92,2)</f>
        <v>0</v>
      </c>
      <c r="R92" s="149">
        <f>ROUND(J92*H92,2)</f>
        <v>0</v>
      </c>
      <c r="T92" s="150">
        <f>S92*H92</f>
        <v>0</v>
      </c>
      <c r="U92" s="150">
        <v>0</v>
      </c>
      <c r="V92" s="150">
        <f>U92*H92</f>
        <v>0</v>
      </c>
      <c r="W92" s="150">
        <v>0</v>
      </c>
      <c r="X92" s="151">
        <f>W92*H92</f>
        <v>0</v>
      </c>
      <c r="AR92" s="152" t="s">
        <v>2429</v>
      </c>
      <c r="AT92" s="152" t="s">
        <v>170</v>
      </c>
      <c r="AU92" s="152" t="s">
        <v>86</v>
      </c>
      <c r="AY92" s="18" t="s">
        <v>165</v>
      </c>
      <c r="BE92" s="153">
        <f>IF(O92="základní",K92,0)</f>
        <v>0</v>
      </c>
      <c r="BF92" s="153">
        <f>IF(O92="snížená",K92,0)</f>
        <v>0</v>
      </c>
      <c r="BG92" s="153">
        <f>IF(O92="zákl. přenesená",K92,0)</f>
        <v>0</v>
      </c>
      <c r="BH92" s="153">
        <f>IF(O92="sníž. přenesená",K92,0)</f>
        <v>0</v>
      </c>
      <c r="BI92" s="153">
        <f>IF(O92="nulová",K92,0)</f>
        <v>0</v>
      </c>
      <c r="BJ92" s="18" t="s">
        <v>84</v>
      </c>
      <c r="BK92" s="153">
        <f>ROUND(P92*H92,2)</f>
        <v>0</v>
      </c>
      <c r="BL92" s="18" t="s">
        <v>2429</v>
      </c>
      <c r="BM92" s="152" t="s">
        <v>3503</v>
      </c>
    </row>
    <row r="93" spans="2:65" s="11" customFormat="1" ht="22.75" customHeight="1" x14ac:dyDescent="0.25">
      <c r="B93" s="125"/>
      <c r="D93" s="126" t="s">
        <v>75</v>
      </c>
      <c r="E93" s="136" t="s">
        <v>3504</v>
      </c>
      <c r="F93" s="136" t="s">
        <v>3505</v>
      </c>
      <c r="I93" s="128"/>
      <c r="J93" s="128"/>
      <c r="K93" s="137">
        <f>BK93</f>
        <v>0</v>
      </c>
      <c r="M93" s="125"/>
      <c r="N93" s="130"/>
      <c r="Q93" s="131">
        <f>SUM(Q94:Q105)</f>
        <v>0</v>
      </c>
      <c r="R93" s="131">
        <f>SUM(R94:R105)</f>
        <v>0</v>
      </c>
      <c r="T93" s="132">
        <f>SUM(T94:T105)</f>
        <v>0</v>
      </c>
      <c r="V93" s="132">
        <f>SUM(V94:V105)</f>
        <v>0</v>
      </c>
      <c r="X93" s="133">
        <f>SUM(X94:X105)</f>
        <v>0</v>
      </c>
      <c r="AR93" s="126" t="s">
        <v>186</v>
      </c>
      <c r="AT93" s="134" t="s">
        <v>75</v>
      </c>
      <c r="AU93" s="134" t="s">
        <v>84</v>
      </c>
      <c r="AY93" s="126" t="s">
        <v>165</v>
      </c>
      <c r="BK93" s="135">
        <f>SUM(BK94:BK105)</f>
        <v>0</v>
      </c>
    </row>
    <row r="94" spans="2:65" s="1" customFormat="1" ht="24.15" customHeight="1" x14ac:dyDescent="0.2">
      <c r="B94" s="138"/>
      <c r="C94" s="139" t="s">
        <v>190</v>
      </c>
      <c r="D94" s="139" t="s">
        <v>170</v>
      </c>
      <c r="E94" s="140" t="s">
        <v>3506</v>
      </c>
      <c r="F94" s="141" t="s">
        <v>3507</v>
      </c>
      <c r="G94" s="142" t="s">
        <v>788</v>
      </c>
      <c r="H94" s="143">
        <v>1</v>
      </c>
      <c r="I94" s="144"/>
      <c r="J94" s="144"/>
      <c r="K94" s="145">
        <f>ROUND(P94*H94,2)</f>
        <v>0</v>
      </c>
      <c r="L94" s="146"/>
      <c r="M94" s="33"/>
      <c r="N94" s="147" t="s">
        <v>3</v>
      </c>
      <c r="O94" s="148" t="s">
        <v>45</v>
      </c>
      <c r="P94" s="149">
        <f>I94+J94</f>
        <v>0</v>
      </c>
      <c r="Q94" s="149">
        <f>ROUND(I94*H94,2)</f>
        <v>0</v>
      </c>
      <c r="R94" s="149">
        <f>ROUND(J94*H94,2)</f>
        <v>0</v>
      </c>
      <c r="T94" s="150">
        <f>S94*H94</f>
        <v>0</v>
      </c>
      <c r="U94" s="150">
        <v>0</v>
      </c>
      <c r="V94" s="150">
        <f>U94*H94</f>
        <v>0</v>
      </c>
      <c r="W94" s="150">
        <v>0</v>
      </c>
      <c r="X94" s="151">
        <f>W94*H94</f>
        <v>0</v>
      </c>
      <c r="AR94" s="152" t="s">
        <v>2429</v>
      </c>
      <c r="AT94" s="152" t="s">
        <v>170</v>
      </c>
      <c r="AU94" s="152" t="s">
        <v>86</v>
      </c>
      <c r="AY94" s="18" t="s">
        <v>165</v>
      </c>
      <c r="BE94" s="153">
        <f>IF(O94="základní",K94,0)</f>
        <v>0</v>
      </c>
      <c r="BF94" s="153">
        <f>IF(O94="snížená",K94,0)</f>
        <v>0</v>
      </c>
      <c r="BG94" s="153">
        <f>IF(O94="zákl. přenesená",K94,0)</f>
        <v>0</v>
      </c>
      <c r="BH94" s="153">
        <f>IF(O94="sníž. přenesená",K94,0)</f>
        <v>0</v>
      </c>
      <c r="BI94" s="153">
        <f>IF(O94="nulová",K94,0)</f>
        <v>0</v>
      </c>
      <c r="BJ94" s="18" t="s">
        <v>84</v>
      </c>
      <c r="BK94" s="153">
        <f>ROUND(P94*H94,2)</f>
        <v>0</v>
      </c>
      <c r="BL94" s="18" t="s">
        <v>2429</v>
      </c>
      <c r="BM94" s="152" t="s">
        <v>3508</v>
      </c>
    </row>
    <row r="95" spans="2:65" s="1" customFormat="1" ht="16.5" customHeight="1" x14ac:dyDescent="0.2">
      <c r="B95" s="138"/>
      <c r="C95" s="139" t="s">
        <v>195</v>
      </c>
      <c r="D95" s="139" t="s">
        <v>170</v>
      </c>
      <c r="E95" s="140" t="s">
        <v>3509</v>
      </c>
      <c r="F95" s="141" t="s">
        <v>3510</v>
      </c>
      <c r="G95" s="142" t="s">
        <v>788</v>
      </c>
      <c r="H95" s="143">
        <v>1</v>
      </c>
      <c r="I95" s="144"/>
      <c r="J95" s="144"/>
      <c r="K95" s="145">
        <f>ROUND(P95*H95,2)</f>
        <v>0</v>
      </c>
      <c r="L95" s="146"/>
      <c r="M95" s="33"/>
      <c r="N95" s="147" t="s">
        <v>3</v>
      </c>
      <c r="O95" s="148" t="s">
        <v>45</v>
      </c>
      <c r="P95" s="149">
        <f>I95+J95</f>
        <v>0</v>
      </c>
      <c r="Q95" s="149">
        <f>ROUND(I95*H95,2)</f>
        <v>0</v>
      </c>
      <c r="R95" s="149">
        <f>ROUND(J95*H95,2)</f>
        <v>0</v>
      </c>
      <c r="T95" s="150">
        <f>S95*H95</f>
        <v>0</v>
      </c>
      <c r="U95" s="150">
        <v>0</v>
      </c>
      <c r="V95" s="150">
        <f>U95*H95</f>
        <v>0</v>
      </c>
      <c r="W95" s="150">
        <v>0</v>
      </c>
      <c r="X95" s="151">
        <f>W95*H95</f>
        <v>0</v>
      </c>
      <c r="AR95" s="152" t="s">
        <v>2429</v>
      </c>
      <c r="AT95" s="152" t="s">
        <v>170</v>
      </c>
      <c r="AU95" s="152" t="s">
        <v>86</v>
      </c>
      <c r="AY95" s="18" t="s">
        <v>165</v>
      </c>
      <c r="BE95" s="153">
        <f>IF(O95="základní",K95,0)</f>
        <v>0</v>
      </c>
      <c r="BF95" s="153">
        <f>IF(O95="snížená",K95,0)</f>
        <v>0</v>
      </c>
      <c r="BG95" s="153">
        <f>IF(O95="zákl. přenesená",K95,0)</f>
        <v>0</v>
      </c>
      <c r="BH95" s="153">
        <f>IF(O95="sníž. přenesená",K95,0)</f>
        <v>0</v>
      </c>
      <c r="BI95" s="153">
        <f>IF(O95="nulová",K95,0)</f>
        <v>0</v>
      </c>
      <c r="BJ95" s="18" t="s">
        <v>84</v>
      </c>
      <c r="BK95" s="153">
        <f>ROUND(P95*H95,2)</f>
        <v>0</v>
      </c>
      <c r="BL95" s="18" t="s">
        <v>2429</v>
      </c>
      <c r="BM95" s="152" t="s">
        <v>3511</v>
      </c>
    </row>
    <row r="96" spans="2:65" s="12" customFormat="1" x14ac:dyDescent="0.2">
      <c r="B96" s="164"/>
      <c r="D96" s="165" t="s">
        <v>603</v>
      </c>
      <c r="E96" s="166" t="s">
        <v>3</v>
      </c>
      <c r="F96" s="167" t="s">
        <v>3512</v>
      </c>
      <c r="H96" s="168">
        <v>1</v>
      </c>
      <c r="I96" s="169"/>
      <c r="J96" s="169"/>
      <c r="M96" s="164"/>
      <c r="N96" s="170"/>
      <c r="X96" s="171"/>
      <c r="AT96" s="166" t="s">
        <v>603</v>
      </c>
      <c r="AU96" s="166" t="s">
        <v>86</v>
      </c>
      <c r="AV96" s="12" t="s">
        <v>86</v>
      </c>
      <c r="AW96" s="12" t="s">
        <v>5</v>
      </c>
      <c r="AX96" s="12" t="s">
        <v>84</v>
      </c>
      <c r="AY96" s="166" t="s">
        <v>165</v>
      </c>
    </row>
    <row r="97" spans="2:65" s="14" customFormat="1" x14ac:dyDescent="0.2">
      <c r="B97" s="185"/>
      <c r="D97" s="165" t="s">
        <v>603</v>
      </c>
      <c r="E97" s="186" t="s">
        <v>3</v>
      </c>
      <c r="F97" s="187" t="s">
        <v>3513</v>
      </c>
      <c r="H97" s="186" t="s">
        <v>3</v>
      </c>
      <c r="I97" s="188"/>
      <c r="J97" s="188"/>
      <c r="M97" s="185"/>
      <c r="N97" s="189"/>
      <c r="X97" s="190"/>
      <c r="AT97" s="186" t="s">
        <v>603</v>
      </c>
      <c r="AU97" s="186" t="s">
        <v>86</v>
      </c>
      <c r="AV97" s="14" t="s">
        <v>84</v>
      </c>
      <c r="AW97" s="14" t="s">
        <v>5</v>
      </c>
      <c r="AX97" s="14" t="s">
        <v>76</v>
      </c>
      <c r="AY97" s="186" t="s">
        <v>165</v>
      </c>
    </row>
    <row r="98" spans="2:65" s="14" customFormat="1" ht="20" x14ac:dyDescent="0.2">
      <c r="B98" s="185"/>
      <c r="D98" s="165" t="s">
        <v>603</v>
      </c>
      <c r="E98" s="186" t="s">
        <v>3</v>
      </c>
      <c r="F98" s="187" t="s">
        <v>3514</v>
      </c>
      <c r="H98" s="186" t="s">
        <v>3</v>
      </c>
      <c r="I98" s="188"/>
      <c r="J98" s="188"/>
      <c r="M98" s="185"/>
      <c r="N98" s="189"/>
      <c r="X98" s="190"/>
      <c r="AT98" s="186" t="s">
        <v>603</v>
      </c>
      <c r="AU98" s="186" t="s">
        <v>86</v>
      </c>
      <c r="AV98" s="14" t="s">
        <v>84</v>
      </c>
      <c r="AW98" s="14" t="s">
        <v>5</v>
      </c>
      <c r="AX98" s="14" t="s">
        <v>76</v>
      </c>
      <c r="AY98" s="186" t="s">
        <v>165</v>
      </c>
    </row>
    <row r="99" spans="2:65" s="14" customFormat="1" ht="20" x14ac:dyDescent="0.2">
      <c r="B99" s="185"/>
      <c r="D99" s="165" t="s">
        <v>603</v>
      </c>
      <c r="E99" s="186" t="s">
        <v>3</v>
      </c>
      <c r="F99" s="187" t="s">
        <v>3515</v>
      </c>
      <c r="H99" s="186" t="s">
        <v>3</v>
      </c>
      <c r="I99" s="188"/>
      <c r="J99" s="188"/>
      <c r="M99" s="185"/>
      <c r="N99" s="189"/>
      <c r="X99" s="190"/>
      <c r="AT99" s="186" t="s">
        <v>603</v>
      </c>
      <c r="AU99" s="186" t="s">
        <v>86</v>
      </c>
      <c r="AV99" s="14" t="s">
        <v>84</v>
      </c>
      <c r="AW99" s="14" t="s">
        <v>5</v>
      </c>
      <c r="AX99" s="14" t="s">
        <v>76</v>
      </c>
      <c r="AY99" s="186" t="s">
        <v>165</v>
      </c>
    </row>
    <row r="100" spans="2:65" s="14" customFormat="1" ht="20" x14ac:dyDescent="0.2">
      <c r="B100" s="185"/>
      <c r="D100" s="165" t="s">
        <v>603</v>
      </c>
      <c r="E100" s="186" t="s">
        <v>3</v>
      </c>
      <c r="F100" s="187" t="s">
        <v>3516</v>
      </c>
      <c r="H100" s="186" t="s">
        <v>3</v>
      </c>
      <c r="I100" s="188"/>
      <c r="J100" s="188"/>
      <c r="M100" s="185"/>
      <c r="N100" s="189"/>
      <c r="X100" s="190"/>
      <c r="AT100" s="186" t="s">
        <v>603</v>
      </c>
      <c r="AU100" s="186" t="s">
        <v>86</v>
      </c>
      <c r="AV100" s="14" t="s">
        <v>84</v>
      </c>
      <c r="AW100" s="14" t="s">
        <v>5</v>
      </c>
      <c r="AX100" s="14" t="s">
        <v>76</v>
      </c>
      <c r="AY100" s="186" t="s">
        <v>165</v>
      </c>
    </row>
    <row r="101" spans="2:65" s="14" customFormat="1" ht="30" x14ac:dyDescent="0.2">
      <c r="B101" s="185"/>
      <c r="D101" s="165" t="s">
        <v>603</v>
      </c>
      <c r="E101" s="186" t="s">
        <v>3</v>
      </c>
      <c r="F101" s="187" t="s">
        <v>3517</v>
      </c>
      <c r="H101" s="186" t="s">
        <v>3</v>
      </c>
      <c r="I101" s="188"/>
      <c r="J101" s="188"/>
      <c r="M101" s="185"/>
      <c r="N101" s="189"/>
      <c r="X101" s="190"/>
      <c r="AT101" s="186" t="s">
        <v>603</v>
      </c>
      <c r="AU101" s="186" t="s">
        <v>86</v>
      </c>
      <c r="AV101" s="14" t="s">
        <v>84</v>
      </c>
      <c r="AW101" s="14" t="s">
        <v>5</v>
      </c>
      <c r="AX101" s="14" t="s">
        <v>76</v>
      </c>
      <c r="AY101" s="186" t="s">
        <v>165</v>
      </c>
    </row>
    <row r="102" spans="2:65" s="1" customFormat="1" ht="16.5" customHeight="1" x14ac:dyDescent="0.2">
      <c r="B102" s="138"/>
      <c r="C102" s="139" t="s">
        <v>202</v>
      </c>
      <c r="D102" s="139" t="s">
        <v>170</v>
      </c>
      <c r="E102" s="140" t="s">
        <v>3518</v>
      </c>
      <c r="F102" s="141" t="s">
        <v>3519</v>
      </c>
      <c r="G102" s="142" t="s">
        <v>788</v>
      </c>
      <c r="H102" s="143">
        <v>1</v>
      </c>
      <c r="I102" s="144"/>
      <c r="J102" s="144"/>
      <c r="K102" s="145">
        <f>ROUND(P102*H102,2)</f>
        <v>0</v>
      </c>
      <c r="L102" s="146"/>
      <c r="M102" s="33"/>
      <c r="N102" s="147" t="s">
        <v>3</v>
      </c>
      <c r="O102" s="148" t="s">
        <v>45</v>
      </c>
      <c r="P102" s="149">
        <f>I102+J102</f>
        <v>0</v>
      </c>
      <c r="Q102" s="149">
        <f>ROUND(I102*H102,2)</f>
        <v>0</v>
      </c>
      <c r="R102" s="149">
        <f>ROUND(J102*H102,2)</f>
        <v>0</v>
      </c>
      <c r="T102" s="150">
        <f>S102*H102</f>
        <v>0</v>
      </c>
      <c r="U102" s="150">
        <v>0</v>
      </c>
      <c r="V102" s="150">
        <f>U102*H102</f>
        <v>0</v>
      </c>
      <c r="W102" s="150">
        <v>0</v>
      </c>
      <c r="X102" s="151">
        <f>W102*H102</f>
        <v>0</v>
      </c>
      <c r="AR102" s="152" t="s">
        <v>2429</v>
      </c>
      <c r="AT102" s="152" t="s">
        <v>170</v>
      </c>
      <c r="AU102" s="152" t="s">
        <v>86</v>
      </c>
      <c r="AY102" s="18" t="s">
        <v>165</v>
      </c>
      <c r="BE102" s="153">
        <f>IF(O102="základní",K102,0)</f>
        <v>0</v>
      </c>
      <c r="BF102" s="153">
        <f>IF(O102="snížená",K102,0)</f>
        <v>0</v>
      </c>
      <c r="BG102" s="153">
        <f>IF(O102="zákl. přenesená",K102,0)</f>
        <v>0</v>
      </c>
      <c r="BH102" s="153">
        <f>IF(O102="sníž. přenesená",K102,0)</f>
        <v>0</v>
      </c>
      <c r="BI102" s="153">
        <f>IF(O102="nulová",K102,0)</f>
        <v>0</v>
      </c>
      <c r="BJ102" s="18" t="s">
        <v>84</v>
      </c>
      <c r="BK102" s="153">
        <f>ROUND(P102*H102,2)</f>
        <v>0</v>
      </c>
      <c r="BL102" s="18" t="s">
        <v>2429</v>
      </c>
      <c r="BM102" s="152" t="s">
        <v>3520</v>
      </c>
    </row>
    <row r="103" spans="2:65" s="12" customFormat="1" ht="20" x14ac:dyDescent="0.2">
      <c r="B103" s="164"/>
      <c r="D103" s="165" t="s">
        <v>603</v>
      </c>
      <c r="E103" s="166" t="s">
        <v>3</v>
      </c>
      <c r="F103" s="167" t="s">
        <v>3521</v>
      </c>
      <c r="H103" s="168">
        <v>1</v>
      </c>
      <c r="I103" s="169"/>
      <c r="J103" s="169"/>
      <c r="M103" s="164"/>
      <c r="N103" s="170"/>
      <c r="X103" s="171"/>
      <c r="AT103" s="166" t="s">
        <v>603</v>
      </c>
      <c r="AU103" s="166" t="s">
        <v>86</v>
      </c>
      <c r="AV103" s="12" t="s">
        <v>86</v>
      </c>
      <c r="AW103" s="12" t="s">
        <v>5</v>
      </c>
      <c r="AX103" s="12" t="s">
        <v>84</v>
      </c>
      <c r="AY103" s="166" t="s">
        <v>165</v>
      </c>
    </row>
    <row r="104" spans="2:65" s="14" customFormat="1" x14ac:dyDescent="0.2">
      <c r="B104" s="185"/>
      <c r="D104" s="165" t="s">
        <v>603</v>
      </c>
      <c r="E104" s="186" t="s">
        <v>3</v>
      </c>
      <c r="F104" s="187" t="s">
        <v>3522</v>
      </c>
      <c r="H104" s="186" t="s">
        <v>3</v>
      </c>
      <c r="I104" s="188"/>
      <c r="J104" s="188"/>
      <c r="M104" s="185"/>
      <c r="N104" s="189"/>
      <c r="X104" s="190"/>
      <c r="AT104" s="186" t="s">
        <v>603</v>
      </c>
      <c r="AU104" s="186" t="s">
        <v>86</v>
      </c>
      <c r="AV104" s="14" t="s">
        <v>84</v>
      </c>
      <c r="AW104" s="14" t="s">
        <v>5</v>
      </c>
      <c r="AX104" s="14" t="s">
        <v>76</v>
      </c>
      <c r="AY104" s="186" t="s">
        <v>165</v>
      </c>
    </row>
    <row r="105" spans="2:65" s="14" customFormat="1" ht="20" x14ac:dyDescent="0.2">
      <c r="B105" s="185"/>
      <c r="D105" s="165" t="s">
        <v>603</v>
      </c>
      <c r="E105" s="186" t="s">
        <v>3</v>
      </c>
      <c r="F105" s="187" t="s">
        <v>3523</v>
      </c>
      <c r="H105" s="186" t="s">
        <v>3</v>
      </c>
      <c r="I105" s="188"/>
      <c r="J105" s="188"/>
      <c r="M105" s="185"/>
      <c r="N105" s="189"/>
      <c r="X105" s="190"/>
      <c r="AT105" s="186" t="s">
        <v>603</v>
      </c>
      <c r="AU105" s="186" t="s">
        <v>86</v>
      </c>
      <c r="AV105" s="14" t="s">
        <v>84</v>
      </c>
      <c r="AW105" s="14" t="s">
        <v>5</v>
      </c>
      <c r="AX105" s="14" t="s">
        <v>76</v>
      </c>
      <c r="AY105" s="186" t="s">
        <v>165</v>
      </c>
    </row>
    <row r="106" spans="2:65" s="11" customFormat="1" ht="22.75" customHeight="1" x14ac:dyDescent="0.25">
      <c r="B106" s="125"/>
      <c r="D106" s="126" t="s">
        <v>75</v>
      </c>
      <c r="E106" s="136" t="s">
        <v>3524</v>
      </c>
      <c r="F106" s="136" t="s">
        <v>3525</v>
      </c>
      <c r="I106" s="128"/>
      <c r="J106" s="128"/>
      <c r="K106" s="137">
        <f>BK106</f>
        <v>0</v>
      </c>
      <c r="M106" s="125"/>
      <c r="N106" s="130"/>
      <c r="Q106" s="131">
        <f>SUM(Q107:Q125)</f>
        <v>0</v>
      </c>
      <c r="R106" s="131">
        <f>SUM(R107:R125)</f>
        <v>0</v>
      </c>
      <c r="T106" s="132">
        <f>SUM(T107:T125)</f>
        <v>0</v>
      </c>
      <c r="V106" s="132">
        <f>SUM(V107:V125)</f>
        <v>0</v>
      </c>
      <c r="X106" s="133">
        <f>SUM(X107:X125)</f>
        <v>0</v>
      </c>
      <c r="AR106" s="126" t="s">
        <v>186</v>
      </c>
      <c r="AT106" s="134" t="s">
        <v>75</v>
      </c>
      <c r="AU106" s="134" t="s">
        <v>84</v>
      </c>
      <c r="AY106" s="126" t="s">
        <v>165</v>
      </c>
      <c r="BK106" s="135">
        <f>SUM(BK107:BK125)</f>
        <v>0</v>
      </c>
    </row>
    <row r="107" spans="2:65" s="1" customFormat="1" ht="16.5" customHeight="1" x14ac:dyDescent="0.2">
      <c r="B107" s="138"/>
      <c r="C107" s="139" t="s">
        <v>205</v>
      </c>
      <c r="D107" s="139" t="s">
        <v>170</v>
      </c>
      <c r="E107" s="140" t="s">
        <v>3526</v>
      </c>
      <c r="F107" s="141" t="s">
        <v>3527</v>
      </c>
      <c r="G107" s="142" t="s">
        <v>788</v>
      </c>
      <c r="H107" s="143">
        <v>1</v>
      </c>
      <c r="I107" s="144"/>
      <c r="J107" s="144"/>
      <c r="K107" s="145">
        <f>ROUND(P107*H107,2)</f>
        <v>0</v>
      </c>
      <c r="L107" s="146"/>
      <c r="M107" s="33"/>
      <c r="N107" s="147" t="s">
        <v>3</v>
      </c>
      <c r="O107" s="148" t="s">
        <v>45</v>
      </c>
      <c r="P107" s="149">
        <f>I107+J107</f>
        <v>0</v>
      </c>
      <c r="Q107" s="149">
        <f>ROUND(I107*H107,2)</f>
        <v>0</v>
      </c>
      <c r="R107" s="149">
        <f>ROUND(J107*H107,2)</f>
        <v>0</v>
      </c>
      <c r="T107" s="150">
        <f>S107*H107</f>
        <v>0</v>
      </c>
      <c r="U107" s="150">
        <v>0</v>
      </c>
      <c r="V107" s="150">
        <f>U107*H107</f>
        <v>0</v>
      </c>
      <c r="W107" s="150">
        <v>0</v>
      </c>
      <c r="X107" s="151">
        <f>W107*H107</f>
        <v>0</v>
      </c>
      <c r="AR107" s="152" t="s">
        <v>2429</v>
      </c>
      <c r="AT107" s="152" t="s">
        <v>170</v>
      </c>
      <c r="AU107" s="152" t="s">
        <v>86</v>
      </c>
      <c r="AY107" s="18" t="s">
        <v>165</v>
      </c>
      <c r="BE107" s="153">
        <f>IF(O107="základní",K107,0)</f>
        <v>0</v>
      </c>
      <c r="BF107" s="153">
        <f>IF(O107="snížená",K107,0)</f>
        <v>0</v>
      </c>
      <c r="BG107" s="153">
        <f>IF(O107="zákl. přenesená",K107,0)</f>
        <v>0</v>
      </c>
      <c r="BH107" s="153">
        <f>IF(O107="sníž. přenesená",K107,0)</f>
        <v>0</v>
      </c>
      <c r="BI107" s="153">
        <f>IF(O107="nulová",K107,0)</f>
        <v>0</v>
      </c>
      <c r="BJ107" s="18" t="s">
        <v>84</v>
      </c>
      <c r="BK107" s="153">
        <f>ROUND(P107*H107,2)</f>
        <v>0</v>
      </c>
      <c r="BL107" s="18" t="s">
        <v>2429</v>
      </c>
      <c r="BM107" s="152" t="s">
        <v>3528</v>
      </c>
    </row>
    <row r="108" spans="2:65" s="1" customFormat="1" ht="16.5" customHeight="1" x14ac:dyDescent="0.2">
      <c r="B108" s="138"/>
      <c r="C108" s="139" t="s">
        <v>210</v>
      </c>
      <c r="D108" s="139" t="s">
        <v>170</v>
      </c>
      <c r="E108" s="140" t="s">
        <v>3529</v>
      </c>
      <c r="F108" s="141" t="s">
        <v>3530</v>
      </c>
      <c r="G108" s="142" t="s">
        <v>1207</v>
      </c>
      <c r="H108" s="143">
        <v>45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</v>
      </c>
      <c r="X108" s="151">
        <f>W108*H108</f>
        <v>0</v>
      </c>
      <c r="AR108" s="152" t="s">
        <v>2429</v>
      </c>
      <c r="AT108" s="152" t="s">
        <v>170</v>
      </c>
      <c r="AU108" s="152" t="s">
        <v>86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2429</v>
      </c>
      <c r="BM108" s="152" t="s">
        <v>3531</v>
      </c>
    </row>
    <row r="109" spans="2:65" s="1" customFormat="1" ht="16.5" customHeight="1" x14ac:dyDescent="0.2">
      <c r="B109" s="138"/>
      <c r="C109" s="139" t="s">
        <v>216</v>
      </c>
      <c r="D109" s="139" t="s">
        <v>170</v>
      </c>
      <c r="E109" s="140" t="s">
        <v>3532</v>
      </c>
      <c r="F109" s="141" t="s">
        <v>3533</v>
      </c>
      <c r="G109" s="142" t="s">
        <v>788</v>
      </c>
      <c r="H109" s="143">
        <v>1</v>
      </c>
      <c r="I109" s="144"/>
      <c r="J109" s="144"/>
      <c r="K109" s="145">
        <f>ROUND(P109*H109,2)</f>
        <v>0</v>
      </c>
      <c r="L109" s="146"/>
      <c r="M109" s="33"/>
      <c r="N109" s="147" t="s">
        <v>3</v>
      </c>
      <c r="O109" s="148" t="s">
        <v>45</v>
      </c>
      <c r="P109" s="149">
        <f>I109+J109</f>
        <v>0</v>
      </c>
      <c r="Q109" s="149">
        <f>ROUND(I109*H109,2)</f>
        <v>0</v>
      </c>
      <c r="R109" s="149">
        <f>ROUND(J109*H109,2)</f>
        <v>0</v>
      </c>
      <c r="T109" s="150">
        <f>S109*H109</f>
        <v>0</v>
      </c>
      <c r="U109" s="150">
        <v>0</v>
      </c>
      <c r="V109" s="150">
        <f>U109*H109</f>
        <v>0</v>
      </c>
      <c r="W109" s="150">
        <v>0</v>
      </c>
      <c r="X109" s="151">
        <f>W109*H109</f>
        <v>0</v>
      </c>
      <c r="AR109" s="152" t="s">
        <v>2429</v>
      </c>
      <c r="AT109" s="152" t="s">
        <v>170</v>
      </c>
      <c r="AU109" s="152" t="s">
        <v>86</v>
      </c>
      <c r="AY109" s="18" t="s">
        <v>165</v>
      </c>
      <c r="BE109" s="153">
        <f>IF(O109="základní",K109,0)</f>
        <v>0</v>
      </c>
      <c r="BF109" s="153">
        <f>IF(O109="snížená",K109,0)</f>
        <v>0</v>
      </c>
      <c r="BG109" s="153">
        <f>IF(O109="zákl. přenesená",K109,0)</f>
        <v>0</v>
      </c>
      <c r="BH109" s="153">
        <f>IF(O109="sníž. přenesená",K109,0)</f>
        <v>0</v>
      </c>
      <c r="BI109" s="153">
        <f>IF(O109="nulová",K109,0)</f>
        <v>0</v>
      </c>
      <c r="BJ109" s="18" t="s">
        <v>84</v>
      </c>
      <c r="BK109" s="153">
        <f>ROUND(P109*H109,2)</f>
        <v>0</v>
      </c>
      <c r="BL109" s="18" t="s">
        <v>2429</v>
      </c>
      <c r="BM109" s="152" t="s">
        <v>3534</v>
      </c>
    </row>
    <row r="110" spans="2:65" s="1" customFormat="1" ht="16.5" customHeight="1" x14ac:dyDescent="0.2">
      <c r="B110" s="138"/>
      <c r="C110" s="139" t="s">
        <v>220</v>
      </c>
      <c r="D110" s="139" t="s">
        <v>170</v>
      </c>
      <c r="E110" s="140" t="s">
        <v>3535</v>
      </c>
      <c r="F110" s="141" t="s">
        <v>3536</v>
      </c>
      <c r="G110" s="142" t="s">
        <v>788</v>
      </c>
      <c r="H110" s="143">
        <v>1</v>
      </c>
      <c r="I110" s="144"/>
      <c r="J110" s="144"/>
      <c r="K110" s="145">
        <f>ROUND(P110*H110,2)</f>
        <v>0</v>
      </c>
      <c r="L110" s="146"/>
      <c r="M110" s="33"/>
      <c r="N110" s="147" t="s">
        <v>3</v>
      </c>
      <c r="O110" s="148" t="s">
        <v>45</v>
      </c>
      <c r="P110" s="149">
        <f>I110+J110</f>
        <v>0</v>
      </c>
      <c r="Q110" s="149">
        <f>ROUND(I110*H110,2)</f>
        <v>0</v>
      </c>
      <c r="R110" s="149">
        <f>ROUND(J110*H110,2)</f>
        <v>0</v>
      </c>
      <c r="T110" s="150">
        <f>S110*H110</f>
        <v>0</v>
      </c>
      <c r="U110" s="150">
        <v>0</v>
      </c>
      <c r="V110" s="150">
        <f>U110*H110</f>
        <v>0</v>
      </c>
      <c r="W110" s="150">
        <v>0</v>
      </c>
      <c r="X110" s="151">
        <f>W110*H110</f>
        <v>0</v>
      </c>
      <c r="AR110" s="152" t="s">
        <v>2429</v>
      </c>
      <c r="AT110" s="152" t="s">
        <v>170</v>
      </c>
      <c r="AU110" s="152" t="s">
        <v>86</v>
      </c>
      <c r="AY110" s="18" t="s">
        <v>165</v>
      </c>
      <c r="BE110" s="153">
        <f>IF(O110="základní",K110,0)</f>
        <v>0</v>
      </c>
      <c r="BF110" s="153">
        <f>IF(O110="snížená",K110,0)</f>
        <v>0</v>
      </c>
      <c r="BG110" s="153">
        <f>IF(O110="zákl. přenesená",K110,0)</f>
        <v>0</v>
      </c>
      <c r="BH110" s="153">
        <f>IF(O110="sníž. přenesená",K110,0)</f>
        <v>0</v>
      </c>
      <c r="BI110" s="153">
        <f>IF(O110="nulová",K110,0)</f>
        <v>0</v>
      </c>
      <c r="BJ110" s="18" t="s">
        <v>84</v>
      </c>
      <c r="BK110" s="153">
        <f>ROUND(P110*H110,2)</f>
        <v>0</v>
      </c>
      <c r="BL110" s="18" t="s">
        <v>2429</v>
      </c>
      <c r="BM110" s="152" t="s">
        <v>3537</v>
      </c>
    </row>
    <row r="111" spans="2:65" s="14" customFormat="1" ht="30" x14ac:dyDescent="0.2">
      <c r="B111" s="185"/>
      <c r="D111" s="165" t="s">
        <v>603</v>
      </c>
      <c r="E111" s="186" t="s">
        <v>3</v>
      </c>
      <c r="F111" s="187" t="s">
        <v>3538</v>
      </c>
      <c r="H111" s="186" t="s">
        <v>3</v>
      </c>
      <c r="I111" s="188"/>
      <c r="J111" s="188"/>
      <c r="M111" s="185"/>
      <c r="N111" s="189"/>
      <c r="X111" s="190"/>
      <c r="AT111" s="186" t="s">
        <v>603</v>
      </c>
      <c r="AU111" s="186" t="s">
        <v>86</v>
      </c>
      <c r="AV111" s="14" t="s">
        <v>84</v>
      </c>
      <c r="AW111" s="14" t="s">
        <v>5</v>
      </c>
      <c r="AX111" s="14" t="s">
        <v>76</v>
      </c>
      <c r="AY111" s="186" t="s">
        <v>165</v>
      </c>
    </row>
    <row r="112" spans="2:65" s="14" customFormat="1" ht="20" x14ac:dyDescent="0.2">
      <c r="B112" s="185"/>
      <c r="D112" s="165" t="s">
        <v>603</v>
      </c>
      <c r="E112" s="186" t="s">
        <v>3</v>
      </c>
      <c r="F112" s="187" t="s">
        <v>3539</v>
      </c>
      <c r="H112" s="186" t="s">
        <v>3</v>
      </c>
      <c r="I112" s="188"/>
      <c r="J112" s="188"/>
      <c r="M112" s="185"/>
      <c r="N112" s="189"/>
      <c r="X112" s="190"/>
      <c r="AT112" s="186" t="s">
        <v>603</v>
      </c>
      <c r="AU112" s="186" t="s">
        <v>86</v>
      </c>
      <c r="AV112" s="14" t="s">
        <v>84</v>
      </c>
      <c r="AW112" s="14" t="s">
        <v>5</v>
      </c>
      <c r="AX112" s="14" t="s">
        <v>76</v>
      </c>
      <c r="AY112" s="186" t="s">
        <v>165</v>
      </c>
    </row>
    <row r="113" spans="2:65" s="12" customFormat="1" x14ac:dyDescent="0.2">
      <c r="B113" s="164"/>
      <c r="D113" s="165" t="s">
        <v>603</v>
      </c>
      <c r="E113" s="166" t="s">
        <v>3</v>
      </c>
      <c r="F113" s="167" t="s">
        <v>84</v>
      </c>
      <c r="H113" s="168">
        <v>1</v>
      </c>
      <c r="I113" s="169"/>
      <c r="J113" s="169"/>
      <c r="M113" s="164"/>
      <c r="N113" s="170"/>
      <c r="X113" s="171"/>
      <c r="AT113" s="166" t="s">
        <v>603</v>
      </c>
      <c r="AU113" s="166" t="s">
        <v>86</v>
      </c>
      <c r="AV113" s="12" t="s">
        <v>86</v>
      </c>
      <c r="AW113" s="12" t="s">
        <v>5</v>
      </c>
      <c r="AX113" s="12" t="s">
        <v>84</v>
      </c>
      <c r="AY113" s="166" t="s">
        <v>165</v>
      </c>
    </row>
    <row r="114" spans="2:65" s="1" customFormat="1" ht="16.5" customHeight="1" x14ac:dyDescent="0.2">
      <c r="B114" s="138"/>
      <c r="C114" s="139" t="s">
        <v>224</v>
      </c>
      <c r="D114" s="139" t="s">
        <v>170</v>
      </c>
      <c r="E114" s="140" t="s">
        <v>3540</v>
      </c>
      <c r="F114" s="141" t="s">
        <v>3541</v>
      </c>
      <c r="G114" s="142" t="s">
        <v>788</v>
      </c>
      <c r="H114" s="143">
        <v>1</v>
      </c>
      <c r="I114" s="144"/>
      <c r="J114" s="144"/>
      <c r="K114" s="145">
        <f t="shared" ref="K114:K125" si="1">ROUND(P114*H114,2)</f>
        <v>0</v>
      </c>
      <c r="L114" s="146"/>
      <c r="M114" s="33"/>
      <c r="N114" s="147" t="s">
        <v>3</v>
      </c>
      <c r="O114" s="148" t="s">
        <v>45</v>
      </c>
      <c r="P114" s="149">
        <f t="shared" ref="P114:P125" si="2">I114+J114</f>
        <v>0</v>
      </c>
      <c r="Q114" s="149">
        <f t="shared" ref="Q114:Q125" si="3">ROUND(I114*H114,2)</f>
        <v>0</v>
      </c>
      <c r="R114" s="149">
        <f t="shared" ref="R114:R125" si="4">ROUND(J114*H114,2)</f>
        <v>0</v>
      </c>
      <c r="T114" s="150">
        <f t="shared" ref="T114:T125" si="5">S114*H114</f>
        <v>0</v>
      </c>
      <c r="U114" s="150">
        <v>0</v>
      </c>
      <c r="V114" s="150">
        <f t="shared" ref="V114:V125" si="6">U114*H114</f>
        <v>0</v>
      </c>
      <c r="W114" s="150">
        <v>0</v>
      </c>
      <c r="X114" s="151">
        <f t="shared" ref="X114:X125" si="7">W114*H114</f>
        <v>0</v>
      </c>
      <c r="AR114" s="152" t="s">
        <v>2429</v>
      </c>
      <c r="AT114" s="152" t="s">
        <v>170</v>
      </c>
      <c r="AU114" s="152" t="s">
        <v>86</v>
      </c>
      <c r="AY114" s="18" t="s">
        <v>165</v>
      </c>
      <c r="BE114" s="153">
        <f t="shared" ref="BE114:BE125" si="8">IF(O114="základní",K114,0)</f>
        <v>0</v>
      </c>
      <c r="BF114" s="153">
        <f t="shared" ref="BF114:BF125" si="9">IF(O114="snížená",K114,0)</f>
        <v>0</v>
      </c>
      <c r="BG114" s="153">
        <f t="shared" ref="BG114:BG125" si="10">IF(O114="zákl. přenesená",K114,0)</f>
        <v>0</v>
      </c>
      <c r="BH114" s="153">
        <f t="shared" ref="BH114:BH125" si="11">IF(O114="sníž. přenesená",K114,0)</f>
        <v>0</v>
      </c>
      <c r="BI114" s="153">
        <f t="shared" ref="BI114:BI125" si="12">IF(O114="nulová",K114,0)</f>
        <v>0</v>
      </c>
      <c r="BJ114" s="18" t="s">
        <v>84</v>
      </c>
      <c r="BK114" s="153">
        <f t="shared" ref="BK114:BK125" si="13">ROUND(P114*H114,2)</f>
        <v>0</v>
      </c>
      <c r="BL114" s="18" t="s">
        <v>2429</v>
      </c>
      <c r="BM114" s="152" t="s">
        <v>3542</v>
      </c>
    </row>
    <row r="115" spans="2:65" s="1" customFormat="1" ht="24.15" customHeight="1" x14ac:dyDescent="0.2">
      <c r="B115" s="138"/>
      <c r="C115" s="139" t="s">
        <v>10</v>
      </c>
      <c r="D115" s="139" t="s">
        <v>170</v>
      </c>
      <c r="E115" s="140" t="s">
        <v>3543</v>
      </c>
      <c r="F115" s="141" t="s">
        <v>3544</v>
      </c>
      <c r="G115" s="142" t="s">
        <v>178</v>
      </c>
      <c r="H115" s="143">
        <v>19</v>
      </c>
      <c r="I115" s="144"/>
      <c r="J115" s="144"/>
      <c r="K115" s="145">
        <f t="shared" si="1"/>
        <v>0</v>
      </c>
      <c r="L115" s="146"/>
      <c r="M115" s="33"/>
      <c r="N115" s="147" t="s">
        <v>3</v>
      </c>
      <c r="O115" s="148" t="s">
        <v>45</v>
      </c>
      <c r="P115" s="149">
        <f t="shared" si="2"/>
        <v>0</v>
      </c>
      <c r="Q115" s="149">
        <f t="shared" si="3"/>
        <v>0</v>
      </c>
      <c r="R115" s="149">
        <f t="shared" si="4"/>
        <v>0</v>
      </c>
      <c r="T115" s="150">
        <f t="shared" si="5"/>
        <v>0</v>
      </c>
      <c r="U115" s="150">
        <v>0</v>
      </c>
      <c r="V115" s="150">
        <f t="shared" si="6"/>
        <v>0</v>
      </c>
      <c r="W115" s="150">
        <v>0</v>
      </c>
      <c r="X115" s="151">
        <f t="shared" si="7"/>
        <v>0</v>
      </c>
      <c r="AR115" s="152" t="s">
        <v>2429</v>
      </c>
      <c r="AT115" s="152" t="s">
        <v>170</v>
      </c>
      <c r="AU115" s="152" t="s">
        <v>86</v>
      </c>
      <c r="AY115" s="18" t="s">
        <v>165</v>
      </c>
      <c r="BE115" s="153">
        <f t="shared" si="8"/>
        <v>0</v>
      </c>
      <c r="BF115" s="153">
        <f t="shared" si="9"/>
        <v>0</v>
      </c>
      <c r="BG115" s="153">
        <f t="shared" si="10"/>
        <v>0</v>
      </c>
      <c r="BH115" s="153">
        <f t="shared" si="11"/>
        <v>0</v>
      </c>
      <c r="BI115" s="153">
        <f t="shared" si="12"/>
        <v>0</v>
      </c>
      <c r="BJ115" s="18" t="s">
        <v>84</v>
      </c>
      <c r="BK115" s="153">
        <f t="shared" si="13"/>
        <v>0</v>
      </c>
      <c r="BL115" s="18" t="s">
        <v>2429</v>
      </c>
      <c r="BM115" s="152" t="s">
        <v>3545</v>
      </c>
    </row>
    <row r="116" spans="2:65" s="1" customFormat="1" ht="33" customHeight="1" x14ac:dyDescent="0.2">
      <c r="B116" s="138"/>
      <c r="C116" s="139" t="s">
        <v>231</v>
      </c>
      <c r="D116" s="139" t="s">
        <v>170</v>
      </c>
      <c r="E116" s="140" t="s">
        <v>3546</v>
      </c>
      <c r="F116" s="141" t="s">
        <v>3547</v>
      </c>
      <c r="G116" s="142" t="s">
        <v>178</v>
      </c>
      <c r="H116" s="143">
        <v>19</v>
      </c>
      <c r="I116" s="144"/>
      <c r="J116" s="144"/>
      <c r="K116" s="145">
        <f t="shared" si="1"/>
        <v>0</v>
      </c>
      <c r="L116" s="146"/>
      <c r="M116" s="33"/>
      <c r="N116" s="147" t="s">
        <v>3</v>
      </c>
      <c r="O116" s="148" t="s">
        <v>45</v>
      </c>
      <c r="P116" s="149">
        <f t="shared" si="2"/>
        <v>0</v>
      </c>
      <c r="Q116" s="149">
        <f t="shared" si="3"/>
        <v>0</v>
      </c>
      <c r="R116" s="149">
        <f t="shared" si="4"/>
        <v>0</v>
      </c>
      <c r="T116" s="150">
        <f t="shared" si="5"/>
        <v>0</v>
      </c>
      <c r="U116" s="150">
        <v>0</v>
      </c>
      <c r="V116" s="150">
        <f t="shared" si="6"/>
        <v>0</v>
      </c>
      <c r="W116" s="150">
        <v>0</v>
      </c>
      <c r="X116" s="151">
        <f t="shared" si="7"/>
        <v>0</v>
      </c>
      <c r="AR116" s="152" t="s">
        <v>2429</v>
      </c>
      <c r="AT116" s="152" t="s">
        <v>170</v>
      </c>
      <c r="AU116" s="152" t="s">
        <v>86</v>
      </c>
      <c r="AY116" s="18" t="s">
        <v>165</v>
      </c>
      <c r="BE116" s="153">
        <f t="shared" si="8"/>
        <v>0</v>
      </c>
      <c r="BF116" s="153">
        <f t="shared" si="9"/>
        <v>0</v>
      </c>
      <c r="BG116" s="153">
        <f t="shared" si="10"/>
        <v>0</v>
      </c>
      <c r="BH116" s="153">
        <f t="shared" si="11"/>
        <v>0</v>
      </c>
      <c r="BI116" s="153">
        <f t="shared" si="12"/>
        <v>0</v>
      </c>
      <c r="BJ116" s="18" t="s">
        <v>84</v>
      </c>
      <c r="BK116" s="153">
        <f t="shared" si="13"/>
        <v>0</v>
      </c>
      <c r="BL116" s="18" t="s">
        <v>2429</v>
      </c>
      <c r="BM116" s="152" t="s">
        <v>3548</v>
      </c>
    </row>
    <row r="117" spans="2:65" s="1" customFormat="1" ht="16.5" customHeight="1" x14ac:dyDescent="0.2">
      <c r="B117" s="138"/>
      <c r="C117" s="139" t="s">
        <v>235</v>
      </c>
      <c r="D117" s="139" t="s">
        <v>170</v>
      </c>
      <c r="E117" s="140" t="s">
        <v>3549</v>
      </c>
      <c r="F117" s="141" t="s">
        <v>3550</v>
      </c>
      <c r="G117" s="142" t="s">
        <v>788</v>
      </c>
      <c r="H117" s="143">
        <v>1</v>
      </c>
      <c r="I117" s="144"/>
      <c r="J117" s="144"/>
      <c r="K117" s="145">
        <f t="shared" si="1"/>
        <v>0</v>
      </c>
      <c r="L117" s="146"/>
      <c r="M117" s="33"/>
      <c r="N117" s="147" t="s">
        <v>3</v>
      </c>
      <c r="O117" s="148" t="s">
        <v>45</v>
      </c>
      <c r="P117" s="149">
        <f t="shared" si="2"/>
        <v>0</v>
      </c>
      <c r="Q117" s="149">
        <f t="shared" si="3"/>
        <v>0</v>
      </c>
      <c r="R117" s="149">
        <f t="shared" si="4"/>
        <v>0</v>
      </c>
      <c r="T117" s="150">
        <f t="shared" si="5"/>
        <v>0</v>
      </c>
      <c r="U117" s="150">
        <v>0</v>
      </c>
      <c r="V117" s="150">
        <f t="shared" si="6"/>
        <v>0</v>
      </c>
      <c r="W117" s="150">
        <v>0</v>
      </c>
      <c r="X117" s="151">
        <f t="shared" si="7"/>
        <v>0</v>
      </c>
      <c r="AR117" s="152" t="s">
        <v>174</v>
      </c>
      <c r="AT117" s="152" t="s">
        <v>170</v>
      </c>
      <c r="AU117" s="152" t="s">
        <v>86</v>
      </c>
      <c r="AY117" s="18" t="s">
        <v>165</v>
      </c>
      <c r="BE117" s="153">
        <f t="shared" si="8"/>
        <v>0</v>
      </c>
      <c r="BF117" s="153">
        <f t="shared" si="9"/>
        <v>0</v>
      </c>
      <c r="BG117" s="153">
        <f t="shared" si="10"/>
        <v>0</v>
      </c>
      <c r="BH117" s="153">
        <f t="shared" si="11"/>
        <v>0</v>
      </c>
      <c r="BI117" s="153">
        <f t="shared" si="12"/>
        <v>0</v>
      </c>
      <c r="BJ117" s="18" t="s">
        <v>84</v>
      </c>
      <c r="BK117" s="153">
        <f t="shared" si="13"/>
        <v>0</v>
      </c>
      <c r="BL117" s="18" t="s">
        <v>174</v>
      </c>
      <c r="BM117" s="152" t="s">
        <v>3551</v>
      </c>
    </row>
    <row r="118" spans="2:65" s="1" customFormat="1" ht="16.5" customHeight="1" x14ac:dyDescent="0.2">
      <c r="B118" s="138"/>
      <c r="C118" s="139" t="s">
        <v>239</v>
      </c>
      <c r="D118" s="139" t="s">
        <v>170</v>
      </c>
      <c r="E118" s="140" t="s">
        <v>3552</v>
      </c>
      <c r="F118" s="141" t="s">
        <v>3553</v>
      </c>
      <c r="G118" s="142" t="s">
        <v>788</v>
      </c>
      <c r="H118" s="143">
        <v>1</v>
      </c>
      <c r="I118" s="144"/>
      <c r="J118" s="144"/>
      <c r="K118" s="145">
        <f t="shared" si="1"/>
        <v>0</v>
      </c>
      <c r="L118" s="146"/>
      <c r="M118" s="33"/>
      <c r="N118" s="147" t="s">
        <v>3</v>
      </c>
      <c r="O118" s="148" t="s">
        <v>45</v>
      </c>
      <c r="P118" s="149">
        <f t="shared" si="2"/>
        <v>0</v>
      </c>
      <c r="Q118" s="149">
        <f t="shared" si="3"/>
        <v>0</v>
      </c>
      <c r="R118" s="149">
        <f t="shared" si="4"/>
        <v>0</v>
      </c>
      <c r="T118" s="150">
        <f t="shared" si="5"/>
        <v>0</v>
      </c>
      <c r="U118" s="150">
        <v>0</v>
      </c>
      <c r="V118" s="150">
        <f t="shared" si="6"/>
        <v>0</v>
      </c>
      <c r="W118" s="150">
        <v>0</v>
      </c>
      <c r="X118" s="151">
        <f t="shared" si="7"/>
        <v>0</v>
      </c>
      <c r="AR118" s="152" t="s">
        <v>174</v>
      </c>
      <c r="AT118" s="152" t="s">
        <v>170</v>
      </c>
      <c r="AU118" s="152" t="s">
        <v>86</v>
      </c>
      <c r="AY118" s="18" t="s">
        <v>165</v>
      </c>
      <c r="BE118" s="153">
        <f t="shared" si="8"/>
        <v>0</v>
      </c>
      <c r="BF118" s="153">
        <f t="shared" si="9"/>
        <v>0</v>
      </c>
      <c r="BG118" s="153">
        <f t="shared" si="10"/>
        <v>0</v>
      </c>
      <c r="BH118" s="153">
        <f t="shared" si="11"/>
        <v>0</v>
      </c>
      <c r="BI118" s="153">
        <f t="shared" si="12"/>
        <v>0</v>
      </c>
      <c r="BJ118" s="18" t="s">
        <v>84</v>
      </c>
      <c r="BK118" s="153">
        <f t="shared" si="13"/>
        <v>0</v>
      </c>
      <c r="BL118" s="18" t="s">
        <v>174</v>
      </c>
      <c r="BM118" s="152" t="s">
        <v>3554</v>
      </c>
    </row>
    <row r="119" spans="2:65" s="1" customFormat="1" ht="16.5" customHeight="1" x14ac:dyDescent="0.2">
      <c r="B119" s="138"/>
      <c r="C119" s="139" t="s">
        <v>243</v>
      </c>
      <c r="D119" s="139" t="s">
        <v>170</v>
      </c>
      <c r="E119" s="140" t="s">
        <v>3555</v>
      </c>
      <c r="F119" s="141" t="s">
        <v>3556</v>
      </c>
      <c r="G119" s="142" t="s">
        <v>788</v>
      </c>
      <c r="H119" s="143">
        <v>1</v>
      </c>
      <c r="I119" s="144"/>
      <c r="J119" s="144"/>
      <c r="K119" s="145">
        <f t="shared" si="1"/>
        <v>0</v>
      </c>
      <c r="L119" s="146"/>
      <c r="M119" s="33"/>
      <c r="N119" s="147" t="s">
        <v>3</v>
      </c>
      <c r="O119" s="148" t="s">
        <v>45</v>
      </c>
      <c r="P119" s="149">
        <f t="shared" si="2"/>
        <v>0</v>
      </c>
      <c r="Q119" s="149">
        <f t="shared" si="3"/>
        <v>0</v>
      </c>
      <c r="R119" s="149">
        <f t="shared" si="4"/>
        <v>0</v>
      </c>
      <c r="T119" s="150">
        <f t="shared" si="5"/>
        <v>0</v>
      </c>
      <c r="U119" s="150">
        <v>0</v>
      </c>
      <c r="V119" s="150">
        <f t="shared" si="6"/>
        <v>0</v>
      </c>
      <c r="W119" s="150">
        <v>0</v>
      </c>
      <c r="X119" s="151">
        <f t="shared" si="7"/>
        <v>0</v>
      </c>
      <c r="AR119" s="152" t="s">
        <v>174</v>
      </c>
      <c r="AT119" s="152" t="s">
        <v>170</v>
      </c>
      <c r="AU119" s="152" t="s">
        <v>86</v>
      </c>
      <c r="AY119" s="18" t="s">
        <v>165</v>
      </c>
      <c r="BE119" s="153">
        <f t="shared" si="8"/>
        <v>0</v>
      </c>
      <c r="BF119" s="153">
        <f t="shared" si="9"/>
        <v>0</v>
      </c>
      <c r="BG119" s="153">
        <f t="shared" si="10"/>
        <v>0</v>
      </c>
      <c r="BH119" s="153">
        <f t="shared" si="11"/>
        <v>0</v>
      </c>
      <c r="BI119" s="153">
        <f t="shared" si="12"/>
        <v>0</v>
      </c>
      <c r="BJ119" s="18" t="s">
        <v>84</v>
      </c>
      <c r="BK119" s="153">
        <f t="shared" si="13"/>
        <v>0</v>
      </c>
      <c r="BL119" s="18" t="s">
        <v>174</v>
      </c>
      <c r="BM119" s="152" t="s">
        <v>3557</v>
      </c>
    </row>
    <row r="120" spans="2:65" s="1" customFormat="1" ht="16.5" customHeight="1" x14ac:dyDescent="0.2">
      <c r="B120" s="138"/>
      <c r="C120" s="139" t="s">
        <v>249</v>
      </c>
      <c r="D120" s="139" t="s">
        <v>170</v>
      </c>
      <c r="E120" s="140" t="s">
        <v>3558</v>
      </c>
      <c r="F120" s="141" t="s">
        <v>3559</v>
      </c>
      <c r="G120" s="142" t="s">
        <v>788</v>
      </c>
      <c r="H120" s="143">
        <v>1</v>
      </c>
      <c r="I120" s="144"/>
      <c r="J120" s="144"/>
      <c r="K120" s="145">
        <f t="shared" si="1"/>
        <v>0</v>
      </c>
      <c r="L120" s="146"/>
      <c r="M120" s="33"/>
      <c r="N120" s="147" t="s">
        <v>3</v>
      </c>
      <c r="O120" s="148" t="s">
        <v>45</v>
      </c>
      <c r="P120" s="149">
        <f t="shared" si="2"/>
        <v>0</v>
      </c>
      <c r="Q120" s="149">
        <f t="shared" si="3"/>
        <v>0</v>
      </c>
      <c r="R120" s="149">
        <f t="shared" si="4"/>
        <v>0</v>
      </c>
      <c r="T120" s="150">
        <f t="shared" si="5"/>
        <v>0</v>
      </c>
      <c r="U120" s="150">
        <v>0</v>
      </c>
      <c r="V120" s="150">
        <f t="shared" si="6"/>
        <v>0</v>
      </c>
      <c r="W120" s="150">
        <v>0</v>
      </c>
      <c r="X120" s="151">
        <f t="shared" si="7"/>
        <v>0</v>
      </c>
      <c r="AR120" s="152" t="s">
        <v>174</v>
      </c>
      <c r="AT120" s="152" t="s">
        <v>170</v>
      </c>
      <c r="AU120" s="152" t="s">
        <v>86</v>
      </c>
      <c r="AY120" s="18" t="s">
        <v>165</v>
      </c>
      <c r="BE120" s="153">
        <f t="shared" si="8"/>
        <v>0</v>
      </c>
      <c r="BF120" s="153">
        <f t="shared" si="9"/>
        <v>0</v>
      </c>
      <c r="BG120" s="153">
        <f t="shared" si="10"/>
        <v>0</v>
      </c>
      <c r="BH120" s="153">
        <f t="shared" si="11"/>
        <v>0</v>
      </c>
      <c r="BI120" s="153">
        <f t="shared" si="12"/>
        <v>0</v>
      </c>
      <c r="BJ120" s="18" t="s">
        <v>84</v>
      </c>
      <c r="BK120" s="153">
        <f t="shared" si="13"/>
        <v>0</v>
      </c>
      <c r="BL120" s="18" t="s">
        <v>174</v>
      </c>
      <c r="BM120" s="152" t="s">
        <v>3560</v>
      </c>
    </row>
    <row r="121" spans="2:65" s="1" customFormat="1" ht="16.5" customHeight="1" x14ac:dyDescent="0.2">
      <c r="B121" s="138"/>
      <c r="C121" s="139">
        <v>21</v>
      </c>
      <c r="D121" s="139" t="s">
        <v>170</v>
      </c>
      <c r="E121" s="140" t="s">
        <v>3752</v>
      </c>
      <c r="F121" s="141" t="s">
        <v>3753</v>
      </c>
      <c r="G121" s="142" t="s">
        <v>788</v>
      </c>
      <c r="H121" s="143">
        <v>1</v>
      </c>
      <c r="I121" s="144"/>
      <c r="J121" s="144"/>
      <c r="K121" s="145">
        <f t="shared" si="1"/>
        <v>0</v>
      </c>
      <c r="L121" s="146"/>
      <c r="M121" s="33"/>
      <c r="N121" s="147"/>
      <c r="O121" s="148"/>
      <c r="P121" s="149"/>
      <c r="Q121" s="149"/>
      <c r="R121" s="149"/>
      <c r="T121" s="150"/>
      <c r="U121" s="150"/>
      <c r="V121" s="150"/>
      <c r="W121" s="150"/>
      <c r="X121" s="151"/>
      <c r="AR121" s="152"/>
      <c r="AT121" s="152"/>
      <c r="AU121" s="152"/>
      <c r="AY121" s="18"/>
      <c r="BE121" s="153"/>
      <c r="BF121" s="153"/>
      <c r="BG121" s="153"/>
      <c r="BH121" s="153"/>
      <c r="BI121" s="153"/>
      <c r="BJ121" s="18"/>
      <c r="BK121" s="153"/>
      <c r="BL121" s="18"/>
      <c r="BM121" s="152"/>
    </row>
    <row r="122" spans="2:65" s="1" customFormat="1" ht="16.5" customHeight="1" x14ac:dyDescent="0.2">
      <c r="B122" s="138"/>
      <c r="C122" s="139">
        <v>22</v>
      </c>
      <c r="D122" s="139" t="s">
        <v>170</v>
      </c>
      <c r="E122" s="140" t="s">
        <v>3754</v>
      </c>
      <c r="F122" s="141" t="s">
        <v>3755</v>
      </c>
      <c r="G122" s="142" t="s">
        <v>788</v>
      </c>
      <c r="H122" s="143">
        <v>1</v>
      </c>
      <c r="I122" s="144"/>
      <c r="J122" s="144"/>
      <c r="K122" s="145">
        <f t="shared" si="1"/>
        <v>0</v>
      </c>
      <c r="L122" s="146"/>
      <c r="M122" s="33"/>
      <c r="N122" s="147"/>
      <c r="O122" s="148"/>
      <c r="P122" s="149"/>
      <c r="Q122" s="149"/>
      <c r="R122" s="149"/>
      <c r="T122" s="150"/>
      <c r="U122" s="150"/>
      <c r="V122" s="150"/>
      <c r="W122" s="150"/>
      <c r="X122" s="151"/>
      <c r="AR122" s="152"/>
      <c r="AT122" s="152"/>
      <c r="AU122" s="152"/>
      <c r="AY122" s="18"/>
      <c r="BE122" s="153"/>
      <c r="BF122" s="153"/>
      <c r="BG122" s="153"/>
      <c r="BH122" s="153"/>
      <c r="BI122" s="153"/>
      <c r="BJ122" s="18"/>
      <c r="BK122" s="153"/>
      <c r="BL122" s="18"/>
      <c r="BM122" s="152"/>
    </row>
    <row r="123" spans="2:65" s="1" customFormat="1" ht="16.5" customHeight="1" x14ac:dyDescent="0.2">
      <c r="B123" s="138"/>
      <c r="C123" s="139">
        <v>23</v>
      </c>
      <c r="D123" s="139" t="s">
        <v>170</v>
      </c>
      <c r="E123" s="140" t="s">
        <v>3756</v>
      </c>
      <c r="F123" s="141" t="s">
        <v>3757</v>
      </c>
      <c r="G123" s="142" t="s">
        <v>788</v>
      </c>
      <c r="H123" s="143">
        <v>1</v>
      </c>
      <c r="I123" s="144"/>
      <c r="J123" s="144"/>
      <c r="K123" s="145">
        <f t="shared" si="1"/>
        <v>0</v>
      </c>
      <c r="L123" s="146"/>
      <c r="M123" s="33"/>
      <c r="N123" s="147"/>
      <c r="O123" s="148"/>
      <c r="P123" s="149"/>
      <c r="Q123" s="149"/>
      <c r="R123" s="149"/>
      <c r="T123" s="150"/>
      <c r="U123" s="150"/>
      <c r="V123" s="150"/>
      <c r="W123" s="150"/>
      <c r="X123" s="151"/>
      <c r="AR123" s="152"/>
      <c r="AT123" s="152"/>
      <c r="AU123" s="152"/>
      <c r="AY123" s="18"/>
      <c r="BE123" s="153"/>
      <c r="BF123" s="153"/>
      <c r="BG123" s="153"/>
      <c r="BH123" s="153"/>
      <c r="BI123" s="153"/>
      <c r="BJ123" s="18"/>
      <c r="BK123" s="153"/>
      <c r="BL123" s="18"/>
      <c r="BM123" s="152"/>
    </row>
    <row r="124" spans="2:65" s="1" customFormat="1" ht="52.5" customHeight="1" x14ac:dyDescent="0.2">
      <c r="B124" s="138"/>
      <c r="C124" s="139">
        <v>24</v>
      </c>
      <c r="D124" s="139" t="s">
        <v>170</v>
      </c>
      <c r="E124" s="140" t="s">
        <v>3758</v>
      </c>
      <c r="F124" s="141" t="s">
        <v>3759</v>
      </c>
      <c r="G124" s="142" t="s">
        <v>788</v>
      </c>
      <c r="H124" s="143">
        <v>1</v>
      </c>
      <c r="I124" s="144"/>
      <c r="J124" s="144"/>
      <c r="K124" s="145">
        <f t="shared" si="1"/>
        <v>0</v>
      </c>
      <c r="L124" s="146"/>
      <c r="M124" s="33"/>
      <c r="N124" s="147"/>
      <c r="O124" s="148"/>
      <c r="P124" s="149"/>
      <c r="Q124" s="149"/>
      <c r="R124" s="149"/>
      <c r="T124" s="150"/>
      <c r="U124" s="150"/>
      <c r="V124" s="150"/>
      <c r="W124" s="150"/>
      <c r="X124" s="151"/>
      <c r="AR124" s="152"/>
      <c r="AT124" s="152"/>
      <c r="AU124" s="152"/>
      <c r="AY124" s="18"/>
      <c r="BE124" s="153"/>
      <c r="BF124" s="153"/>
      <c r="BG124" s="153"/>
      <c r="BH124" s="153"/>
      <c r="BI124" s="153"/>
      <c r="BJ124" s="18"/>
      <c r="BK124" s="153"/>
      <c r="BL124" s="18"/>
      <c r="BM124" s="152"/>
    </row>
    <row r="125" spans="2:65" s="1" customFormat="1" ht="16.5" customHeight="1" x14ac:dyDescent="0.2">
      <c r="B125" s="138"/>
      <c r="C125" s="139">
        <v>25</v>
      </c>
      <c r="D125" s="139" t="s">
        <v>170</v>
      </c>
      <c r="E125" s="140" t="s">
        <v>3561</v>
      </c>
      <c r="F125" s="141" t="s">
        <v>3562</v>
      </c>
      <c r="G125" s="142" t="s">
        <v>252</v>
      </c>
      <c r="H125" s="143">
        <v>80</v>
      </c>
      <c r="I125" s="144"/>
      <c r="J125" s="144"/>
      <c r="K125" s="145">
        <f t="shared" si="1"/>
        <v>0</v>
      </c>
      <c r="L125" s="146"/>
      <c r="M125" s="33"/>
      <c r="N125" s="179" t="s">
        <v>3</v>
      </c>
      <c r="O125" s="180" t="s">
        <v>45</v>
      </c>
      <c r="P125" s="181">
        <f t="shared" si="2"/>
        <v>0</v>
      </c>
      <c r="Q125" s="181">
        <f t="shared" si="3"/>
        <v>0</v>
      </c>
      <c r="R125" s="181">
        <f t="shared" si="4"/>
        <v>0</v>
      </c>
      <c r="S125" s="182"/>
      <c r="T125" s="183">
        <f t="shared" si="5"/>
        <v>0</v>
      </c>
      <c r="U125" s="183">
        <v>0</v>
      </c>
      <c r="V125" s="183">
        <f t="shared" si="6"/>
        <v>0</v>
      </c>
      <c r="W125" s="183">
        <v>0</v>
      </c>
      <c r="X125" s="184">
        <f t="shared" si="7"/>
        <v>0</v>
      </c>
      <c r="AR125" s="152" t="s">
        <v>174</v>
      </c>
      <c r="AT125" s="152" t="s">
        <v>170</v>
      </c>
      <c r="AU125" s="152" t="s">
        <v>86</v>
      </c>
      <c r="AY125" s="18" t="s">
        <v>165</v>
      </c>
      <c r="BE125" s="153">
        <f t="shared" si="8"/>
        <v>0</v>
      </c>
      <c r="BF125" s="153">
        <f t="shared" si="9"/>
        <v>0</v>
      </c>
      <c r="BG125" s="153">
        <f t="shared" si="10"/>
        <v>0</v>
      </c>
      <c r="BH125" s="153">
        <f t="shared" si="11"/>
        <v>0</v>
      </c>
      <c r="BI125" s="153">
        <f t="shared" si="12"/>
        <v>0</v>
      </c>
      <c r="BJ125" s="18" t="s">
        <v>84</v>
      </c>
      <c r="BK125" s="153">
        <f t="shared" si="13"/>
        <v>0</v>
      </c>
      <c r="BL125" s="18" t="s">
        <v>174</v>
      </c>
      <c r="BM125" s="152" t="s">
        <v>3563</v>
      </c>
    </row>
    <row r="126" spans="2:65" s="1" customFormat="1" ht="6.9" customHeight="1" x14ac:dyDescent="0.2">
      <c r="B126" s="42"/>
      <c r="C126" s="43"/>
      <c r="D126" s="43"/>
      <c r="E126" s="43"/>
      <c r="F126" s="43"/>
      <c r="G126" s="43"/>
      <c r="H126" s="43"/>
      <c r="I126" s="43"/>
      <c r="J126" s="43"/>
      <c r="K126" s="43"/>
      <c r="L126" s="43"/>
      <c r="M126" s="33"/>
    </row>
  </sheetData>
  <autoFilter ref="C84:L125" xr:uid="{00000000-0009-0000-0000-00000C000000}"/>
  <mergeCells count="9">
    <mergeCell ref="E52:H52"/>
    <mergeCell ref="E75:H75"/>
    <mergeCell ref="E77:H77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K218"/>
  <sheetViews>
    <sheetView showGridLines="0" zoomScale="110" zoomScaleNormal="110" workbookViewId="0">
      <selection activeCell="D30" sqref="D30:J30"/>
    </sheetView>
  </sheetViews>
  <sheetFormatPr defaultRowHeight="10" x14ac:dyDescent="0.2"/>
  <cols>
    <col min="1" max="1" width="8.33203125" style="202" customWidth="1"/>
    <col min="2" max="2" width="1.6640625" style="202" customWidth="1"/>
    <col min="3" max="4" width="5" style="202" customWidth="1"/>
    <col min="5" max="5" width="11.6640625" style="202" customWidth="1"/>
    <col min="6" max="6" width="9.109375" style="202" customWidth="1"/>
    <col min="7" max="7" width="5" style="202" customWidth="1"/>
    <col min="8" max="8" width="77.88671875" style="202" customWidth="1"/>
    <col min="9" max="10" width="20" style="202" customWidth="1"/>
    <col min="11" max="11" width="1.6640625" style="202" customWidth="1"/>
  </cols>
  <sheetData>
    <row r="1" spans="2:11" customFormat="1" ht="37.5" customHeight="1" x14ac:dyDescent="0.2"/>
    <row r="2" spans="2:11" customFormat="1" ht="7.5" customHeight="1" x14ac:dyDescent="0.2">
      <c r="B2" s="203"/>
      <c r="C2" s="204"/>
      <c r="D2" s="204"/>
      <c r="E2" s="204"/>
      <c r="F2" s="204"/>
      <c r="G2" s="204"/>
      <c r="H2" s="204"/>
      <c r="I2" s="204"/>
      <c r="J2" s="204"/>
      <c r="K2" s="205"/>
    </row>
    <row r="3" spans="2:11" s="16" customFormat="1" ht="45" customHeight="1" x14ac:dyDescent="0.2">
      <c r="B3" s="206"/>
      <c r="C3" s="330" t="s">
        <v>3564</v>
      </c>
      <c r="D3" s="330"/>
      <c r="E3" s="330"/>
      <c r="F3" s="330"/>
      <c r="G3" s="330"/>
      <c r="H3" s="330"/>
      <c r="I3" s="330"/>
      <c r="J3" s="330"/>
      <c r="K3" s="207"/>
    </row>
    <row r="4" spans="2:11" customFormat="1" ht="25.5" customHeight="1" x14ac:dyDescent="0.35">
      <c r="B4" s="208"/>
      <c r="C4" s="331" t="s">
        <v>3565</v>
      </c>
      <c r="D4" s="331"/>
      <c r="E4" s="331"/>
      <c r="F4" s="331"/>
      <c r="G4" s="331"/>
      <c r="H4" s="331"/>
      <c r="I4" s="331"/>
      <c r="J4" s="331"/>
      <c r="K4" s="209"/>
    </row>
    <row r="5" spans="2:11" customFormat="1" ht="5.25" customHeight="1" x14ac:dyDescent="0.2">
      <c r="B5" s="208"/>
      <c r="C5" s="210"/>
      <c r="D5" s="210"/>
      <c r="E5" s="210"/>
      <c r="F5" s="210"/>
      <c r="G5" s="210"/>
      <c r="H5" s="210"/>
      <c r="I5" s="210"/>
      <c r="J5" s="210"/>
      <c r="K5" s="209"/>
    </row>
    <row r="6" spans="2:11" customFormat="1" ht="15" customHeight="1" x14ac:dyDescent="0.2">
      <c r="B6" s="208"/>
      <c r="C6" s="329" t="s">
        <v>3566</v>
      </c>
      <c r="D6" s="329"/>
      <c r="E6" s="329"/>
      <c r="F6" s="329"/>
      <c r="G6" s="329"/>
      <c r="H6" s="329"/>
      <c r="I6" s="329"/>
      <c r="J6" s="329"/>
      <c r="K6" s="209"/>
    </row>
    <row r="7" spans="2:11" customFormat="1" ht="15" customHeight="1" x14ac:dyDescent="0.2">
      <c r="B7" s="212"/>
      <c r="C7" s="329" t="s">
        <v>3567</v>
      </c>
      <c r="D7" s="329"/>
      <c r="E7" s="329"/>
      <c r="F7" s="329"/>
      <c r="G7" s="329"/>
      <c r="H7" s="329"/>
      <c r="I7" s="329"/>
      <c r="J7" s="329"/>
      <c r="K7" s="209"/>
    </row>
    <row r="8" spans="2:11" customFormat="1" ht="12.75" customHeight="1" x14ac:dyDescent="0.2">
      <c r="B8" s="212"/>
      <c r="C8" s="211"/>
      <c r="D8" s="211"/>
      <c r="E8" s="211"/>
      <c r="F8" s="211"/>
      <c r="G8" s="211"/>
      <c r="H8" s="211"/>
      <c r="I8" s="211"/>
      <c r="J8" s="211"/>
      <c r="K8" s="209"/>
    </row>
    <row r="9" spans="2:11" customFormat="1" ht="15" customHeight="1" x14ac:dyDescent="0.2">
      <c r="B9" s="212"/>
      <c r="C9" s="329" t="s">
        <v>3568</v>
      </c>
      <c r="D9" s="329"/>
      <c r="E9" s="329"/>
      <c r="F9" s="329"/>
      <c r="G9" s="329"/>
      <c r="H9" s="329"/>
      <c r="I9" s="329"/>
      <c r="J9" s="329"/>
      <c r="K9" s="209"/>
    </row>
    <row r="10" spans="2:11" customFormat="1" ht="15" customHeight="1" x14ac:dyDescent="0.2">
      <c r="B10" s="212"/>
      <c r="C10" s="211"/>
      <c r="D10" s="329" t="s">
        <v>3569</v>
      </c>
      <c r="E10" s="329"/>
      <c r="F10" s="329"/>
      <c r="G10" s="329"/>
      <c r="H10" s="329"/>
      <c r="I10" s="329"/>
      <c r="J10" s="329"/>
      <c r="K10" s="209"/>
    </row>
    <row r="11" spans="2:11" customFormat="1" ht="15" customHeight="1" x14ac:dyDescent="0.2">
      <c r="B11" s="212"/>
      <c r="C11" s="213"/>
      <c r="D11" s="329" t="s">
        <v>3570</v>
      </c>
      <c r="E11" s="329"/>
      <c r="F11" s="329"/>
      <c r="G11" s="329"/>
      <c r="H11" s="329"/>
      <c r="I11" s="329"/>
      <c r="J11" s="329"/>
      <c r="K11" s="209"/>
    </row>
    <row r="12" spans="2:11" customFormat="1" ht="15" customHeight="1" x14ac:dyDescent="0.2">
      <c r="B12" s="212"/>
      <c r="C12" s="213"/>
      <c r="D12" s="211"/>
      <c r="E12" s="211"/>
      <c r="F12" s="211"/>
      <c r="G12" s="211"/>
      <c r="H12" s="211"/>
      <c r="I12" s="211"/>
      <c r="J12" s="211"/>
      <c r="K12" s="209"/>
    </row>
    <row r="13" spans="2:11" customFormat="1" ht="15" customHeight="1" x14ac:dyDescent="0.2">
      <c r="B13" s="212"/>
      <c r="C13" s="213"/>
      <c r="D13" s="214" t="s">
        <v>3571</v>
      </c>
      <c r="E13" s="211"/>
      <c r="F13" s="211"/>
      <c r="G13" s="211"/>
      <c r="H13" s="211"/>
      <c r="I13" s="211"/>
      <c r="J13" s="211"/>
      <c r="K13" s="209"/>
    </row>
    <row r="14" spans="2:11" customFormat="1" ht="12.75" customHeight="1" x14ac:dyDescent="0.2">
      <c r="B14" s="212"/>
      <c r="C14" s="213"/>
      <c r="D14" s="213"/>
      <c r="E14" s="213"/>
      <c r="F14" s="213"/>
      <c r="G14" s="213"/>
      <c r="H14" s="213"/>
      <c r="I14" s="213"/>
      <c r="J14" s="213"/>
      <c r="K14" s="209"/>
    </row>
    <row r="15" spans="2:11" customFormat="1" ht="15" customHeight="1" x14ac:dyDescent="0.2">
      <c r="B15" s="212"/>
      <c r="C15" s="213"/>
      <c r="D15" s="329" t="s">
        <v>3572</v>
      </c>
      <c r="E15" s="329"/>
      <c r="F15" s="329"/>
      <c r="G15" s="329"/>
      <c r="H15" s="329"/>
      <c r="I15" s="329"/>
      <c r="J15" s="329"/>
      <c r="K15" s="209"/>
    </row>
    <row r="16" spans="2:11" customFormat="1" ht="15" customHeight="1" x14ac:dyDescent="0.2">
      <c r="B16" s="212"/>
      <c r="C16" s="213"/>
      <c r="D16" s="329" t="s">
        <v>3573</v>
      </c>
      <c r="E16" s="329"/>
      <c r="F16" s="329"/>
      <c r="G16" s="329"/>
      <c r="H16" s="329"/>
      <c r="I16" s="329"/>
      <c r="J16" s="329"/>
      <c r="K16" s="209"/>
    </row>
    <row r="17" spans="2:11" customFormat="1" ht="15" customHeight="1" x14ac:dyDescent="0.2">
      <c r="B17" s="212"/>
      <c r="C17" s="213"/>
      <c r="D17" s="329" t="s">
        <v>3574</v>
      </c>
      <c r="E17" s="329"/>
      <c r="F17" s="329"/>
      <c r="G17" s="329"/>
      <c r="H17" s="329"/>
      <c r="I17" s="329"/>
      <c r="J17" s="329"/>
      <c r="K17" s="209"/>
    </row>
    <row r="18" spans="2:11" customFormat="1" ht="15" customHeight="1" x14ac:dyDescent="0.2">
      <c r="B18" s="212"/>
      <c r="C18" s="213"/>
      <c r="D18" s="213"/>
      <c r="E18" s="215" t="s">
        <v>83</v>
      </c>
      <c r="F18" s="329" t="s">
        <v>3575</v>
      </c>
      <c r="G18" s="329"/>
      <c r="H18" s="329"/>
      <c r="I18" s="329"/>
      <c r="J18" s="329"/>
      <c r="K18" s="209"/>
    </row>
    <row r="19" spans="2:11" customFormat="1" ht="15" customHeight="1" x14ac:dyDescent="0.2">
      <c r="B19" s="212"/>
      <c r="C19" s="213"/>
      <c r="D19" s="213"/>
      <c r="E19" s="215" t="s">
        <v>3576</v>
      </c>
      <c r="F19" s="329" t="s">
        <v>3577</v>
      </c>
      <c r="G19" s="329"/>
      <c r="H19" s="329"/>
      <c r="I19" s="329"/>
      <c r="J19" s="329"/>
      <c r="K19" s="209"/>
    </row>
    <row r="20" spans="2:11" customFormat="1" ht="15" customHeight="1" x14ac:dyDescent="0.2">
      <c r="B20" s="212"/>
      <c r="C20" s="213"/>
      <c r="D20" s="213"/>
      <c r="E20" s="215" t="s">
        <v>3578</v>
      </c>
      <c r="F20" s="329" t="s">
        <v>3579</v>
      </c>
      <c r="G20" s="329"/>
      <c r="H20" s="329"/>
      <c r="I20" s="329"/>
      <c r="J20" s="329"/>
      <c r="K20" s="209"/>
    </row>
    <row r="21" spans="2:11" customFormat="1" ht="15" customHeight="1" x14ac:dyDescent="0.2">
      <c r="B21" s="212"/>
      <c r="C21" s="213"/>
      <c r="D21" s="213"/>
      <c r="E21" s="215" t="s">
        <v>3580</v>
      </c>
      <c r="F21" s="329" t="s">
        <v>3581</v>
      </c>
      <c r="G21" s="329"/>
      <c r="H21" s="329"/>
      <c r="I21" s="329"/>
      <c r="J21" s="329"/>
      <c r="K21" s="209"/>
    </row>
    <row r="22" spans="2:11" customFormat="1" ht="15" customHeight="1" x14ac:dyDescent="0.2">
      <c r="B22" s="212"/>
      <c r="C22" s="213"/>
      <c r="D22" s="213"/>
      <c r="E22" s="215" t="s">
        <v>3582</v>
      </c>
      <c r="F22" s="329" t="s">
        <v>3583</v>
      </c>
      <c r="G22" s="329"/>
      <c r="H22" s="329"/>
      <c r="I22" s="329"/>
      <c r="J22" s="329"/>
      <c r="K22" s="209"/>
    </row>
    <row r="23" spans="2:11" customFormat="1" ht="15" customHeight="1" x14ac:dyDescent="0.2">
      <c r="B23" s="212"/>
      <c r="C23" s="213"/>
      <c r="D23" s="213"/>
      <c r="E23" s="215" t="s">
        <v>104</v>
      </c>
      <c r="F23" s="329" t="s">
        <v>3584</v>
      </c>
      <c r="G23" s="329"/>
      <c r="H23" s="329"/>
      <c r="I23" s="329"/>
      <c r="J23" s="329"/>
      <c r="K23" s="209"/>
    </row>
    <row r="24" spans="2:11" customFormat="1" ht="12.75" customHeight="1" x14ac:dyDescent="0.2">
      <c r="B24" s="212"/>
      <c r="C24" s="213"/>
      <c r="D24" s="213"/>
      <c r="E24" s="213"/>
      <c r="F24" s="213"/>
      <c r="G24" s="213"/>
      <c r="H24" s="213"/>
      <c r="I24" s="213"/>
      <c r="J24" s="213"/>
      <c r="K24" s="209"/>
    </row>
    <row r="25" spans="2:11" customFormat="1" ht="15" customHeight="1" x14ac:dyDescent="0.2">
      <c r="B25" s="212"/>
      <c r="C25" s="329" t="s">
        <v>3585</v>
      </c>
      <c r="D25" s="329"/>
      <c r="E25" s="329"/>
      <c r="F25" s="329"/>
      <c r="G25" s="329"/>
      <c r="H25" s="329"/>
      <c r="I25" s="329"/>
      <c r="J25" s="329"/>
      <c r="K25" s="209"/>
    </row>
    <row r="26" spans="2:11" customFormat="1" ht="15" customHeight="1" x14ac:dyDescent="0.2">
      <c r="B26" s="212"/>
      <c r="C26" s="329" t="s">
        <v>3586</v>
      </c>
      <c r="D26" s="329"/>
      <c r="E26" s="329"/>
      <c r="F26" s="329"/>
      <c r="G26" s="329"/>
      <c r="H26" s="329"/>
      <c r="I26" s="329"/>
      <c r="J26" s="329"/>
      <c r="K26" s="209"/>
    </row>
    <row r="27" spans="2:11" customFormat="1" ht="15" customHeight="1" x14ac:dyDescent="0.2">
      <c r="B27" s="212"/>
      <c r="C27" s="211"/>
      <c r="D27" s="329" t="s">
        <v>3587</v>
      </c>
      <c r="E27" s="329"/>
      <c r="F27" s="329"/>
      <c r="G27" s="329"/>
      <c r="H27" s="329"/>
      <c r="I27" s="329"/>
      <c r="J27" s="329"/>
      <c r="K27" s="209"/>
    </row>
    <row r="28" spans="2:11" customFormat="1" ht="15" customHeight="1" x14ac:dyDescent="0.2">
      <c r="B28" s="212"/>
      <c r="C28" s="213"/>
      <c r="D28" s="329" t="s">
        <v>3588</v>
      </c>
      <c r="E28" s="329"/>
      <c r="F28" s="329"/>
      <c r="G28" s="329"/>
      <c r="H28" s="329"/>
      <c r="I28" s="329"/>
      <c r="J28" s="329"/>
      <c r="K28" s="209"/>
    </row>
    <row r="29" spans="2:11" customFormat="1" ht="12.75" customHeight="1" x14ac:dyDescent="0.2">
      <c r="B29" s="212"/>
      <c r="C29" s="213"/>
      <c r="D29" s="213"/>
      <c r="E29" s="213"/>
      <c r="F29" s="213"/>
      <c r="G29" s="213"/>
      <c r="H29" s="213"/>
      <c r="I29" s="213"/>
      <c r="J29" s="213"/>
      <c r="K29" s="209"/>
    </row>
    <row r="30" spans="2:11" customFormat="1" ht="15" customHeight="1" x14ac:dyDescent="0.2">
      <c r="B30" s="212"/>
      <c r="C30" s="213"/>
      <c r="D30" s="329" t="s">
        <v>3589</v>
      </c>
      <c r="E30" s="329"/>
      <c r="F30" s="329"/>
      <c r="G30" s="329"/>
      <c r="H30" s="329"/>
      <c r="I30" s="329"/>
      <c r="J30" s="329"/>
      <c r="K30" s="209"/>
    </row>
    <row r="31" spans="2:11" customFormat="1" ht="15" customHeight="1" x14ac:dyDescent="0.2">
      <c r="B31" s="212"/>
      <c r="C31" s="213"/>
      <c r="D31" s="329" t="s">
        <v>3590</v>
      </c>
      <c r="E31" s="329"/>
      <c r="F31" s="329"/>
      <c r="G31" s="329"/>
      <c r="H31" s="329"/>
      <c r="I31" s="329"/>
      <c r="J31" s="329"/>
      <c r="K31" s="209"/>
    </row>
    <row r="32" spans="2:11" customFormat="1" ht="12.75" customHeight="1" x14ac:dyDescent="0.2">
      <c r="B32" s="212"/>
      <c r="C32" s="213"/>
      <c r="D32" s="213"/>
      <c r="E32" s="213"/>
      <c r="F32" s="213"/>
      <c r="G32" s="213"/>
      <c r="H32" s="213"/>
      <c r="I32" s="213"/>
      <c r="J32" s="213"/>
      <c r="K32" s="209"/>
    </row>
    <row r="33" spans="2:11" customFormat="1" ht="15" customHeight="1" x14ac:dyDescent="0.2">
      <c r="B33" s="212"/>
      <c r="C33" s="213"/>
      <c r="D33" s="329" t="s">
        <v>3591</v>
      </c>
      <c r="E33" s="329"/>
      <c r="F33" s="329"/>
      <c r="G33" s="329"/>
      <c r="H33" s="329"/>
      <c r="I33" s="329"/>
      <c r="J33" s="329"/>
      <c r="K33" s="209"/>
    </row>
    <row r="34" spans="2:11" customFormat="1" ht="15" customHeight="1" x14ac:dyDescent="0.2">
      <c r="B34" s="212"/>
      <c r="C34" s="213"/>
      <c r="D34" s="329" t="s">
        <v>3592</v>
      </c>
      <c r="E34" s="329"/>
      <c r="F34" s="329"/>
      <c r="G34" s="329"/>
      <c r="H34" s="329"/>
      <c r="I34" s="329"/>
      <c r="J34" s="329"/>
      <c r="K34" s="209"/>
    </row>
    <row r="35" spans="2:11" customFormat="1" ht="15" customHeight="1" x14ac:dyDescent="0.2">
      <c r="B35" s="212"/>
      <c r="C35" s="213"/>
      <c r="D35" s="329" t="s">
        <v>3593</v>
      </c>
      <c r="E35" s="329"/>
      <c r="F35" s="329"/>
      <c r="G35" s="329"/>
      <c r="H35" s="329"/>
      <c r="I35" s="329"/>
      <c r="J35" s="329"/>
      <c r="K35" s="209"/>
    </row>
    <row r="36" spans="2:11" customFormat="1" ht="15" customHeight="1" x14ac:dyDescent="0.2">
      <c r="B36" s="212"/>
      <c r="C36" s="213"/>
      <c r="D36" s="211"/>
      <c r="E36" s="214" t="s">
        <v>146</v>
      </c>
      <c r="F36" s="211"/>
      <c r="G36" s="329" t="s">
        <v>3594</v>
      </c>
      <c r="H36" s="329"/>
      <c r="I36" s="329"/>
      <c r="J36" s="329"/>
      <c r="K36" s="209"/>
    </row>
    <row r="37" spans="2:11" customFormat="1" ht="30.75" customHeight="1" x14ac:dyDescent="0.2">
      <c r="B37" s="212"/>
      <c r="C37" s="213"/>
      <c r="D37" s="211"/>
      <c r="E37" s="214" t="s">
        <v>3595</v>
      </c>
      <c r="F37" s="211"/>
      <c r="G37" s="329" t="s">
        <v>3596</v>
      </c>
      <c r="H37" s="329"/>
      <c r="I37" s="329"/>
      <c r="J37" s="329"/>
      <c r="K37" s="209"/>
    </row>
    <row r="38" spans="2:11" customFormat="1" ht="15" customHeight="1" x14ac:dyDescent="0.2">
      <c r="B38" s="212"/>
      <c r="C38" s="213"/>
      <c r="D38" s="211"/>
      <c r="E38" s="214" t="s">
        <v>55</v>
      </c>
      <c r="F38" s="211"/>
      <c r="G38" s="329" t="s">
        <v>3597</v>
      </c>
      <c r="H38" s="329"/>
      <c r="I38" s="329"/>
      <c r="J38" s="329"/>
      <c r="K38" s="209"/>
    </row>
    <row r="39" spans="2:11" customFormat="1" ht="15" customHeight="1" x14ac:dyDescent="0.2">
      <c r="B39" s="212"/>
      <c r="C39" s="213"/>
      <c r="D39" s="211"/>
      <c r="E39" s="214" t="s">
        <v>56</v>
      </c>
      <c r="F39" s="211"/>
      <c r="G39" s="329" t="s">
        <v>3598</v>
      </c>
      <c r="H39" s="329"/>
      <c r="I39" s="329"/>
      <c r="J39" s="329"/>
      <c r="K39" s="209"/>
    </row>
    <row r="40" spans="2:11" customFormat="1" ht="15" customHeight="1" x14ac:dyDescent="0.2">
      <c r="B40" s="212"/>
      <c r="C40" s="213"/>
      <c r="D40" s="211"/>
      <c r="E40" s="214" t="s">
        <v>147</v>
      </c>
      <c r="F40" s="211"/>
      <c r="G40" s="329" t="s">
        <v>3599</v>
      </c>
      <c r="H40" s="329"/>
      <c r="I40" s="329"/>
      <c r="J40" s="329"/>
      <c r="K40" s="209"/>
    </row>
    <row r="41" spans="2:11" customFormat="1" ht="15" customHeight="1" x14ac:dyDescent="0.2">
      <c r="B41" s="212"/>
      <c r="C41" s="213"/>
      <c r="D41" s="211"/>
      <c r="E41" s="214" t="s">
        <v>148</v>
      </c>
      <c r="F41" s="211"/>
      <c r="G41" s="329" t="s">
        <v>3600</v>
      </c>
      <c r="H41" s="329"/>
      <c r="I41" s="329"/>
      <c r="J41" s="329"/>
      <c r="K41" s="209"/>
    </row>
    <row r="42" spans="2:11" customFormat="1" ht="15" customHeight="1" x14ac:dyDescent="0.2">
      <c r="B42" s="212"/>
      <c r="C42" s="213"/>
      <c r="D42" s="211"/>
      <c r="E42" s="214" t="s">
        <v>3601</v>
      </c>
      <c r="F42" s="211"/>
      <c r="G42" s="329" t="s">
        <v>3602</v>
      </c>
      <c r="H42" s="329"/>
      <c r="I42" s="329"/>
      <c r="J42" s="329"/>
      <c r="K42" s="209"/>
    </row>
    <row r="43" spans="2:11" customFormat="1" ht="15" customHeight="1" x14ac:dyDescent="0.2">
      <c r="B43" s="212"/>
      <c r="C43" s="213"/>
      <c r="D43" s="211"/>
      <c r="E43" s="214"/>
      <c r="F43" s="211"/>
      <c r="G43" s="329" t="s">
        <v>3603</v>
      </c>
      <c r="H43" s="329"/>
      <c r="I43" s="329"/>
      <c r="J43" s="329"/>
      <c r="K43" s="209"/>
    </row>
    <row r="44" spans="2:11" customFormat="1" ht="15" customHeight="1" x14ac:dyDescent="0.2">
      <c r="B44" s="212"/>
      <c r="C44" s="213"/>
      <c r="D44" s="211"/>
      <c r="E44" s="214" t="s">
        <v>3604</v>
      </c>
      <c r="F44" s="211"/>
      <c r="G44" s="329" t="s">
        <v>3605</v>
      </c>
      <c r="H44" s="329"/>
      <c r="I44" s="329"/>
      <c r="J44" s="329"/>
      <c r="K44" s="209"/>
    </row>
    <row r="45" spans="2:11" customFormat="1" ht="15" customHeight="1" x14ac:dyDescent="0.2">
      <c r="B45" s="212"/>
      <c r="C45" s="213"/>
      <c r="D45" s="211"/>
      <c r="E45" s="214" t="s">
        <v>151</v>
      </c>
      <c r="F45" s="211"/>
      <c r="G45" s="329" t="s">
        <v>3606</v>
      </c>
      <c r="H45" s="329"/>
      <c r="I45" s="329"/>
      <c r="J45" s="329"/>
      <c r="K45" s="209"/>
    </row>
    <row r="46" spans="2:11" customFormat="1" ht="12.75" customHeight="1" x14ac:dyDescent="0.2">
      <c r="B46" s="212"/>
      <c r="C46" s="213"/>
      <c r="D46" s="211"/>
      <c r="E46" s="211"/>
      <c r="F46" s="211"/>
      <c r="G46" s="211"/>
      <c r="H46" s="211"/>
      <c r="I46" s="211"/>
      <c r="J46" s="211"/>
      <c r="K46" s="209"/>
    </row>
    <row r="47" spans="2:11" customFormat="1" ht="15" customHeight="1" x14ac:dyDescent="0.2">
      <c r="B47" s="212"/>
      <c r="C47" s="213"/>
      <c r="D47" s="329" t="s">
        <v>3607</v>
      </c>
      <c r="E47" s="329"/>
      <c r="F47" s="329"/>
      <c r="G47" s="329"/>
      <c r="H47" s="329"/>
      <c r="I47" s="329"/>
      <c r="J47" s="329"/>
      <c r="K47" s="209"/>
    </row>
    <row r="48" spans="2:11" customFormat="1" ht="15" customHeight="1" x14ac:dyDescent="0.2">
      <c r="B48" s="212"/>
      <c r="C48" s="213"/>
      <c r="D48" s="213"/>
      <c r="E48" s="329" t="s">
        <v>3608</v>
      </c>
      <c r="F48" s="329"/>
      <c r="G48" s="329"/>
      <c r="H48" s="329"/>
      <c r="I48" s="329"/>
      <c r="J48" s="329"/>
      <c r="K48" s="209"/>
    </row>
    <row r="49" spans="2:11" customFormat="1" ht="15" customHeight="1" x14ac:dyDescent="0.2">
      <c r="B49" s="212"/>
      <c r="C49" s="213"/>
      <c r="D49" s="213"/>
      <c r="E49" s="329" t="s">
        <v>3609</v>
      </c>
      <c r="F49" s="329"/>
      <c r="G49" s="329"/>
      <c r="H49" s="329"/>
      <c r="I49" s="329"/>
      <c r="J49" s="329"/>
      <c r="K49" s="209"/>
    </row>
    <row r="50" spans="2:11" customFormat="1" ht="15" customHeight="1" x14ac:dyDescent="0.2">
      <c r="B50" s="212"/>
      <c r="C50" s="213"/>
      <c r="D50" s="213"/>
      <c r="E50" s="329" t="s">
        <v>3610</v>
      </c>
      <c r="F50" s="329"/>
      <c r="G50" s="329"/>
      <c r="H50" s="329"/>
      <c r="I50" s="329"/>
      <c r="J50" s="329"/>
      <c r="K50" s="209"/>
    </row>
    <row r="51" spans="2:11" customFormat="1" ht="15" customHeight="1" x14ac:dyDescent="0.2">
      <c r="B51" s="212"/>
      <c r="C51" s="213"/>
      <c r="D51" s="329" t="s">
        <v>3611</v>
      </c>
      <c r="E51" s="329"/>
      <c r="F51" s="329"/>
      <c r="G51" s="329"/>
      <c r="H51" s="329"/>
      <c r="I51" s="329"/>
      <c r="J51" s="329"/>
      <c r="K51" s="209"/>
    </row>
    <row r="52" spans="2:11" customFormat="1" ht="25.5" customHeight="1" x14ac:dyDescent="0.35">
      <c r="B52" s="208"/>
      <c r="C52" s="331" t="s">
        <v>3612</v>
      </c>
      <c r="D52" s="331"/>
      <c r="E52" s="331"/>
      <c r="F52" s="331"/>
      <c r="G52" s="331"/>
      <c r="H52" s="331"/>
      <c r="I52" s="331"/>
      <c r="J52" s="331"/>
      <c r="K52" s="209"/>
    </row>
    <row r="53" spans="2:11" customFormat="1" ht="5.25" customHeight="1" x14ac:dyDescent="0.2">
      <c r="B53" s="208"/>
      <c r="C53" s="210"/>
      <c r="D53" s="210"/>
      <c r="E53" s="210"/>
      <c r="F53" s="210"/>
      <c r="G53" s="210"/>
      <c r="H53" s="210"/>
      <c r="I53" s="210"/>
      <c r="J53" s="210"/>
      <c r="K53" s="209"/>
    </row>
    <row r="54" spans="2:11" customFormat="1" ht="15" customHeight="1" x14ac:dyDescent="0.2">
      <c r="B54" s="208"/>
      <c r="C54" s="329" t="s">
        <v>3613</v>
      </c>
      <c r="D54" s="329"/>
      <c r="E54" s="329"/>
      <c r="F54" s="329"/>
      <c r="G54" s="329"/>
      <c r="H54" s="329"/>
      <c r="I54" s="329"/>
      <c r="J54" s="329"/>
      <c r="K54" s="209"/>
    </row>
    <row r="55" spans="2:11" customFormat="1" ht="15" customHeight="1" x14ac:dyDescent="0.2">
      <c r="B55" s="208"/>
      <c r="C55" s="329" t="s">
        <v>3614</v>
      </c>
      <c r="D55" s="329"/>
      <c r="E55" s="329"/>
      <c r="F55" s="329"/>
      <c r="G55" s="329"/>
      <c r="H55" s="329"/>
      <c r="I55" s="329"/>
      <c r="J55" s="329"/>
      <c r="K55" s="209"/>
    </row>
    <row r="56" spans="2:11" customFormat="1" ht="12.75" customHeight="1" x14ac:dyDescent="0.2">
      <c r="B56" s="208"/>
      <c r="C56" s="211"/>
      <c r="D56" s="211"/>
      <c r="E56" s="211"/>
      <c r="F56" s="211"/>
      <c r="G56" s="211"/>
      <c r="H56" s="211"/>
      <c r="I56" s="211"/>
      <c r="J56" s="211"/>
      <c r="K56" s="209"/>
    </row>
    <row r="57" spans="2:11" customFormat="1" ht="15" customHeight="1" x14ac:dyDescent="0.2">
      <c r="B57" s="208"/>
      <c r="C57" s="329" t="s">
        <v>3615</v>
      </c>
      <c r="D57" s="329"/>
      <c r="E57" s="329"/>
      <c r="F57" s="329"/>
      <c r="G57" s="329"/>
      <c r="H57" s="329"/>
      <c r="I57" s="329"/>
      <c r="J57" s="329"/>
      <c r="K57" s="209"/>
    </row>
    <row r="58" spans="2:11" customFormat="1" ht="15" customHeight="1" x14ac:dyDescent="0.2">
      <c r="B58" s="208"/>
      <c r="C58" s="213"/>
      <c r="D58" s="329" t="s">
        <v>3616</v>
      </c>
      <c r="E58" s="329"/>
      <c r="F58" s="329"/>
      <c r="G58" s="329"/>
      <c r="H58" s="329"/>
      <c r="I58" s="329"/>
      <c r="J58" s="329"/>
      <c r="K58" s="209"/>
    </row>
    <row r="59" spans="2:11" customFormat="1" ht="15" customHeight="1" x14ac:dyDescent="0.2">
      <c r="B59" s="208"/>
      <c r="C59" s="213"/>
      <c r="D59" s="329" t="s">
        <v>3617</v>
      </c>
      <c r="E59" s="329"/>
      <c r="F59" s="329"/>
      <c r="G59" s="329"/>
      <c r="H59" s="329"/>
      <c r="I59" s="329"/>
      <c r="J59" s="329"/>
      <c r="K59" s="209"/>
    </row>
    <row r="60" spans="2:11" customFormat="1" ht="15" customHeight="1" x14ac:dyDescent="0.2">
      <c r="B60" s="208"/>
      <c r="C60" s="213"/>
      <c r="D60" s="329" t="s">
        <v>3618</v>
      </c>
      <c r="E60" s="329"/>
      <c r="F60" s="329"/>
      <c r="G60" s="329"/>
      <c r="H60" s="329"/>
      <c r="I60" s="329"/>
      <c r="J60" s="329"/>
      <c r="K60" s="209"/>
    </row>
    <row r="61" spans="2:11" customFormat="1" ht="15" customHeight="1" x14ac:dyDescent="0.2">
      <c r="B61" s="208"/>
      <c r="C61" s="213"/>
      <c r="D61" s="329" t="s">
        <v>3619</v>
      </c>
      <c r="E61" s="329"/>
      <c r="F61" s="329"/>
      <c r="G61" s="329"/>
      <c r="H61" s="329"/>
      <c r="I61" s="329"/>
      <c r="J61" s="329"/>
      <c r="K61" s="209"/>
    </row>
    <row r="62" spans="2:11" customFormat="1" ht="15" customHeight="1" x14ac:dyDescent="0.2">
      <c r="B62" s="208"/>
      <c r="C62" s="213"/>
      <c r="D62" s="333" t="s">
        <v>3620</v>
      </c>
      <c r="E62" s="333"/>
      <c r="F62" s="333"/>
      <c r="G62" s="333"/>
      <c r="H62" s="333"/>
      <c r="I62" s="333"/>
      <c r="J62" s="333"/>
      <c r="K62" s="209"/>
    </row>
    <row r="63" spans="2:11" customFormat="1" ht="15" customHeight="1" x14ac:dyDescent="0.2">
      <c r="B63" s="208"/>
      <c r="C63" s="213"/>
      <c r="D63" s="329" t="s">
        <v>3621</v>
      </c>
      <c r="E63" s="329"/>
      <c r="F63" s="329"/>
      <c r="G63" s="329"/>
      <c r="H63" s="329"/>
      <c r="I63" s="329"/>
      <c r="J63" s="329"/>
      <c r="K63" s="209"/>
    </row>
    <row r="64" spans="2:11" customFormat="1" ht="12.75" customHeight="1" x14ac:dyDescent="0.2">
      <c r="B64" s="208"/>
      <c r="C64" s="213"/>
      <c r="D64" s="213"/>
      <c r="E64" s="216"/>
      <c r="F64" s="213"/>
      <c r="G64" s="213"/>
      <c r="H64" s="213"/>
      <c r="I64" s="213"/>
      <c r="J64" s="213"/>
      <c r="K64" s="209"/>
    </row>
    <row r="65" spans="2:11" customFormat="1" ht="15" customHeight="1" x14ac:dyDescent="0.2">
      <c r="B65" s="208"/>
      <c r="C65" s="213"/>
      <c r="D65" s="329" t="s">
        <v>3622</v>
      </c>
      <c r="E65" s="329"/>
      <c r="F65" s="329"/>
      <c r="G65" s="329"/>
      <c r="H65" s="329"/>
      <c r="I65" s="329"/>
      <c r="J65" s="329"/>
      <c r="K65" s="209"/>
    </row>
    <row r="66" spans="2:11" customFormat="1" ht="15" customHeight="1" x14ac:dyDescent="0.2">
      <c r="B66" s="208"/>
      <c r="C66" s="213"/>
      <c r="D66" s="333" t="s">
        <v>3623</v>
      </c>
      <c r="E66" s="333"/>
      <c r="F66" s="333"/>
      <c r="G66" s="333"/>
      <c r="H66" s="333"/>
      <c r="I66" s="333"/>
      <c r="J66" s="333"/>
      <c r="K66" s="209"/>
    </row>
    <row r="67" spans="2:11" customFormat="1" ht="15" customHeight="1" x14ac:dyDescent="0.2">
      <c r="B67" s="208"/>
      <c r="C67" s="213"/>
      <c r="D67" s="329" t="s">
        <v>3624</v>
      </c>
      <c r="E67" s="329"/>
      <c r="F67" s="329"/>
      <c r="G67" s="329"/>
      <c r="H67" s="329"/>
      <c r="I67" s="329"/>
      <c r="J67" s="329"/>
      <c r="K67" s="209"/>
    </row>
    <row r="68" spans="2:11" customFormat="1" ht="15" customHeight="1" x14ac:dyDescent="0.2">
      <c r="B68" s="208"/>
      <c r="C68" s="213"/>
      <c r="D68" s="329" t="s">
        <v>3625</v>
      </c>
      <c r="E68" s="329"/>
      <c r="F68" s="329"/>
      <c r="G68" s="329"/>
      <c r="H68" s="329"/>
      <c r="I68" s="329"/>
      <c r="J68" s="329"/>
      <c r="K68" s="209"/>
    </row>
    <row r="69" spans="2:11" customFormat="1" ht="15" customHeight="1" x14ac:dyDescent="0.2">
      <c r="B69" s="208"/>
      <c r="C69" s="213"/>
      <c r="D69" s="329" t="s">
        <v>3626</v>
      </c>
      <c r="E69" s="329"/>
      <c r="F69" s="329"/>
      <c r="G69" s="329"/>
      <c r="H69" s="329"/>
      <c r="I69" s="329"/>
      <c r="J69" s="329"/>
      <c r="K69" s="209"/>
    </row>
    <row r="70" spans="2:11" customFormat="1" ht="15" customHeight="1" x14ac:dyDescent="0.2">
      <c r="B70" s="208"/>
      <c r="C70" s="213"/>
      <c r="D70" s="329" t="s">
        <v>3627</v>
      </c>
      <c r="E70" s="329"/>
      <c r="F70" s="329"/>
      <c r="G70" s="329"/>
      <c r="H70" s="329"/>
      <c r="I70" s="329"/>
      <c r="J70" s="329"/>
      <c r="K70" s="209"/>
    </row>
    <row r="71" spans="2:11" customFormat="1" ht="12.75" customHeight="1" x14ac:dyDescent="0.2">
      <c r="B71" s="217"/>
      <c r="C71" s="218"/>
      <c r="D71" s="218"/>
      <c r="E71" s="218"/>
      <c r="F71" s="218"/>
      <c r="G71" s="218"/>
      <c r="H71" s="218"/>
      <c r="I71" s="218"/>
      <c r="J71" s="218"/>
      <c r="K71" s="219"/>
    </row>
    <row r="72" spans="2:11" customFormat="1" ht="18.75" customHeight="1" x14ac:dyDescent="0.2">
      <c r="B72" s="220"/>
      <c r="C72" s="220"/>
      <c r="D72" s="220"/>
      <c r="E72" s="220"/>
      <c r="F72" s="220"/>
      <c r="G72" s="220"/>
      <c r="H72" s="220"/>
      <c r="I72" s="220"/>
      <c r="J72" s="220"/>
      <c r="K72" s="221"/>
    </row>
    <row r="73" spans="2:11" customFormat="1" ht="18.75" customHeight="1" x14ac:dyDescent="0.2">
      <c r="B73" s="221"/>
      <c r="C73" s="221"/>
      <c r="D73" s="221"/>
      <c r="E73" s="221"/>
      <c r="F73" s="221"/>
      <c r="G73" s="221"/>
      <c r="H73" s="221"/>
      <c r="I73" s="221"/>
      <c r="J73" s="221"/>
      <c r="K73" s="221"/>
    </row>
    <row r="74" spans="2:11" customFormat="1" ht="7.5" customHeight="1" x14ac:dyDescent="0.2">
      <c r="B74" s="222"/>
      <c r="C74" s="223"/>
      <c r="D74" s="223"/>
      <c r="E74" s="223"/>
      <c r="F74" s="223"/>
      <c r="G74" s="223"/>
      <c r="H74" s="223"/>
      <c r="I74" s="223"/>
      <c r="J74" s="223"/>
      <c r="K74" s="224"/>
    </row>
    <row r="75" spans="2:11" customFormat="1" ht="45" customHeight="1" x14ac:dyDescent="0.2">
      <c r="B75" s="225"/>
      <c r="C75" s="332" t="s">
        <v>3628</v>
      </c>
      <c r="D75" s="332"/>
      <c r="E75" s="332"/>
      <c r="F75" s="332"/>
      <c r="G75" s="332"/>
      <c r="H75" s="332"/>
      <c r="I75" s="332"/>
      <c r="J75" s="332"/>
      <c r="K75" s="226"/>
    </row>
    <row r="76" spans="2:11" customFormat="1" ht="17.25" customHeight="1" x14ac:dyDescent="0.2">
      <c r="B76" s="225"/>
      <c r="C76" s="227" t="s">
        <v>3629</v>
      </c>
      <c r="D76" s="227"/>
      <c r="E76" s="227"/>
      <c r="F76" s="227" t="s">
        <v>3630</v>
      </c>
      <c r="G76" s="228"/>
      <c r="H76" s="227" t="s">
        <v>56</v>
      </c>
      <c r="I76" s="227" t="s">
        <v>59</v>
      </c>
      <c r="J76" s="227" t="s">
        <v>3631</v>
      </c>
      <c r="K76" s="226"/>
    </row>
    <row r="77" spans="2:11" customFormat="1" ht="17.25" customHeight="1" x14ac:dyDescent="0.2">
      <c r="B77" s="225"/>
      <c r="C77" s="229" t="s">
        <v>3632</v>
      </c>
      <c r="D77" s="229"/>
      <c r="E77" s="229"/>
      <c r="F77" s="230" t="s">
        <v>3633</v>
      </c>
      <c r="G77" s="231"/>
      <c r="H77" s="229"/>
      <c r="I77" s="229"/>
      <c r="J77" s="229" t="s">
        <v>3634</v>
      </c>
      <c r="K77" s="226"/>
    </row>
    <row r="78" spans="2:11" customFormat="1" ht="5.25" customHeight="1" x14ac:dyDescent="0.2">
      <c r="B78" s="225"/>
      <c r="C78" s="232"/>
      <c r="D78" s="232"/>
      <c r="E78" s="232"/>
      <c r="F78" s="232"/>
      <c r="G78" s="233"/>
      <c r="H78" s="232"/>
      <c r="I78" s="232"/>
      <c r="J78" s="232"/>
      <c r="K78" s="226"/>
    </row>
    <row r="79" spans="2:11" customFormat="1" ht="15" customHeight="1" x14ac:dyDescent="0.2">
      <c r="B79" s="225"/>
      <c r="C79" s="214" t="s">
        <v>55</v>
      </c>
      <c r="D79" s="234"/>
      <c r="E79" s="234"/>
      <c r="F79" s="235" t="s">
        <v>3635</v>
      </c>
      <c r="G79" s="236"/>
      <c r="H79" s="214" t="s">
        <v>3636</v>
      </c>
      <c r="I79" s="214" t="s">
        <v>3637</v>
      </c>
      <c r="J79" s="214">
        <v>20</v>
      </c>
      <c r="K79" s="226"/>
    </row>
    <row r="80" spans="2:11" customFormat="1" ht="15" customHeight="1" x14ac:dyDescent="0.2">
      <c r="B80" s="225"/>
      <c r="C80" s="214" t="s">
        <v>3638</v>
      </c>
      <c r="D80" s="214"/>
      <c r="E80" s="214"/>
      <c r="F80" s="235" t="s">
        <v>3635</v>
      </c>
      <c r="G80" s="236"/>
      <c r="H80" s="214" t="s">
        <v>3639</v>
      </c>
      <c r="I80" s="214" t="s">
        <v>3637</v>
      </c>
      <c r="J80" s="214">
        <v>120</v>
      </c>
      <c r="K80" s="226"/>
    </row>
    <row r="81" spans="2:11" customFormat="1" ht="15" customHeight="1" x14ac:dyDescent="0.2">
      <c r="B81" s="237"/>
      <c r="C81" s="214" t="s">
        <v>3640</v>
      </c>
      <c r="D81" s="214"/>
      <c r="E81" s="214"/>
      <c r="F81" s="235" t="s">
        <v>3641</v>
      </c>
      <c r="G81" s="236"/>
      <c r="H81" s="214" t="s">
        <v>3642</v>
      </c>
      <c r="I81" s="214" t="s">
        <v>3637</v>
      </c>
      <c r="J81" s="214">
        <v>50</v>
      </c>
      <c r="K81" s="226"/>
    </row>
    <row r="82" spans="2:11" customFormat="1" ht="15" customHeight="1" x14ac:dyDescent="0.2">
      <c r="B82" s="237"/>
      <c r="C82" s="214" t="s">
        <v>3643</v>
      </c>
      <c r="D82" s="214"/>
      <c r="E82" s="214"/>
      <c r="F82" s="235" t="s">
        <v>3635</v>
      </c>
      <c r="G82" s="236"/>
      <c r="H82" s="214" t="s">
        <v>3644</v>
      </c>
      <c r="I82" s="214" t="s">
        <v>3645</v>
      </c>
      <c r="J82" s="214"/>
      <c r="K82" s="226"/>
    </row>
    <row r="83" spans="2:11" customFormat="1" ht="15" customHeight="1" x14ac:dyDescent="0.2">
      <c r="B83" s="237"/>
      <c r="C83" s="214" t="s">
        <v>3646</v>
      </c>
      <c r="D83" s="214"/>
      <c r="E83" s="214"/>
      <c r="F83" s="235" t="s">
        <v>3641</v>
      </c>
      <c r="G83" s="214"/>
      <c r="H83" s="214" t="s">
        <v>3647</v>
      </c>
      <c r="I83" s="214" t="s">
        <v>3637</v>
      </c>
      <c r="J83" s="214">
        <v>15</v>
      </c>
      <c r="K83" s="226"/>
    </row>
    <row r="84" spans="2:11" customFormat="1" ht="15" customHeight="1" x14ac:dyDescent="0.2">
      <c r="B84" s="237"/>
      <c r="C84" s="214" t="s">
        <v>3648</v>
      </c>
      <c r="D84" s="214"/>
      <c r="E84" s="214"/>
      <c r="F84" s="235" t="s">
        <v>3641</v>
      </c>
      <c r="G84" s="214"/>
      <c r="H84" s="214" t="s">
        <v>3649</v>
      </c>
      <c r="I84" s="214" t="s">
        <v>3637</v>
      </c>
      <c r="J84" s="214">
        <v>15</v>
      </c>
      <c r="K84" s="226"/>
    </row>
    <row r="85" spans="2:11" customFormat="1" ht="15" customHeight="1" x14ac:dyDescent="0.2">
      <c r="B85" s="237"/>
      <c r="C85" s="214" t="s">
        <v>3650</v>
      </c>
      <c r="D85" s="214"/>
      <c r="E85" s="214"/>
      <c r="F85" s="235" t="s">
        <v>3641</v>
      </c>
      <c r="G85" s="214"/>
      <c r="H85" s="214" t="s">
        <v>3651</v>
      </c>
      <c r="I85" s="214" t="s">
        <v>3637</v>
      </c>
      <c r="J85" s="214">
        <v>20</v>
      </c>
      <c r="K85" s="226"/>
    </row>
    <row r="86" spans="2:11" customFormat="1" ht="15" customHeight="1" x14ac:dyDescent="0.2">
      <c r="B86" s="237"/>
      <c r="C86" s="214" t="s">
        <v>3652</v>
      </c>
      <c r="D86" s="214"/>
      <c r="E86" s="214"/>
      <c r="F86" s="235" t="s">
        <v>3641</v>
      </c>
      <c r="G86" s="214"/>
      <c r="H86" s="214" t="s">
        <v>3653</v>
      </c>
      <c r="I86" s="214" t="s">
        <v>3637</v>
      </c>
      <c r="J86" s="214">
        <v>20</v>
      </c>
      <c r="K86" s="226"/>
    </row>
    <row r="87" spans="2:11" customFormat="1" ht="15" customHeight="1" x14ac:dyDescent="0.2">
      <c r="B87" s="237"/>
      <c r="C87" s="214" t="s">
        <v>3654</v>
      </c>
      <c r="D87" s="214"/>
      <c r="E87" s="214"/>
      <c r="F87" s="235" t="s">
        <v>3641</v>
      </c>
      <c r="G87" s="236"/>
      <c r="H87" s="214" t="s">
        <v>3655</v>
      </c>
      <c r="I87" s="214" t="s">
        <v>3637</v>
      </c>
      <c r="J87" s="214">
        <v>50</v>
      </c>
      <c r="K87" s="226"/>
    </row>
    <row r="88" spans="2:11" customFormat="1" ht="15" customHeight="1" x14ac:dyDescent="0.2">
      <c r="B88" s="237"/>
      <c r="C88" s="214" t="s">
        <v>3656</v>
      </c>
      <c r="D88" s="214"/>
      <c r="E88" s="214"/>
      <c r="F88" s="235" t="s">
        <v>3641</v>
      </c>
      <c r="G88" s="236"/>
      <c r="H88" s="214" t="s">
        <v>3657</v>
      </c>
      <c r="I88" s="214" t="s">
        <v>3637</v>
      </c>
      <c r="J88" s="214">
        <v>20</v>
      </c>
      <c r="K88" s="226"/>
    </row>
    <row r="89" spans="2:11" customFormat="1" ht="15" customHeight="1" x14ac:dyDescent="0.2">
      <c r="B89" s="237"/>
      <c r="C89" s="214" t="s">
        <v>3658</v>
      </c>
      <c r="D89" s="214"/>
      <c r="E89" s="214"/>
      <c r="F89" s="235" t="s">
        <v>3641</v>
      </c>
      <c r="G89" s="236"/>
      <c r="H89" s="214" t="s">
        <v>3659</v>
      </c>
      <c r="I89" s="214" t="s">
        <v>3637</v>
      </c>
      <c r="J89" s="214">
        <v>20</v>
      </c>
      <c r="K89" s="226"/>
    </row>
    <row r="90" spans="2:11" customFormat="1" ht="15" customHeight="1" x14ac:dyDescent="0.2">
      <c r="B90" s="237"/>
      <c r="C90" s="214" t="s">
        <v>3660</v>
      </c>
      <c r="D90" s="214"/>
      <c r="E90" s="214"/>
      <c r="F90" s="235" t="s">
        <v>3641</v>
      </c>
      <c r="G90" s="236"/>
      <c r="H90" s="214" t="s">
        <v>3661</v>
      </c>
      <c r="I90" s="214" t="s">
        <v>3637</v>
      </c>
      <c r="J90" s="214">
        <v>50</v>
      </c>
      <c r="K90" s="226"/>
    </row>
    <row r="91" spans="2:11" customFormat="1" ht="15" customHeight="1" x14ac:dyDescent="0.2">
      <c r="B91" s="237"/>
      <c r="C91" s="214" t="s">
        <v>3662</v>
      </c>
      <c r="D91" s="214"/>
      <c r="E91" s="214"/>
      <c r="F91" s="235" t="s">
        <v>3641</v>
      </c>
      <c r="G91" s="236"/>
      <c r="H91" s="214" t="s">
        <v>3662</v>
      </c>
      <c r="I91" s="214" t="s">
        <v>3637</v>
      </c>
      <c r="J91" s="214">
        <v>50</v>
      </c>
      <c r="K91" s="226"/>
    </row>
    <row r="92" spans="2:11" customFormat="1" ht="15" customHeight="1" x14ac:dyDescent="0.2">
      <c r="B92" s="237"/>
      <c r="C92" s="214" t="s">
        <v>3663</v>
      </c>
      <c r="D92" s="214"/>
      <c r="E92" s="214"/>
      <c r="F92" s="235" t="s">
        <v>3641</v>
      </c>
      <c r="G92" s="236"/>
      <c r="H92" s="214" t="s">
        <v>3664</v>
      </c>
      <c r="I92" s="214" t="s">
        <v>3637</v>
      </c>
      <c r="J92" s="214">
        <v>255</v>
      </c>
      <c r="K92" s="226"/>
    </row>
    <row r="93" spans="2:11" customFormat="1" ht="15" customHeight="1" x14ac:dyDescent="0.2">
      <c r="B93" s="237"/>
      <c r="C93" s="214" t="s">
        <v>3665</v>
      </c>
      <c r="D93" s="214"/>
      <c r="E93" s="214"/>
      <c r="F93" s="235" t="s">
        <v>3635</v>
      </c>
      <c r="G93" s="236"/>
      <c r="H93" s="214" t="s">
        <v>3666</v>
      </c>
      <c r="I93" s="214" t="s">
        <v>3667</v>
      </c>
      <c r="J93" s="214"/>
      <c r="K93" s="226"/>
    </row>
    <row r="94" spans="2:11" customFormat="1" ht="15" customHeight="1" x14ac:dyDescent="0.2">
      <c r="B94" s="237"/>
      <c r="C94" s="214" t="s">
        <v>3668</v>
      </c>
      <c r="D94" s="214"/>
      <c r="E94" s="214"/>
      <c r="F94" s="235" t="s">
        <v>3635</v>
      </c>
      <c r="G94" s="236"/>
      <c r="H94" s="214" t="s">
        <v>3669</v>
      </c>
      <c r="I94" s="214" t="s">
        <v>3670</v>
      </c>
      <c r="J94" s="214"/>
      <c r="K94" s="226"/>
    </row>
    <row r="95" spans="2:11" customFormat="1" ht="15" customHeight="1" x14ac:dyDescent="0.2">
      <c r="B95" s="237"/>
      <c r="C95" s="214" t="s">
        <v>3671</v>
      </c>
      <c r="D95" s="214"/>
      <c r="E95" s="214"/>
      <c r="F95" s="235" t="s">
        <v>3635</v>
      </c>
      <c r="G95" s="236"/>
      <c r="H95" s="214" t="s">
        <v>3671</v>
      </c>
      <c r="I95" s="214" t="s">
        <v>3670</v>
      </c>
      <c r="J95" s="214"/>
      <c r="K95" s="226"/>
    </row>
    <row r="96" spans="2:11" customFormat="1" ht="15" customHeight="1" x14ac:dyDescent="0.2">
      <c r="B96" s="237"/>
      <c r="C96" s="214" t="s">
        <v>40</v>
      </c>
      <c r="D96" s="214"/>
      <c r="E96" s="214"/>
      <c r="F96" s="235" t="s">
        <v>3635</v>
      </c>
      <c r="G96" s="236"/>
      <c r="H96" s="214" t="s">
        <v>3672</v>
      </c>
      <c r="I96" s="214" t="s">
        <v>3670</v>
      </c>
      <c r="J96" s="214"/>
      <c r="K96" s="226"/>
    </row>
    <row r="97" spans="2:11" customFormat="1" ht="15" customHeight="1" x14ac:dyDescent="0.2">
      <c r="B97" s="237"/>
      <c r="C97" s="214" t="s">
        <v>50</v>
      </c>
      <c r="D97" s="214"/>
      <c r="E97" s="214"/>
      <c r="F97" s="235" t="s">
        <v>3635</v>
      </c>
      <c r="G97" s="236"/>
      <c r="H97" s="214" t="s">
        <v>3673</v>
      </c>
      <c r="I97" s="214" t="s">
        <v>3670</v>
      </c>
      <c r="J97" s="214"/>
      <c r="K97" s="226"/>
    </row>
    <row r="98" spans="2:11" customFormat="1" ht="15" customHeight="1" x14ac:dyDescent="0.2">
      <c r="B98" s="238"/>
      <c r="C98" s="239"/>
      <c r="D98" s="239"/>
      <c r="E98" s="239"/>
      <c r="F98" s="239"/>
      <c r="G98" s="239"/>
      <c r="H98" s="239"/>
      <c r="I98" s="239"/>
      <c r="J98" s="239"/>
      <c r="K98" s="240"/>
    </row>
    <row r="99" spans="2:11" customFormat="1" ht="18.75" customHeight="1" x14ac:dyDescent="0.2">
      <c r="B99" s="241"/>
      <c r="C99" s="242"/>
      <c r="D99" s="242"/>
      <c r="E99" s="242"/>
      <c r="F99" s="242"/>
      <c r="G99" s="242"/>
      <c r="H99" s="242"/>
      <c r="I99" s="242"/>
      <c r="J99" s="242"/>
      <c r="K99" s="241"/>
    </row>
    <row r="100" spans="2:11" customFormat="1" ht="18.75" customHeight="1" x14ac:dyDescent="0.2">
      <c r="B100" s="221"/>
      <c r="C100" s="221"/>
      <c r="D100" s="221"/>
      <c r="E100" s="221"/>
      <c r="F100" s="221"/>
      <c r="G100" s="221"/>
      <c r="H100" s="221"/>
      <c r="I100" s="221"/>
      <c r="J100" s="221"/>
      <c r="K100" s="221"/>
    </row>
    <row r="101" spans="2:11" customFormat="1" ht="7.5" customHeight="1" x14ac:dyDescent="0.2">
      <c r="B101" s="222"/>
      <c r="C101" s="223"/>
      <c r="D101" s="223"/>
      <c r="E101" s="223"/>
      <c r="F101" s="223"/>
      <c r="G101" s="223"/>
      <c r="H101" s="223"/>
      <c r="I101" s="223"/>
      <c r="J101" s="223"/>
      <c r="K101" s="224"/>
    </row>
    <row r="102" spans="2:11" customFormat="1" ht="45" customHeight="1" x14ac:dyDescent="0.2">
      <c r="B102" s="225"/>
      <c r="C102" s="332" t="s">
        <v>3674</v>
      </c>
      <c r="D102" s="332"/>
      <c r="E102" s="332"/>
      <c r="F102" s="332"/>
      <c r="G102" s="332"/>
      <c r="H102" s="332"/>
      <c r="I102" s="332"/>
      <c r="J102" s="332"/>
      <c r="K102" s="226"/>
    </row>
    <row r="103" spans="2:11" customFormat="1" ht="17.25" customHeight="1" x14ac:dyDescent="0.2">
      <c r="B103" s="225"/>
      <c r="C103" s="227" t="s">
        <v>3629</v>
      </c>
      <c r="D103" s="227"/>
      <c r="E103" s="227"/>
      <c r="F103" s="227" t="s">
        <v>3630</v>
      </c>
      <c r="G103" s="228"/>
      <c r="H103" s="227" t="s">
        <v>56</v>
      </c>
      <c r="I103" s="227" t="s">
        <v>59</v>
      </c>
      <c r="J103" s="227" t="s">
        <v>3631</v>
      </c>
      <c r="K103" s="226"/>
    </row>
    <row r="104" spans="2:11" customFormat="1" ht="17.25" customHeight="1" x14ac:dyDescent="0.2">
      <c r="B104" s="225"/>
      <c r="C104" s="229" t="s">
        <v>3632</v>
      </c>
      <c r="D104" s="229"/>
      <c r="E104" s="229"/>
      <c r="F104" s="230" t="s">
        <v>3633</v>
      </c>
      <c r="G104" s="231"/>
      <c r="H104" s="229"/>
      <c r="I104" s="229"/>
      <c r="J104" s="229" t="s">
        <v>3634</v>
      </c>
      <c r="K104" s="226"/>
    </row>
    <row r="105" spans="2:11" customFormat="1" ht="5.25" customHeight="1" x14ac:dyDescent="0.2">
      <c r="B105" s="225"/>
      <c r="C105" s="227"/>
      <c r="D105" s="227"/>
      <c r="E105" s="227"/>
      <c r="F105" s="227"/>
      <c r="G105" s="243"/>
      <c r="H105" s="227"/>
      <c r="I105" s="227"/>
      <c r="J105" s="227"/>
      <c r="K105" s="226"/>
    </row>
    <row r="106" spans="2:11" customFormat="1" ht="15" customHeight="1" x14ac:dyDescent="0.2">
      <c r="B106" s="225"/>
      <c r="C106" s="214" t="s">
        <v>55</v>
      </c>
      <c r="D106" s="234"/>
      <c r="E106" s="234"/>
      <c r="F106" s="235" t="s">
        <v>3635</v>
      </c>
      <c r="G106" s="214"/>
      <c r="H106" s="214" t="s">
        <v>3675</v>
      </c>
      <c r="I106" s="214" t="s">
        <v>3637</v>
      </c>
      <c r="J106" s="214">
        <v>20</v>
      </c>
      <c r="K106" s="226"/>
    </row>
    <row r="107" spans="2:11" customFormat="1" ht="15" customHeight="1" x14ac:dyDescent="0.2">
      <c r="B107" s="225"/>
      <c r="C107" s="214" t="s">
        <v>3638</v>
      </c>
      <c r="D107" s="214"/>
      <c r="E107" s="214"/>
      <c r="F107" s="235" t="s">
        <v>3635</v>
      </c>
      <c r="G107" s="214"/>
      <c r="H107" s="214" t="s">
        <v>3675</v>
      </c>
      <c r="I107" s="214" t="s">
        <v>3637</v>
      </c>
      <c r="J107" s="214">
        <v>120</v>
      </c>
      <c r="K107" s="226"/>
    </row>
    <row r="108" spans="2:11" customFormat="1" ht="15" customHeight="1" x14ac:dyDescent="0.2">
      <c r="B108" s="237"/>
      <c r="C108" s="214" t="s">
        <v>3640</v>
      </c>
      <c r="D108" s="214"/>
      <c r="E108" s="214"/>
      <c r="F108" s="235" t="s">
        <v>3641</v>
      </c>
      <c r="G108" s="214"/>
      <c r="H108" s="214" t="s">
        <v>3675</v>
      </c>
      <c r="I108" s="214" t="s">
        <v>3637</v>
      </c>
      <c r="J108" s="214">
        <v>50</v>
      </c>
      <c r="K108" s="226"/>
    </row>
    <row r="109" spans="2:11" customFormat="1" ht="15" customHeight="1" x14ac:dyDescent="0.2">
      <c r="B109" s="237"/>
      <c r="C109" s="214" t="s">
        <v>3643</v>
      </c>
      <c r="D109" s="214"/>
      <c r="E109" s="214"/>
      <c r="F109" s="235" t="s">
        <v>3635</v>
      </c>
      <c r="G109" s="214"/>
      <c r="H109" s="214" t="s">
        <v>3675</v>
      </c>
      <c r="I109" s="214" t="s">
        <v>3645</v>
      </c>
      <c r="J109" s="214"/>
      <c r="K109" s="226"/>
    </row>
    <row r="110" spans="2:11" customFormat="1" ht="15" customHeight="1" x14ac:dyDescent="0.2">
      <c r="B110" s="237"/>
      <c r="C110" s="214" t="s">
        <v>3654</v>
      </c>
      <c r="D110" s="214"/>
      <c r="E110" s="214"/>
      <c r="F110" s="235" t="s">
        <v>3641</v>
      </c>
      <c r="G110" s="214"/>
      <c r="H110" s="214" t="s">
        <v>3675</v>
      </c>
      <c r="I110" s="214" t="s">
        <v>3637</v>
      </c>
      <c r="J110" s="214">
        <v>50</v>
      </c>
      <c r="K110" s="226"/>
    </row>
    <row r="111" spans="2:11" customFormat="1" ht="15" customHeight="1" x14ac:dyDescent="0.2">
      <c r="B111" s="237"/>
      <c r="C111" s="214" t="s">
        <v>3662</v>
      </c>
      <c r="D111" s="214"/>
      <c r="E111" s="214"/>
      <c r="F111" s="235" t="s">
        <v>3641</v>
      </c>
      <c r="G111" s="214"/>
      <c r="H111" s="214" t="s">
        <v>3675</v>
      </c>
      <c r="I111" s="214" t="s">
        <v>3637</v>
      </c>
      <c r="J111" s="214">
        <v>50</v>
      </c>
      <c r="K111" s="226"/>
    </row>
    <row r="112" spans="2:11" customFormat="1" ht="15" customHeight="1" x14ac:dyDescent="0.2">
      <c r="B112" s="237"/>
      <c r="C112" s="214" t="s">
        <v>3660</v>
      </c>
      <c r="D112" s="214"/>
      <c r="E112" s="214"/>
      <c r="F112" s="235" t="s">
        <v>3641</v>
      </c>
      <c r="G112" s="214"/>
      <c r="H112" s="214" t="s">
        <v>3675</v>
      </c>
      <c r="I112" s="214" t="s">
        <v>3637</v>
      </c>
      <c r="J112" s="214">
        <v>50</v>
      </c>
      <c r="K112" s="226"/>
    </row>
    <row r="113" spans="2:11" customFormat="1" ht="15" customHeight="1" x14ac:dyDescent="0.2">
      <c r="B113" s="237"/>
      <c r="C113" s="214" t="s">
        <v>55</v>
      </c>
      <c r="D113" s="214"/>
      <c r="E113" s="214"/>
      <c r="F113" s="235" t="s">
        <v>3635</v>
      </c>
      <c r="G113" s="214"/>
      <c r="H113" s="214" t="s">
        <v>3676</v>
      </c>
      <c r="I113" s="214" t="s">
        <v>3637</v>
      </c>
      <c r="J113" s="214">
        <v>20</v>
      </c>
      <c r="K113" s="226"/>
    </row>
    <row r="114" spans="2:11" customFormat="1" ht="15" customHeight="1" x14ac:dyDescent="0.2">
      <c r="B114" s="237"/>
      <c r="C114" s="214" t="s">
        <v>3677</v>
      </c>
      <c r="D114" s="214"/>
      <c r="E114" s="214"/>
      <c r="F114" s="235" t="s">
        <v>3635</v>
      </c>
      <c r="G114" s="214"/>
      <c r="H114" s="214" t="s">
        <v>3678</v>
      </c>
      <c r="I114" s="214" t="s">
        <v>3637</v>
      </c>
      <c r="J114" s="214">
        <v>120</v>
      </c>
      <c r="K114" s="226"/>
    </row>
    <row r="115" spans="2:11" customFormat="1" ht="15" customHeight="1" x14ac:dyDescent="0.2">
      <c r="B115" s="237"/>
      <c r="C115" s="214" t="s">
        <v>40</v>
      </c>
      <c r="D115" s="214"/>
      <c r="E115" s="214"/>
      <c r="F115" s="235" t="s">
        <v>3635</v>
      </c>
      <c r="G115" s="214"/>
      <c r="H115" s="214" t="s">
        <v>3679</v>
      </c>
      <c r="I115" s="214" t="s">
        <v>3670</v>
      </c>
      <c r="J115" s="214"/>
      <c r="K115" s="226"/>
    </row>
    <row r="116" spans="2:11" customFormat="1" ht="15" customHeight="1" x14ac:dyDescent="0.2">
      <c r="B116" s="237"/>
      <c r="C116" s="214" t="s">
        <v>50</v>
      </c>
      <c r="D116" s="214"/>
      <c r="E116" s="214"/>
      <c r="F116" s="235" t="s">
        <v>3635</v>
      </c>
      <c r="G116" s="214"/>
      <c r="H116" s="214" t="s">
        <v>3680</v>
      </c>
      <c r="I116" s="214" t="s">
        <v>3670</v>
      </c>
      <c r="J116" s="214"/>
      <c r="K116" s="226"/>
    </row>
    <row r="117" spans="2:11" customFormat="1" ht="15" customHeight="1" x14ac:dyDescent="0.2">
      <c r="B117" s="237"/>
      <c r="C117" s="214" t="s">
        <v>59</v>
      </c>
      <c r="D117" s="214"/>
      <c r="E117" s="214"/>
      <c r="F117" s="235" t="s">
        <v>3635</v>
      </c>
      <c r="G117" s="214"/>
      <c r="H117" s="214" t="s">
        <v>3681</v>
      </c>
      <c r="I117" s="214" t="s">
        <v>3682</v>
      </c>
      <c r="J117" s="214"/>
      <c r="K117" s="226"/>
    </row>
    <row r="118" spans="2:11" customFormat="1" ht="15" customHeight="1" x14ac:dyDescent="0.2">
      <c r="B118" s="238"/>
      <c r="C118" s="244"/>
      <c r="D118" s="244"/>
      <c r="E118" s="244"/>
      <c r="F118" s="244"/>
      <c r="G118" s="244"/>
      <c r="H118" s="244"/>
      <c r="I118" s="244"/>
      <c r="J118" s="244"/>
      <c r="K118" s="240"/>
    </row>
    <row r="119" spans="2:11" customFormat="1" ht="18.75" customHeight="1" x14ac:dyDescent="0.2">
      <c r="B119" s="245"/>
      <c r="C119" s="246"/>
      <c r="D119" s="246"/>
      <c r="E119" s="246"/>
      <c r="F119" s="247"/>
      <c r="G119" s="246"/>
      <c r="H119" s="246"/>
      <c r="I119" s="246"/>
      <c r="J119" s="246"/>
      <c r="K119" s="245"/>
    </row>
    <row r="120" spans="2:11" customFormat="1" ht="18.75" customHeight="1" x14ac:dyDescent="0.2">
      <c r="B120" s="221"/>
      <c r="C120" s="221"/>
      <c r="D120" s="221"/>
      <c r="E120" s="221"/>
      <c r="F120" s="221"/>
      <c r="G120" s="221"/>
      <c r="H120" s="221"/>
      <c r="I120" s="221"/>
      <c r="J120" s="221"/>
      <c r="K120" s="221"/>
    </row>
    <row r="121" spans="2:11" customFormat="1" ht="7.5" customHeight="1" x14ac:dyDescent="0.2">
      <c r="B121" s="248"/>
      <c r="C121" s="249"/>
      <c r="D121" s="249"/>
      <c r="E121" s="249"/>
      <c r="F121" s="249"/>
      <c r="G121" s="249"/>
      <c r="H121" s="249"/>
      <c r="I121" s="249"/>
      <c r="J121" s="249"/>
      <c r="K121" s="250"/>
    </row>
    <row r="122" spans="2:11" customFormat="1" ht="45" customHeight="1" x14ac:dyDescent="0.2">
      <c r="B122" s="251"/>
      <c r="C122" s="330" t="s">
        <v>3683</v>
      </c>
      <c r="D122" s="330"/>
      <c r="E122" s="330"/>
      <c r="F122" s="330"/>
      <c r="G122" s="330"/>
      <c r="H122" s="330"/>
      <c r="I122" s="330"/>
      <c r="J122" s="330"/>
      <c r="K122" s="252"/>
    </row>
    <row r="123" spans="2:11" customFormat="1" ht="17.25" customHeight="1" x14ac:dyDescent="0.2">
      <c r="B123" s="253"/>
      <c r="C123" s="227" t="s">
        <v>3629</v>
      </c>
      <c r="D123" s="227"/>
      <c r="E123" s="227"/>
      <c r="F123" s="227" t="s">
        <v>3630</v>
      </c>
      <c r="G123" s="228"/>
      <c r="H123" s="227" t="s">
        <v>56</v>
      </c>
      <c r="I123" s="227" t="s">
        <v>59</v>
      </c>
      <c r="J123" s="227" t="s">
        <v>3631</v>
      </c>
      <c r="K123" s="254"/>
    </row>
    <row r="124" spans="2:11" customFormat="1" ht="17.25" customHeight="1" x14ac:dyDescent="0.2">
      <c r="B124" s="253"/>
      <c r="C124" s="229" t="s">
        <v>3632</v>
      </c>
      <c r="D124" s="229"/>
      <c r="E124" s="229"/>
      <c r="F124" s="230" t="s">
        <v>3633</v>
      </c>
      <c r="G124" s="231"/>
      <c r="H124" s="229"/>
      <c r="I124" s="229"/>
      <c r="J124" s="229" t="s">
        <v>3634</v>
      </c>
      <c r="K124" s="254"/>
    </row>
    <row r="125" spans="2:11" customFormat="1" ht="5.25" customHeight="1" x14ac:dyDescent="0.2">
      <c r="B125" s="255"/>
      <c r="C125" s="232"/>
      <c r="D125" s="232"/>
      <c r="E125" s="232"/>
      <c r="F125" s="232"/>
      <c r="G125" s="256"/>
      <c r="H125" s="232"/>
      <c r="I125" s="232"/>
      <c r="J125" s="232"/>
      <c r="K125" s="257"/>
    </row>
    <row r="126" spans="2:11" customFormat="1" ht="15" customHeight="1" x14ac:dyDescent="0.2">
      <c r="B126" s="255"/>
      <c r="C126" s="214" t="s">
        <v>3638</v>
      </c>
      <c r="D126" s="234"/>
      <c r="E126" s="234"/>
      <c r="F126" s="235" t="s">
        <v>3635</v>
      </c>
      <c r="G126" s="214"/>
      <c r="H126" s="214" t="s">
        <v>3675</v>
      </c>
      <c r="I126" s="214" t="s">
        <v>3637</v>
      </c>
      <c r="J126" s="214">
        <v>120</v>
      </c>
      <c r="K126" s="258"/>
    </row>
    <row r="127" spans="2:11" customFormat="1" ht="15" customHeight="1" x14ac:dyDescent="0.2">
      <c r="B127" s="255"/>
      <c r="C127" s="214" t="s">
        <v>3684</v>
      </c>
      <c r="D127" s="214"/>
      <c r="E127" s="214"/>
      <c r="F127" s="235" t="s">
        <v>3635</v>
      </c>
      <c r="G127" s="214"/>
      <c r="H127" s="214" t="s">
        <v>3685</v>
      </c>
      <c r="I127" s="214" t="s">
        <v>3637</v>
      </c>
      <c r="J127" s="214" t="s">
        <v>3686</v>
      </c>
      <c r="K127" s="258"/>
    </row>
    <row r="128" spans="2:11" customFormat="1" ht="15" customHeight="1" x14ac:dyDescent="0.2">
      <c r="B128" s="255"/>
      <c r="C128" s="214" t="s">
        <v>104</v>
      </c>
      <c r="D128" s="214"/>
      <c r="E128" s="214"/>
      <c r="F128" s="235" t="s">
        <v>3635</v>
      </c>
      <c r="G128" s="214"/>
      <c r="H128" s="214" t="s">
        <v>3687</v>
      </c>
      <c r="I128" s="214" t="s">
        <v>3637</v>
      </c>
      <c r="J128" s="214" t="s">
        <v>3686</v>
      </c>
      <c r="K128" s="258"/>
    </row>
    <row r="129" spans="2:11" customFormat="1" ht="15" customHeight="1" x14ac:dyDescent="0.2">
      <c r="B129" s="255"/>
      <c r="C129" s="214" t="s">
        <v>3646</v>
      </c>
      <c r="D129" s="214"/>
      <c r="E129" s="214"/>
      <c r="F129" s="235" t="s">
        <v>3641</v>
      </c>
      <c r="G129" s="214"/>
      <c r="H129" s="214" t="s">
        <v>3647</v>
      </c>
      <c r="I129" s="214" t="s">
        <v>3637</v>
      </c>
      <c r="J129" s="214">
        <v>15</v>
      </c>
      <c r="K129" s="258"/>
    </row>
    <row r="130" spans="2:11" customFormat="1" ht="15" customHeight="1" x14ac:dyDescent="0.2">
      <c r="B130" s="255"/>
      <c r="C130" s="214" t="s">
        <v>3648</v>
      </c>
      <c r="D130" s="214"/>
      <c r="E130" s="214"/>
      <c r="F130" s="235" t="s">
        <v>3641</v>
      </c>
      <c r="G130" s="214"/>
      <c r="H130" s="214" t="s">
        <v>3649</v>
      </c>
      <c r="I130" s="214" t="s">
        <v>3637</v>
      </c>
      <c r="J130" s="214">
        <v>15</v>
      </c>
      <c r="K130" s="258"/>
    </row>
    <row r="131" spans="2:11" customFormat="1" ht="15" customHeight="1" x14ac:dyDescent="0.2">
      <c r="B131" s="255"/>
      <c r="C131" s="214" t="s">
        <v>3650</v>
      </c>
      <c r="D131" s="214"/>
      <c r="E131" s="214"/>
      <c r="F131" s="235" t="s">
        <v>3641</v>
      </c>
      <c r="G131" s="214"/>
      <c r="H131" s="214" t="s">
        <v>3651</v>
      </c>
      <c r="I131" s="214" t="s">
        <v>3637</v>
      </c>
      <c r="J131" s="214">
        <v>20</v>
      </c>
      <c r="K131" s="258"/>
    </row>
    <row r="132" spans="2:11" customFormat="1" ht="15" customHeight="1" x14ac:dyDescent="0.2">
      <c r="B132" s="255"/>
      <c r="C132" s="214" t="s">
        <v>3652</v>
      </c>
      <c r="D132" s="214"/>
      <c r="E132" s="214"/>
      <c r="F132" s="235" t="s">
        <v>3641</v>
      </c>
      <c r="G132" s="214"/>
      <c r="H132" s="214" t="s">
        <v>3653</v>
      </c>
      <c r="I132" s="214" t="s">
        <v>3637</v>
      </c>
      <c r="J132" s="214">
        <v>20</v>
      </c>
      <c r="K132" s="258"/>
    </row>
    <row r="133" spans="2:11" customFormat="1" ht="15" customHeight="1" x14ac:dyDescent="0.2">
      <c r="B133" s="255"/>
      <c r="C133" s="214" t="s">
        <v>3640</v>
      </c>
      <c r="D133" s="214"/>
      <c r="E133" s="214"/>
      <c r="F133" s="235" t="s">
        <v>3641</v>
      </c>
      <c r="G133" s="214"/>
      <c r="H133" s="214" t="s">
        <v>3675</v>
      </c>
      <c r="I133" s="214" t="s">
        <v>3637</v>
      </c>
      <c r="J133" s="214">
        <v>50</v>
      </c>
      <c r="K133" s="258"/>
    </row>
    <row r="134" spans="2:11" customFormat="1" ht="15" customHeight="1" x14ac:dyDescent="0.2">
      <c r="B134" s="255"/>
      <c r="C134" s="214" t="s">
        <v>3654</v>
      </c>
      <c r="D134" s="214"/>
      <c r="E134" s="214"/>
      <c r="F134" s="235" t="s">
        <v>3641</v>
      </c>
      <c r="G134" s="214"/>
      <c r="H134" s="214" t="s">
        <v>3675</v>
      </c>
      <c r="I134" s="214" t="s">
        <v>3637</v>
      </c>
      <c r="J134" s="214">
        <v>50</v>
      </c>
      <c r="K134" s="258"/>
    </row>
    <row r="135" spans="2:11" customFormat="1" ht="15" customHeight="1" x14ac:dyDescent="0.2">
      <c r="B135" s="255"/>
      <c r="C135" s="214" t="s">
        <v>3660</v>
      </c>
      <c r="D135" s="214"/>
      <c r="E135" s="214"/>
      <c r="F135" s="235" t="s">
        <v>3641</v>
      </c>
      <c r="G135" s="214"/>
      <c r="H135" s="214" t="s">
        <v>3675</v>
      </c>
      <c r="I135" s="214" t="s">
        <v>3637</v>
      </c>
      <c r="J135" s="214">
        <v>50</v>
      </c>
      <c r="K135" s="258"/>
    </row>
    <row r="136" spans="2:11" customFormat="1" ht="15" customHeight="1" x14ac:dyDescent="0.2">
      <c r="B136" s="255"/>
      <c r="C136" s="214" t="s">
        <v>3662</v>
      </c>
      <c r="D136" s="214"/>
      <c r="E136" s="214"/>
      <c r="F136" s="235" t="s">
        <v>3641</v>
      </c>
      <c r="G136" s="214"/>
      <c r="H136" s="214" t="s">
        <v>3675</v>
      </c>
      <c r="I136" s="214" t="s">
        <v>3637</v>
      </c>
      <c r="J136" s="214">
        <v>50</v>
      </c>
      <c r="K136" s="258"/>
    </row>
    <row r="137" spans="2:11" customFormat="1" ht="15" customHeight="1" x14ac:dyDescent="0.2">
      <c r="B137" s="255"/>
      <c r="C137" s="214" t="s">
        <v>3663</v>
      </c>
      <c r="D137" s="214"/>
      <c r="E137" s="214"/>
      <c r="F137" s="235" t="s">
        <v>3641</v>
      </c>
      <c r="G137" s="214"/>
      <c r="H137" s="214" t="s">
        <v>3688</v>
      </c>
      <c r="I137" s="214" t="s">
        <v>3637</v>
      </c>
      <c r="J137" s="214">
        <v>255</v>
      </c>
      <c r="K137" s="258"/>
    </row>
    <row r="138" spans="2:11" customFormat="1" ht="15" customHeight="1" x14ac:dyDescent="0.2">
      <c r="B138" s="255"/>
      <c r="C138" s="214" t="s">
        <v>3665</v>
      </c>
      <c r="D138" s="214"/>
      <c r="E138" s="214"/>
      <c r="F138" s="235" t="s">
        <v>3635</v>
      </c>
      <c r="G138" s="214"/>
      <c r="H138" s="214" t="s">
        <v>3689</v>
      </c>
      <c r="I138" s="214" t="s">
        <v>3667</v>
      </c>
      <c r="J138" s="214"/>
      <c r="K138" s="258"/>
    </row>
    <row r="139" spans="2:11" customFormat="1" ht="15" customHeight="1" x14ac:dyDescent="0.2">
      <c r="B139" s="255"/>
      <c r="C139" s="214" t="s">
        <v>3668</v>
      </c>
      <c r="D139" s="214"/>
      <c r="E139" s="214"/>
      <c r="F139" s="235" t="s">
        <v>3635</v>
      </c>
      <c r="G139" s="214"/>
      <c r="H139" s="214" t="s">
        <v>3690</v>
      </c>
      <c r="I139" s="214" t="s">
        <v>3670</v>
      </c>
      <c r="J139" s="214"/>
      <c r="K139" s="258"/>
    </row>
    <row r="140" spans="2:11" customFormat="1" ht="15" customHeight="1" x14ac:dyDescent="0.2">
      <c r="B140" s="255"/>
      <c r="C140" s="214" t="s">
        <v>3671</v>
      </c>
      <c r="D140" s="214"/>
      <c r="E140" s="214"/>
      <c r="F140" s="235" t="s">
        <v>3635</v>
      </c>
      <c r="G140" s="214"/>
      <c r="H140" s="214" t="s">
        <v>3671</v>
      </c>
      <c r="I140" s="214" t="s">
        <v>3670</v>
      </c>
      <c r="J140" s="214"/>
      <c r="K140" s="258"/>
    </row>
    <row r="141" spans="2:11" customFormat="1" ht="15" customHeight="1" x14ac:dyDescent="0.2">
      <c r="B141" s="255"/>
      <c r="C141" s="214" t="s">
        <v>40</v>
      </c>
      <c r="D141" s="214"/>
      <c r="E141" s="214"/>
      <c r="F141" s="235" t="s">
        <v>3635</v>
      </c>
      <c r="G141" s="214"/>
      <c r="H141" s="214" t="s">
        <v>3691</v>
      </c>
      <c r="I141" s="214" t="s">
        <v>3670</v>
      </c>
      <c r="J141" s="214"/>
      <c r="K141" s="258"/>
    </row>
    <row r="142" spans="2:11" customFormat="1" ht="15" customHeight="1" x14ac:dyDescent="0.2">
      <c r="B142" s="255"/>
      <c r="C142" s="214" t="s">
        <v>3692</v>
      </c>
      <c r="D142" s="214"/>
      <c r="E142" s="214"/>
      <c r="F142" s="235" t="s">
        <v>3635</v>
      </c>
      <c r="G142" s="214"/>
      <c r="H142" s="214" t="s">
        <v>3693</v>
      </c>
      <c r="I142" s="214" t="s">
        <v>3670</v>
      </c>
      <c r="J142" s="214"/>
      <c r="K142" s="258"/>
    </row>
    <row r="143" spans="2:11" customFormat="1" ht="15" customHeight="1" x14ac:dyDescent="0.2">
      <c r="B143" s="259"/>
      <c r="C143" s="260"/>
      <c r="D143" s="260"/>
      <c r="E143" s="260"/>
      <c r="F143" s="260"/>
      <c r="G143" s="260"/>
      <c r="H143" s="260"/>
      <c r="I143" s="260"/>
      <c r="J143" s="260"/>
      <c r="K143" s="261"/>
    </row>
    <row r="144" spans="2:11" customFormat="1" ht="18.75" customHeight="1" x14ac:dyDescent="0.2">
      <c r="B144" s="246"/>
      <c r="C144" s="246"/>
      <c r="D144" s="246"/>
      <c r="E144" s="246"/>
      <c r="F144" s="247"/>
      <c r="G144" s="246"/>
      <c r="H144" s="246"/>
      <c r="I144" s="246"/>
      <c r="J144" s="246"/>
      <c r="K144" s="246"/>
    </row>
    <row r="145" spans="2:11" customFormat="1" ht="18.75" customHeight="1" x14ac:dyDescent="0.2">
      <c r="B145" s="221"/>
      <c r="C145" s="221"/>
      <c r="D145" s="221"/>
      <c r="E145" s="221"/>
      <c r="F145" s="221"/>
      <c r="G145" s="221"/>
      <c r="H145" s="221"/>
      <c r="I145" s="221"/>
      <c r="J145" s="221"/>
      <c r="K145" s="221"/>
    </row>
    <row r="146" spans="2:11" customFormat="1" ht="7.5" customHeight="1" x14ac:dyDescent="0.2">
      <c r="B146" s="222"/>
      <c r="C146" s="223"/>
      <c r="D146" s="223"/>
      <c r="E146" s="223"/>
      <c r="F146" s="223"/>
      <c r="G146" s="223"/>
      <c r="H146" s="223"/>
      <c r="I146" s="223"/>
      <c r="J146" s="223"/>
      <c r="K146" s="224"/>
    </row>
    <row r="147" spans="2:11" customFormat="1" ht="45" customHeight="1" x14ac:dyDescent="0.2">
      <c r="B147" s="225"/>
      <c r="C147" s="332" t="s">
        <v>3694</v>
      </c>
      <c r="D147" s="332"/>
      <c r="E147" s="332"/>
      <c r="F147" s="332"/>
      <c r="G147" s="332"/>
      <c r="H147" s="332"/>
      <c r="I147" s="332"/>
      <c r="J147" s="332"/>
      <c r="K147" s="226"/>
    </row>
    <row r="148" spans="2:11" customFormat="1" ht="17.25" customHeight="1" x14ac:dyDescent="0.2">
      <c r="B148" s="225"/>
      <c r="C148" s="227" t="s">
        <v>3629</v>
      </c>
      <c r="D148" s="227"/>
      <c r="E148" s="227"/>
      <c r="F148" s="227" t="s">
        <v>3630</v>
      </c>
      <c r="G148" s="228"/>
      <c r="H148" s="227" t="s">
        <v>56</v>
      </c>
      <c r="I148" s="227" t="s">
        <v>59</v>
      </c>
      <c r="J148" s="227" t="s">
        <v>3631</v>
      </c>
      <c r="K148" s="226"/>
    </row>
    <row r="149" spans="2:11" customFormat="1" ht="17.25" customHeight="1" x14ac:dyDescent="0.2">
      <c r="B149" s="225"/>
      <c r="C149" s="229" t="s">
        <v>3632</v>
      </c>
      <c r="D149" s="229"/>
      <c r="E149" s="229"/>
      <c r="F149" s="230" t="s">
        <v>3633</v>
      </c>
      <c r="G149" s="231"/>
      <c r="H149" s="229"/>
      <c r="I149" s="229"/>
      <c r="J149" s="229" t="s">
        <v>3634</v>
      </c>
      <c r="K149" s="226"/>
    </row>
    <row r="150" spans="2:11" customFormat="1" ht="5.25" customHeight="1" x14ac:dyDescent="0.2">
      <c r="B150" s="237"/>
      <c r="C150" s="232"/>
      <c r="D150" s="232"/>
      <c r="E150" s="232"/>
      <c r="F150" s="232"/>
      <c r="G150" s="233"/>
      <c r="H150" s="232"/>
      <c r="I150" s="232"/>
      <c r="J150" s="232"/>
      <c r="K150" s="258"/>
    </row>
    <row r="151" spans="2:11" customFormat="1" ht="15" customHeight="1" x14ac:dyDescent="0.2">
      <c r="B151" s="237"/>
      <c r="C151" s="262" t="s">
        <v>3638</v>
      </c>
      <c r="D151" s="214"/>
      <c r="E151" s="214"/>
      <c r="F151" s="263" t="s">
        <v>3635</v>
      </c>
      <c r="G151" s="214"/>
      <c r="H151" s="262" t="s">
        <v>3675</v>
      </c>
      <c r="I151" s="262" t="s">
        <v>3637</v>
      </c>
      <c r="J151" s="262">
        <v>120</v>
      </c>
      <c r="K151" s="258"/>
    </row>
    <row r="152" spans="2:11" customFormat="1" ht="15" customHeight="1" x14ac:dyDescent="0.2">
      <c r="B152" s="237"/>
      <c r="C152" s="262" t="s">
        <v>3684</v>
      </c>
      <c r="D152" s="214"/>
      <c r="E152" s="214"/>
      <c r="F152" s="263" t="s">
        <v>3635</v>
      </c>
      <c r="G152" s="214"/>
      <c r="H152" s="262" t="s">
        <v>3695</v>
      </c>
      <c r="I152" s="262" t="s">
        <v>3637</v>
      </c>
      <c r="J152" s="262" t="s">
        <v>3686</v>
      </c>
      <c r="K152" s="258"/>
    </row>
    <row r="153" spans="2:11" customFormat="1" ht="15" customHeight="1" x14ac:dyDescent="0.2">
      <c r="B153" s="237"/>
      <c r="C153" s="262" t="s">
        <v>104</v>
      </c>
      <c r="D153" s="214"/>
      <c r="E153" s="214"/>
      <c r="F153" s="263" t="s">
        <v>3635</v>
      </c>
      <c r="G153" s="214"/>
      <c r="H153" s="262" t="s">
        <v>3696</v>
      </c>
      <c r="I153" s="262" t="s">
        <v>3637</v>
      </c>
      <c r="J153" s="262" t="s">
        <v>3686</v>
      </c>
      <c r="K153" s="258"/>
    </row>
    <row r="154" spans="2:11" customFormat="1" ht="15" customHeight="1" x14ac:dyDescent="0.2">
      <c r="B154" s="237"/>
      <c r="C154" s="262" t="s">
        <v>3640</v>
      </c>
      <c r="D154" s="214"/>
      <c r="E154" s="214"/>
      <c r="F154" s="263" t="s">
        <v>3641</v>
      </c>
      <c r="G154" s="214"/>
      <c r="H154" s="262" t="s">
        <v>3675</v>
      </c>
      <c r="I154" s="262" t="s">
        <v>3637</v>
      </c>
      <c r="J154" s="262">
        <v>50</v>
      </c>
      <c r="K154" s="258"/>
    </row>
    <row r="155" spans="2:11" customFormat="1" ht="15" customHeight="1" x14ac:dyDescent="0.2">
      <c r="B155" s="237"/>
      <c r="C155" s="262" t="s">
        <v>3643</v>
      </c>
      <c r="D155" s="214"/>
      <c r="E155" s="214"/>
      <c r="F155" s="263" t="s">
        <v>3635</v>
      </c>
      <c r="G155" s="214"/>
      <c r="H155" s="262" t="s">
        <v>3675</v>
      </c>
      <c r="I155" s="262" t="s">
        <v>3645</v>
      </c>
      <c r="J155" s="262"/>
      <c r="K155" s="258"/>
    </row>
    <row r="156" spans="2:11" customFormat="1" ht="15" customHeight="1" x14ac:dyDescent="0.2">
      <c r="B156" s="237"/>
      <c r="C156" s="262" t="s">
        <v>3654</v>
      </c>
      <c r="D156" s="214"/>
      <c r="E156" s="214"/>
      <c r="F156" s="263" t="s">
        <v>3641</v>
      </c>
      <c r="G156" s="214"/>
      <c r="H156" s="262" t="s">
        <v>3675</v>
      </c>
      <c r="I156" s="262" t="s">
        <v>3637</v>
      </c>
      <c r="J156" s="262">
        <v>50</v>
      </c>
      <c r="K156" s="258"/>
    </row>
    <row r="157" spans="2:11" customFormat="1" ht="15" customHeight="1" x14ac:dyDescent="0.2">
      <c r="B157" s="237"/>
      <c r="C157" s="262" t="s">
        <v>3662</v>
      </c>
      <c r="D157" s="214"/>
      <c r="E157" s="214"/>
      <c r="F157" s="263" t="s">
        <v>3641</v>
      </c>
      <c r="G157" s="214"/>
      <c r="H157" s="262" t="s">
        <v>3675</v>
      </c>
      <c r="I157" s="262" t="s">
        <v>3637</v>
      </c>
      <c r="J157" s="262">
        <v>50</v>
      </c>
      <c r="K157" s="258"/>
    </row>
    <row r="158" spans="2:11" customFormat="1" ht="15" customHeight="1" x14ac:dyDescent="0.2">
      <c r="B158" s="237"/>
      <c r="C158" s="262" t="s">
        <v>3660</v>
      </c>
      <c r="D158" s="214"/>
      <c r="E158" s="214"/>
      <c r="F158" s="263" t="s">
        <v>3641</v>
      </c>
      <c r="G158" s="214"/>
      <c r="H158" s="262" t="s">
        <v>3675</v>
      </c>
      <c r="I158" s="262" t="s">
        <v>3637</v>
      </c>
      <c r="J158" s="262">
        <v>50</v>
      </c>
      <c r="K158" s="258"/>
    </row>
    <row r="159" spans="2:11" customFormat="1" ht="15" customHeight="1" x14ac:dyDescent="0.2">
      <c r="B159" s="237"/>
      <c r="C159" s="262" t="s">
        <v>126</v>
      </c>
      <c r="D159" s="214"/>
      <c r="E159" s="214"/>
      <c r="F159" s="263" t="s">
        <v>3635</v>
      </c>
      <c r="G159" s="214"/>
      <c r="H159" s="262" t="s">
        <v>3697</v>
      </c>
      <c r="I159" s="262" t="s">
        <v>3637</v>
      </c>
      <c r="J159" s="262" t="s">
        <v>3698</v>
      </c>
      <c r="K159" s="258"/>
    </row>
    <row r="160" spans="2:11" customFormat="1" ht="15" customHeight="1" x14ac:dyDescent="0.2">
      <c r="B160" s="237"/>
      <c r="C160" s="262" t="s">
        <v>3699</v>
      </c>
      <c r="D160" s="214"/>
      <c r="E160" s="214"/>
      <c r="F160" s="263" t="s">
        <v>3635</v>
      </c>
      <c r="G160" s="214"/>
      <c r="H160" s="262" t="s">
        <v>3700</v>
      </c>
      <c r="I160" s="262" t="s">
        <v>3670</v>
      </c>
      <c r="J160" s="262"/>
      <c r="K160" s="258"/>
    </row>
    <row r="161" spans="2:11" customFormat="1" ht="15" customHeight="1" x14ac:dyDescent="0.2">
      <c r="B161" s="264"/>
      <c r="C161" s="244"/>
      <c r="D161" s="244"/>
      <c r="E161" s="244"/>
      <c r="F161" s="244"/>
      <c r="G161" s="244"/>
      <c r="H161" s="244"/>
      <c r="I161" s="244"/>
      <c r="J161" s="244"/>
      <c r="K161" s="265"/>
    </row>
    <row r="162" spans="2:11" customFormat="1" ht="18.75" customHeight="1" x14ac:dyDescent="0.2">
      <c r="B162" s="246"/>
      <c r="C162" s="256"/>
      <c r="D162" s="256"/>
      <c r="E162" s="256"/>
      <c r="F162" s="266"/>
      <c r="G162" s="256"/>
      <c r="H162" s="256"/>
      <c r="I162" s="256"/>
      <c r="J162" s="256"/>
      <c r="K162" s="246"/>
    </row>
    <row r="163" spans="2:11" customFormat="1" ht="18.75" customHeight="1" x14ac:dyDescent="0.2">
      <c r="B163" s="221"/>
      <c r="C163" s="221"/>
      <c r="D163" s="221"/>
      <c r="E163" s="221"/>
      <c r="F163" s="221"/>
      <c r="G163" s="221"/>
      <c r="H163" s="221"/>
      <c r="I163" s="221"/>
      <c r="J163" s="221"/>
      <c r="K163" s="221"/>
    </row>
    <row r="164" spans="2:11" customFormat="1" ht="7.5" customHeight="1" x14ac:dyDescent="0.2">
      <c r="B164" s="203"/>
      <c r="C164" s="204"/>
      <c r="D164" s="204"/>
      <c r="E164" s="204"/>
      <c r="F164" s="204"/>
      <c r="G164" s="204"/>
      <c r="H164" s="204"/>
      <c r="I164" s="204"/>
      <c r="J164" s="204"/>
      <c r="K164" s="205"/>
    </row>
    <row r="165" spans="2:11" customFormat="1" ht="45" customHeight="1" x14ac:dyDescent="0.2">
      <c r="B165" s="206"/>
      <c r="C165" s="330" t="s">
        <v>3701</v>
      </c>
      <c r="D165" s="330"/>
      <c r="E165" s="330"/>
      <c r="F165" s="330"/>
      <c r="G165" s="330"/>
      <c r="H165" s="330"/>
      <c r="I165" s="330"/>
      <c r="J165" s="330"/>
      <c r="K165" s="207"/>
    </row>
    <row r="166" spans="2:11" customFormat="1" ht="17.25" customHeight="1" x14ac:dyDescent="0.2">
      <c r="B166" s="206"/>
      <c r="C166" s="227" t="s">
        <v>3629</v>
      </c>
      <c r="D166" s="227"/>
      <c r="E166" s="227"/>
      <c r="F166" s="227" t="s">
        <v>3630</v>
      </c>
      <c r="G166" s="267"/>
      <c r="H166" s="268" t="s">
        <v>56</v>
      </c>
      <c r="I166" s="268" t="s">
        <v>59</v>
      </c>
      <c r="J166" s="227" t="s">
        <v>3631</v>
      </c>
      <c r="K166" s="207"/>
    </row>
    <row r="167" spans="2:11" customFormat="1" ht="17.25" customHeight="1" x14ac:dyDescent="0.2">
      <c r="B167" s="208"/>
      <c r="C167" s="229" t="s">
        <v>3632</v>
      </c>
      <c r="D167" s="229"/>
      <c r="E167" s="229"/>
      <c r="F167" s="230" t="s">
        <v>3633</v>
      </c>
      <c r="G167" s="269"/>
      <c r="H167" s="270"/>
      <c r="I167" s="270"/>
      <c r="J167" s="229" t="s">
        <v>3634</v>
      </c>
      <c r="K167" s="209"/>
    </row>
    <row r="168" spans="2:11" customFormat="1" ht="5.25" customHeight="1" x14ac:dyDescent="0.2">
      <c r="B168" s="237"/>
      <c r="C168" s="232"/>
      <c r="D168" s="232"/>
      <c r="E168" s="232"/>
      <c r="F168" s="232"/>
      <c r="G168" s="233"/>
      <c r="H168" s="232"/>
      <c r="I168" s="232"/>
      <c r="J168" s="232"/>
      <c r="K168" s="258"/>
    </row>
    <row r="169" spans="2:11" customFormat="1" ht="15" customHeight="1" x14ac:dyDescent="0.2">
      <c r="B169" s="237"/>
      <c r="C169" s="214" t="s">
        <v>3638</v>
      </c>
      <c r="D169" s="214"/>
      <c r="E169" s="214"/>
      <c r="F169" s="235" t="s">
        <v>3635</v>
      </c>
      <c r="G169" s="214"/>
      <c r="H169" s="214" t="s">
        <v>3675</v>
      </c>
      <c r="I169" s="214" t="s">
        <v>3637</v>
      </c>
      <c r="J169" s="214">
        <v>120</v>
      </c>
      <c r="K169" s="258"/>
    </row>
    <row r="170" spans="2:11" customFormat="1" ht="15" customHeight="1" x14ac:dyDescent="0.2">
      <c r="B170" s="237"/>
      <c r="C170" s="214" t="s">
        <v>3684</v>
      </c>
      <c r="D170" s="214"/>
      <c r="E170" s="214"/>
      <c r="F170" s="235" t="s">
        <v>3635</v>
      </c>
      <c r="G170" s="214"/>
      <c r="H170" s="214" t="s">
        <v>3685</v>
      </c>
      <c r="I170" s="214" t="s">
        <v>3637</v>
      </c>
      <c r="J170" s="214" t="s">
        <v>3686</v>
      </c>
      <c r="K170" s="258"/>
    </row>
    <row r="171" spans="2:11" customFormat="1" ht="15" customHeight="1" x14ac:dyDescent="0.2">
      <c r="B171" s="237"/>
      <c r="C171" s="214" t="s">
        <v>104</v>
      </c>
      <c r="D171" s="214"/>
      <c r="E171" s="214"/>
      <c r="F171" s="235" t="s">
        <v>3635</v>
      </c>
      <c r="G171" s="214"/>
      <c r="H171" s="214" t="s">
        <v>3702</v>
      </c>
      <c r="I171" s="214" t="s">
        <v>3637</v>
      </c>
      <c r="J171" s="214" t="s">
        <v>3686</v>
      </c>
      <c r="K171" s="258"/>
    </row>
    <row r="172" spans="2:11" customFormat="1" ht="15" customHeight="1" x14ac:dyDescent="0.2">
      <c r="B172" s="237"/>
      <c r="C172" s="214" t="s">
        <v>3640</v>
      </c>
      <c r="D172" s="214"/>
      <c r="E172" s="214"/>
      <c r="F172" s="235" t="s">
        <v>3641</v>
      </c>
      <c r="G172" s="214"/>
      <c r="H172" s="214" t="s">
        <v>3702</v>
      </c>
      <c r="I172" s="214" t="s">
        <v>3637</v>
      </c>
      <c r="J172" s="214">
        <v>50</v>
      </c>
      <c r="K172" s="258"/>
    </row>
    <row r="173" spans="2:11" customFormat="1" ht="15" customHeight="1" x14ac:dyDescent="0.2">
      <c r="B173" s="237"/>
      <c r="C173" s="214" t="s">
        <v>3643</v>
      </c>
      <c r="D173" s="214"/>
      <c r="E173" s="214"/>
      <c r="F173" s="235" t="s">
        <v>3635</v>
      </c>
      <c r="G173" s="214"/>
      <c r="H173" s="214" t="s">
        <v>3702</v>
      </c>
      <c r="I173" s="214" t="s">
        <v>3645</v>
      </c>
      <c r="J173" s="214"/>
      <c r="K173" s="258"/>
    </row>
    <row r="174" spans="2:11" customFormat="1" ht="15" customHeight="1" x14ac:dyDescent="0.2">
      <c r="B174" s="237"/>
      <c r="C174" s="214" t="s">
        <v>3654</v>
      </c>
      <c r="D174" s="214"/>
      <c r="E174" s="214"/>
      <c r="F174" s="235" t="s">
        <v>3641</v>
      </c>
      <c r="G174" s="214"/>
      <c r="H174" s="214" t="s">
        <v>3702</v>
      </c>
      <c r="I174" s="214" t="s">
        <v>3637</v>
      </c>
      <c r="J174" s="214">
        <v>50</v>
      </c>
      <c r="K174" s="258"/>
    </row>
    <row r="175" spans="2:11" customFormat="1" ht="15" customHeight="1" x14ac:dyDescent="0.2">
      <c r="B175" s="237"/>
      <c r="C175" s="214" t="s">
        <v>3662</v>
      </c>
      <c r="D175" s="214"/>
      <c r="E175" s="214"/>
      <c r="F175" s="235" t="s">
        <v>3641</v>
      </c>
      <c r="G175" s="214"/>
      <c r="H175" s="214" t="s">
        <v>3702</v>
      </c>
      <c r="I175" s="214" t="s">
        <v>3637</v>
      </c>
      <c r="J175" s="214">
        <v>50</v>
      </c>
      <c r="K175" s="258"/>
    </row>
    <row r="176" spans="2:11" customFormat="1" ht="15" customHeight="1" x14ac:dyDescent="0.2">
      <c r="B176" s="237"/>
      <c r="C176" s="214" t="s">
        <v>3660</v>
      </c>
      <c r="D176" s="214"/>
      <c r="E176" s="214"/>
      <c r="F176" s="235" t="s">
        <v>3641</v>
      </c>
      <c r="G176" s="214"/>
      <c r="H176" s="214" t="s">
        <v>3702</v>
      </c>
      <c r="I176" s="214" t="s">
        <v>3637</v>
      </c>
      <c r="J176" s="214">
        <v>50</v>
      </c>
      <c r="K176" s="258"/>
    </row>
    <row r="177" spans="2:11" customFormat="1" ht="15" customHeight="1" x14ac:dyDescent="0.2">
      <c r="B177" s="237"/>
      <c r="C177" s="214" t="s">
        <v>146</v>
      </c>
      <c r="D177" s="214"/>
      <c r="E177" s="214"/>
      <c r="F177" s="235" t="s">
        <v>3635</v>
      </c>
      <c r="G177" s="214"/>
      <c r="H177" s="214" t="s">
        <v>3703</v>
      </c>
      <c r="I177" s="214" t="s">
        <v>3704</v>
      </c>
      <c r="J177" s="214"/>
      <c r="K177" s="258"/>
    </row>
    <row r="178" spans="2:11" customFormat="1" ht="15" customHeight="1" x14ac:dyDescent="0.2">
      <c r="B178" s="237"/>
      <c r="C178" s="214" t="s">
        <v>59</v>
      </c>
      <c r="D178" s="214"/>
      <c r="E178" s="214"/>
      <c r="F178" s="235" t="s">
        <v>3635</v>
      </c>
      <c r="G178" s="214"/>
      <c r="H178" s="214" t="s">
        <v>3705</v>
      </c>
      <c r="I178" s="214" t="s">
        <v>3706</v>
      </c>
      <c r="J178" s="214">
        <v>1</v>
      </c>
      <c r="K178" s="258"/>
    </row>
    <row r="179" spans="2:11" customFormat="1" ht="15" customHeight="1" x14ac:dyDescent="0.2">
      <c r="B179" s="237"/>
      <c r="C179" s="214" t="s">
        <v>55</v>
      </c>
      <c r="D179" s="214"/>
      <c r="E179" s="214"/>
      <c r="F179" s="235" t="s">
        <v>3635</v>
      </c>
      <c r="G179" s="214"/>
      <c r="H179" s="214" t="s">
        <v>3707</v>
      </c>
      <c r="I179" s="214" t="s">
        <v>3637</v>
      </c>
      <c r="J179" s="214">
        <v>20</v>
      </c>
      <c r="K179" s="258"/>
    </row>
    <row r="180" spans="2:11" customFormat="1" ht="15" customHeight="1" x14ac:dyDescent="0.2">
      <c r="B180" s="237"/>
      <c r="C180" s="214" t="s">
        <v>56</v>
      </c>
      <c r="D180" s="214"/>
      <c r="E180" s="214"/>
      <c r="F180" s="235" t="s">
        <v>3635</v>
      </c>
      <c r="G180" s="214"/>
      <c r="H180" s="214" t="s">
        <v>3708</v>
      </c>
      <c r="I180" s="214" t="s">
        <v>3637</v>
      </c>
      <c r="J180" s="214">
        <v>255</v>
      </c>
      <c r="K180" s="258"/>
    </row>
    <row r="181" spans="2:11" customFormat="1" ht="15" customHeight="1" x14ac:dyDescent="0.2">
      <c r="B181" s="237"/>
      <c r="C181" s="214" t="s">
        <v>147</v>
      </c>
      <c r="D181" s="214"/>
      <c r="E181" s="214"/>
      <c r="F181" s="235" t="s">
        <v>3635</v>
      </c>
      <c r="G181" s="214"/>
      <c r="H181" s="214" t="s">
        <v>3599</v>
      </c>
      <c r="I181" s="214" t="s">
        <v>3637</v>
      </c>
      <c r="J181" s="214">
        <v>10</v>
      </c>
      <c r="K181" s="258"/>
    </row>
    <row r="182" spans="2:11" customFormat="1" ht="15" customHeight="1" x14ac:dyDescent="0.2">
      <c r="B182" s="237"/>
      <c r="C182" s="214" t="s">
        <v>148</v>
      </c>
      <c r="D182" s="214"/>
      <c r="E182" s="214"/>
      <c r="F182" s="235" t="s">
        <v>3635</v>
      </c>
      <c r="G182" s="214"/>
      <c r="H182" s="214" t="s">
        <v>3709</v>
      </c>
      <c r="I182" s="214" t="s">
        <v>3670</v>
      </c>
      <c r="J182" s="214"/>
      <c r="K182" s="258"/>
    </row>
    <row r="183" spans="2:11" customFormat="1" ht="15" customHeight="1" x14ac:dyDescent="0.2">
      <c r="B183" s="237"/>
      <c r="C183" s="214" t="s">
        <v>3710</v>
      </c>
      <c r="D183" s="214"/>
      <c r="E183" s="214"/>
      <c r="F183" s="235" t="s">
        <v>3635</v>
      </c>
      <c r="G183" s="214"/>
      <c r="H183" s="214" t="s">
        <v>3711</v>
      </c>
      <c r="I183" s="214" t="s">
        <v>3670</v>
      </c>
      <c r="J183" s="214"/>
      <c r="K183" s="258"/>
    </row>
    <row r="184" spans="2:11" customFormat="1" ht="15" customHeight="1" x14ac:dyDescent="0.2">
      <c r="B184" s="237"/>
      <c r="C184" s="214" t="s">
        <v>3699</v>
      </c>
      <c r="D184" s="214"/>
      <c r="E184" s="214"/>
      <c r="F184" s="235" t="s">
        <v>3635</v>
      </c>
      <c r="G184" s="214"/>
      <c r="H184" s="214" t="s">
        <v>3712</v>
      </c>
      <c r="I184" s="214" t="s">
        <v>3670</v>
      </c>
      <c r="J184" s="214"/>
      <c r="K184" s="258"/>
    </row>
    <row r="185" spans="2:11" customFormat="1" ht="15" customHeight="1" x14ac:dyDescent="0.2">
      <c r="B185" s="237"/>
      <c r="C185" s="214" t="s">
        <v>151</v>
      </c>
      <c r="D185" s="214"/>
      <c r="E185" s="214"/>
      <c r="F185" s="235" t="s">
        <v>3641</v>
      </c>
      <c r="G185" s="214"/>
      <c r="H185" s="214" t="s">
        <v>3713</v>
      </c>
      <c r="I185" s="214" t="s">
        <v>3637</v>
      </c>
      <c r="J185" s="214">
        <v>50</v>
      </c>
      <c r="K185" s="258"/>
    </row>
    <row r="186" spans="2:11" customFormat="1" ht="15" customHeight="1" x14ac:dyDescent="0.2">
      <c r="B186" s="237"/>
      <c r="C186" s="214" t="s">
        <v>3714</v>
      </c>
      <c r="D186" s="214"/>
      <c r="E186" s="214"/>
      <c r="F186" s="235" t="s">
        <v>3641</v>
      </c>
      <c r="G186" s="214"/>
      <c r="H186" s="214" t="s">
        <v>3715</v>
      </c>
      <c r="I186" s="214" t="s">
        <v>3716</v>
      </c>
      <c r="J186" s="214"/>
      <c r="K186" s="258"/>
    </row>
    <row r="187" spans="2:11" customFormat="1" ht="15" customHeight="1" x14ac:dyDescent="0.2">
      <c r="B187" s="237"/>
      <c r="C187" s="214" t="s">
        <v>3717</v>
      </c>
      <c r="D187" s="214"/>
      <c r="E187" s="214"/>
      <c r="F187" s="235" t="s">
        <v>3641</v>
      </c>
      <c r="G187" s="214"/>
      <c r="H187" s="214" t="s">
        <v>3718</v>
      </c>
      <c r="I187" s="214" t="s">
        <v>3716</v>
      </c>
      <c r="J187" s="214"/>
      <c r="K187" s="258"/>
    </row>
    <row r="188" spans="2:11" customFormat="1" ht="15" customHeight="1" x14ac:dyDescent="0.2">
      <c r="B188" s="237"/>
      <c r="C188" s="214" t="s">
        <v>3719</v>
      </c>
      <c r="D188" s="214"/>
      <c r="E188" s="214"/>
      <c r="F188" s="235" t="s">
        <v>3641</v>
      </c>
      <c r="G188" s="214"/>
      <c r="H188" s="214" t="s">
        <v>3720</v>
      </c>
      <c r="I188" s="214" t="s">
        <v>3716</v>
      </c>
      <c r="J188" s="214"/>
      <c r="K188" s="258"/>
    </row>
    <row r="189" spans="2:11" customFormat="1" ht="15" customHeight="1" x14ac:dyDescent="0.2">
      <c r="B189" s="237"/>
      <c r="C189" s="271" t="s">
        <v>3721</v>
      </c>
      <c r="D189" s="214"/>
      <c r="E189" s="214"/>
      <c r="F189" s="235" t="s">
        <v>3641</v>
      </c>
      <c r="G189" s="214"/>
      <c r="H189" s="214" t="s">
        <v>3722</v>
      </c>
      <c r="I189" s="214" t="s">
        <v>3723</v>
      </c>
      <c r="J189" s="272" t="s">
        <v>3724</v>
      </c>
      <c r="K189" s="258"/>
    </row>
    <row r="190" spans="2:11" customFormat="1" ht="15" customHeight="1" x14ac:dyDescent="0.2">
      <c r="B190" s="237"/>
      <c r="C190" s="271" t="s">
        <v>44</v>
      </c>
      <c r="D190" s="214"/>
      <c r="E190" s="214"/>
      <c r="F190" s="235" t="s">
        <v>3635</v>
      </c>
      <c r="G190" s="214"/>
      <c r="H190" s="211" t="s">
        <v>3725</v>
      </c>
      <c r="I190" s="214" t="s">
        <v>3726</v>
      </c>
      <c r="J190" s="214"/>
      <c r="K190" s="258"/>
    </row>
    <row r="191" spans="2:11" customFormat="1" ht="15" customHeight="1" x14ac:dyDescent="0.2">
      <c r="B191" s="237"/>
      <c r="C191" s="271" t="s">
        <v>3727</v>
      </c>
      <c r="D191" s="214"/>
      <c r="E191" s="214"/>
      <c r="F191" s="235" t="s">
        <v>3635</v>
      </c>
      <c r="G191" s="214"/>
      <c r="H191" s="214" t="s">
        <v>3728</v>
      </c>
      <c r="I191" s="214" t="s">
        <v>3670</v>
      </c>
      <c r="J191" s="214"/>
      <c r="K191" s="258"/>
    </row>
    <row r="192" spans="2:11" customFormat="1" ht="15" customHeight="1" x14ac:dyDescent="0.2">
      <c r="B192" s="237"/>
      <c r="C192" s="271" t="s">
        <v>3729</v>
      </c>
      <c r="D192" s="214"/>
      <c r="E192" s="214"/>
      <c r="F192" s="235" t="s">
        <v>3635</v>
      </c>
      <c r="G192" s="214"/>
      <c r="H192" s="214" t="s">
        <v>3730</v>
      </c>
      <c r="I192" s="214" t="s">
        <v>3670</v>
      </c>
      <c r="J192" s="214"/>
      <c r="K192" s="258"/>
    </row>
    <row r="193" spans="2:11" customFormat="1" ht="15" customHeight="1" x14ac:dyDescent="0.2">
      <c r="B193" s="237"/>
      <c r="C193" s="271" t="s">
        <v>3731</v>
      </c>
      <c r="D193" s="214"/>
      <c r="E193" s="214"/>
      <c r="F193" s="235" t="s">
        <v>3641</v>
      </c>
      <c r="G193" s="214"/>
      <c r="H193" s="214" t="s">
        <v>3732</v>
      </c>
      <c r="I193" s="214" t="s">
        <v>3670</v>
      </c>
      <c r="J193" s="214"/>
      <c r="K193" s="258"/>
    </row>
    <row r="194" spans="2:11" customFormat="1" ht="15" customHeight="1" x14ac:dyDescent="0.2">
      <c r="B194" s="264"/>
      <c r="C194" s="273"/>
      <c r="D194" s="244"/>
      <c r="E194" s="244"/>
      <c r="F194" s="244"/>
      <c r="G194" s="244"/>
      <c r="H194" s="244"/>
      <c r="I194" s="244"/>
      <c r="J194" s="244"/>
      <c r="K194" s="265"/>
    </row>
    <row r="195" spans="2:11" customFormat="1" ht="18.75" customHeight="1" x14ac:dyDescent="0.2">
      <c r="B195" s="246"/>
      <c r="C195" s="256"/>
      <c r="D195" s="256"/>
      <c r="E195" s="256"/>
      <c r="F195" s="266"/>
      <c r="G195" s="256"/>
      <c r="H195" s="256"/>
      <c r="I195" s="256"/>
      <c r="J195" s="256"/>
      <c r="K195" s="246"/>
    </row>
    <row r="196" spans="2:11" customFormat="1" ht="18.75" customHeight="1" x14ac:dyDescent="0.2">
      <c r="B196" s="246"/>
      <c r="C196" s="256"/>
      <c r="D196" s="256"/>
      <c r="E196" s="256"/>
      <c r="F196" s="266"/>
      <c r="G196" s="256"/>
      <c r="H196" s="256"/>
      <c r="I196" s="256"/>
      <c r="J196" s="256"/>
      <c r="K196" s="246"/>
    </row>
    <row r="197" spans="2:11" customFormat="1" ht="18.75" customHeight="1" x14ac:dyDescent="0.2">
      <c r="B197" s="221"/>
      <c r="C197" s="221"/>
      <c r="D197" s="221"/>
      <c r="E197" s="221"/>
      <c r="F197" s="221"/>
      <c r="G197" s="221"/>
      <c r="H197" s="221"/>
      <c r="I197" s="221"/>
      <c r="J197" s="221"/>
      <c r="K197" s="221"/>
    </row>
    <row r="198" spans="2:11" customFormat="1" ht="12" x14ac:dyDescent="0.2">
      <c r="B198" s="203"/>
      <c r="C198" s="204"/>
      <c r="D198" s="204"/>
      <c r="E198" s="204"/>
      <c r="F198" s="204"/>
      <c r="G198" s="204"/>
      <c r="H198" s="204"/>
      <c r="I198" s="204"/>
      <c r="J198" s="204"/>
      <c r="K198" s="205"/>
    </row>
    <row r="199" spans="2:11" customFormat="1" ht="20.5" x14ac:dyDescent="0.2">
      <c r="B199" s="206"/>
      <c r="C199" s="330" t="s">
        <v>3733</v>
      </c>
      <c r="D199" s="330"/>
      <c r="E199" s="330"/>
      <c r="F199" s="330"/>
      <c r="G199" s="330"/>
      <c r="H199" s="330"/>
      <c r="I199" s="330"/>
      <c r="J199" s="330"/>
      <c r="K199" s="207"/>
    </row>
    <row r="200" spans="2:11" customFormat="1" ht="25.5" customHeight="1" x14ac:dyDescent="0.35">
      <c r="B200" s="206"/>
      <c r="C200" s="274" t="s">
        <v>3734</v>
      </c>
      <c r="D200" s="274"/>
      <c r="E200" s="274"/>
      <c r="F200" s="274" t="s">
        <v>3735</v>
      </c>
      <c r="G200" s="275"/>
      <c r="H200" s="336" t="s">
        <v>3736</v>
      </c>
      <c r="I200" s="336"/>
      <c r="J200" s="336"/>
      <c r="K200" s="207"/>
    </row>
    <row r="201" spans="2:11" customFormat="1" ht="5.25" customHeight="1" x14ac:dyDescent="0.2">
      <c r="B201" s="237"/>
      <c r="C201" s="232"/>
      <c r="D201" s="232"/>
      <c r="E201" s="232"/>
      <c r="F201" s="232"/>
      <c r="G201" s="256"/>
      <c r="H201" s="232"/>
      <c r="I201" s="232"/>
      <c r="J201" s="232"/>
      <c r="K201" s="258"/>
    </row>
    <row r="202" spans="2:11" customFormat="1" ht="15" customHeight="1" x14ac:dyDescent="0.2">
      <c r="B202" s="237"/>
      <c r="C202" s="214" t="s">
        <v>3726</v>
      </c>
      <c r="D202" s="214"/>
      <c r="E202" s="214"/>
      <c r="F202" s="235" t="s">
        <v>45</v>
      </c>
      <c r="G202" s="214"/>
      <c r="H202" s="335" t="s">
        <v>3737</v>
      </c>
      <c r="I202" s="335"/>
      <c r="J202" s="335"/>
      <c r="K202" s="258"/>
    </row>
    <row r="203" spans="2:11" customFormat="1" ht="15" customHeight="1" x14ac:dyDescent="0.2">
      <c r="B203" s="237"/>
      <c r="C203" s="214"/>
      <c r="D203" s="214"/>
      <c r="E203" s="214"/>
      <c r="F203" s="235" t="s">
        <v>46</v>
      </c>
      <c r="G203" s="214"/>
      <c r="H203" s="335" t="s">
        <v>3738</v>
      </c>
      <c r="I203" s="335"/>
      <c r="J203" s="335"/>
      <c r="K203" s="258"/>
    </row>
    <row r="204" spans="2:11" customFormat="1" ht="15" customHeight="1" x14ac:dyDescent="0.2">
      <c r="B204" s="237"/>
      <c r="C204" s="214"/>
      <c r="D204" s="214"/>
      <c r="E204" s="214"/>
      <c r="F204" s="235" t="s">
        <v>49</v>
      </c>
      <c r="G204" s="214"/>
      <c r="H204" s="335" t="s">
        <v>3739</v>
      </c>
      <c r="I204" s="335"/>
      <c r="J204" s="335"/>
      <c r="K204" s="258"/>
    </row>
    <row r="205" spans="2:11" customFormat="1" ht="15" customHeight="1" x14ac:dyDescent="0.2">
      <c r="B205" s="237"/>
      <c r="C205" s="214"/>
      <c r="D205" s="214"/>
      <c r="E205" s="214"/>
      <c r="F205" s="235" t="s">
        <v>47</v>
      </c>
      <c r="G205" s="214"/>
      <c r="H205" s="335" t="s">
        <v>3740</v>
      </c>
      <c r="I205" s="335"/>
      <c r="J205" s="335"/>
      <c r="K205" s="258"/>
    </row>
    <row r="206" spans="2:11" customFormat="1" ht="15" customHeight="1" x14ac:dyDescent="0.2">
      <c r="B206" s="237"/>
      <c r="C206" s="214"/>
      <c r="D206" s="214"/>
      <c r="E206" s="214"/>
      <c r="F206" s="235" t="s">
        <v>48</v>
      </c>
      <c r="G206" s="214"/>
      <c r="H206" s="335" t="s">
        <v>3741</v>
      </c>
      <c r="I206" s="335"/>
      <c r="J206" s="335"/>
      <c r="K206" s="258"/>
    </row>
    <row r="207" spans="2:11" customFormat="1" ht="15" customHeight="1" x14ac:dyDescent="0.2">
      <c r="B207" s="237"/>
      <c r="C207" s="214"/>
      <c r="D207" s="214"/>
      <c r="E207" s="214"/>
      <c r="F207" s="235"/>
      <c r="G207" s="214"/>
      <c r="H207" s="214"/>
      <c r="I207" s="214"/>
      <c r="J207" s="214"/>
      <c r="K207" s="258"/>
    </row>
    <row r="208" spans="2:11" customFormat="1" ht="15" customHeight="1" x14ac:dyDescent="0.2">
      <c r="B208" s="237"/>
      <c r="C208" s="214" t="s">
        <v>3682</v>
      </c>
      <c r="D208" s="214"/>
      <c r="E208" s="214"/>
      <c r="F208" s="235" t="s">
        <v>83</v>
      </c>
      <c r="G208" s="214"/>
      <c r="H208" s="335" t="s">
        <v>3742</v>
      </c>
      <c r="I208" s="335"/>
      <c r="J208" s="335"/>
      <c r="K208" s="258"/>
    </row>
    <row r="209" spans="2:11" customFormat="1" ht="15" customHeight="1" x14ac:dyDescent="0.2">
      <c r="B209" s="237"/>
      <c r="C209" s="214"/>
      <c r="D209" s="214"/>
      <c r="E209" s="214"/>
      <c r="F209" s="235" t="s">
        <v>3578</v>
      </c>
      <c r="G209" s="214"/>
      <c r="H209" s="335" t="s">
        <v>3579</v>
      </c>
      <c r="I209" s="335"/>
      <c r="J209" s="335"/>
      <c r="K209" s="258"/>
    </row>
    <row r="210" spans="2:11" customFormat="1" ht="15" customHeight="1" x14ac:dyDescent="0.2">
      <c r="B210" s="237"/>
      <c r="C210" s="214"/>
      <c r="D210" s="214"/>
      <c r="E210" s="214"/>
      <c r="F210" s="235" t="s">
        <v>3576</v>
      </c>
      <c r="G210" s="214"/>
      <c r="H210" s="335" t="s">
        <v>3743</v>
      </c>
      <c r="I210" s="335"/>
      <c r="J210" s="335"/>
      <c r="K210" s="258"/>
    </row>
    <row r="211" spans="2:11" customFormat="1" ht="15" customHeight="1" x14ac:dyDescent="0.2">
      <c r="B211" s="276"/>
      <c r="C211" s="214"/>
      <c r="D211" s="214"/>
      <c r="E211" s="214"/>
      <c r="F211" s="235" t="s">
        <v>3580</v>
      </c>
      <c r="G211" s="271"/>
      <c r="H211" s="334" t="s">
        <v>3581</v>
      </c>
      <c r="I211" s="334"/>
      <c r="J211" s="334"/>
      <c r="K211" s="277"/>
    </row>
    <row r="212" spans="2:11" customFormat="1" ht="15" customHeight="1" x14ac:dyDescent="0.2">
      <c r="B212" s="276"/>
      <c r="C212" s="214"/>
      <c r="D212" s="214"/>
      <c r="E212" s="214"/>
      <c r="F212" s="235" t="s">
        <v>3582</v>
      </c>
      <c r="G212" s="271"/>
      <c r="H212" s="334" t="s">
        <v>306</v>
      </c>
      <c r="I212" s="334"/>
      <c r="J212" s="334"/>
      <c r="K212" s="277"/>
    </row>
    <row r="213" spans="2:11" customFormat="1" ht="15" customHeight="1" x14ac:dyDescent="0.2">
      <c r="B213" s="276"/>
      <c r="C213" s="214"/>
      <c r="D213" s="214"/>
      <c r="E213" s="214"/>
      <c r="F213" s="235"/>
      <c r="G213" s="271"/>
      <c r="H213" s="262"/>
      <c r="I213" s="262"/>
      <c r="J213" s="262"/>
      <c r="K213" s="277"/>
    </row>
    <row r="214" spans="2:11" customFormat="1" ht="15" customHeight="1" x14ac:dyDescent="0.2">
      <c r="B214" s="276"/>
      <c r="C214" s="214" t="s">
        <v>3706</v>
      </c>
      <c r="D214" s="214"/>
      <c r="E214" s="214"/>
      <c r="F214" s="235">
        <v>1</v>
      </c>
      <c r="G214" s="271"/>
      <c r="H214" s="334" t="s">
        <v>3744</v>
      </c>
      <c r="I214" s="334"/>
      <c r="J214" s="334"/>
      <c r="K214" s="277"/>
    </row>
    <row r="215" spans="2:11" customFormat="1" ht="15" customHeight="1" x14ac:dyDescent="0.2">
      <c r="B215" s="276"/>
      <c r="C215" s="214"/>
      <c r="D215" s="214"/>
      <c r="E215" s="214"/>
      <c r="F215" s="235">
        <v>2</v>
      </c>
      <c r="G215" s="271"/>
      <c r="H215" s="334" t="s">
        <v>3745</v>
      </c>
      <c r="I215" s="334"/>
      <c r="J215" s="334"/>
      <c r="K215" s="277"/>
    </row>
    <row r="216" spans="2:11" customFormat="1" ht="15" customHeight="1" x14ac:dyDescent="0.2">
      <c r="B216" s="276"/>
      <c r="C216" s="214"/>
      <c r="D216" s="214"/>
      <c r="E216" s="214"/>
      <c r="F216" s="235">
        <v>3</v>
      </c>
      <c r="G216" s="271"/>
      <c r="H216" s="334" t="s">
        <v>3746</v>
      </c>
      <c r="I216" s="334"/>
      <c r="J216" s="334"/>
      <c r="K216" s="277"/>
    </row>
    <row r="217" spans="2:11" customFormat="1" ht="15" customHeight="1" x14ac:dyDescent="0.2">
      <c r="B217" s="276"/>
      <c r="C217" s="214"/>
      <c r="D217" s="214"/>
      <c r="E217" s="214"/>
      <c r="F217" s="235">
        <v>4</v>
      </c>
      <c r="G217" s="271"/>
      <c r="H217" s="334" t="s">
        <v>3747</v>
      </c>
      <c r="I217" s="334"/>
      <c r="J217" s="334"/>
      <c r="K217" s="277"/>
    </row>
    <row r="218" spans="2:11" customFormat="1" ht="12.75" customHeight="1" x14ac:dyDescent="0.2">
      <c r="B218" s="278"/>
      <c r="C218" s="279"/>
      <c r="D218" s="279"/>
      <c r="E218" s="279"/>
      <c r="F218" s="279"/>
      <c r="G218" s="279"/>
      <c r="H218" s="279"/>
      <c r="I218" s="279"/>
      <c r="J218" s="279"/>
      <c r="K218" s="280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460"/>
  <sheetViews>
    <sheetView showGridLines="0" topLeftCell="A427" workbookViewId="0">
      <selection activeCell="F436" sqref="F436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style="1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85</v>
      </c>
    </row>
    <row r="3" spans="2:46" ht="6.9" customHeight="1" x14ac:dyDescent="0.2">
      <c r="B3" s="19"/>
      <c r="C3" s="20"/>
      <c r="D3" s="20"/>
      <c r="E3" s="20"/>
      <c r="F3" s="45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122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ROUND(K113,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ROUND((SUM(BE113:BE459)),  2)</f>
        <v>0</v>
      </c>
      <c r="I35" s="97">
        <v>0.21</v>
      </c>
      <c r="K35" s="87">
        <f>ROUND(((SUM(BE113:BE459))*I35),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ROUND((SUM(BF113:BF459)),  2)</f>
        <v>0</v>
      </c>
      <c r="I36" s="97">
        <v>0.15</v>
      </c>
      <c r="K36" s="87">
        <f>ROUND(((SUM(BF113:BF459))*I36),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ROUND((SUM(BG113:BG459)),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ROUND((SUM(BH113:BH459)),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ROUND((SUM(BI113:BI459)),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IO 01 - Elektroinstalace - kabeláž silnoproud a slaboproud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4" si="0">Q113</f>
        <v>0</v>
      </c>
      <c r="J61" s="64">
        <f t="shared" si="0"/>
        <v>0</v>
      </c>
      <c r="K61" s="64">
        <f>K113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131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K114</f>
        <v>0</v>
      </c>
      <c r="M62" s="107"/>
    </row>
    <row r="63" spans="2:47" s="9" customFormat="1" ht="20" customHeight="1" x14ac:dyDescent="0.2">
      <c r="B63" s="111"/>
      <c r="D63" s="112" t="s">
        <v>132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K115</f>
        <v>0</v>
      </c>
      <c r="M63" s="111"/>
    </row>
    <row r="64" spans="2:47" s="9" customFormat="1" ht="14.9" customHeight="1" x14ac:dyDescent="0.2">
      <c r="B64" s="111"/>
      <c r="D64" s="112" t="s">
        <v>133</v>
      </c>
      <c r="E64" s="113"/>
      <c r="F64" s="113"/>
      <c r="G64" s="113"/>
      <c r="H64" s="113"/>
      <c r="I64" s="114">
        <f t="shared" si="0"/>
        <v>0</v>
      </c>
      <c r="J64" s="114">
        <f t="shared" si="0"/>
        <v>0</v>
      </c>
      <c r="K64" s="114">
        <f>K116</f>
        <v>0</v>
      </c>
      <c r="M64" s="111"/>
    </row>
    <row r="65" spans="2:13" s="9" customFormat="1" ht="14.9" customHeight="1" x14ac:dyDescent="0.2">
      <c r="B65" s="111"/>
      <c r="D65" s="112" t="s">
        <v>134</v>
      </c>
      <c r="E65" s="113"/>
      <c r="F65" s="113"/>
      <c r="G65" s="113"/>
      <c r="H65" s="113"/>
      <c r="I65" s="114">
        <f>Q128</f>
        <v>0</v>
      </c>
      <c r="J65" s="114">
        <f>R128</f>
        <v>0</v>
      </c>
      <c r="K65" s="114">
        <f>K128</f>
        <v>0</v>
      </c>
      <c r="M65" s="111"/>
    </row>
    <row r="66" spans="2:13" s="9" customFormat="1" ht="14.9" customHeight="1" x14ac:dyDescent="0.2">
      <c r="B66" s="111"/>
      <c r="D66" s="112" t="s">
        <v>135</v>
      </c>
      <c r="E66" s="113"/>
      <c r="F66" s="113"/>
      <c r="G66" s="113"/>
      <c r="H66" s="113"/>
      <c r="I66" s="114">
        <f>Q137</f>
        <v>0</v>
      </c>
      <c r="J66" s="114">
        <f>R137</f>
        <v>0</v>
      </c>
      <c r="K66" s="114">
        <f>K137</f>
        <v>0</v>
      </c>
      <c r="M66" s="111"/>
    </row>
    <row r="67" spans="2:13" s="9" customFormat="1" ht="14.9" customHeight="1" x14ac:dyDescent="0.2">
      <c r="B67" s="111"/>
      <c r="D67" s="112" t="s">
        <v>136</v>
      </c>
      <c r="E67" s="113"/>
      <c r="F67" s="113"/>
      <c r="G67" s="113"/>
      <c r="H67" s="113"/>
      <c r="I67" s="114">
        <f>Q152</f>
        <v>0</v>
      </c>
      <c r="J67" s="114">
        <f>R152</f>
        <v>0</v>
      </c>
      <c r="K67" s="114">
        <f>K152</f>
        <v>0</v>
      </c>
      <c r="M67" s="111"/>
    </row>
    <row r="68" spans="2:13" s="9" customFormat="1" ht="20" customHeight="1" x14ac:dyDescent="0.2">
      <c r="B68" s="111"/>
      <c r="D68" s="112" t="s">
        <v>137</v>
      </c>
      <c r="E68" s="113"/>
      <c r="F68" s="113"/>
      <c r="G68" s="113"/>
      <c r="H68" s="113"/>
      <c r="I68" s="114">
        <f>Q157</f>
        <v>0</v>
      </c>
      <c r="J68" s="114">
        <f>R157</f>
        <v>0</v>
      </c>
      <c r="K68" s="114">
        <f>K157</f>
        <v>0</v>
      </c>
      <c r="M68" s="111"/>
    </row>
    <row r="69" spans="2:13" s="9" customFormat="1" ht="14.9" customHeight="1" x14ac:dyDescent="0.2">
      <c r="B69" s="111"/>
      <c r="D69" s="112" t="s">
        <v>133</v>
      </c>
      <c r="E69" s="113"/>
      <c r="F69" s="113"/>
      <c r="G69" s="113"/>
      <c r="H69" s="113"/>
      <c r="I69" s="114">
        <f>Q158</f>
        <v>0</v>
      </c>
      <c r="J69" s="114">
        <f>R158</f>
        <v>0</v>
      </c>
      <c r="K69" s="114">
        <f>K158</f>
        <v>0</v>
      </c>
      <c r="M69" s="111"/>
    </row>
    <row r="70" spans="2:13" s="9" customFormat="1" ht="14.9" customHeight="1" x14ac:dyDescent="0.2">
      <c r="B70" s="111"/>
      <c r="D70" s="112" t="s">
        <v>134</v>
      </c>
      <c r="E70" s="113"/>
      <c r="F70" s="113"/>
      <c r="G70" s="113"/>
      <c r="H70" s="113"/>
      <c r="I70" s="114">
        <f>Q196</f>
        <v>0</v>
      </c>
      <c r="J70" s="114">
        <f>R196</f>
        <v>0</v>
      </c>
      <c r="K70" s="114">
        <f>K196</f>
        <v>0</v>
      </c>
      <c r="M70" s="111"/>
    </row>
    <row r="71" spans="2:13" s="9" customFormat="1" ht="14.9" customHeight="1" x14ac:dyDescent="0.2">
      <c r="B71" s="111"/>
      <c r="D71" s="112" t="s">
        <v>135</v>
      </c>
      <c r="E71" s="113"/>
      <c r="F71" s="113"/>
      <c r="G71" s="113"/>
      <c r="H71" s="113"/>
      <c r="I71" s="114">
        <f>Q219</f>
        <v>0</v>
      </c>
      <c r="J71" s="114">
        <f>R219</f>
        <v>0</v>
      </c>
      <c r="K71" s="114">
        <f>K219</f>
        <v>0</v>
      </c>
      <c r="M71" s="111"/>
    </row>
    <row r="72" spans="2:13" s="9" customFormat="1" ht="14.9" customHeight="1" x14ac:dyDescent="0.2">
      <c r="B72" s="111"/>
      <c r="D72" s="112" t="s">
        <v>136</v>
      </c>
      <c r="E72" s="113"/>
      <c r="F72" s="113"/>
      <c r="G72" s="113"/>
      <c r="H72" s="113"/>
      <c r="I72" s="114">
        <f>Q231</f>
        <v>0</v>
      </c>
      <c r="J72" s="114">
        <f>R231</f>
        <v>0</v>
      </c>
      <c r="K72" s="114">
        <f>K231</f>
        <v>0</v>
      </c>
      <c r="M72" s="111"/>
    </row>
    <row r="73" spans="2:13" s="9" customFormat="1" ht="20" customHeight="1" x14ac:dyDescent="0.2">
      <c r="B73" s="111"/>
      <c r="D73" s="112" t="s">
        <v>138</v>
      </c>
      <c r="E73" s="113"/>
      <c r="F73" s="113"/>
      <c r="G73" s="113"/>
      <c r="H73" s="113"/>
      <c r="I73" s="114">
        <f>Q237</f>
        <v>0</v>
      </c>
      <c r="J73" s="114">
        <f>R237</f>
        <v>0</v>
      </c>
      <c r="K73" s="114">
        <f>K237</f>
        <v>0</v>
      </c>
      <c r="M73" s="111"/>
    </row>
    <row r="74" spans="2:13" s="9" customFormat="1" ht="14.9" customHeight="1" x14ac:dyDescent="0.2">
      <c r="B74" s="111"/>
      <c r="D74" s="112" t="s">
        <v>139</v>
      </c>
      <c r="E74" s="113"/>
      <c r="F74" s="113"/>
      <c r="G74" s="113"/>
      <c r="H74" s="113"/>
      <c r="I74" s="114">
        <f>Q238</f>
        <v>0</v>
      </c>
      <c r="J74" s="114">
        <f>R238</f>
        <v>0</v>
      </c>
      <c r="K74" s="114">
        <f>K238</f>
        <v>0</v>
      </c>
      <c r="M74" s="111"/>
    </row>
    <row r="75" spans="2:13" s="9" customFormat="1" ht="14.9" customHeight="1" x14ac:dyDescent="0.2">
      <c r="B75" s="111"/>
      <c r="D75" s="112" t="s">
        <v>133</v>
      </c>
      <c r="E75" s="113"/>
      <c r="F75" s="113"/>
      <c r="G75" s="113"/>
      <c r="H75" s="113"/>
      <c r="I75" s="114">
        <f>Q267</f>
        <v>0</v>
      </c>
      <c r="J75" s="114">
        <f>R267</f>
        <v>0</v>
      </c>
      <c r="K75" s="114">
        <f>K267</f>
        <v>0</v>
      </c>
      <c r="M75" s="111"/>
    </row>
    <row r="76" spans="2:13" s="9" customFormat="1" ht="14.9" customHeight="1" x14ac:dyDescent="0.2">
      <c r="B76" s="111"/>
      <c r="D76" s="112" t="s">
        <v>134</v>
      </c>
      <c r="E76" s="113"/>
      <c r="F76" s="113"/>
      <c r="G76" s="113"/>
      <c r="H76" s="113"/>
      <c r="I76" s="114">
        <f>Q304</f>
        <v>0</v>
      </c>
      <c r="J76" s="114">
        <f>R304</f>
        <v>0</v>
      </c>
      <c r="K76" s="114">
        <f>K304</f>
        <v>0</v>
      </c>
      <c r="M76" s="111"/>
    </row>
    <row r="77" spans="2:13" s="9" customFormat="1" ht="14.9" customHeight="1" x14ac:dyDescent="0.2">
      <c r="B77" s="111"/>
      <c r="D77" s="112" t="s">
        <v>135</v>
      </c>
      <c r="E77" s="113"/>
      <c r="F77" s="113"/>
      <c r="G77" s="113"/>
      <c r="H77" s="113"/>
      <c r="I77" s="114">
        <f>Q308</f>
        <v>0</v>
      </c>
      <c r="J77" s="114">
        <f>R308</f>
        <v>0</v>
      </c>
      <c r="K77" s="114">
        <f>K308</f>
        <v>0</v>
      </c>
      <c r="M77" s="111"/>
    </row>
    <row r="78" spans="2:13" s="9" customFormat="1" ht="14.9" customHeight="1" x14ac:dyDescent="0.2">
      <c r="B78" s="111"/>
      <c r="D78" s="112" t="s">
        <v>136</v>
      </c>
      <c r="E78" s="113"/>
      <c r="F78" s="113"/>
      <c r="G78" s="113"/>
      <c r="H78" s="113"/>
      <c r="I78" s="114">
        <f>Q315</f>
        <v>0</v>
      </c>
      <c r="J78" s="114">
        <f>R315</f>
        <v>0</v>
      </c>
      <c r="K78" s="114">
        <f>K315</f>
        <v>0</v>
      </c>
      <c r="M78" s="111"/>
    </row>
    <row r="79" spans="2:13" s="9" customFormat="1" ht="20" customHeight="1" x14ac:dyDescent="0.2">
      <c r="B79" s="111"/>
      <c r="D79" s="112" t="s">
        <v>140</v>
      </c>
      <c r="E79" s="113"/>
      <c r="F79" s="113"/>
      <c r="G79" s="113"/>
      <c r="H79" s="113"/>
      <c r="I79" s="114">
        <f>Q325</f>
        <v>0</v>
      </c>
      <c r="J79" s="114">
        <f>R325</f>
        <v>0</v>
      </c>
      <c r="K79" s="114">
        <f>K325</f>
        <v>0</v>
      </c>
      <c r="M79" s="111"/>
    </row>
    <row r="80" spans="2:13" s="9" customFormat="1" ht="14.9" customHeight="1" x14ac:dyDescent="0.2">
      <c r="B80" s="111"/>
      <c r="D80" s="112" t="s">
        <v>133</v>
      </c>
      <c r="E80" s="113"/>
      <c r="F80" s="113"/>
      <c r="G80" s="113"/>
      <c r="H80" s="113"/>
      <c r="I80" s="114">
        <f>Q326</f>
        <v>0</v>
      </c>
      <c r="J80" s="114">
        <f>R326</f>
        <v>0</v>
      </c>
      <c r="K80" s="114">
        <f>K326</f>
        <v>0</v>
      </c>
      <c r="M80" s="111"/>
    </row>
    <row r="81" spans="2:13" s="9" customFormat="1" ht="14.9" customHeight="1" x14ac:dyDescent="0.2">
      <c r="B81" s="111"/>
      <c r="D81" s="112" t="s">
        <v>135</v>
      </c>
      <c r="E81" s="113"/>
      <c r="F81" s="113"/>
      <c r="G81" s="113"/>
      <c r="H81" s="113"/>
      <c r="I81" s="114">
        <f>Q343</f>
        <v>0</v>
      </c>
      <c r="J81" s="114">
        <f>R343</f>
        <v>0</v>
      </c>
      <c r="K81" s="114">
        <f>K343</f>
        <v>0</v>
      </c>
      <c r="M81" s="111"/>
    </row>
    <row r="82" spans="2:13" s="9" customFormat="1" ht="14.9" customHeight="1" x14ac:dyDescent="0.2">
      <c r="B82" s="111"/>
      <c r="D82" s="112" t="s">
        <v>136</v>
      </c>
      <c r="E82" s="113"/>
      <c r="F82" s="113"/>
      <c r="G82" s="113"/>
      <c r="H82" s="113"/>
      <c r="I82" s="114">
        <f>Q350</f>
        <v>0</v>
      </c>
      <c r="J82" s="114">
        <f>R350</f>
        <v>0</v>
      </c>
      <c r="K82" s="114">
        <f>K350</f>
        <v>0</v>
      </c>
      <c r="M82" s="111"/>
    </row>
    <row r="83" spans="2:13" s="9" customFormat="1" ht="20" customHeight="1" x14ac:dyDescent="0.2">
      <c r="B83" s="111"/>
      <c r="D83" s="112" t="s">
        <v>141</v>
      </c>
      <c r="E83" s="113"/>
      <c r="F83" s="113"/>
      <c r="G83" s="113"/>
      <c r="H83" s="113"/>
      <c r="I83" s="114">
        <f>Q354</f>
        <v>0</v>
      </c>
      <c r="J83" s="114">
        <f>R354</f>
        <v>0</v>
      </c>
      <c r="K83" s="114">
        <f>K354</f>
        <v>0</v>
      </c>
      <c r="M83" s="111"/>
    </row>
    <row r="84" spans="2:13" s="9" customFormat="1" ht="14.9" customHeight="1" x14ac:dyDescent="0.2">
      <c r="B84" s="111"/>
      <c r="D84" s="112" t="s">
        <v>133</v>
      </c>
      <c r="E84" s="113"/>
      <c r="F84" s="113"/>
      <c r="G84" s="113"/>
      <c r="H84" s="113"/>
      <c r="I84" s="114">
        <f>Q355</f>
        <v>0</v>
      </c>
      <c r="J84" s="114">
        <f>R355</f>
        <v>0</v>
      </c>
      <c r="K84" s="114">
        <f>K355</f>
        <v>0</v>
      </c>
      <c r="M84" s="111"/>
    </row>
    <row r="85" spans="2:13" s="9" customFormat="1" ht="14.9" customHeight="1" x14ac:dyDescent="0.2">
      <c r="B85" s="111"/>
      <c r="D85" s="112" t="s">
        <v>135</v>
      </c>
      <c r="E85" s="113"/>
      <c r="F85" s="113"/>
      <c r="G85" s="113"/>
      <c r="H85" s="113"/>
      <c r="I85" s="114">
        <f>Q373</f>
        <v>0</v>
      </c>
      <c r="J85" s="114">
        <f>R373</f>
        <v>0</v>
      </c>
      <c r="K85" s="114">
        <f>K373</f>
        <v>0</v>
      </c>
      <c r="M85" s="111"/>
    </row>
    <row r="86" spans="2:13" s="9" customFormat="1" ht="14.9" customHeight="1" x14ac:dyDescent="0.2">
      <c r="B86" s="111"/>
      <c r="D86" s="112" t="s">
        <v>136</v>
      </c>
      <c r="E86" s="113"/>
      <c r="F86" s="113"/>
      <c r="G86" s="113"/>
      <c r="H86" s="113"/>
      <c r="I86" s="114">
        <f>Q379</f>
        <v>0</v>
      </c>
      <c r="J86" s="114">
        <f>R379</f>
        <v>0</v>
      </c>
      <c r="K86" s="114">
        <f>K379</f>
        <v>0</v>
      </c>
      <c r="M86" s="111"/>
    </row>
    <row r="87" spans="2:13" s="9" customFormat="1" ht="20" customHeight="1" x14ac:dyDescent="0.2">
      <c r="B87" s="111"/>
      <c r="D87" s="112" t="s">
        <v>142</v>
      </c>
      <c r="E87" s="113"/>
      <c r="F87" s="113"/>
      <c r="G87" s="113"/>
      <c r="H87" s="113"/>
      <c r="I87" s="114">
        <f>Q383</f>
        <v>0</v>
      </c>
      <c r="J87" s="114">
        <f>R383</f>
        <v>0</v>
      </c>
      <c r="K87" s="114">
        <f>K383</f>
        <v>0</v>
      </c>
      <c r="M87" s="111"/>
    </row>
    <row r="88" spans="2:13" s="9" customFormat="1" ht="14.9" customHeight="1" x14ac:dyDescent="0.2">
      <c r="B88" s="111"/>
      <c r="D88" s="112" t="s">
        <v>139</v>
      </c>
      <c r="E88" s="113"/>
      <c r="F88" s="113"/>
      <c r="G88" s="113"/>
      <c r="H88" s="113"/>
      <c r="I88" s="114">
        <f>Q384</f>
        <v>0</v>
      </c>
      <c r="J88" s="114">
        <f>R384</f>
        <v>0</v>
      </c>
      <c r="K88" s="114">
        <f>K384</f>
        <v>0</v>
      </c>
      <c r="M88" s="111"/>
    </row>
    <row r="89" spans="2:13" s="9" customFormat="1" ht="14.9" customHeight="1" x14ac:dyDescent="0.2">
      <c r="B89" s="111"/>
      <c r="D89" s="112" t="s">
        <v>133</v>
      </c>
      <c r="E89" s="113"/>
      <c r="F89" s="113"/>
      <c r="G89" s="113"/>
      <c r="H89" s="113"/>
      <c r="I89" s="114">
        <f>Q391</f>
        <v>0</v>
      </c>
      <c r="J89" s="114">
        <f>R391</f>
        <v>0</v>
      </c>
      <c r="K89" s="114">
        <f>K391</f>
        <v>0</v>
      </c>
      <c r="M89" s="111"/>
    </row>
    <row r="90" spans="2:13" s="9" customFormat="1" ht="14.9" customHeight="1" x14ac:dyDescent="0.2">
      <c r="B90" s="111"/>
      <c r="D90" s="112" t="s">
        <v>135</v>
      </c>
      <c r="E90" s="113"/>
      <c r="F90" s="113"/>
      <c r="G90" s="113"/>
      <c r="H90" s="113"/>
      <c r="I90" s="114">
        <f>Q437</f>
        <v>0</v>
      </c>
      <c r="J90" s="114">
        <f>R437</f>
        <v>0</v>
      </c>
      <c r="K90" s="114">
        <f>K437</f>
        <v>0</v>
      </c>
      <c r="M90" s="111"/>
    </row>
    <row r="91" spans="2:13" s="9" customFormat="1" ht="14.9" customHeight="1" x14ac:dyDescent="0.2">
      <c r="B91" s="111"/>
      <c r="D91" s="112" t="s">
        <v>136</v>
      </c>
      <c r="E91" s="113"/>
      <c r="F91" s="113"/>
      <c r="G91" s="113"/>
      <c r="H91" s="113"/>
      <c r="I91" s="114">
        <f>Q440</f>
        <v>0</v>
      </c>
      <c r="J91" s="114">
        <f>R440</f>
        <v>0</v>
      </c>
      <c r="K91" s="114">
        <f>K440</f>
        <v>0</v>
      </c>
      <c r="M91" s="111"/>
    </row>
    <row r="92" spans="2:13" s="9" customFormat="1" ht="20" customHeight="1" x14ac:dyDescent="0.2">
      <c r="B92" s="111"/>
      <c r="D92" s="112" t="s">
        <v>143</v>
      </c>
      <c r="E92" s="113"/>
      <c r="F92" s="113"/>
      <c r="G92" s="113"/>
      <c r="H92" s="113"/>
      <c r="I92" s="114">
        <f>Q444</f>
        <v>0</v>
      </c>
      <c r="J92" s="114">
        <f>R444</f>
        <v>0</v>
      </c>
      <c r="K92" s="114">
        <f>K444</f>
        <v>0</v>
      </c>
      <c r="M92" s="111"/>
    </row>
    <row r="93" spans="2:13" s="9" customFormat="1" ht="14.9" customHeight="1" x14ac:dyDescent="0.2">
      <c r="B93" s="111"/>
      <c r="D93" s="112" t="s">
        <v>144</v>
      </c>
      <c r="E93" s="113"/>
      <c r="F93" s="113"/>
      <c r="G93" s="113"/>
      <c r="H93" s="113"/>
      <c r="I93" s="114">
        <f>Q445</f>
        <v>0</v>
      </c>
      <c r="J93" s="114">
        <f>R445</f>
        <v>0</v>
      </c>
      <c r="K93" s="114">
        <f>K445</f>
        <v>0</v>
      </c>
      <c r="M93" s="111"/>
    </row>
    <row r="94" spans="2:13" s="1" customFormat="1" ht="21.75" customHeight="1" x14ac:dyDescent="0.2">
      <c r="B94" s="33"/>
      <c r="M94" s="33"/>
    </row>
    <row r="95" spans="2:13" s="1" customFormat="1" ht="6.9" customHeight="1" x14ac:dyDescent="0.2">
      <c r="B95" s="42"/>
      <c r="C95" s="43"/>
      <c r="D95" s="43"/>
      <c r="E95" s="43"/>
      <c r="F95" s="43"/>
      <c r="G95" s="43"/>
      <c r="H95" s="43"/>
      <c r="I95" s="43"/>
      <c r="J95" s="43"/>
      <c r="K95" s="43"/>
      <c r="L95" s="43"/>
      <c r="M95" s="33"/>
    </row>
    <row r="99" spans="2:24" s="1" customFormat="1" ht="6.9" customHeight="1" x14ac:dyDescent="0.2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45"/>
      <c r="M99" s="33"/>
    </row>
    <row r="100" spans="2:24" s="1" customFormat="1" ht="24.9" customHeight="1" x14ac:dyDescent="0.2">
      <c r="B100" s="33"/>
      <c r="C100" s="22" t="s">
        <v>145</v>
      </c>
      <c r="M100" s="33"/>
    </row>
    <row r="101" spans="2:24" s="1" customFormat="1" ht="6.9" customHeight="1" x14ac:dyDescent="0.2">
      <c r="B101" s="33"/>
      <c r="M101" s="33"/>
    </row>
    <row r="102" spans="2:24" s="1" customFormat="1" ht="12" customHeight="1" x14ac:dyDescent="0.2">
      <c r="B102" s="33"/>
      <c r="C102" s="28" t="s">
        <v>18</v>
      </c>
      <c r="M102" s="33"/>
    </row>
    <row r="103" spans="2:24" s="1" customFormat="1" ht="16.5" customHeight="1" x14ac:dyDescent="0.2">
      <c r="B103" s="33"/>
      <c r="E103" s="326" t="str">
        <f>E7</f>
        <v>Rozvoj vodíkové mobility v Ostravě 1.etapa - 1.a2. fáze</v>
      </c>
      <c r="F103" s="327"/>
      <c r="G103" s="327"/>
      <c r="H103" s="327"/>
      <c r="M103" s="33"/>
    </row>
    <row r="104" spans="2:24" s="1" customFormat="1" ht="12" customHeight="1" x14ac:dyDescent="0.2">
      <c r="B104" s="33"/>
      <c r="C104" s="28" t="s">
        <v>121</v>
      </c>
      <c r="M104" s="33"/>
    </row>
    <row r="105" spans="2:24" s="1" customFormat="1" ht="16.5" customHeight="1" x14ac:dyDescent="0.2">
      <c r="B105" s="33"/>
      <c r="E105" s="320" t="str">
        <f>E9</f>
        <v>IO 01 - Elektroinstalace - kabeláž silnoproud a slaboproud</v>
      </c>
      <c r="F105" s="325"/>
      <c r="G105" s="325"/>
      <c r="H105" s="325"/>
      <c r="M105" s="33"/>
    </row>
    <row r="106" spans="2:24" s="1" customFormat="1" ht="6.9" customHeight="1" x14ac:dyDescent="0.2">
      <c r="B106" s="33"/>
      <c r="M106" s="33"/>
    </row>
    <row r="107" spans="2:24" s="1" customFormat="1" ht="12" customHeight="1" x14ac:dyDescent="0.2">
      <c r="B107" s="33"/>
      <c r="C107" s="28" t="s">
        <v>22</v>
      </c>
      <c r="F107" s="26" t="str">
        <f>F12</f>
        <v>Ostrava</v>
      </c>
      <c r="I107" s="28" t="s">
        <v>24</v>
      </c>
      <c r="J107" s="50" t="str">
        <f>IF(J12="","",J12)</f>
        <v>28. 3. 2022</v>
      </c>
      <c r="M107" s="33"/>
    </row>
    <row r="108" spans="2:24" s="1" customFormat="1" ht="6.9" customHeight="1" x14ac:dyDescent="0.2">
      <c r="B108" s="33"/>
      <c r="M108" s="33"/>
    </row>
    <row r="109" spans="2:24" s="1" customFormat="1" ht="15.15" customHeight="1" x14ac:dyDescent="0.2">
      <c r="B109" s="33"/>
      <c r="C109" s="28" t="s">
        <v>26</v>
      </c>
      <c r="F109" s="26" t="str">
        <f>E15</f>
        <v>Dopravní podnik Ostrava a.s.</v>
      </c>
      <c r="I109" s="28" t="s">
        <v>33</v>
      </c>
      <c r="J109" s="31" t="str">
        <f>E21</f>
        <v>IGEA s.r.o.</v>
      </c>
      <c r="M109" s="33"/>
    </row>
    <row r="110" spans="2:24" s="1" customFormat="1" ht="15.15" customHeight="1" x14ac:dyDescent="0.2">
      <c r="B110" s="33"/>
      <c r="C110" s="28" t="s">
        <v>31</v>
      </c>
      <c r="F110" s="26" t="str">
        <f>IF(E18="","",E18)</f>
        <v>Vyplň údaj</v>
      </c>
      <c r="I110" s="28" t="s">
        <v>36</v>
      </c>
      <c r="J110" s="31" t="str">
        <f>E24</f>
        <v>R.Vojtěchová</v>
      </c>
      <c r="M110" s="33"/>
    </row>
    <row r="111" spans="2:24" s="1" customFormat="1" ht="10.4" customHeight="1" x14ac:dyDescent="0.2">
      <c r="B111" s="33"/>
      <c r="M111" s="33"/>
    </row>
    <row r="112" spans="2:24" s="10" customFormat="1" ht="29.25" customHeight="1" x14ac:dyDescent="0.2">
      <c r="B112" s="115"/>
      <c r="C112" s="116" t="s">
        <v>146</v>
      </c>
      <c r="D112" s="117" t="s">
        <v>59</v>
      </c>
      <c r="E112" s="117" t="s">
        <v>55</v>
      </c>
      <c r="F112" s="117" t="s">
        <v>56</v>
      </c>
      <c r="G112" s="117" t="s">
        <v>147</v>
      </c>
      <c r="H112" s="117" t="s">
        <v>148</v>
      </c>
      <c r="I112" s="117" t="s">
        <v>149</v>
      </c>
      <c r="J112" s="117" t="s">
        <v>150</v>
      </c>
      <c r="K112" s="118" t="s">
        <v>129</v>
      </c>
      <c r="L112" s="119" t="s">
        <v>151</v>
      </c>
      <c r="M112" s="115"/>
      <c r="N112" s="57" t="s">
        <v>3</v>
      </c>
      <c r="O112" s="58" t="s">
        <v>44</v>
      </c>
      <c r="P112" s="58" t="s">
        <v>152</v>
      </c>
      <c r="Q112" s="58" t="s">
        <v>153</v>
      </c>
      <c r="R112" s="58" t="s">
        <v>154</v>
      </c>
      <c r="S112" s="58" t="s">
        <v>155</v>
      </c>
      <c r="T112" s="58" t="s">
        <v>156</v>
      </c>
      <c r="U112" s="58" t="s">
        <v>157</v>
      </c>
      <c r="V112" s="58" t="s">
        <v>158</v>
      </c>
      <c r="W112" s="58" t="s">
        <v>159</v>
      </c>
      <c r="X112" s="59" t="s">
        <v>160</v>
      </c>
    </row>
    <row r="113" spans="2:65" s="1" customFormat="1" ht="22.75" customHeight="1" x14ac:dyDescent="0.35">
      <c r="B113" s="33"/>
      <c r="C113" s="62" t="s">
        <v>161</v>
      </c>
      <c r="K113" s="120">
        <f>BK113</f>
        <v>0</v>
      </c>
      <c r="M113" s="33"/>
      <c r="N113" s="60"/>
      <c r="O113" s="51"/>
      <c r="P113" s="51"/>
      <c r="Q113" s="121">
        <f>Q114</f>
        <v>0</v>
      </c>
      <c r="R113" s="121">
        <f>R114</f>
        <v>0</v>
      </c>
      <c r="S113" s="51"/>
      <c r="T113" s="122">
        <f>T114</f>
        <v>0</v>
      </c>
      <c r="U113" s="51"/>
      <c r="V113" s="122">
        <f>V114</f>
        <v>0</v>
      </c>
      <c r="W113" s="51"/>
      <c r="X113" s="123">
        <f>X114</f>
        <v>0</v>
      </c>
      <c r="AT113" s="18" t="s">
        <v>75</v>
      </c>
      <c r="AU113" s="18" t="s">
        <v>130</v>
      </c>
      <c r="BK113" s="124">
        <f>BK114</f>
        <v>0</v>
      </c>
    </row>
    <row r="114" spans="2:65" s="11" customFormat="1" ht="26" customHeight="1" x14ac:dyDescent="0.35">
      <c r="B114" s="125"/>
      <c r="D114" s="126" t="s">
        <v>75</v>
      </c>
      <c r="E114" s="127" t="s">
        <v>162</v>
      </c>
      <c r="F114" s="281" t="s">
        <v>163</v>
      </c>
      <c r="I114" s="128"/>
      <c r="J114" s="128"/>
      <c r="K114" s="129">
        <f>BK114</f>
        <v>0</v>
      </c>
      <c r="M114" s="125"/>
      <c r="N114" s="130"/>
      <c r="Q114" s="131">
        <f>Q115+Q157+Q237+Q325+Q354+Q383+Q444</f>
        <v>0</v>
      </c>
      <c r="R114" s="131">
        <f>R115+R157+R237+R325+R354+R383+R444</f>
        <v>0</v>
      </c>
      <c r="T114" s="132">
        <f>T115+T157+T237+T325+T354+T383+T444</f>
        <v>0</v>
      </c>
      <c r="V114" s="132">
        <f>V115+V157+V237+V325+V354+V383+V444</f>
        <v>0</v>
      </c>
      <c r="X114" s="133">
        <f>X115+X157+X237+X325+X354+X383+X444</f>
        <v>0</v>
      </c>
      <c r="AR114" s="126" t="s">
        <v>164</v>
      </c>
      <c r="AT114" s="134" t="s">
        <v>75</v>
      </c>
      <c r="AU114" s="134" t="s">
        <v>76</v>
      </c>
      <c r="AY114" s="126" t="s">
        <v>165</v>
      </c>
      <c r="BK114" s="135">
        <f>BK115+BK157+BK237+BK325+BK354+BK383+BK444</f>
        <v>0</v>
      </c>
    </row>
    <row r="115" spans="2:65" s="11" customFormat="1" ht="22.75" customHeight="1" x14ac:dyDescent="0.25">
      <c r="B115" s="125"/>
      <c r="D115" s="126" t="s">
        <v>75</v>
      </c>
      <c r="E115" s="136" t="s">
        <v>166</v>
      </c>
      <c r="F115" s="282" t="s">
        <v>167</v>
      </c>
      <c r="I115" s="128"/>
      <c r="J115" s="128"/>
      <c r="K115" s="137">
        <f>BK115</f>
        <v>0</v>
      </c>
      <c r="M115" s="125"/>
      <c r="N115" s="130"/>
      <c r="Q115" s="131">
        <f>Q116+Q128+Q137+Q152</f>
        <v>0</v>
      </c>
      <c r="R115" s="131">
        <f>R116+R128+R137+R152</f>
        <v>0</v>
      </c>
      <c r="T115" s="132">
        <f>T116+T128+T137+T152</f>
        <v>0</v>
      </c>
      <c r="V115" s="132">
        <f>V116+V128+V137+V152</f>
        <v>0</v>
      </c>
      <c r="X115" s="133">
        <f>X116+X128+X137+X152</f>
        <v>0</v>
      </c>
      <c r="AR115" s="126" t="s">
        <v>164</v>
      </c>
      <c r="AT115" s="134" t="s">
        <v>75</v>
      </c>
      <c r="AU115" s="134" t="s">
        <v>84</v>
      </c>
      <c r="AY115" s="126" t="s">
        <v>165</v>
      </c>
      <c r="BK115" s="135">
        <f>BK116+BK128+BK137+BK152</f>
        <v>0</v>
      </c>
    </row>
    <row r="116" spans="2:65" s="11" customFormat="1" ht="20.9" customHeight="1" x14ac:dyDescent="0.25">
      <c r="B116" s="125"/>
      <c r="D116" s="126" t="s">
        <v>75</v>
      </c>
      <c r="E116" s="136" t="s">
        <v>168</v>
      </c>
      <c r="F116" s="282" t="s">
        <v>169</v>
      </c>
      <c r="I116" s="128"/>
      <c r="J116" s="128"/>
      <c r="K116" s="137">
        <f>BK116</f>
        <v>0</v>
      </c>
      <c r="M116" s="125"/>
      <c r="N116" s="130"/>
      <c r="Q116" s="131">
        <f>SUM(Q117:Q127)</f>
        <v>0</v>
      </c>
      <c r="R116" s="131">
        <f>SUM(R117:R127)</f>
        <v>0</v>
      </c>
      <c r="T116" s="132">
        <f>SUM(T117:T127)</f>
        <v>0</v>
      </c>
      <c r="V116" s="132">
        <f>SUM(V117:V127)</f>
        <v>0</v>
      </c>
      <c r="X116" s="133">
        <f>SUM(X117:X127)</f>
        <v>0</v>
      </c>
      <c r="AR116" s="126" t="s">
        <v>164</v>
      </c>
      <c r="AT116" s="134" t="s">
        <v>75</v>
      </c>
      <c r="AU116" s="134" t="s">
        <v>86</v>
      </c>
      <c r="AY116" s="126" t="s">
        <v>165</v>
      </c>
      <c r="BK116" s="135">
        <f>SUM(BK117:BK127)</f>
        <v>0</v>
      </c>
    </row>
    <row r="117" spans="2:65" s="1" customFormat="1" ht="16.5" customHeight="1" x14ac:dyDescent="0.2">
      <c r="B117" s="138"/>
      <c r="C117" s="139" t="s">
        <v>84</v>
      </c>
      <c r="D117" s="139" t="s">
        <v>170</v>
      </c>
      <c r="E117" s="140" t="s">
        <v>171</v>
      </c>
      <c r="F117" s="141" t="s">
        <v>172</v>
      </c>
      <c r="G117" s="142" t="s">
        <v>173</v>
      </c>
      <c r="H117" s="143">
        <v>1860</v>
      </c>
      <c r="I117" s="144"/>
      <c r="J117" s="144"/>
      <c r="K117" s="145">
        <f t="shared" ref="K117:K127" si="1">ROUND(P117*H117,2)</f>
        <v>0</v>
      </c>
      <c r="L117" s="146"/>
      <c r="M117" s="33"/>
      <c r="N117" s="147" t="s">
        <v>3</v>
      </c>
      <c r="O117" s="148" t="s">
        <v>45</v>
      </c>
      <c r="P117" s="149">
        <f t="shared" ref="P117:P127" si="2">I117+J117</f>
        <v>0</v>
      </c>
      <c r="Q117" s="149">
        <f t="shared" ref="Q117:Q127" si="3">ROUND(I117*H117,2)</f>
        <v>0</v>
      </c>
      <c r="R117" s="149">
        <f t="shared" ref="R117:R127" si="4">ROUND(J117*H117,2)</f>
        <v>0</v>
      </c>
      <c r="T117" s="150">
        <f t="shared" ref="T117:T127" si="5">S117*H117</f>
        <v>0</v>
      </c>
      <c r="U117" s="150">
        <v>0</v>
      </c>
      <c r="V117" s="150">
        <f t="shared" ref="V117:V127" si="6">U117*H117</f>
        <v>0</v>
      </c>
      <c r="W117" s="150">
        <v>0</v>
      </c>
      <c r="X117" s="151">
        <f t="shared" ref="X117:X127" si="7">W117*H117</f>
        <v>0</v>
      </c>
      <c r="AR117" s="152" t="s">
        <v>174</v>
      </c>
      <c r="AT117" s="152" t="s">
        <v>170</v>
      </c>
      <c r="AU117" s="152" t="s">
        <v>164</v>
      </c>
      <c r="AY117" s="18" t="s">
        <v>165</v>
      </c>
      <c r="BE117" s="153">
        <f t="shared" ref="BE117:BE127" si="8">IF(O117="základní",K117,0)</f>
        <v>0</v>
      </c>
      <c r="BF117" s="153">
        <f t="shared" ref="BF117:BF127" si="9">IF(O117="snížená",K117,0)</f>
        <v>0</v>
      </c>
      <c r="BG117" s="153">
        <f t="shared" ref="BG117:BG127" si="10">IF(O117="zákl. přenesená",K117,0)</f>
        <v>0</v>
      </c>
      <c r="BH117" s="153">
        <f t="shared" ref="BH117:BH127" si="11">IF(O117="sníž. přenesená",K117,0)</f>
        <v>0</v>
      </c>
      <c r="BI117" s="153">
        <f t="shared" ref="BI117:BI127" si="12">IF(O117="nulová",K117,0)</f>
        <v>0</v>
      </c>
      <c r="BJ117" s="18" t="s">
        <v>84</v>
      </c>
      <c r="BK117" s="153">
        <f t="shared" ref="BK117:BK127" si="13">ROUND(P117*H117,2)</f>
        <v>0</v>
      </c>
      <c r="BL117" s="18" t="s">
        <v>174</v>
      </c>
      <c r="BM117" s="152" t="s">
        <v>175</v>
      </c>
    </row>
    <row r="118" spans="2:65" s="1" customFormat="1" ht="16.5" customHeight="1" x14ac:dyDescent="0.2">
      <c r="B118" s="138"/>
      <c r="C118" s="139" t="s">
        <v>86</v>
      </c>
      <c r="D118" s="139" t="s">
        <v>170</v>
      </c>
      <c r="E118" s="140" t="s">
        <v>176</v>
      </c>
      <c r="F118" s="141" t="s">
        <v>177</v>
      </c>
      <c r="G118" s="142" t="s">
        <v>178</v>
      </c>
      <c r="H118" s="143">
        <v>52</v>
      </c>
      <c r="I118" s="144"/>
      <c r="J118" s="144"/>
      <c r="K118" s="145">
        <f t="shared" si="1"/>
        <v>0</v>
      </c>
      <c r="L118" s="146"/>
      <c r="M118" s="33"/>
      <c r="N118" s="147" t="s">
        <v>3</v>
      </c>
      <c r="O118" s="148" t="s">
        <v>45</v>
      </c>
      <c r="P118" s="149">
        <f t="shared" si="2"/>
        <v>0</v>
      </c>
      <c r="Q118" s="149">
        <f t="shared" si="3"/>
        <v>0</v>
      </c>
      <c r="R118" s="149">
        <f t="shared" si="4"/>
        <v>0</v>
      </c>
      <c r="T118" s="150">
        <f t="shared" si="5"/>
        <v>0</v>
      </c>
      <c r="U118" s="150">
        <v>0</v>
      </c>
      <c r="V118" s="150">
        <f t="shared" si="6"/>
        <v>0</v>
      </c>
      <c r="W118" s="150">
        <v>0</v>
      </c>
      <c r="X118" s="151">
        <f t="shared" si="7"/>
        <v>0</v>
      </c>
      <c r="AR118" s="152" t="s">
        <v>174</v>
      </c>
      <c r="AT118" s="152" t="s">
        <v>170</v>
      </c>
      <c r="AU118" s="152" t="s">
        <v>164</v>
      </c>
      <c r="AY118" s="18" t="s">
        <v>165</v>
      </c>
      <c r="BE118" s="153">
        <f t="shared" si="8"/>
        <v>0</v>
      </c>
      <c r="BF118" s="153">
        <f t="shared" si="9"/>
        <v>0</v>
      </c>
      <c r="BG118" s="153">
        <f t="shared" si="10"/>
        <v>0</v>
      </c>
      <c r="BH118" s="153">
        <f t="shared" si="11"/>
        <v>0</v>
      </c>
      <c r="BI118" s="153">
        <f t="shared" si="12"/>
        <v>0</v>
      </c>
      <c r="BJ118" s="18" t="s">
        <v>84</v>
      </c>
      <c r="BK118" s="153">
        <f t="shared" si="13"/>
        <v>0</v>
      </c>
      <c r="BL118" s="18" t="s">
        <v>174</v>
      </c>
      <c r="BM118" s="152" t="s">
        <v>179</v>
      </c>
    </row>
    <row r="119" spans="2:65" s="1" customFormat="1" ht="16.5" customHeight="1" x14ac:dyDescent="0.2">
      <c r="B119" s="138"/>
      <c r="C119" s="139" t="s">
        <v>164</v>
      </c>
      <c r="D119" s="139" t="s">
        <v>170</v>
      </c>
      <c r="E119" s="140" t="s">
        <v>180</v>
      </c>
      <c r="F119" s="141" t="s">
        <v>181</v>
      </c>
      <c r="G119" s="142" t="s">
        <v>173</v>
      </c>
      <c r="H119" s="143">
        <v>460</v>
      </c>
      <c r="I119" s="144"/>
      <c r="J119" s="144"/>
      <c r="K119" s="145">
        <f t="shared" si="1"/>
        <v>0</v>
      </c>
      <c r="L119" s="146"/>
      <c r="M119" s="33"/>
      <c r="N119" s="147" t="s">
        <v>3</v>
      </c>
      <c r="O119" s="148" t="s">
        <v>45</v>
      </c>
      <c r="P119" s="149">
        <f t="shared" si="2"/>
        <v>0</v>
      </c>
      <c r="Q119" s="149">
        <f t="shared" si="3"/>
        <v>0</v>
      </c>
      <c r="R119" s="149">
        <f t="shared" si="4"/>
        <v>0</v>
      </c>
      <c r="T119" s="150">
        <f t="shared" si="5"/>
        <v>0</v>
      </c>
      <c r="U119" s="150">
        <v>0</v>
      </c>
      <c r="V119" s="150">
        <f t="shared" si="6"/>
        <v>0</v>
      </c>
      <c r="W119" s="150">
        <v>0</v>
      </c>
      <c r="X119" s="151">
        <f t="shared" si="7"/>
        <v>0</v>
      </c>
      <c r="AR119" s="152" t="s">
        <v>174</v>
      </c>
      <c r="AT119" s="152" t="s">
        <v>170</v>
      </c>
      <c r="AU119" s="152" t="s">
        <v>164</v>
      </c>
      <c r="AY119" s="18" t="s">
        <v>165</v>
      </c>
      <c r="BE119" s="153">
        <f t="shared" si="8"/>
        <v>0</v>
      </c>
      <c r="BF119" s="153">
        <f t="shared" si="9"/>
        <v>0</v>
      </c>
      <c r="BG119" s="153">
        <f t="shared" si="10"/>
        <v>0</v>
      </c>
      <c r="BH119" s="153">
        <f t="shared" si="11"/>
        <v>0</v>
      </c>
      <c r="BI119" s="153">
        <f t="shared" si="12"/>
        <v>0</v>
      </c>
      <c r="BJ119" s="18" t="s">
        <v>84</v>
      </c>
      <c r="BK119" s="153">
        <f t="shared" si="13"/>
        <v>0</v>
      </c>
      <c r="BL119" s="18" t="s">
        <v>174</v>
      </c>
      <c r="BM119" s="152" t="s">
        <v>182</v>
      </c>
    </row>
    <row r="120" spans="2:65" s="1" customFormat="1" ht="16.5" customHeight="1" x14ac:dyDescent="0.2">
      <c r="B120" s="138"/>
      <c r="C120" s="139" t="s">
        <v>174</v>
      </c>
      <c r="D120" s="139" t="s">
        <v>170</v>
      </c>
      <c r="E120" s="140" t="s">
        <v>183</v>
      </c>
      <c r="F120" s="141" t="s">
        <v>184</v>
      </c>
      <c r="G120" s="142" t="s">
        <v>173</v>
      </c>
      <c r="H120" s="143">
        <v>320</v>
      </c>
      <c r="I120" s="144"/>
      <c r="J120" s="144"/>
      <c r="K120" s="145">
        <f t="shared" si="1"/>
        <v>0</v>
      </c>
      <c r="L120" s="146"/>
      <c r="M120" s="33"/>
      <c r="N120" s="147" t="s">
        <v>3</v>
      </c>
      <c r="O120" s="148" t="s">
        <v>45</v>
      </c>
      <c r="P120" s="149">
        <f t="shared" si="2"/>
        <v>0</v>
      </c>
      <c r="Q120" s="149">
        <f t="shared" si="3"/>
        <v>0</v>
      </c>
      <c r="R120" s="149">
        <f t="shared" si="4"/>
        <v>0</v>
      </c>
      <c r="T120" s="150">
        <f t="shared" si="5"/>
        <v>0</v>
      </c>
      <c r="U120" s="150">
        <v>0</v>
      </c>
      <c r="V120" s="150">
        <f t="shared" si="6"/>
        <v>0</v>
      </c>
      <c r="W120" s="150">
        <v>0</v>
      </c>
      <c r="X120" s="151">
        <f t="shared" si="7"/>
        <v>0</v>
      </c>
      <c r="AR120" s="152" t="s">
        <v>174</v>
      </c>
      <c r="AT120" s="152" t="s">
        <v>170</v>
      </c>
      <c r="AU120" s="152" t="s">
        <v>164</v>
      </c>
      <c r="AY120" s="18" t="s">
        <v>165</v>
      </c>
      <c r="BE120" s="153">
        <f t="shared" si="8"/>
        <v>0</v>
      </c>
      <c r="BF120" s="153">
        <f t="shared" si="9"/>
        <v>0</v>
      </c>
      <c r="BG120" s="153">
        <f t="shared" si="10"/>
        <v>0</v>
      </c>
      <c r="BH120" s="153">
        <f t="shared" si="11"/>
        <v>0</v>
      </c>
      <c r="BI120" s="153">
        <f t="shared" si="12"/>
        <v>0</v>
      </c>
      <c r="BJ120" s="18" t="s">
        <v>84</v>
      </c>
      <c r="BK120" s="153">
        <f t="shared" si="13"/>
        <v>0</v>
      </c>
      <c r="BL120" s="18" t="s">
        <v>174</v>
      </c>
      <c r="BM120" s="152" t="s">
        <v>185</v>
      </c>
    </row>
    <row r="121" spans="2:65" s="1" customFormat="1" ht="16.5" customHeight="1" x14ac:dyDescent="0.2">
      <c r="B121" s="138"/>
      <c r="C121" s="139" t="s">
        <v>186</v>
      </c>
      <c r="D121" s="139" t="s">
        <v>170</v>
      </c>
      <c r="E121" s="140" t="s">
        <v>187</v>
      </c>
      <c r="F121" s="141" t="s">
        <v>188</v>
      </c>
      <c r="G121" s="142" t="s">
        <v>173</v>
      </c>
      <c r="H121" s="143">
        <v>480</v>
      </c>
      <c r="I121" s="144"/>
      <c r="J121" s="144"/>
      <c r="K121" s="145">
        <f t="shared" si="1"/>
        <v>0</v>
      </c>
      <c r="L121" s="146"/>
      <c r="M121" s="33"/>
      <c r="N121" s="147" t="s">
        <v>3</v>
      </c>
      <c r="O121" s="148" t="s">
        <v>45</v>
      </c>
      <c r="P121" s="149">
        <f t="shared" si="2"/>
        <v>0</v>
      </c>
      <c r="Q121" s="149">
        <f t="shared" si="3"/>
        <v>0</v>
      </c>
      <c r="R121" s="149">
        <f t="shared" si="4"/>
        <v>0</v>
      </c>
      <c r="T121" s="150">
        <f t="shared" si="5"/>
        <v>0</v>
      </c>
      <c r="U121" s="150">
        <v>0</v>
      </c>
      <c r="V121" s="150">
        <f t="shared" si="6"/>
        <v>0</v>
      </c>
      <c r="W121" s="150">
        <v>0</v>
      </c>
      <c r="X121" s="151">
        <f t="shared" si="7"/>
        <v>0</v>
      </c>
      <c r="AR121" s="152" t="s">
        <v>174</v>
      </c>
      <c r="AT121" s="152" t="s">
        <v>170</v>
      </c>
      <c r="AU121" s="152" t="s">
        <v>164</v>
      </c>
      <c r="AY121" s="18" t="s">
        <v>165</v>
      </c>
      <c r="BE121" s="153">
        <f t="shared" si="8"/>
        <v>0</v>
      </c>
      <c r="BF121" s="153">
        <f t="shared" si="9"/>
        <v>0</v>
      </c>
      <c r="BG121" s="153">
        <f t="shared" si="10"/>
        <v>0</v>
      </c>
      <c r="BH121" s="153">
        <f t="shared" si="11"/>
        <v>0</v>
      </c>
      <c r="BI121" s="153">
        <f t="shared" si="12"/>
        <v>0</v>
      </c>
      <c r="BJ121" s="18" t="s">
        <v>84</v>
      </c>
      <c r="BK121" s="153">
        <f t="shared" si="13"/>
        <v>0</v>
      </c>
      <c r="BL121" s="18" t="s">
        <v>174</v>
      </c>
      <c r="BM121" s="152" t="s">
        <v>189</v>
      </c>
    </row>
    <row r="122" spans="2:65" s="1" customFormat="1" ht="21.75" customHeight="1" x14ac:dyDescent="0.2">
      <c r="B122" s="138"/>
      <c r="C122" s="154" t="s">
        <v>190</v>
      </c>
      <c r="D122" s="154" t="s">
        <v>162</v>
      </c>
      <c r="E122" s="155" t="s">
        <v>191</v>
      </c>
      <c r="F122" s="156" t="s">
        <v>192</v>
      </c>
      <c r="G122" s="157" t="s">
        <v>173</v>
      </c>
      <c r="H122" s="158">
        <v>320</v>
      </c>
      <c r="I122" s="159"/>
      <c r="J122" s="160"/>
      <c r="K122" s="161">
        <f t="shared" si="1"/>
        <v>0</v>
      </c>
      <c r="L122" s="160"/>
      <c r="M122" s="162"/>
      <c r="N122" s="163" t="s">
        <v>3</v>
      </c>
      <c r="O122" s="148" t="s">
        <v>45</v>
      </c>
      <c r="P122" s="149">
        <f t="shared" si="2"/>
        <v>0</v>
      </c>
      <c r="Q122" s="149">
        <f t="shared" si="3"/>
        <v>0</v>
      </c>
      <c r="R122" s="149">
        <f t="shared" si="4"/>
        <v>0</v>
      </c>
      <c r="T122" s="150">
        <f t="shared" si="5"/>
        <v>0</v>
      </c>
      <c r="U122" s="150">
        <v>0</v>
      </c>
      <c r="V122" s="150">
        <f t="shared" si="6"/>
        <v>0</v>
      </c>
      <c r="W122" s="150">
        <v>0</v>
      </c>
      <c r="X122" s="151">
        <f t="shared" si="7"/>
        <v>0</v>
      </c>
      <c r="AR122" s="152" t="s">
        <v>193</v>
      </c>
      <c r="AT122" s="152" t="s">
        <v>162</v>
      </c>
      <c r="AU122" s="152" t="s">
        <v>164</v>
      </c>
      <c r="AY122" s="18" t="s">
        <v>165</v>
      </c>
      <c r="BE122" s="153">
        <f t="shared" si="8"/>
        <v>0</v>
      </c>
      <c r="BF122" s="153">
        <f t="shared" si="9"/>
        <v>0</v>
      </c>
      <c r="BG122" s="153">
        <f t="shared" si="10"/>
        <v>0</v>
      </c>
      <c r="BH122" s="153">
        <f t="shared" si="11"/>
        <v>0</v>
      </c>
      <c r="BI122" s="153">
        <f t="shared" si="12"/>
        <v>0</v>
      </c>
      <c r="BJ122" s="18" t="s">
        <v>84</v>
      </c>
      <c r="BK122" s="153">
        <f t="shared" si="13"/>
        <v>0</v>
      </c>
      <c r="BL122" s="18" t="s">
        <v>174</v>
      </c>
      <c r="BM122" s="152" t="s">
        <v>194</v>
      </c>
    </row>
    <row r="123" spans="2:65" s="1" customFormat="1" ht="21.75" customHeight="1" x14ac:dyDescent="0.2">
      <c r="B123" s="138"/>
      <c r="C123" s="154" t="s">
        <v>195</v>
      </c>
      <c r="D123" s="154" t="s">
        <v>162</v>
      </c>
      <c r="E123" s="155" t="s">
        <v>196</v>
      </c>
      <c r="F123" s="156" t="s">
        <v>197</v>
      </c>
      <c r="G123" s="157" t="s">
        <v>162</v>
      </c>
      <c r="H123" s="158">
        <v>26</v>
      </c>
      <c r="I123" s="159"/>
      <c r="J123" s="160"/>
      <c r="K123" s="161">
        <f t="shared" si="1"/>
        <v>0</v>
      </c>
      <c r="L123" s="160"/>
      <c r="M123" s="162"/>
      <c r="N123" s="163" t="s">
        <v>3</v>
      </c>
      <c r="O123" s="148" t="s">
        <v>45</v>
      </c>
      <c r="P123" s="149">
        <f t="shared" si="2"/>
        <v>0</v>
      </c>
      <c r="Q123" s="149">
        <f t="shared" si="3"/>
        <v>0</v>
      </c>
      <c r="R123" s="149">
        <f t="shared" si="4"/>
        <v>0</v>
      </c>
      <c r="T123" s="150">
        <f t="shared" si="5"/>
        <v>0</v>
      </c>
      <c r="U123" s="150">
        <v>0</v>
      </c>
      <c r="V123" s="150">
        <f t="shared" si="6"/>
        <v>0</v>
      </c>
      <c r="W123" s="150">
        <v>0</v>
      </c>
      <c r="X123" s="151">
        <f t="shared" si="7"/>
        <v>0</v>
      </c>
      <c r="AR123" s="152" t="s">
        <v>193</v>
      </c>
      <c r="AT123" s="152" t="s">
        <v>162</v>
      </c>
      <c r="AU123" s="152" t="s">
        <v>164</v>
      </c>
      <c r="AY123" s="18" t="s">
        <v>165</v>
      </c>
      <c r="BE123" s="153">
        <f t="shared" si="8"/>
        <v>0</v>
      </c>
      <c r="BF123" s="153">
        <f t="shared" si="9"/>
        <v>0</v>
      </c>
      <c r="BG123" s="153">
        <f t="shared" si="10"/>
        <v>0</v>
      </c>
      <c r="BH123" s="153">
        <f t="shared" si="11"/>
        <v>0</v>
      </c>
      <c r="BI123" s="153">
        <f t="shared" si="12"/>
        <v>0</v>
      </c>
      <c r="BJ123" s="18" t="s">
        <v>84</v>
      </c>
      <c r="BK123" s="153">
        <f t="shared" si="13"/>
        <v>0</v>
      </c>
      <c r="BL123" s="18" t="s">
        <v>174</v>
      </c>
      <c r="BM123" s="152" t="s">
        <v>198</v>
      </c>
    </row>
    <row r="124" spans="2:65" s="1" customFormat="1" ht="16.5" customHeight="1" x14ac:dyDescent="0.2">
      <c r="B124" s="138"/>
      <c r="C124" s="154" t="s">
        <v>193</v>
      </c>
      <c r="D124" s="154" t="s">
        <v>162</v>
      </c>
      <c r="E124" s="155" t="s">
        <v>199</v>
      </c>
      <c r="F124" s="156" t="s">
        <v>3748</v>
      </c>
      <c r="G124" s="157" t="s">
        <v>162</v>
      </c>
      <c r="H124" s="158">
        <v>460</v>
      </c>
      <c r="I124" s="159"/>
      <c r="J124" s="160"/>
      <c r="K124" s="161">
        <f t="shared" si="1"/>
        <v>0</v>
      </c>
      <c r="L124" s="160"/>
      <c r="M124" s="162"/>
      <c r="N124" s="163" t="s">
        <v>3</v>
      </c>
      <c r="O124" s="148" t="s">
        <v>45</v>
      </c>
      <c r="P124" s="149">
        <f t="shared" si="2"/>
        <v>0</v>
      </c>
      <c r="Q124" s="149">
        <f t="shared" si="3"/>
        <v>0</v>
      </c>
      <c r="R124" s="149">
        <f t="shared" si="4"/>
        <v>0</v>
      </c>
      <c r="T124" s="150">
        <f t="shared" si="5"/>
        <v>0</v>
      </c>
      <c r="U124" s="150">
        <v>0</v>
      </c>
      <c r="V124" s="150">
        <f t="shared" si="6"/>
        <v>0</v>
      </c>
      <c r="W124" s="150">
        <v>0</v>
      </c>
      <c r="X124" s="151">
        <f t="shared" si="7"/>
        <v>0</v>
      </c>
      <c r="AR124" s="152" t="s">
        <v>193</v>
      </c>
      <c r="AT124" s="152" t="s">
        <v>162</v>
      </c>
      <c r="AU124" s="152" t="s">
        <v>164</v>
      </c>
      <c r="AY124" s="18" t="s">
        <v>165</v>
      </c>
      <c r="BE124" s="153">
        <f t="shared" si="8"/>
        <v>0</v>
      </c>
      <c r="BF124" s="153">
        <f t="shared" si="9"/>
        <v>0</v>
      </c>
      <c r="BG124" s="153">
        <f t="shared" si="10"/>
        <v>0</v>
      </c>
      <c r="BH124" s="153">
        <f t="shared" si="11"/>
        <v>0</v>
      </c>
      <c r="BI124" s="153">
        <f t="shared" si="12"/>
        <v>0</v>
      </c>
      <c r="BJ124" s="18" t="s">
        <v>84</v>
      </c>
      <c r="BK124" s="153">
        <f t="shared" si="13"/>
        <v>0</v>
      </c>
      <c r="BL124" s="18" t="s">
        <v>174</v>
      </c>
      <c r="BM124" s="152" t="s">
        <v>201</v>
      </c>
    </row>
    <row r="125" spans="2:65" s="1" customFormat="1" ht="98.5" customHeight="1" x14ac:dyDescent="0.2">
      <c r="B125" s="138"/>
      <c r="C125" s="154" t="s">
        <v>202</v>
      </c>
      <c r="D125" s="154" t="s">
        <v>162</v>
      </c>
      <c r="E125" s="155" t="s">
        <v>203</v>
      </c>
      <c r="F125" s="156" t="s">
        <v>3763</v>
      </c>
      <c r="G125" s="157" t="s">
        <v>162</v>
      </c>
      <c r="H125" s="158">
        <v>480</v>
      </c>
      <c r="I125" s="159"/>
      <c r="J125" s="160"/>
      <c r="K125" s="161">
        <f t="shared" si="1"/>
        <v>0</v>
      </c>
      <c r="L125" s="160"/>
      <c r="M125" s="162"/>
      <c r="N125" s="163" t="s">
        <v>3</v>
      </c>
      <c r="O125" s="148" t="s">
        <v>45</v>
      </c>
      <c r="P125" s="149">
        <f t="shared" si="2"/>
        <v>0</v>
      </c>
      <c r="Q125" s="149">
        <f t="shared" si="3"/>
        <v>0</v>
      </c>
      <c r="R125" s="149">
        <f t="shared" si="4"/>
        <v>0</v>
      </c>
      <c r="T125" s="150">
        <f t="shared" si="5"/>
        <v>0</v>
      </c>
      <c r="U125" s="150">
        <v>0</v>
      </c>
      <c r="V125" s="150">
        <f t="shared" si="6"/>
        <v>0</v>
      </c>
      <c r="W125" s="150">
        <v>0</v>
      </c>
      <c r="X125" s="151">
        <f t="shared" si="7"/>
        <v>0</v>
      </c>
      <c r="AR125" s="152" t="s">
        <v>193</v>
      </c>
      <c r="AT125" s="152" t="s">
        <v>162</v>
      </c>
      <c r="AU125" s="152" t="s">
        <v>164</v>
      </c>
      <c r="AY125" s="18" t="s">
        <v>165</v>
      </c>
      <c r="BE125" s="153">
        <f t="shared" si="8"/>
        <v>0</v>
      </c>
      <c r="BF125" s="153">
        <f t="shared" si="9"/>
        <v>0</v>
      </c>
      <c r="BG125" s="153">
        <f t="shared" si="10"/>
        <v>0</v>
      </c>
      <c r="BH125" s="153">
        <f t="shared" si="11"/>
        <v>0</v>
      </c>
      <c r="BI125" s="153">
        <f t="shared" si="12"/>
        <v>0</v>
      </c>
      <c r="BJ125" s="18" t="s">
        <v>84</v>
      </c>
      <c r="BK125" s="153">
        <f t="shared" si="13"/>
        <v>0</v>
      </c>
      <c r="BL125" s="18" t="s">
        <v>174</v>
      </c>
      <c r="BM125" s="152" t="s">
        <v>204</v>
      </c>
    </row>
    <row r="126" spans="2:65" s="1" customFormat="1" ht="24.15" customHeight="1" x14ac:dyDescent="0.2">
      <c r="B126" s="138"/>
      <c r="C126" s="154" t="s">
        <v>205</v>
      </c>
      <c r="D126" s="154" t="s">
        <v>162</v>
      </c>
      <c r="E126" s="155" t="s">
        <v>206</v>
      </c>
      <c r="F126" s="156" t="s">
        <v>207</v>
      </c>
      <c r="G126" s="157" t="s">
        <v>208</v>
      </c>
      <c r="H126" s="158">
        <v>10</v>
      </c>
      <c r="I126" s="159"/>
      <c r="J126" s="160"/>
      <c r="K126" s="161">
        <f t="shared" si="1"/>
        <v>0</v>
      </c>
      <c r="L126" s="160"/>
      <c r="M126" s="162"/>
      <c r="N126" s="163" t="s">
        <v>3</v>
      </c>
      <c r="O126" s="148" t="s">
        <v>45</v>
      </c>
      <c r="P126" s="149">
        <f t="shared" si="2"/>
        <v>0</v>
      </c>
      <c r="Q126" s="149">
        <f t="shared" si="3"/>
        <v>0</v>
      </c>
      <c r="R126" s="149">
        <f t="shared" si="4"/>
        <v>0</v>
      </c>
      <c r="T126" s="150">
        <f t="shared" si="5"/>
        <v>0</v>
      </c>
      <c r="U126" s="150">
        <v>0</v>
      </c>
      <c r="V126" s="150">
        <f t="shared" si="6"/>
        <v>0</v>
      </c>
      <c r="W126" s="150">
        <v>0</v>
      </c>
      <c r="X126" s="151">
        <f t="shared" si="7"/>
        <v>0</v>
      </c>
      <c r="AR126" s="152" t="s">
        <v>193</v>
      </c>
      <c r="AT126" s="152" t="s">
        <v>162</v>
      </c>
      <c r="AU126" s="152" t="s">
        <v>164</v>
      </c>
      <c r="AY126" s="18" t="s">
        <v>165</v>
      </c>
      <c r="BE126" s="153">
        <f t="shared" si="8"/>
        <v>0</v>
      </c>
      <c r="BF126" s="153">
        <f t="shared" si="9"/>
        <v>0</v>
      </c>
      <c r="BG126" s="153">
        <f t="shared" si="10"/>
        <v>0</v>
      </c>
      <c r="BH126" s="153">
        <f t="shared" si="11"/>
        <v>0</v>
      </c>
      <c r="BI126" s="153">
        <f t="shared" si="12"/>
        <v>0</v>
      </c>
      <c r="BJ126" s="18" t="s">
        <v>84</v>
      </c>
      <c r="BK126" s="153">
        <f t="shared" si="13"/>
        <v>0</v>
      </c>
      <c r="BL126" s="18" t="s">
        <v>174</v>
      </c>
      <c r="BM126" s="152" t="s">
        <v>209</v>
      </c>
    </row>
    <row r="127" spans="2:65" s="1" customFormat="1" ht="16.5" customHeight="1" x14ac:dyDescent="0.2">
      <c r="B127" s="138"/>
      <c r="C127" s="154" t="s">
        <v>210</v>
      </c>
      <c r="D127" s="154" t="s">
        <v>162</v>
      </c>
      <c r="E127" s="155" t="s">
        <v>211</v>
      </c>
      <c r="F127" s="156" t="s">
        <v>212</v>
      </c>
      <c r="G127" s="157" t="s">
        <v>173</v>
      </c>
      <c r="H127" s="158">
        <v>1860</v>
      </c>
      <c r="I127" s="159"/>
      <c r="J127" s="160"/>
      <c r="K127" s="161">
        <f t="shared" si="1"/>
        <v>0</v>
      </c>
      <c r="L127" s="160"/>
      <c r="M127" s="162"/>
      <c r="N127" s="163" t="s">
        <v>3</v>
      </c>
      <c r="O127" s="148" t="s">
        <v>45</v>
      </c>
      <c r="P127" s="149">
        <f t="shared" si="2"/>
        <v>0</v>
      </c>
      <c r="Q127" s="149">
        <f t="shared" si="3"/>
        <v>0</v>
      </c>
      <c r="R127" s="149">
        <f t="shared" si="4"/>
        <v>0</v>
      </c>
      <c r="T127" s="150">
        <f t="shared" si="5"/>
        <v>0</v>
      </c>
      <c r="U127" s="150">
        <v>0</v>
      </c>
      <c r="V127" s="150">
        <f t="shared" si="6"/>
        <v>0</v>
      </c>
      <c r="W127" s="150">
        <v>0</v>
      </c>
      <c r="X127" s="151">
        <f t="shared" si="7"/>
        <v>0</v>
      </c>
      <c r="AR127" s="152" t="s">
        <v>193</v>
      </c>
      <c r="AT127" s="152" t="s">
        <v>162</v>
      </c>
      <c r="AU127" s="152" t="s">
        <v>164</v>
      </c>
      <c r="AY127" s="18" t="s">
        <v>165</v>
      </c>
      <c r="BE127" s="153">
        <f t="shared" si="8"/>
        <v>0</v>
      </c>
      <c r="BF127" s="153">
        <f t="shared" si="9"/>
        <v>0</v>
      </c>
      <c r="BG127" s="153">
        <f t="shared" si="10"/>
        <v>0</v>
      </c>
      <c r="BH127" s="153">
        <f t="shared" si="11"/>
        <v>0</v>
      </c>
      <c r="BI127" s="153">
        <f t="shared" si="12"/>
        <v>0</v>
      </c>
      <c r="BJ127" s="18" t="s">
        <v>84</v>
      </c>
      <c r="BK127" s="153">
        <f t="shared" si="13"/>
        <v>0</v>
      </c>
      <c r="BL127" s="18" t="s">
        <v>174</v>
      </c>
      <c r="BM127" s="152" t="s">
        <v>213</v>
      </c>
    </row>
    <row r="128" spans="2:65" s="11" customFormat="1" ht="20.9" customHeight="1" x14ac:dyDescent="0.25">
      <c r="B128" s="125"/>
      <c r="D128" s="126" t="s">
        <v>75</v>
      </c>
      <c r="E128" s="136" t="s">
        <v>214</v>
      </c>
      <c r="F128" s="282" t="s">
        <v>215</v>
      </c>
      <c r="I128" s="128"/>
      <c r="J128" s="128"/>
      <c r="K128" s="137">
        <f>BK128</f>
        <v>0</v>
      </c>
      <c r="M128" s="125"/>
      <c r="N128" s="130"/>
      <c r="Q128" s="131">
        <f>SUM(Q129:Q136)</f>
        <v>0</v>
      </c>
      <c r="R128" s="131">
        <f>SUM(R129:R136)</f>
        <v>0</v>
      </c>
      <c r="T128" s="132">
        <f>SUM(T129:T136)</f>
        <v>0</v>
      </c>
      <c r="V128" s="132">
        <f>SUM(V129:V136)</f>
        <v>0</v>
      </c>
      <c r="X128" s="133">
        <f>SUM(X129:X136)</f>
        <v>0</v>
      </c>
      <c r="AR128" s="126" t="s">
        <v>164</v>
      </c>
      <c r="AT128" s="134" t="s">
        <v>75</v>
      </c>
      <c r="AU128" s="134" t="s">
        <v>86</v>
      </c>
      <c r="AY128" s="126" t="s">
        <v>165</v>
      </c>
      <c r="BK128" s="135">
        <f>SUM(BK129:BK136)</f>
        <v>0</v>
      </c>
    </row>
    <row r="129" spans="2:65" s="1" customFormat="1" ht="16.5" customHeight="1" x14ac:dyDescent="0.2">
      <c r="B129" s="138"/>
      <c r="C129" s="139" t="s">
        <v>216</v>
      </c>
      <c r="D129" s="139" t="s">
        <v>170</v>
      </c>
      <c r="E129" s="140" t="s">
        <v>217</v>
      </c>
      <c r="F129" s="141" t="s">
        <v>218</v>
      </c>
      <c r="G129" s="142" t="s">
        <v>178</v>
      </c>
      <c r="H129" s="143">
        <v>2</v>
      </c>
      <c r="I129" s="144"/>
      <c r="J129" s="144"/>
      <c r="K129" s="145">
        <f t="shared" ref="K129:K136" si="14">ROUND(P129*H129,2)</f>
        <v>0</v>
      </c>
      <c r="L129" s="146"/>
      <c r="M129" s="33"/>
      <c r="N129" s="147" t="s">
        <v>3</v>
      </c>
      <c r="O129" s="148" t="s">
        <v>45</v>
      </c>
      <c r="P129" s="149">
        <f t="shared" ref="P129:P136" si="15">I129+J129</f>
        <v>0</v>
      </c>
      <c r="Q129" s="149">
        <f t="shared" ref="Q129:Q136" si="16">ROUND(I129*H129,2)</f>
        <v>0</v>
      </c>
      <c r="R129" s="149">
        <f t="shared" ref="R129:R136" si="17">ROUND(J129*H129,2)</f>
        <v>0</v>
      </c>
      <c r="T129" s="150">
        <f t="shared" ref="T129:T136" si="18">S129*H129</f>
        <v>0</v>
      </c>
      <c r="U129" s="150">
        <v>0</v>
      </c>
      <c r="V129" s="150">
        <f t="shared" ref="V129:V136" si="19">U129*H129</f>
        <v>0</v>
      </c>
      <c r="W129" s="150">
        <v>0</v>
      </c>
      <c r="X129" s="151">
        <f t="shared" ref="X129:X136" si="20">W129*H129</f>
        <v>0</v>
      </c>
      <c r="AR129" s="152" t="s">
        <v>174</v>
      </c>
      <c r="AT129" s="152" t="s">
        <v>170</v>
      </c>
      <c r="AU129" s="152" t="s">
        <v>164</v>
      </c>
      <c r="AY129" s="18" t="s">
        <v>165</v>
      </c>
      <c r="BE129" s="153">
        <f t="shared" ref="BE129:BE136" si="21">IF(O129="základní",K129,0)</f>
        <v>0</v>
      </c>
      <c r="BF129" s="153">
        <f t="shared" ref="BF129:BF136" si="22">IF(O129="snížená",K129,0)</f>
        <v>0</v>
      </c>
      <c r="BG129" s="153">
        <f t="shared" ref="BG129:BG136" si="23">IF(O129="zákl. přenesená",K129,0)</f>
        <v>0</v>
      </c>
      <c r="BH129" s="153">
        <f t="shared" ref="BH129:BH136" si="24">IF(O129="sníž. přenesená",K129,0)</f>
        <v>0</v>
      </c>
      <c r="BI129" s="153">
        <f t="shared" ref="BI129:BI136" si="25">IF(O129="nulová",K129,0)</f>
        <v>0</v>
      </c>
      <c r="BJ129" s="18" t="s">
        <v>84</v>
      </c>
      <c r="BK129" s="153">
        <f t="shared" ref="BK129:BK136" si="26">ROUND(P129*H129,2)</f>
        <v>0</v>
      </c>
      <c r="BL129" s="18" t="s">
        <v>174</v>
      </c>
      <c r="BM129" s="152" t="s">
        <v>219</v>
      </c>
    </row>
    <row r="130" spans="2:65" s="1" customFormat="1" ht="37.75" customHeight="1" x14ac:dyDescent="0.2">
      <c r="B130" s="138"/>
      <c r="C130" s="139" t="s">
        <v>220</v>
      </c>
      <c r="D130" s="139" t="s">
        <v>170</v>
      </c>
      <c r="E130" s="140" t="s">
        <v>221</v>
      </c>
      <c r="F130" s="141" t="s">
        <v>222</v>
      </c>
      <c r="G130" s="142" t="s">
        <v>178</v>
      </c>
      <c r="H130" s="143">
        <v>26</v>
      </c>
      <c r="I130" s="144"/>
      <c r="J130" s="144"/>
      <c r="K130" s="145">
        <f t="shared" si="14"/>
        <v>0</v>
      </c>
      <c r="L130" s="146"/>
      <c r="M130" s="33"/>
      <c r="N130" s="147" t="s">
        <v>3</v>
      </c>
      <c r="O130" s="148" t="s">
        <v>45</v>
      </c>
      <c r="P130" s="149">
        <f t="shared" si="15"/>
        <v>0</v>
      </c>
      <c r="Q130" s="149">
        <f t="shared" si="16"/>
        <v>0</v>
      </c>
      <c r="R130" s="149">
        <f t="shared" si="17"/>
        <v>0</v>
      </c>
      <c r="T130" s="150">
        <f t="shared" si="18"/>
        <v>0</v>
      </c>
      <c r="U130" s="150">
        <v>0</v>
      </c>
      <c r="V130" s="150">
        <f t="shared" si="19"/>
        <v>0</v>
      </c>
      <c r="W130" s="150">
        <v>0</v>
      </c>
      <c r="X130" s="151">
        <f t="shared" si="20"/>
        <v>0</v>
      </c>
      <c r="AR130" s="152" t="s">
        <v>174</v>
      </c>
      <c r="AT130" s="152" t="s">
        <v>170</v>
      </c>
      <c r="AU130" s="152" t="s">
        <v>164</v>
      </c>
      <c r="AY130" s="18" t="s">
        <v>165</v>
      </c>
      <c r="BE130" s="153">
        <f t="shared" si="21"/>
        <v>0</v>
      </c>
      <c r="BF130" s="153">
        <f t="shared" si="22"/>
        <v>0</v>
      </c>
      <c r="BG130" s="153">
        <f t="shared" si="23"/>
        <v>0</v>
      </c>
      <c r="BH130" s="153">
        <f t="shared" si="24"/>
        <v>0</v>
      </c>
      <c r="BI130" s="153">
        <f t="shared" si="25"/>
        <v>0</v>
      </c>
      <c r="BJ130" s="18" t="s">
        <v>84</v>
      </c>
      <c r="BK130" s="153">
        <f t="shared" si="26"/>
        <v>0</v>
      </c>
      <c r="BL130" s="18" t="s">
        <v>174</v>
      </c>
      <c r="BM130" s="152" t="s">
        <v>223</v>
      </c>
    </row>
    <row r="131" spans="2:65" s="1" customFormat="1" ht="16.5" customHeight="1" x14ac:dyDescent="0.2">
      <c r="B131" s="138"/>
      <c r="C131" s="139" t="s">
        <v>224</v>
      </c>
      <c r="D131" s="139" t="s">
        <v>170</v>
      </c>
      <c r="E131" s="140" t="s">
        <v>225</v>
      </c>
      <c r="F131" s="141" t="s">
        <v>226</v>
      </c>
      <c r="G131" s="142" t="s">
        <v>178</v>
      </c>
      <c r="H131" s="143">
        <v>26</v>
      </c>
      <c r="I131" s="144"/>
      <c r="J131" s="144"/>
      <c r="K131" s="145">
        <f t="shared" si="14"/>
        <v>0</v>
      </c>
      <c r="L131" s="146"/>
      <c r="M131" s="33"/>
      <c r="N131" s="147" t="s">
        <v>3</v>
      </c>
      <c r="O131" s="148" t="s">
        <v>45</v>
      </c>
      <c r="P131" s="149">
        <f t="shared" si="15"/>
        <v>0</v>
      </c>
      <c r="Q131" s="149">
        <f t="shared" si="16"/>
        <v>0</v>
      </c>
      <c r="R131" s="149">
        <f t="shared" si="17"/>
        <v>0</v>
      </c>
      <c r="T131" s="150">
        <f t="shared" si="18"/>
        <v>0</v>
      </c>
      <c r="U131" s="150">
        <v>0</v>
      </c>
      <c r="V131" s="150">
        <f t="shared" si="19"/>
        <v>0</v>
      </c>
      <c r="W131" s="150">
        <v>0</v>
      </c>
      <c r="X131" s="151">
        <f t="shared" si="20"/>
        <v>0</v>
      </c>
      <c r="AR131" s="152" t="s">
        <v>174</v>
      </c>
      <c r="AT131" s="152" t="s">
        <v>170</v>
      </c>
      <c r="AU131" s="152" t="s">
        <v>164</v>
      </c>
      <c r="AY131" s="18" t="s">
        <v>165</v>
      </c>
      <c r="BE131" s="153">
        <f t="shared" si="21"/>
        <v>0</v>
      </c>
      <c r="BF131" s="153">
        <f t="shared" si="22"/>
        <v>0</v>
      </c>
      <c r="BG131" s="153">
        <f t="shared" si="23"/>
        <v>0</v>
      </c>
      <c r="BH131" s="153">
        <f t="shared" si="24"/>
        <v>0</v>
      </c>
      <c r="BI131" s="153">
        <f t="shared" si="25"/>
        <v>0</v>
      </c>
      <c r="BJ131" s="18" t="s">
        <v>84</v>
      </c>
      <c r="BK131" s="153">
        <f t="shared" si="26"/>
        <v>0</v>
      </c>
      <c r="BL131" s="18" t="s">
        <v>174</v>
      </c>
      <c r="BM131" s="152" t="s">
        <v>227</v>
      </c>
    </row>
    <row r="132" spans="2:65" s="1" customFormat="1" ht="21.75" customHeight="1" x14ac:dyDescent="0.2">
      <c r="B132" s="138"/>
      <c r="C132" s="139" t="s">
        <v>10</v>
      </c>
      <c r="D132" s="139" t="s">
        <v>170</v>
      </c>
      <c r="E132" s="140" t="s">
        <v>228</v>
      </c>
      <c r="F132" s="141" t="s">
        <v>229</v>
      </c>
      <c r="G132" s="142" t="s">
        <v>178</v>
      </c>
      <c r="H132" s="143">
        <v>26</v>
      </c>
      <c r="I132" s="144"/>
      <c r="J132" s="144"/>
      <c r="K132" s="145">
        <f t="shared" si="14"/>
        <v>0</v>
      </c>
      <c r="L132" s="146"/>
      <c r="M132" s="33"/>
      <c r="N132" s="147" t="s">
        <v>3</v>
      </c>
      <c r="O132" s="148" t="s">
        <v>45</v>
      </c>
      <c r="P132" s="149">
        <f t="shared" si="15"/>
        <v>0</v>
      </c>
      <c r="Q132" s="149">
        <f t="shared" si="16"/>
        <v>0</v>
      </c>
      <c r="R132" s="149">
        <f t="shared" si="17"/>
        <v>0</v>
      </c>
      <c r="T132" s="150">
        <f t="shared" si="18"/>
        <v>0</v>
      </c>
      <c r="U132" s="150">
        <v>0</v>
      </c>
      <c r="V132" s="150">
        <f t="shared" si="19"/>
        <v>0</v>
      </c>
      <c r="W132" s="150">
        <v>0</v>
      </c>
      <c r="X132" s="151">
        <f t="shared" si="20"/>
        <v>0</v>
      </c>
      <c r="AR132" s="152" t="s">
        <v>174</v>
      </c>
      <c r="AT132" s="152" t="s">
        <v>170</v>
      </c>
      <c r="AU132" s="152" t="s">
        <v>164</v>
      </c>
      <c r="AY132" s="18" t="s">
        <v>165</v>
      </c>
      <c r="BE132" s="153">
        <f t="shared" si="21"/>
        <v>0</v>
      </c>
      <c r="BF132" s="153">
        <f t="shared" si="22"/>
        <v>0</v>
      </c>
      <c r="BG132" s="153">
        <f t="shared" si="23"/>
        <v>0</v>
      </c>
      <c r="BH132" s="153">
        <f t="shared" si="24"/>
        <v>0</v>
      </c>
      <c r="BI132" s="153">
        <f t="shared" si="25"/>
        <v>0</v>
      </c>
      <c r="BJ132" s="18" t="s">
        <v>84</v>
      </c>
      <c r="BK132" s="153">
        <f t="shared" si="26"/>
        <v>0</v>
      </c>
      <c r="BL132" s="18" t="s">
        <v>174</v>
      </c>
      <c r="BM132" s="152" t="s">
        <v>230</v>
      </c>
    </row>
    <row r="133" spans="2:65" s="1" customFormat="1" ht="24.15" customHeight="1" x14ac:dyDescent="0.2">
      <c r="B133" s="138"/>
      <c r="C133" s="139" t="s">
        <v>231</v>
      </c>
      <c r="D133" s="139" t="s">
        <v>170</v>
      </c>
      <c r="E133" s="140" t="s">
        <v>232</v>
      </c>
      <c r="F133" s="141" t="s">
        <v>233</v>
      </c>
      <c r="G133" s="142" t="s">
        <v>178</v>
      </c>
      <c r="H133" s="143">
        <v>3</v>
      </c>
      <c r="I133" s="144"/>
      <c r="J133" s="144"/>
      <c r="K133" s="145">
        <f t="shared" si="14"/>
        <v>0</v>
      </c>
      <c r="L133" s="146"/>
      <c r="M133" s="33"/>
      <c r="N133" s="147" t="s">
        <v>3</v>
      </c>
      <c r="O133" s="148" t="s">
        <v>45</v>
      </c>
      <c r="P133" s="149">
        <f t="shared" si="15"/>
        <v>0</v>
      </c>
      <c r="Q133" s="149">
        <f t="shared" si="16"/>
        <v>0</v>
      </c>
      <c r="R133" s="149">
        <f t="shared" si="17"/>
        <v>0</v>
      </c>
      <c r="T133" s="150">
        <f t="shared" si="18"/>
        <v>0</v>
      </c>
      <c r="U133" s="150">
        <v>0</v>
      </c>
      <c r="V133" s="150">
        <f t="shared" si="19"/>
        <v>0</v>
      </c>
      <c r="W133" s="150">
        <v>0</v>
      </c>
      <c r="X133" s="151">
        <f t="shared" si="20"/>
        <v>0</v>
      </c>
      <c r="AR133" s="152" t="s">
        <v>174</v>
      </c>
      <c r="AT133" s="152" t="s">
        <v>170</v>
      </c>
      <c r="AU133" s="152" t="s">
        <v>164</v>
      </c>
      <c r="AY133" s="18" t="s">
        <v>165</v>
      </c>
      <c r="BE133" s="153">
        <f t="shared" si="21"/>
        <v>0</v>
      </c>
      <c r="BF133" s="153">
        <f t="shared" si="22"/>
        <v>0</v>
      </c>
      <c r="BG133" s="153">
        <f t="shared" si="23"/>
        <v>0</v>
      </c>
      <c r="BH133" s="153">
        <f t="shared" si="24"/>
        <v>0</v>
      </c>
      <c r="BI133" s="153">
        <f t="shared" si="25"/>
        <v>0</v>
      </c>
      <c r="BJ133" s="18" t="s">
        <v>84</v>
      </c>
      <c r="BK133" s="153">
        <f t="shared" si="26"/>
        <v>0</v>
      </c>
      <c r="BL133" s="18" t="s">
        <v>174</v>
      </c>
      <c r="BM133" s="152" t="s">
        <v>234</v>
      </c>
    </row>
    <row r="134" spans="2:65" s="1" customFormat="1" ht="37.75" customHeight="1" x14ac:dyDescent="0.2">
      <c r="B134" s="138"/>
      <c r="C134" s="139" t="s">
        <v>235</v>
      </c>
      <c r="D134" s="139" t="s">
        <v>170</v>
      </c>
      <c r="E134" s="140" t="s">
        <v>236</v>
      </c>
      <c r="F134" s="141" t="s">
        <v>237</v>
      </c>
      <c r="G134" s="142" t="s">
        <v>178</v>
      </c>
      <c r="H134" s="143">
        <v>3</v>
      </c>
      <c r="I134" s="144"/>
      <c r="J134" s="144"/>
      <c r="K134" s="145">
        <f t="shared" si="14"/>
        <v>0</v>
      </c>
      <c r="L134" s="146"/>
      <c r="M134" s="33"/>
      <c r="N134" s="147" t="s">
        <v>3</v>
      </c>
      <c r="O134" s="148" t="s">
        <v>45</v>
      </c>
      <c r="P134" s="149">
        <f t="shared" si="15"/>
        <v>0</v>
      </c>
      <c r="Q134" s="149">
        <f t="shared" si="16"/>
        <v>0</v>
      </c>
      <c r="R134" s="149">
        <f t="shared" si="17"/>
        <v>0</v>
      </c>
      <c r="T134" s="150">
        <f t="shared" si="18"/>
        <v>0</v>
      </c>
      <c r="U134" s="150">
        <v>0</v>
      </c>
      <c r="V134" s="150">
        <f t="shared" si="19"/>
        <v>0</v>
      </c>
      <c r="W134" s="150">
        <v>0</v>
      </c>
      <c r="X134" s="151">
        <f t="shared" si="20"/>
        <v>0</v>
      </c>
      <c r="AR134" s="152" t="s">
        <v>174</v>
      </c>
      <c r="AT134" s="152" t="s">
        <v>170</v>
      </c>
      <c r="AU134" s="152" t="s">
        <v>164</v>
      </c>
      <c r="AY134" s="18" t="s">
        <v>165</v>
      </c>
      <c r="BE134" s="153">
        <f t="shared" si="21"/>
        <v>0</v>
      </c>
      <c r="BF134" s="153">
        <f t="shared" si="22"/>
        <v>0</v>
      </c>
      <c r="BG134" s="153">
        <f t="shared" si="23"/>
        <v>0</v>
      </c>
      <c r="BH134" s="153">
        <f t="shared" si="24"/>
        <v>0</v>
      </c>
      <c r="BI134" s="153">
        <f t="shared" si="25"/>
        <v>0</v>
      </c>
      <c r="BJ134" s="18" t="s">
        <v>84</v>
      </c>
      <c r="BK134" s="153">
        <f t="shared" si="26"/>
        <v>0</v>
      </c>
      <c r="BL134" s="18" t="s">
        <v>174</v>
      </c>
      <c r="BM134" s="152" t="s">
        <v>238</v>
      </c>
    </row>
    <row r="135" spans="2:65" s="1" customFormat="1" ht="21.75" customHeight="1" x14ac:dyDescent="0.2">
      <c r="B135" s="138"/>
      <c r="C135" s="139" t="s">
        <v>239</v>
      </c>
      <c r="D135" s="139" t="s">
        <v>170</v>
      </c>
      <c r="E135" s="140" t="s">
        <v>240</v>
      </c>
      <c r="F135" s="141" t="s">
        <v>241</v>
      </c>
      <c r="G135" s="142" t="s">
        <v>178</v>
      </c>
      <c r="H135" s="143">
        <v>6</v>
      </c>
      <c r="I135" s="144"/>
      <c r="J135" s="144"/>
      <c r="K135" s="145">
        <f t="shared" si="14"/>
        <v>0</v>
      </c>
      <c r="L135" s="146"/>
      <c r="M135" s="33"/>
      <c r="N135" s="147" t="s">
        <v>3</v>
      </c>
      <c r="O135" s="148" t="s">
        <v>45</v>
      </c>
      <c r="P135" s="149">
        <f t="shared" si="15"/>
        <v>0</v>
      </c>
      <c r="Q135" s="149">
        <f t="shared" si="16"/>
        <v>0</v>
      </c>
      <c r="R135" s="149">
        <f t="shared" si="17"/>
        <v>0</v>
      </c>
      <c r="T135" s="150">
        <f t="shared" si="18"/>
        <v>0</v>
      </c>
      <c r="U135" s="150">
        <v>0</v>
      </c>
      <c r="V135" s="150">
        <f t="shared" si="19"/>
        <v>0</v>
      </c>
      <c r="W135" s="150">
        <v>0</v>
      </c>
      <c r="X135" s="151">
        <f t="shared" si="20"/>
        <v>0</v>
      </c>
      <c r="AR135" s="152" t="s">
        <v>174</v>
      </c>
      <c r="AT135" s="152" t="s">
        <v>170</v>
      </c>
      <c r="AU135" s="152" t="s">
        <v>164</v>
      </c>
      <c r="AY135" s="18" t="s">
        <v>165</v>
      </c>
      <c r="BE135" s="153">
        <f t="shared" si="21"/>
        <v>0</v>
      </c>
      <c r="BF135" s="153">
        <f t="shared" si="22"/>
        <v>0</v>
      </c>
      <c r="BG135" s="153">
        <f t="shared" si="23"/>
        <v>0</v>
      </c>
      <c r="BH135" s="153">
        <f t="shared" si="24"/>
        <v>0</v>
      </c>
      <c r="BI135" s="153">
        <f t="shared" si="25"/>
        <v>0</v>
      </c>
      <c r="BJ135" s="18" t="s">
        <v>84</v>
      </c>
      <c r="BK135" s="153">
        <f t="shared" si="26"/>
        <v>0</v>
      </c>
      <c r="BL135" s="18" t="s">
        <v>174</v>
      </c>
      <c r="BM135" s="152" t="s">
        <v>242</v>
      </c>
    </row>
    <row r="136" spans="2:65" s="1" customFormat="1" ht="24.15" customHeight="1" x14ac:dyDescent="0.2">
      <c r="B136" s="138"/>
      <c r="C136" s="139" t="s">
        <v>243</v>
      </c>
      <c r="D136" s="139" t="s">
        <v>170</v>
      </c>
      <c r="E136" s="140" t="s">
        <v>244</v>
      </c>
      <c r="F136" s="141" t="s">
        <v>245</v>
      </c>
      <c r="G136" s="142" t="s">
        <v>178</v>
      </c>
      <c r="H136" s="143">
        <v>5</v>
      </c>
      <c r="I136" s="144"/>
      <c r="J136" s="144"/>
      <c r="K136" s="145">
        <f t="shared" si="14"/>
        <v>0</v>
      </c>
      <c r="L136" s="146"/>
      <c r="M136" s="33"/>
      <c r="N136" s="147" t="s">
        <v>3</v>
      </c>
      <c r="O136" s="148" t="s">
        <v>45</v>
      </c>
      <c r="P136" s="149">
        <f t="shared" si="15"/>
        <v>0</v>
      </c>
      <c r="Q136" s="149">
        <f t="shared" si="16"/>
        <v>0</v>
      </c>
      <c r="R136" s="149">
        <f t="shared" si="17"/>
        <v>0</v>
      </c>
      <c r="T136" s="150">
        <f t="shared" si="18"/>
        <v>0</v>
      </c>
      <c r="U136" s="150">
        <v>0</v>
      </c>
      <c r="V136" s="150">
        <f t="shared" si="19"/>
        <v>0</v>
      </c>
      <c r="W136" s="150">
        <v>0</v>
      </c>
      <c r="X136" s="151">
        <f t="shared" si="20"/>
        <v>0</v>
      </c>
      <c r="AR136" s="152" t="s">
        <v>174</v>
      </c>
      <c r="AT136" s="152" t="s">
        <v>170</v>
      </c>
      <c r="AU136" s="152" t="s">
        <v>164</v>
      </c>
      <c r="AY136" s="18" t="s">
        <v>165</v>
      </c>
      <c r="BE136" s="153">
        <f t="shared" si="21"/>
        <v>0</v>
      </c>
      <c r="BF136" s="153">
        <f t="shared" si="22"/>
        <v>0</v>
      </c>
      <c r="BG136" s="153">
        <f t="shared" si="23"/>
        <v>0</v>
      </c>
      <c r="BH136" s="153">
        <f t="shared" si="24"/>
        <v>0</v>
      </c>
      <c r="BI136" s="153">
        <f t="shared" si="25"/>
        <v>0</v>
      </c>
      <c r="BJ136" s="18" t="s">
        <v>84</v>
      </c>
      <c r="BK136" s="153">
        <f t="shared" si="26"/>
        <v>0</v>
      </c>
      <c r="BL136" s="18" t="s">
        <v>174</v>
      </c>
      <c r="BM136" s="152" t="s">
        <v>246</v>
      </c>
    </row>
    <row r="137" spans="2:65" s="11" customFormat="1" ht="20.9" customHeight="1" x14ac:dyDescent="0.25">
      <c r="B137" s="125"/>
      <c r="D137" s="126" t="s">
        <v>75</v>
      </c>
      <c r="E137" s="136" t="s">
        <v>247</v>
      </c>
      <c r="F137" s="282" t="s">
        <v>248</v>
      </c>
      <c r="I137" s="128"/>
      <c r="J137" s="128"/>
      <c r="K137" s="137">
        <f>BK137</f>
        <v>0</v>
      </c>
      <c r="M137" s="125"/>
      <c r="N137" s="130"/>
      <c r="Q137" s="131">
        <f>SUM(Q138:Q151)</f>
        <v>0</v>
      </c>
      <c r="R137" s="131">
        <f>SUM(R138:R151)</f>
        <v>0</v>
      </c>
      <c r="T137" s="132">
        <f>SUM(T138:T151)</f>
        <v>0</v>
      </c>
      <c r="V137" s="132">
        <f>SUM(V138:V151)</f>
        <v>0</v>
      </c>
      <c r="X137" s="133">
        <f>SUM(X138:X151)</f>
        <v>0</v>
      </c>
      <c r="AR137" s="126" t="s">
        <v>164</v>
      </c>
      <c r="AT137" s="134" t="s">
        <v>75</v>
      </c>
      <c r="AU137" s="134" t="s">
        <v>86</v>
      </c>
      <c r="AY137" s="126" t="s">
        <v>165</v>
      </c>
      <c r="BK137" s="135">
        <f>SUM(BK138:BK151)</f>
        <v>0</v>
      </c>
    </row>
    <row r="138" spans="2:65" s="1" customFormat="1" ht="24.15" customHeight="1" x14ac:dyDescent="0.2">
      <c r="B138" s="138"/>
      <c r="C138" s="139" t="s">
        <v>249</v>
      </c>
      <c r="D138" s="139" t="s">
        <v>170</v>
      </c>
      <c r="E138" s="140" t="s">
        <v>250</v>
      </c>
      <c r="F138" s="141" t="s">
        <v>251</v>
      </c>
      <c r="G138" s="142" t="s">
        <v>252</v>
      </c>
      <c r="H138" s="143">
        <v>80</v>
      </c>
      <c r="I138" s="144"/>
      <c r="J138" s="144"/>
      <c r="K138" s="145">
        <f t="shared" ref="K138:K151" si="27">ROUND(P138*H138,2)</f>
        <v>0</v>
      </c>
      <c r="L138" s="146"/>
      <c r="M138" s="33"/>
      <c r="N138" s="147" t="s">
        <v>3</v>
      </c>
      <c r="O138" s="148" t="s">
        <v>45</v>
      </c>
      <c r="P138" s="149">
        <f t="shared" ref="P138:P151" si="28">I138+J138</f>
        <v>0</v>
      </c>
      <c r="Q138" s="149">
        <f t="shared" ref="Q138:Q151" si="29">ROUND(I138*H138,2)</f>
        <v>0</v>
      </c>
      <c r="R138" s="149">
        <f t="shared" ref="R138:R151" si="30">ROUND(J138*H138,2)</f>
        <v>0</v>
      </c>
      <c r="T138" s="150">
        <f t="shared" ref="T138:T151" si="31">S138*H138</f>
        <v>0</v>
      </c>
      <c r="U138" s="150">
        <v>0</v>
      </c>
      <c r="V138" s="150">
        <f t="shared" ref="V138:V151" si="32">U138*H138</f>
        <v>0</v>
      </c>
      <c r="W138" s="150">
        <v>0</v>
      </c>
      <c r="X138" s="151">
        <f t="shared" ref="X138:X151" si="33">W138*H138</f>
        <v>0</v>
      </c>
      <c r="AR138" s="152" t="s">
        <v>174</v>
      </c>
      <c r="AT138" s="152" t="s">
        <v>170</v>
      </c>
      <c r="AU138" s="152" t="s">
        <v>164</v>
      </c>
      <c r="AY138" s="18" t="s">
        <v>165</v>
      </c>
      <c r="BE138" s="153">
        <f t="shared" ref="BE138:BE151" si="34">IF(O138="základní",K138,0)</f>
        <v>0</v>
      </c>
      <c r="BF138" s="153">
        <f t="shared" ref="BF138:BF151" si="35">IF(O138="snížená",K138,0)</f>
        <v>0</v>
      </c>
      <c r="BG138" s="153">
        <f t="shared" ref="BG138:BG151" si="36">IF(O138="zákl. přenesená",K138,0)</f>
        <v>0</v>
      </c>
      <c r="BH138" s="153">
        <f t="shared" ref="BH138:BH151" si="37">IF(O138="sníž. přenesená",K138,0)</f>
        <v>0</v>
      </c>
      <c r="BI138" s="153">
        <f t="shared" ref="BI138:BI151" si="38">IF(O138="nulová",K138,0)</f>
        <v>0</v>
      </c>
      <c r="BJ138" s="18" t="s">
        <v>84</v>
      </c>
      <c r="BK138" s="153">
        <f t="shared" ref="BK138:BK151" si="39">ROUND(P138*H138,2)</f>
        <v>0</v>
      </c>
      <c r="BL138" s="18" t="s">
        <v>174</v>
      </c>
      <c r="BM138" s="152" t="s">
        <v>253</v>
      </c>
    </row>
    <row r="139" spans="2:65" s="1" customFormat="1" ht="16.5" customHeight="1" x14ac:dyDescent="0.2">
      <c r="B139" s="138"/>
      <c r="C139" s="139" t="s">
        <v>9</v>
      </c>
      <c r="D139" s="139" t="s">
        <v>170</v>
      </c>
      <c r="E139" s="140" t="s">
        <v>254</v>
      </c>
      <c r="F139" s="141" t="s">
        <v>255</v>
      </c>
      <c r="G139" s="142" t="s">
        <v>252</v>
      </c>
      <c r="H139" s="143">
        <v>100</v>
      </c>
      <c r="I139" s="144"/>
      <c r="J139" s="144"/>
      <c r="K139" s="145">
        <f t="shared" si="27"/>
        <v>0</v>
      </c>
      <c r="L139" s="146"/>
      <c r="M139" s="33"/>
      <c r="N139" s="147" t="s">
        <v>3</v>
      </c>
      <c r="O139" s="148" t="s">
        <v>45</v>
      </c>
      <c r="P139" s="149">
        <f t="shared" si="28"/>
        <v>0</v>
      </c>
      <c r="Q139" s="149">
        <f t="shared" si="29"/>
        <v>0</v>
      </c>
      <c r="R139" s="149">
        <f t="shared" si="30"/>
        <v>0</v>
      </c>
      <c r="T139" s="150">
        <f t="shared" si="31"/>
        <v>0</v>
      </c>
      <c r="U139" s="150">
        <v>0</v>
      </c>
      <c r="V139" s="150">
        <f t="shared" si="32"/>
        <v>0</v>
      </c>
      <c r="W139" s="150">
        <v>0</v>
      </c>
      <c r="X139" s="151">
        <f t="shared" si="33"/>
        <v>0</v>
      </c>
      <c r="AR139" s="152" t="s">
        <v>174</v>
      </c>
      <c r="AT139" s="152" t="s">
        <v>170</v>
      </c>
      <c r="AU139" s="152" t="s">
        <v>164</v>
      </c>
      <c r="AY139" s="18" t="s">
        <v>165</v>
      </c>
      <c r="BE139" s="153">
        <f t="shared" si="34"/>
        <v>0</v>
      </c>
      <c r="BF139" s="153">
        <f t="shared" si="35"/>
        <v>0</v>
      </c>
      <c r="BG139" s="153">
        <f t="shared" si="36"/>
        <v>0</v>
      </c>
      <c r="BH139" s="153">
        <f t="shared" si="37"/>
        <v>0</v>
      </c>
      <c r="BI139" s="153">
        <f t="shared" si="38"/>
        <v>0</v>
      </c>
      <c r="BJ139" s="18" t="s">
        <v>84</v>
      </c>
      <c r="BK139" s="153">
        <f t="shared" si="39"/>
        <v>0</v>
      </c>
      <c r="BL139" s="18" t="s">
        <v>174</v>
      </c>
      <c r="BM139" s="152" t="s">
        <v>256</v>
      </c>
    </row>
    <row r="140" spans="2:65" s="1" customFormat="1" ht="24.15" customHeight="1" x14ac:dyDescent="0.2">
      <c r="B140" s="138"/>
      <c r="C140" s="139" t="s">
        <v>257</v>
      </c>
      <c r="D140" s="139" t="s">
        <v>170</v>
      </c>
      <c r="E140" s="140" t="s">
        <v>258</v>
      </c>
      <c r="F140" s="141" t="s">
        <v>259</v>
      </c>
      <c r="G140" s="142" t="s">
        <v>252</v>
      </c>
      <c r="H140" s="143">
        <v>1</v>
      </c>
      <c r="I140" s="144"/>
      <c r="J140" s="144"/>
      <c r="K140" s="145">
        <f t="shared" si="27"/>
        <v>0</v>
      </c>
      <c r="L140" s="146"/>
      <c r="M140" s="33"/>
      <c r="N140" s="147" t="s">
        <v>3</v>
      </c>
      <c r="O140" s="148" t="s">
        <v>45</v>
      </c>
      <c r="P140" s="149">
        <f t="shared" si="28"/>
        <v>0</v>
      </c>
      <c r="Q140" s="149">
        <f t="shared" si="29"/>
        <v>0</v>
      </c>
      <c r="R140" s="149">
        <f t="shared" si="30"/>
        <v>0</v>
      </c>
      <c r="T140" s="150">
        <f t="shared" si="31"/>
        <v>0</v>
      </c>
      <c r="U140" s="150">
        <v>0</v>
      </c>
      <c r="V140" s="150">
        <f t="shared" si="32"/>
        <v>0</v>
      </c>
      <c r="W140" s="150">
        <v>0</v>
      </c>
      <c r="X140" s="151">
        <f t="shared" si="33"/>
        <v>0</v>
      </c>
      <c r="AR140" s="152" t="s">
        <v>174</v>
      </c>
      <c r="AT140" s="152" t="s">
        <v>170</v>
      </c>
      <c r="AU140" s="152" t="s">
        <v>164</v>
      </c>
      <c r="AY140" s="18" t="s">
        <v>165</v>
      </c>
      <c r="BE140" s="153">
        <f t="shared" si="34"/>
        <v>0</v>
      </c>
      <c r="BF140" s="153">
        <f t="shared" si="35"/>
        <v>0</v>
      </c>
      <c r="BG140" s="153">
        <f t="shared" si="36"/>
        <v>0</v>
      </c>
      <c r="BH140" s="153">
        <f t="shared" si="37"/>
        <v>0</v>
      </c>
      <c r="BI140" s="153">
        <f t="shared" si="38"/>
        <v>0</v>
      </c>
      <c r="BJ140" s="18" t="s">
        <v>84</v>
      </c>
      <c r="BK140" s="153">
        <f t="shared" si="39"/>
        <v>0</v>
      </c>
      <c r="BL140" s="18" t="s">
        <v>174</v>
      </c>
      <c r="BM140" s="152" t="s">
        <v>260</v>
      </c>
    </row>
    <row r="141" spans="2:65" s="1" customFormat="1" ht="16.5" customHeight="1" x14ac:dyDescent="0.2">
      <c r="B141" s="138"/>
      <c r="C141" s="139" t="s">
        <v>261</v>
      </c>
      <c r="D141" s="139" t="s">
        <v>170</v>
      </c>
      <c r="E141" s="140" t="s">
        <v>262</v>
      </c>
      <c r="F141" s="141" t="s">
        <v>263</v>
      </c>
      <c r="G141" s="142" t="s">
        <v>252</v>
      </c>
      <c r="H141" s="143">
        <v>260</v>
      </c>
      <c r="I141" s="144"/>
      <c r="J141" s="144"/>
      <c r="K141" s="145">
        <f t="shared" si="27"/>
        <v>0</v>
      </c>
      <c r="L141" s="146"/>
      <c r="M141" s="33"/>
      <c r="N141" s="147" t="s">
        <v>3</v>
      </c>
      <c r="O141" s="148" t="s">
        <v>45</v>
      </c>
      <c r="P141" s="149">
        <f t="shared" si="28"/>
        <v>0</v>
      </c>
      <c r="Q141" s="149">
        <f t="shared" si="29"/>
        <v>0</v>
      </c>
      <c r="R141" s="149">
        <f t="shared" si="30"/>
        <v>0</v>
      </c>
      <c r="T141" s="150">
        <f t="shared" si="31"/>
        <v>0</v>
      </c>
      <c r="U141" s="150">
        <v>0</v>
      </c>
      <c r="V141" s="150">
        <f t="shared" si="32"/>
        <v>0</v>
      </c>
      <c r="W141" s="150">
        <v>0</v>
      </c>
      <c r="X141" s="151">
        <f t="shared" si="33"/>
        <v>0</v>
      </c>
      <c r="AR141" s="152" t="s">
        <v>174</v>
      </c>
      <c r="AT141" s="152" t="s">
        <v>170</v>
      </c>
      <c r="AU141" s="152" t="s">
        <v>164</v>
      </c>
      <c r="AY141" s="18" t="s">
        <v>165</v>
      </c>
      <c r="BE141" s="153">
        <f t="shared" si="34"/>
        <v>0</v>
      </c>
      <c r="BF141" s="153">
        <f t="shared" si="35"/>
        <v>0</v>
      </c>
      <c r="BG141" s="153">
        <f t="shared" si="36"/>
        <v>0</v>
      </c>
      <c r="BH141" s="153">
        <f t="shared" si="37"/>
        <v>0</v>
      </c>
      <c r="BI141" s="153">
        <f t="shared" si="38"/>
        <v>0</v>
      </c>
      <c r="BJ141" s="18" t="s">
        <v>84</v>
      </c>
      <c r="BK141" s="153">
        <f t="shared" si="39"/>
        <v>0</v>
      </c>
      <c r="BL141" s="18" t="s">
        <v>174</v>
      </c>
      <c r="BM141" s="152" t="s">
        <v>264</v>
      </c>
    </row>
    <row r="142" spans="2:65" s="1" customFormat="1" ht="24.15" customHeight="1" x14ac:dyDescent="0.2">
      <c r="B142" s="138"/>
      <c r="C142" s="139" t="s">
        <v>265</v>
      </c>
      <c r="D142" s="139" t="s">
        <v>170</v>
      </c>
      <c r="E142" s="140" t="s">
        <v>266</v>
      </c>
      <c r="F142" s="141" t="s">
        <v>267</v>
      </c>
      <c r="G142" s="142" t="s">
        <v>252</v>
      </c>
      <c r="H142" s="143">
        <v>10</v>
      </c>
      <c r="I142" s="144"/>
      <c r="J142" s="144"/>
      <c r="K142" s="145">
        <f t="shared" si="27"/>
        <v>0</v>
      </c>
      <c r="L142" s="146"/>
      <c r="M142" s="33"/>
      <c r="N142" s="147" t="s">
        <v>3</v>
      </c>
      <c r="O142" s="148" t="s">
        <v>45</v>
      </c>
      <c r="P142" s="149">
        <f t="shared" si="28"/>
        <v>0</v>
      </c>
      <c r="Q142" s="149">
        <f t="shared" si="29"/>
        <v>0</v>
      </c>
      <c r="R142" s="149">
        <f t="shared" si="30"/>
        <v>0</v>
      </c>
      <c r="T142" s="150">
        <f t="shared" si="31"/>
        <v>0</v>
      </c>
      <c r="U142" s="150">
        <v>0</v>
      </c>
      <c r="V142" s="150">
        <f t="shared" si="32"/>
        <v>0</v>
      </c>
      <c r="W142" s="150">
        <v>0</v>
      </c>
      <c r="X142" s="151">
        <f t="shared" si="33"/>
        <v>0</v>
      </c>
      <c r="AR142" s="152" t="s">
        <v>174</v>
      </c>
      <c r="AT142" s="152" t="s">
        <v>170</v>
      </c>
      <c r="AU142" s="152" t="s">
        <v>164</v>
      </c>
      <c r="AY142" s="18" t="s">
        <v>165</v>
      </c>
      <c r="BE142" s="153">
        <f t="shared" si="34"/>
        <v>0</v>
      </c>
      <c r="BF142" s="153">
        <f t="shared" si="35"/>
        <v>0</v>
      </c>
      <c r="BG142" s="153">
        <f t="shared" si="36"/>
        <v>0</v>
      </c>
      <c r="BH142" s="153">
        <f t="shared" si="37"/>
        <v>0</v>
      </c>
      <c r="BI142" s="153">
        <f t="shared" si="38"/>
        <v>0</v>
      </c>
      <c r="BJ142" s="18" t="s">
        <v>84</v>
      </c>
      <c r="BK142" s="153">
        <f t="shared" si="39"/>
        <v>0</v>
      </c>
      <c r="BL142" s="18" t="s">
        <v>174</v>
      </c>
      <c r="BM142" s="152" t="s">
        <v>268</v>
      </c>
    </row>
    <row r="143" spans="2:65" s="1" customFormat="1" ht="16.5" customHeight="1" x14ac:dyDescent="0.2">
      <c r="B143" s="138"/>
      <c r="C143" s="139" t="s">
        <v>269</v>
      </c>
      <c r="D143" s="139" t="s">
        <v>170</v>
      </c>
      <c r="E143" s="140" t="s">
        <v>270</v>
      </c>
      <c r="F143" s="141" t="s">
        <v>271</v>
      </c>
      <c r="G143" s="142" t="s">
        <v>252</v>
      </c>
      <c r="H143" s="143">
        <v>45</v>
      </c>
      <c r="I143" s="144"/>
      <c r="J143" s="144"/>
      <c r="K143" s="145">
        <f t="shared" si="27"/>
        <v>0</v>
      </c>
      <c r="L143" s="146"/>
      <c r="M143" s="33"/>
      <c r="N143" s="147" t="s">
        <v>3</v>
      </c>
      <c r="O143" s="148" t="s">
        <v>45</v>
      </c>
      <c r="P143" s="149">
        <f t="shared" si="28"/>
        <v>0</v>
      </c>
      <c r="Q143" s="149">
        <f t="shared" si="29"/>
        <v>0</v>
      </c>
      <c r="R143" s="149">
        <f t="shared" si="30"/>
        <v>0</v>
      </c>
      <c r="T143" s="150">
        <f t="shared" si="31"/>
        <v>0</v>
      </c>
      <c r="U143" s="150">
        <v>0</v>
      </c>
      <c r="V143" s="150">
        <f t="shared" si="32"/>
        <v>0</v>
      </c>
      <c r="W143" s="150">
        <v>0</v>
      </c>
      <c r="X143" s="151">
        <f t="shared" si="33"/>
        <v>0</v>
      </c>
      <c r="AR143" s="152" t="s">
        <v>174</v>
      </c>
      <c r="AT143" s="152" t="s">
        <v>170</v>
      </c>
      <c r="AU143" s="152" t="s">
        <v>164</v>
      </c>
      <c r="AY143" s="18" t="s">
        <v>165</v>
      </c>
      <c r="BE143" s="153">
        <f t="shared" si="34"/>
        <v>0</v>
      </c>
      <c r="BF143" s="153">
        <f t="shared" si="35"/>
        <v>0</v>
      </c>
      <c r="BG143" s="153">
        <f t="shared" si="36"/>
        <v>0</v>
      </c>
      <c r="BH143" s="153">
        <f t="shared" si="37"/>
        <v>0</v>
      </c>
      <c r="BI143" s="153">
        <f t="shared" si="38"/>
        <v>0</v>
      </c>
      <c r="BJ143" s="18" t="s">
        <v>84</v>
      </c>
      <c r="BK143" s="153">
        <f t="shared" si="39"/>
        <v>0</v>
      </c>
      <c r="BL143" s="18" t="s">
        <v>174</v>
      </c>
      <c r="BM143" s="152" t="s">
        <v>272</v>
      </c>
    </row>
    <row r="144" spans="2:65" s="1" customFormat="1" ht="16.5" customHeight="1" x14ac:dyDescent="0.2">
      <c r="B144" s="138"/>
      <c r="C144" s="139" t="s">
        <v>273</v>
      </c>
      <c r="D144" s="139" t="s">
        <v>170</v>
      </c>
      <c r="E144" s="140" t="s">
        <v>274</v>
      </c>
      <c r="F144" s="141" t="s">
        <v>275</v>
      </c>
      <c r="G144" s="142" t="s">
        <v>252</v>
      </c>
      <c r="H144" s="143">
        <v>40</v>
      </c>
      <c r="I144" s="144"/>
      <c r="J144" s="144"/>
      <c r="K144" s="145">
        <f t="shared" si="27"/>
        <v>0</v>
      </c>
      <c r="L144" s="146"/>
      <c r="M144" s="33"/>
      <c r="N144" s="147" t="s">
        <v>3</v>
      </c>
      <c r="O144" s="148" t="s">
        <v>45</v>
      </c>
      <c r="P144" s="149">
        <f t="shared" si="28"/>
        <v>0</v>
      </c>
      <c r="Q144" s="149">
        <f t="shared" si="29"/>
        <v>0</v>
      </c>
      <c r="R144" s="149">
        <f t="shared" si="30"/>
        <v>0</v>
      </c>
      <c r="T144" s="150">
        <f t="shared" si="31"/>
        <v>0</v>
      </c>
      <c r="U144" s="150">
        <v>0</v>
      </c>
      <c r="V144" s="150">
        <f t="shared" si="32"/>
        <v>0</v>
      </c>
      <c r="W144" s="150">
        <v>0</v>
      </c>
      <c r="X144" s="151">
        <f t="shared" si="33"/>
        <v>0</v>
      </c>
      <c r="AR144" s="152" t="s">
        <v>174</v>
      </c>
      <c r="AT144" s="152" t="s">
        <v>170</v>
      </c>
      <c r="AU144" s="152" t="s">
        <v>164</v>
      </c>
      <c r="AY144" s="18" t="s">
        <v>165</v>
      </c>
      <c r="BE144" s="153">
        <f t="shared" si="34"/>
        <v>0</v>
      </c>
      <c r="BF144" s="153">
        <f t="shared" si="35"/>
        <v>0</v>
      </c>
      <c r="BG144" s="153">
        <f t="shared" si="36"/>
        <v>0</v>
      </c>
      <c r="BH144" s="153">
        <f t="shared" si="37"/>
        <v>0</v>
      </c>
      <c r="BI144" s="153">
        <f t="shared" si="38"/>
        <v>0</v>
      </c>
      <c r="BJ144" s="18" t="s">
        <v>84</v>
      </c>
      <c r="BK144" s="153">
        <f t="shared" si="39"/>
        <v>0</v>
      </c>
      <c r="BL144" s="18" t="s">
        <v>174</v>
      </c>
      <c r="BM144" s="152" t="s">
        <v>276</v>
      </c>
    </row>
    <row r="145" spans="2:65" s="1" customFormat="1" ht="16.5" customHeight="1" x14ac:dyDescent="0.2">
      <c r="B145" s="138"/>
      <c r="C145" s="139" t="s">
        <v>277</v>
      </c>
      <c r="D145" s="139" t="s">
        <v>170</v>
      </c>
      <c r="E145" s="140" t="s">
        <v>278</v>
      </c>
      <c r="F145" s="141" t="s">
        <v>279</v>
      </c>
      <c r="G145" s="142" t="s">
        <v>252</v>
      </c>
      <c r="H145" s="143">
        <v>35</v>
      </c>
      <c r="I145" s="144"/>
      <c r="J145" s="144"/>
      <c r="K145" s="145">
        <f t="shared" si="27"/>
        <v>0</v>
      </c>
      <c r="L145" s="146"/>
      <c r="M145" s="33"/>
      <c r="N145" s="147" t="s">
        <v>3</v>
      </c>
      <c r="O145" s="148" t="s">
        <v>45</v>
      </c>
      <c r="P145" s="149">
        <f t="shared" si="28"/>
        <v>0</v>
      </c>
      <c r="Q145" s="149">
        <f t="shared" si="29"/>
        <v>0</v>
      </c>
      <c r="R145" s="149">
        <f t="shared" si="30"/>
        <v>0</v>
      </c>
      <c r="T145" s="150">
        <f t="shared" si="31"/>
        <v>0</v>
      </c>
      <c r="U145" s="150">
        <v>0</v>
      </c>
      <c r="V145" s="150">
        <f t="shared" si="32"/>
        <v>0</v>
      </c>
      <c r="W145" s="150">
        <v>0</v>
      </c>
      <c r="X145" s="151">
        <f t="shared" si="33"/>
        <v>0</v>
      </c>
      <c r="AR145" s="152" t="s">
        <v>174</v>
      </c>
      <c r="AT145" s="152" t="s">
        <v>170</v>
      </c>
      <c r="AU145" s="152" t="s">
        <v>164</v>
      </c>
      <c r="AY145" s="18" t="s">
        <v>165</v>
      </c>
      <c r="BE145" s="153">
        <f t="shared" si="34"/>
        <v>0</v>
      </c>
      <c r="BF145" s="153">
        <f t="shared" si="35"/>
        <v>0</v>
      </c>
      <c r="BG145" s="153">
        <f t="shared" si="36"/>
        <v>0</v>
      </c>
      <c r="BH145" s="153">
        <f t="shared" si="37"/>
        <v>0</v>
      </c>
      <c r="BI145" s="153">
        <f t="shared" si="38"/>
        <v>0</v>
      </c>
      <c r="BJ145" s="18" t="s">
        <v>84</v>
      </c>
      <c r="BK145" s="153">
        <f t="shared" si="39"/>
        <v>0</v>
      </c>
      <c r="BL145" s="18" t="s">
        <v>174</v>
      </c>
      <c r="BM145" s="152" t="s">
        <v>280</v>
      </c>
    </row>
    <row r="146" spans="2:65" s="1" customFormat="1" ht="16.5" customHeight="1" x14ac:dyDescent="0.2">
      <c r="B146" s="138"/>
      <c r="C146" s="139" t="s">
        <v>281</v>
      </c>
      <c r="D146" s="139" t="s">
        <v>170</v>
      </c>
      <c r="E146" s="140" t="s">
        <v>282</v>
      </c>
      <c r="F146" s="141" t="s">
        <v>283</v>
      </c>
      <c r="G146" s="142" t="s">
        <v>252</v>
      </c>
      <c r="H146" s="143">
        <v>90</v>
      </c>
      <c r="I146" s="144"/>
      <c r="J146" s="144"/>
      <c r="K146" s="145">
        <f t="shared" si="27"/>
        <v>0</v>
      </c>
      <c r="L146" s="146"/>
      <c r="M146" s="33"/>
      <c r="N146" s="147" t="s">
        <v>3</v>
      </c>
      <c r="O146" s="148" t="s">
        <v>45</v>
      </c>
      <c r="P146" s="149">
        <f t="shared" si="28"/>
        <v>0</v>
      </c>
      <c r="Q146" s="149">
        <f t="shared" si="29"/>
        <v>0</v>
      </c>
      <c r="R146" s="149">
        <f t="shared" si="30"/>
        <v>0</v>
      </c>
      <c r="T146" s="150">
        <f t="shared" si="31"/>
        <v>0</v>
      </c>
      <c r="U146" s="150">
        <v>0</v>
      </c>
      <c r="V146" s="150">
        <f t="shared" si="32"/>
        <v>0</v>
      </c>
      <c r="W146" s="150">
        <v>0</v>
      </c>
      <c r="X146" s="151">
        <f t="shared" si="33"/>
        <v>0</v>
      </c>
      <c r="AR146" s="152" t="s">
        <v>174</v>
      </c>
      <c r="AT146" s="152" t="s">
        <v>170</v>
      </c>
      <c r="AU146" s="152" t="s">
        <v>164</v>
      </c>
      <c r="AY146" s="18" t="s">
        <v>165</v>
      </c>
      <c r="BE146" s="153">
        <f t="shared" si="34"/>
        <v>0</v>
      </c>
      <c r="BF146" s="153">
        <f t="shared" si="35"/>
        <v>0</v>
      </c>
      <c r="BG146" s="153">
        <f t="shared" si="36"/>
        <v>0</v>
      </c>
      <c r="BH146" s="153">
        <f t="shared" si="37"/>
        <v>0</v>
      </c>
      <c r="BI146" s="153">
        <f t="shared" si="38"/>
        <v>0</v>
      </c>
      <c r="BJ146" s="18" t="s">
        <v>84</v>
      </c>
      <c r="BK146" s="153">
        <f t="shared" si="39"/>
        <v>0</v>
      </c>
      <c r="BL146" s="18" t="s">
        <v>174</v>
      </c>
      <c r="BM146" s="152" t="s">
        <v>284</v>
      </c>
    </row>
    <row r="147" spans="2:65" s="1" customFormat="1" ht="16.5" customHeight="1" x14ac:dyDescent="0.2">
      <c r="B147" s="138"/>
      <c r="C147" s="139" t="s">
        <v>285</v>
      </c>
      <c r="D147" s="139" t="s">
        <v>170</v>
      </c>
      <c r="E147" s="140" t="s">
        <v>286</v>
      </c>
      <c r="F147" s="141" t="s">
        <v>287</v>
      </c>
      <c r="G147" s="142" t="s">
        <v>252</v>
      </c>
      <c r="H147" s="143">
        <v>130</v>
      </c>
      <c r="I147" s="144"/>
      <c r="J147" s="144"/>
      <c r="K147" s="145">
        <f t="shared" si="27"/>
        <v>0</v>
      </c>
      <c r="L147" s="146"/>
      <c r="M147" s="33"/>
      <c r="N147" s="147" t="s">
        <v>3</v>
      </c>
      <c r="O147" s="148" t="s">
        <v>45</v>
      </c>
      <c r="P147" s="149">
        <f t="shared" si="28"/>
        <v>0</v>
      </c>
      <c r="Q147" s="149">
        <f t="shared" si="29"/>
        <v>0</v>
      </c>
      <c r="R147" s="149">
        <f t="shared" si="30"/>
        <v>0</v>
      </c>
      <c r="T147" s="150">
        <f t="shared" si="31"/>
        <v>0</v>
      </c>
      <c r="U147" s="150">
        <v>0</v>
      </c>
      <c r="V147" s="150">
        <f t="shared" si="32"/>
        <v>0</v>
      </c>
      <c r="W147" s="150">
        <v>0</v>
      </c>
      <c r="X147" s="151">
        <f t="shared" si="33"/>
        <v>0</v>
      </c>
      <c r="AR147" s="152" t="s">
        <v>174</v>
      </c>
      <c r="AT147" s="152" t="s">
        <v>170</v>
      </c>
      <c r="AU147" s="152" t="s">
        <v>164</v>
      </c>
      <c r="AY147" s="18" t="s">
        <v>165</v>
      </c>
      <c r="BE147" s="153">
        <f t="shared" si="34"/>
        <v>0</v>
      </c>
      <c r="BF147" s="153">
        <f t="shared" si="35"/>
        <v>0</v>
      </c>
      <c r="BG147" s="153">
        <f t="shared" si="36"/>
        <v>0</v>
      </c>
      <c r="BH147" s="153">
        <f t="shared" si="37"/>
        <v>0</v>
      </c>
      <c r="BI147" s="153">
        <f t="shared" si="38"/>
        <v>0</v>
      </c>
      <c r="BJ147" s="18" t="s">
        <v>84</v>
      </c>
      <c r="BK147" s="153">
        <f t="shared" si="39"/>
        <v>0</v>
      </c>
      <c r="BL147" s="18" t="s">
        <v>174</v>
      </c>
      <c r="BM147" s="152" t="s">
        <v>288</v>
      </c>
    </row>
    <row r="148" spans="2:65" s="1" customFormat="1" ht="16.5" customHeight="1" x14ac:dyDescent="0.2">
      <c r="B148" s="138"/>
      <c r="C148" s="139" t="s">
        <v>289</v>
      </c>
      <c r="D148" s="139" t="s">
        <v>170</v>
      </c>
      <c r="E148" s="140" t="s">
        <v>290</v>
      </c>
      <c r="F148" s="141" t="s">
        <v>291</v>
      </c>
      <c r="G148" s="142" t="s">
        <v>252</v>
      </c>
      <c r="H148" s="143">
        <v>60</v>
      </c>
      <c r="I148" s="144"/>
      <c r="J148" s="144"/>
      <c r="K148" s="145">
        <f t="shared" si="27"/>
        <v>0</v>
      </c>
      <c r="L148" s="146"/>
      <c r="M148" s="33"/>
      <c r="N148" s="147" t="s">
        <v>3</v>
      </c>
      <c r="O148" s="148" t="s">
        <v>45</v>
      </c>
      <c r="P148" s="149">
        <f t="shared" si="28"/>
        <v>0</v>
      </c>
      <c r="Q148" s="149">
        <f t="shared" si="29"/>
        <v>0</v>
      </c>
      <c r="R148" s="149">
        <f t="shared" si="30"/>
        <v>0</v>
      </c>
      <c r="T148" s="150">
        <f t="shared" si="31"/>
        <v>0</v>
      </c>
      <c r="U148" s="150">
        <v>0</v>
      </c>
      <c r="V148" s="150">
        <f t="shared" si="32"/>
        <v>0</v>
      </c>
      <c r="W148" s="150">
        <v>0</v>
      </c>
      <c r="X148" s="151">
        <f t="shared" si="33"/>
        <v>0</v>
      </c>
      <c r="AR148" s="152" t="s">
        <v>174</v>
      </c>
      <c r="AT148" s="152" t="s">
        <v>170</v>
      </c>
      <c r="AU148" s="152" t="s">
        <v>164</v>
      </c>
      <c r="AY148" s="18" t="s">
        <v>165</v>
      </c>
      <c r="BE148" s="153">
        <f t="shared" si="34"/>
        <v>0</v>
      </c>
      <c r="BF148" s="153">
        <f t="shared" si="35"/>
        <v>0</v>
      </c>
      <c r="BG148" s="153">
        <f t="shared" si="36"/>
        <v>0</v>
      </c>
      <c r="BH148" s="153">
        <f t="shared" si="37"/>
        <v>0</v>
      </c>
      <c r="BI148" s="153">
        <f t="shared" si="38"/>
        <v>0</v>
      </c>
      <c r="BJ148" s="18" t="s">
        <v>84</v>
      </c>
      <c r="BK148" s="153">
        <f t="shared" si="39"/>
        <v>0</v>
      </c>
      <c r="BL148" s="18" t="s">
        <v>174</v>
      </c>
      <c r="BM148" s="152" t="s">
        <v>292</v>
      </c>
    </row>
    <row r="149" spans="2:65" s="1" customFormat="1" ht="16.5" customHeight="1" x14ac:dyDescent="0.2">
      <c r="B149" s="138"/>
      <c r="C149" s="139" t="s">
        <v>293</v>
      </c>
      <c r="D149" s="139" t="s">
        <v>170</v>
      </c>
      <c r="E149" s="140" t="s">
        <v>294</v>
      </c>
      <c r="F149" s="141" t="s">
        <v>295</v>
      </c>
      <c r="G149" s="142" t="s">
        <v>252</v>
      </c>
      <c r="H149" s="143">
        <v>30</v>
      </c>
      <c r="I149" s="144"/>
      <c r="J149" s="144"/>
      <c r="K149" s="145">
        <f t="shared" si="27"/>
        <v>0</v>
      </c>
      <c r="L149" s="146"/>
      <c r="M149" s="33"/>
      <c r="N149" s="147" t="s">
        <v>3</v>
      </c>
      <c r="O149" s="148" t="s">
        <v>45</v>
      </c>
      <c r="P149" s="149">
        <f t="shared" si="28"/>
        <v>0</v>
      </c>
      <c r="Q149" s="149">
        <f t="shared" si="29"/>
        <v>0</v>
      </c>
      <c r="R149" s="149">
        <f t="shared" si="30"/>
        <v>0</v>
      </c>
      <c r="T149" s="150">
        <f t="shared" si="31"/>
        <v>0</v>
      </c>
      <c r="U149" s="150">
        <v>0</v>
      </c>
      <c r="V149" s="150">
        <f t="shared" si="32"/>
        <v>0</v>
      </c>
      <c r="W149" s="150">
        <v>0</v>
      </c>
      <c r="X149" s="151">
        <f t="shared" si="33"/>
        <v>0</v>
      </c>
      <c r="AR149" s="152" t="s">
        <v>174</v>
      </c>
      <c r="AT149" s="152" t="s">
        <v>170</v>
      </c>
      <c r="AU149" s="152" t="s">
        <v>164</v>
      </c>
      <c r="AY149" s="18" t="s">
        <v>165</v>
      </c>
      <c r="BE149" s="153">
        <f t="shared" si="34"/>
        <v>0</v>
      </c>
      <c r="BF149" s="153">
        <f t="shared" si="35"/>
        <v>0</v>
      </c>
      <c r="BG149" s="153">
        <f t="shared" si="36"/>
        <v>0</v>
      </c>
      <c r="BH149" s="153">
        <f t="shared" si="37"/>
        <v>0</v>
      </c>
      <c r="BI149" s="153">
        <f t="shared" si="38"/>
        <v>0</v>
      </c>
      <c r="BJ149" s="18" t="s">
        <v>84</v>
      </c>
      <c r="BK149" s="153">
        <f t="shared" si="39"/>
        <v>0</v>
      </c>
      <c r="BL149" s="18" t="s">
        <v>174</v>
      </c>
      <c r="BM149" s="152" t="s">
        <v>296</v>
      </c>
    </row>
    <row r="150" spans="2:65" s="1" customFormat="1" ht="16.5" customHeight="1" x14ac:dyDescent="0.2">
      <c r="B150" s="138"/>
      <c r="C150" s="139" t="s">
        <v>297</v>
      </c>
      <c r="D150" s="139" t="s">
        <v>170</v>
      </c>
      <c r="E150" s="140" t="s">
        <v>298</v>
      </c>
      <c r="F150" s="141" t="s">
        <v>299</v>
      </c>
      <c r="G150" s="142" t="s">
        <v>252</v>
      </c>
      <c r="H150" s="143">
        <v>150</v>
      </c>
      <c r="I150" s="144"/>
      <c r="J150" s="144"/>
      <c r="K150" s="145">
        <f t="shared" si="27"/>
        <v>0</v>
      </c>
      <c r="L150" s="146"/>
      <c r="M150" s="33"/>
      <c r="N150" s="147" t="s">
        <v>3</v>
      </c>
      <c r="O150" s="148" t="s">
        <v>45</v>
      </c>
      <c r="P150" s="149">
        <f t="shared" si="28"/>
        <v>0</v>
      </c>
      <c r="Q150" s="149">
        <f t="shared" si="29"/>
        <v>0</v>
      </c>
      <c r="R150" s="149">
        <f t="shared" si="30"/>
        <v>0</v>
      </c>
      <c r="T150" s="150">
        <f t="shared" si="31"/>
        <v>0</v>
      </c>
      <c r="U150" s="150">
        <v>0</v>
      </c>
      <c r="V150" s="150">
        <f t="shared" si="32"/>
        <v>0</v>
      </c>
      <c r="W150" s="150">
        <v>0</v>
      </c>
      <c r="X150" s="151">
        <f t="shared" si="33"/>
        <v>0</v>
      </c>
      <c r="AR150" s="152" t="s">
        <v>174</v>
      </c>
      <c r="AT150" s="152" t="s">
        <v>170</v>
      </c>
      <c r="AU150" s="152" t="s">
        <v>164</v>
      </c>
      <c r="AY150" s="18" t="s">
        <v>165</v>
      </c>
      <c r="BE150" s="153">
        <f t="shared" si="34"/>
        <v>0</v>
      </c>
      <c r="BF150" s="153">
        <f t="shared" si="35"/>
        <v>0</v>
      </c>
      <c r="BG150" s="153">
        <f t="shared" si="36"/>
        <v>0</v>
      </c>
      <c r="BH150" s="153">
        <f t="shared" si="37"/>
        <v>0</v>
      </c>
      <c r="BI150" s="153">
        <f t="shared" si="38"/>
        <v>0</v>
      </c>
      <c r="BJ150" s="18" t="s">
        <v>84</v>
      </c>
      <c r="BK150" s="153">
        <f t="shared" si="39"/>
        <v>0</v>
      </c>
      <c r="BL150" s="18" t="s">
        <v>174</v>
      </c>
      <c r="BM150" s="152" t="s">
        <v>300</v>
      </c>
    </row>
    <row r="151" spans="2:65" s="1" customFormat="1" ht="16.5" customHeight="1" x14ac:dyDescent="0.2">
      <c r="B151" s="138"/>
      <c r="C151" s="139" t="s">
        <v>301</v>
      </c>
      <c r="D151" s="139" t="s">
        <v>170</v>
      </c>
      <c r="E151" s="140" t="s">
        <v>302</v>
      </c>
      <c r="F151" s="141" t="s">
        <v>303</v>
      </c>
      <c r="G151" s="142" t="s">
        <v>252</v>
      </c>
      <c r="H151" s="143">
        <v>180</v>
      </c>
      <c r="I151" s="144"/>
      <c r="J151" s="144"/>
      <c r="K151" s="145">
        <f t="shared" si="27"/>
        <v>0</v>
      </c>
      <c r="L151" s="146"/>
      <c r="M151" s="33"/>
      <c r="N151" s="147" t="s">
        <v>3</v>
      </c>
      <c r="O151" s="148" t="s">
        <v>45</v>
      </c>
      <c r="P151" s="149">
        <f t="shared" si="28"/>
        <v>0</v>
      </c>
      <c r="Q151" s="149">
        <f t="shared" si="29"/>
        <v>0</v>
      </c>
      <c r="R151" s="149">
        <f t="shared" si="30"/>
        <v>0</v>
      </c>
      <c r="T151" s="150">
        <f t="shared" si="31"/>
        <v>0</v>
      </c>
      <c r="U151" s="150">
        <v>0</v>
      </c>
      <c r="V151" s="150">
        <f t="shared" si="32"/>
        <v>0</v>
      </c>
      <c r="W151" s="150">
        <v>0</v>
      </c>
      <c r="X151" s="151">
        <f t="shared" si="33"/>
        <v>0</v>
      </c>
      <c r="AR151" s="152" t="s">
        <v>174</v>
      </c>
      <c r="AT151" s="152" t="s">
        <v>170</v>
      </c>
      <c r="AU151" s="152" t="s">
        <v>164</v>
      </c>
      <c r="AY151" s="18" t="s">
        <v>165</v>
      </c>
      <c r="BE151" s="153">
        <f t="shared" si="34"/>
        <v>0</v>
      </c>
      <c r="BF151" s="153">
        <f t="shared" si="35"/>
        <v>0</v>
      </c>
      <c r="BG151" s="153">
        <f t="shared" si="36"/>
        <v>0</v>
      </c>
      <c r="BH151" s="153">
        <f t="shared" si="37"/>
        <v>0</v>
      </c>
      <c r="BI151" s="153">
        <f t="shared" si="38"/>
        <v>0</v>
      </c>
      <c r="BJ151" s="18" t="s">
        <v>84</v>
      </c>
      <c r="BK151" s="153">
        <f t="shared" si="39"/>
        <v>0</v>
      </c>
      <c r="BL151" s="18" t="s">
        <v>174</v>
      </c>
      <c r="BM151" s="152" t="s">
        <v>304</v>
      </c>
    </row>
    <row r="152" spans="2:65" s="11" customFormat="1" ht="20.9" customHeight="1" x14ac:dyDescent="0.25">
      <c r="B152" s="125"/>
      <c r="D152" s="126" t="s">
        <v>75</v>
      </c>
      <c r="E152" s="136" t="s">
        <v>305</v>
      </c>
      <c r="F152" s="282" t="s">
        <v>306</v>
      </c>
      <c r="I152" s="128"/>
      <c r="J152" s="128"/>
      <c r="K152" s="137">
        <f>BK152</f>
        <v>0</v>
      </c>
      <c r="M152" s="125"/>
      <c r="N152" s="130"/>
      <c r="Q152" s="131">
        <f>SUM(Q153:Q156)</f>
        <v>0</v>
      </c>
      <c r="R152" s="131">
        <f>SUM(R153:R156)</f>
        <v>0</v>
      </c>
      <c r="T152" s="132">
        <f>SUM(T153:T156)</f>
        <v>0</v>
      </c>
      <c r="V152" s="132">
        <f>SUM(V153:V156)</f>
        <v>0</v>
      </c>
      <c r="X152" s="133">
        <f>SUM(X153:X156)</f>
        <v>0</v>
      </c>
      <c r="AR152" s="126" t="s">
        <v>164</v>
      </c>
      <c r="AT152" s="134" t="s">
        <v>75</v>
      </c>
      <c r="AU152" s="134" t="s">
        <v>86</v>
      </c>
      <c r="AY152" s="126" t="s">
        <v>165</v>
      </c>
      <c r="BK152" s="135">
        <f>SUM(BK153:BK156)</f>
        <v>0</v>
      </c>
    </row>
    <row r="153" spans="2:65" s="1" customFormat="1" ht="16.5" customHeight="1" x14ac:dyDescent="0.2">
      <c r="B153" s="138"/>
      <c r="C153" s="139" t="s">
        <v>307</v>
      </c>
      <c r="D153" s="139" t="s">
        <v>170</v>
      </c>
      <c r="E153" s="140" t="s">
        <v>308</v>
      </c>
      <c r="F153" s="141" t="s">
        <v>309</v>
      </c>
      <c r="G153" s="142" t="s">
        <v>310</v>
      </c>
      <c r="H153" s="143">
        <v>1</v>
      </c>
      <c r="I153" s="144"/>
      <c r="J153" s="144"/>
      <c r="K153" s="145">
        <f>ROUND(P153*H153,2)</f>
        <v>0</v>
      </c>
      <c r="L153" s="146"/>
      <c r="M153" s="33"/>
      <c r="N153" s="147" t="s">
        <v>3</v>
      </c>
      <c r="O153" s="148" t="s">
        <v>45</v>
      </c>
      <c r="P153" s="149">
        <f>I153+J153</f>
        <v>0</v>
      </c>
      <c r="Q153" s="149">
        <f>ROUND(I153*H153,2)</f>
        <v>0</v>
      </c>
      <c r="R153" s="149">
        <f>ROUND(J153*H153,2)</f>
        <v>0</v>
      </c>
      <c r="T153" s="150">
        <f>S153*H153</f>
        <v>0</v>
      </c>
      <c r="U153" s="150">
        <v>0</v>
      </c>
      <c r="V153" s="150">
        <f>U153*H153</f>
        <v>0</v>
      </c>
      <c r="W153" s="150">
        <v>0</v>
      </c>
      <c r="X153" s="151">
        <f>W153*H153</f>
        <v>0</v>
      </c>
      <c r="AR153" s="152" t="s">
        <v>311</v>
      </c>
      <c r="AT153" s="152" t="s">
        <v>170</v>
      </c>
      <c r="AU153" s="152" t="s">
        <v>164</v>
      </c>
      <c r="AY153" s="18" t="s">
        <v>165</v>
      </c>
      <c r="BE153" s="153">
        <f>IF(O153="základní",K153,0)</f>
        <v>0</v>
      </c>
      <c r="BF153" s="153">
        <f>IF(O153="snížená",K153,0)</f>
        <v>0</v>
      </c>
      <c r="BG153" s="153">
        <f>IF(O153="zákl. přenesená",K153,0)</f>
        <v>0</v>
      </c>
      <c r="BH153" s="153">
        <f>IF(O153="sníž. přenesená",K153,0)</f>
        <v>0</v>
      </c>
      <c r="BI153" s="153">
        <f>IF(O153="nulová",K153,0)</f>
        <v>0</v>
      </c>
      <c r="BJ153" s="18" t="s">
        <v>84</v>
      </c>
      <c r="BK153" s="153">
        <f>ROUND(P153*H153,2)</f>
        <v>0</v>
      </c>
      <c r="BL153" s="18" t="s">
        <v>311</v>
      </c>
      <c r="BM153" s="152" t="s">
        <v>312</v>
      </c>
    </row>
    <row r="154" spans="2:65" s="1" customFormat="1" ht="24.15" customHeight="1" x14ac:dyDescent="0.2">
      <c r="B154" s="138"/>
      <c r="C154" s="139" t="s">
        <v>313</v>
      </c>
      <c r="D154" s="139" t="s">
        <v>170</v>
      </c>
      <c r="E154" s="140" t="s">
        <v>314</v>
      </c>
      <c r="F154" s="141" t="s">
        <v>315</v>
      </c>
      <c r="G154" s="142" t="s">
        <v>310</v>
      </c>
      <c r="H154" s="143">
        <v>1</v>
      </c>
      <c r="I154" s="144"/>
      <c r="J154" s="144"/>
      <c r="K154" s="145">
        <f>ROUND(P154*H154,2)</f>
        <v>0</v>
      </c>
      <c r="L154" s="146"/>
      <c r="M154" s="33"/>
      <c r="N154" s="147" t="s">
        <v>3</v>
      </c>
      <c r="O154" s="148" t="s">
        <v>45</v>
      </c>
      <c r="P154" s="149">
        <f>I154+J154</f>
        <v>0</v>
      </c>
      <c r="Q154" s="149">
        <f>ROUND(I154*H154,2)</f>
        <v>0</v>
      </c>
      <c r="R154" s="149">
        <f>ROUND(J154*H154,2)</f>
        <v>0</v>
      </c>
      <c r="T154" s="150">
        <f>S154*H154</f>
        <v>0</v>
      </c>
      <c r="U154" s="150">
        <v>0</v>
      </c>
      <c r="V154" s="150">
        <f>U154*H154</f>
        <v>0</v>
      </c>
      <c r="W154" s="150">
        <v>0</v>
      </c>
      <c r="X154" s="151">
        <f>W154*H154</f>
        <v>0</v>
      </c>
      <c r="AR154" s="152" t="s">
        <v>311</v>
      </c>
      <c r="AT154" s="152" t="s">
        <v>170</v>
      </c>
      <c r="AU154" s="152" t="s">
        <v>164</v>
      </c>
      <c r="AY154" s="18" t="s">
        <v>165</v>
      </c>
      <c r="BE154" s="153">
        <f>IF(O154="základní",K154,0)</f>
        <v>0</v>
      </c>
      <c r="BF154" s="153">
        <f>IF(O154="snížená",K154,0)</f>
        <v>0</v>
      </c>
      <c r="BG154" s="153">
        <f>IF(O154="zákl. přenesená",K154,0)</f>
        <v>0</v>
      </c>
      <c r="BH154" s="153">
        <f>IF(O154="sníž. přenesená",K154,0)</f>
        <v>0</v>
      </c>
      <c r="BI154" s="153">
        <f>IF(O154="nulová",K154,0)</f>
        <v>0</v>
      </c>
      <c r="BJ154" s="18" t="s">
        <v>84</v>
      </c>
      <c r="BK154" s="153">
        <f>ROUND(P154*H154,2)</f>
        <v>0</v>
      </c>
      <c r="BL154" s="18" t="s">
        <v>311</v>
      </c>
      <c r="BM154" s="152" t="s">
        <v>316</v>
      </c>
    </row>
    <row r="155" spans="2:65" s="1" customFormat="1" ht="16.5" customHeight="1" x14ac:dyDescent="0.2">
      <c r="B155" s="138"/>
      <c r="C155" s="139" t="s">
        <v>317</v>
      </c>
      <c r="D155" s="139" t="s">
        <v>170</v>
      </c>
      <c r="E155" s="140" t="s">
        <v>318</v>
      </c>
      <c r="F155" s="141" t="s">
        <v>319</v>
      </c>
      <c r="G155" s="142" t="s">
        <v>310</v>
      </c>
      <c r="H155" s="143">
        <v>1</v>
      </c>
      <c r="I155" s="144"/>
      <c r="J155" s="144"/>
      <c r="K155" s="145">
        <f>ROUND(P155*H155,2)</f>
        <v>0</v>
      </c>
      <c r="L155" s="146"/>
      <c r="M155" s="33"/>
      <c r="N155" s="147" t="s">
        <v>3</v>
      </c>
      <c r="O155" s="148" t="s">
        <v>45</v>
      </c>
      <c r="P155" s="149">
        <f>I155+J155</f>
        <v>0</v>
      </c>
      <c r="Q155" s="149">
        <f>ROUND(I155*H155,2)</f>
        <v>0</v>
      </c>
      <c r="R155" s="149">
        <f>ROUND(J155*H155,2)</f>
        <v>0</v>
      </c>
      <c r="T155" s="150">
        <f>S155*H155</f>
        <v>0</v>
      </c>
      <c r="U155" s="150">
        <v>0</v>
      </c>
      <c r="V155" s="150">
        <f>U155*H155</f>
        <v>0</v>
      </c>
      <c r="W155" s="150">
        <v>0</v>
      </c>
      <c r="X155" s="151">
        <f>W155*H155</f>
        <v>0</v>
      </c>
      <c r="AR155" s="152" t="s">
        <v>311</v>
      </c>
      <c r="AT155" s="152" t="s">
        <v>170</v>
      </c>
      <c r="AU155" s="152" t="s">
        <v>164</v>
      </c>
      <c r="AY155" s="18" t="s">
        <v>165</v>
      </c>
      <c r="BE155" s="153">
        <f>IF(O155="základní",K155,0)</f>
        <v>0</v>
      </c>
      <c r="BF155" s="153">
        <f>IF(O155="snížená",K155,0)</f>
        <v>0</v>
      </c>
      <c r="BG155" s="153">
        <f>IF(O155="zákl. přenesená",K155,0)</f>
        <v>0</v>
      </c>
      <c r="BH155" s="153">
        <f>IF(O155="sníž. přenesená",K155,0)</f>
        <v>0</v>
      </c>
      <c r="BI155" s="153">
        <f>IF(O155="nulová",K155,0)</f>
        <v>0</v>
      </c>
      <c r="BJ155" s="18" t="s">
        <v>84</v>
      </c>
      <c r="BK155" s="153">
        <f>ROUND(P155*H155,2)</f>
        <v>0</v>
      </c>
      <c r="BL155" s="18" t="s">
        <v>311</v>
      </c>
      <c r="BM155" s="152" t="s">
        <v>320</v>
      </c>
    </row>
    <row r="156" spans="2:65" s="1" customFormat="1" ht="16.5" customHeight="1" x14ac:dyDescent="0.2">
      <c r="B156" s="138"/>
      <c r="C156" s="139" t="s">
        <v>321</v>
      </c>
      <c r="D156" s="139" t="s">
        <v>170</v>
      </c>
      <c r="E156" s="140" t="s">
        <v>322</v>
      </c>
      <c r="F156" s="141" t="s">
        <v>323</v>
      </c>
      <c r="G156" s="142" t="s">
        <v>310</v>
      </c>
      <c r="H156" s="143">
        <v>1</v>
      </c>
      <c r="I156" s="144"/>
      <c r="J156" s="144"/>
      <c r="K156" s="145">
        <f>ROUND(P156*H156,2)</f>
        <v>0</v>
      </c>
      <c r="L156" s="146"/>
      <c r="M156" s="33"/>
      <c r="N156" s="147" t="s">
        <v>3</v>
      </c>
      <c r="O156" s="148" t="s">
        <v>45</v>
      </c>
      <c r="P156" s="149">
        <f>I156+J156</f>
        <v>0</v>
      </c>
      <c r="Q156" s="149">
        <f>ROUND(I156*H156,2)</f>
        <v>0</v>
      </c>
      <c r="R156" s="149">
        <f>ROUND(J156*H156,2)</f>
        <v>0</v>
      </c>
      <c r="T156" s="150">
        <f>S156*H156</f>
        <v>0</v>
      </c>
      <c r="U156" s="150">
        <v>0</v>
      </c>
      <c r="V156" s="150">
        <f>U156*H156</f>
        <v>0</v>
      </c>
      <c r="W156" s="150">
        <v>0</v>
      </c>
      <c r="X156" s="151">
        <f>W156*H156</f>
        <v>0</v>
      </c>
      <c r="AR156" s="152" t="s">
        <v>311</v>
      </c>
      <c r="AT156" s="152" t="s">
        <v>170</v>
      </c>
      <c r="AU156" s="152" t="s">
        <v>164</v>
      </c>
      <c r="AY156" s="18" t="s">
        <v>165</v>
      </c>
      <c r="BE156" s="153">
        <f>IF(O156="základní",K156,0)</f>
        <v>0</v>
      </c>
      <c r="BF156" s="153">
        <f>IF(O156="snížená",K156,0)</f>
        <v>0</v>
      </c>
      <c r="BG156" s="153">
        <f>IF(O156="zákl. přenesená",K156,0)</f>
        <v>0</v>
      </c>
      <c r="BH156" s="153">
        <f>IF(O156="sníž. přenesená",K156,0)</f>
        <v>0</v>
      </c>
      <c r="BI156" s="153">
        <f>IF(O156="nulová",K156,0)</f>
        <v>0</v>
      </c>
      <c r="BJ156" s="18" t="s">
        <v>84</v>
      </c>
      <c r="BK156" s="153">
        <f>ROUND(P156*H156,2)</f>
        <v>0</v>
      </c>
      <c r="BL156" s="18" t="s">
        <v>311</v>
      </c>
      <c r="BM156" s="152" t="s">
        <v>324</v>
      </c>
    </row>
    <row r="157" spans="2:65" s="11" customFormat="1" ht="22.75" customHeight="1" x14ac:dyDescent="0.25">
      <c r="B157" s="125"/>
      <c r="D157" s="126" t="s">
        <v>75</v>
      </c>
      <c r="E157" s="136" t="s">
        <v>325</v>
      </c>
      <c r="F157" s="282" t="s">
        <v>326</v>
      </c>
      <c r="I157" s="128"/>
      <c r="J157" s="128"/>
      <c r="K157" s="137">
        <f>BK157</f>
        <v>0</v>
      </c>
      <c r="M157" s="125"/>
      <c r="N157" s="130"/>
      <c r="Q157" s="131">
        <f>Q158+Q196+Q219+Q231</f>
        <v>0</v>
      </c>
      <c r="R157" s="131">
        <f>R158+R196+R219+R231</f>
        <v>0</v>
      </c>
      <c r="T157" s="132">
        <f>T158+T196+T219+T231</f>
        <v>0</v>
      </c>
      <c r="V157" s="132">
        <f>V158+V196+V219+V231</f>
        <v>0</v>
      </c>
      <c r="X157" s="133">
        <f>X158+X196+X219+X231</f>
        <v>0</v>
      </c>
      <c r="AR157" s="126" t="s">
        <v>164</v>
      </c>
      <c r="AT157" s="134" t="s">
        <v>75</v>
      </c>
      <c r="AU157" s="134" t="s">
        <v>84</v>
      </c>
      <c r="AY157" s="126" t="s">
        <v>165</v>
      </c>
      <c r="BK157" s="135">
        <f>BK158+BK196+BK219+BK231</f>
        <v>0</v>
      </c>
    </row>
    <row r="158" spans="2:65" s="11" customFormat="1" ht="20.9" customHeight="1" x14ac:dyDescent="0.25">
      <c r="B158" s="125"/>
      <c r="D158" s="126" t="s">
        <v>75</v>
      </c>
      <c r="E158" s="136" t="s">
        <v>168</v>
      </c>
      <c r="F158" s="282" t="s">
        <v>169</v>
      </c>
      <c r="I158" s="128"/>
      <c r="J158" s="128"/>
      <c r="K158" s="137">
        <f>BK158</f>
        <v>0</v>
      </c>
      <c r="M158" s="125"/>
      <c r="N158" s="130"/>
      <c r="Q158" s="131">
        <f>SUM(Q159:Q195)</f>
        <v>0</v>
      </c>
      <c r="R158" s="131">
        <f>SUM(R159:R195)</f>
        <v>0</v>
      </c>
      <c r="T158" s="132">
        <f>SUM(T159:T195)</f>
        <v>0</v>
      </c>
      <c r="V158" s="132">
        <f>SUM(V159:V195)</f>
        <v>0</v>
      </c>
      <c r="X158" s="133">
        <f>SUM(X159:X195)</f>
        <v>0</v>
      </c>
      <c r="AR158" s="126" t="s">
        <v>164</v>
      </c>
      <c r="AT158" s="134" t="s">
        <v>75</v>
      </c>
      <c r="AU158" s="134" t="s">
        <v>86</v>
      </c>
      <c r="AY158" s="126" t="s">
        <v>165</v>
      </c>
      <c r="BK158" s="135">
        <f>SUM(BK159:BK195)</f>
        <v>0</v>
      </c>
    </row>
    <row r="159" spans="2:65" s="1" customFormat="1" ht="16.5" customHeight="1" x14ac:dyDescent="0.2">
      <c r="B159" s="138"/>
      <c r="C159" s="139" t="s">
        <v>327</v>
      </c>
      <c r="D159" s="139" t="s">
        <v>170</v>
      </c>
      <c r="E159" s="140" t="s">
        <v>328</v>
      </c>
      <c r="F159" s="141" t="s">
        <v>172</v>
      </c>
      <c r="G159" s="142" t="s">
        <v>173</v>
      </c>
      <c r="H159" s="143">
        <v>420</v>
      </c>
      <c r="I159" s="144"/>
      <c r="J159" s="144"/>
      <c r="K159" s="145">
        <f t="shared" ref="K159:K195" si="40">ROUND(P159*H159,2)</f>
        <v>0</v>
      </c>
      <c r="L159" s="146"/>
      <c r="M159" s="33"/>
      <c r="N159" s="147" t="s">
        <v>3</v>
      </c>
      <c r="O159" s="148" t="s">
        <v>45</v>
      </c>
      <c r="P159" s="149">
        <f t="shared" ref="P159:P195" si="41">I159+J159</f>
        <v>0</v>
      </c>
      <c r="Q159" s="149">
        <f t="shared" ref="Q159:Q195" si="42">ROUND(I159*H159,2)</f>
        <v>0</v>
      </c>
      <c r="R159" s="149">
        <f t="shared" ref="R159:R195" si="43">ROUND(J159*H159,2)</f>
        <v>0</v>
      </c>
      <c r="T159" s="150">
        <f t="shared" ref="T159:T195" si="44">S159*H159</f>
        <v>0</v>
      </c>
      <c r="U159" s="150">
        <v>0</v>
      </c>
      <c r="V159" s="150">
        <f t="shared" ref="V159:V195" si="45">U159*H159</f>
        <v>0</v>
      </c>
      <c r="W159" s="150">
        <v>0</v>
      </c>
      <c r="X159" s="151">
        <f t="shared" ref="X159:X195" si="46">W159*H159</f>
        <v>0</v>
      </c>
      <c r="AR159" s="152" t="s">
        <v>174</v>
      </c>
      <c r="AT159" s="152" t="s">
        <v>170</v>
      </c>
      <c r="AU159" s="152" t="s">
        <v>164</v>
      </c>
      <c r="AY159" s="18" t="s">
        <v>165</v>
      </c>
      <c r="BE159" s="153">
        <f t="shared" ref="BE159:BE195" si="47">IF(O159="základní",K159,0)</f>
        <v>0</v>
      </c>
      <c r="BF159" s="153">
        <f t="shared" ref="BF159:BF195" si="48">IF(O159="snížená",K159,0)</f>
        <v>0</v>
      </c>
      <c r="BG159" s="153">
        <f t="shared" ref="BG159:BG195" si="49">IF(O159="zákl. přenesená",K159,0)</f>
        <v>0</v>
      </c>
      <c r="BH159" s="153">
        <f t="shared" ref="BH159:BH195" si="50">IF(O159="sníž. přenesená",K159,0)</f>
        <v>0</v>
      </c>
      <c r="BI159" s="153">
        <f t="shared" ref="BI159:BI195" si="51">IF(O159="nulová",K159,0)</f>
        <v>0</v>
      </c>
      <c r="BJ159" s="18" t="s">
        <v>84</v>
      </c>
      <c r="BK159" s="153">
        <f t="shared" ref="BK159:BK195" si="52">ROUND(P159*H159,2)</f>
        <v>0</v>
      </c>
      <c r="BL159" s="18" t="s">
        <v>174</v>
      </c>
      <c r="BM159" s="152" t="s">
        <v>329</v>
      </c>
    </row>
    <row r="160" spans="2:65" s="1" customFormat="1" ht="16.5" customHeight="1" x14ac:dyDescent="0.2">
      <c r="B160" s="138"/>
      <c r="C160" s="139" t="s">
        <v>330</v>
      </c>
      <c r="D160" s="139" t="s">
        <v>170</v>
      </c>
      <c r="E160" s="140" t="s">
        <v>331</v>
      </c>
      <c r="F160" s="141" t="s">
        <v>177</v>
      </c>
      <c r="G160" s="142" t="s">
        <v>178</v>
      </c>
      <c r="H160" s="143">
        <v>16</v>
      </c>
      <c r="I160" s="144"/>
      <c r="J160" s="144"/>
      <c r="K160" s="145">
        <f t="shared" si="40"/>
        <v>0</v>
      </c>
      <c r="L160" s="146"/>
      <c r="M160" s="33"/>
      <c r="N160" s="147" t="s">
        <v>3</v>
      </c>
      <c r="O160" s="148" t="s">
        <v>45</v>
      </c>
      <c r="P160" s="149">
        <f t="shared" si="41"/>
        <v>0</v>
      </c>
      <c r="Q160" s="149">
        <f t="shared" si="42"/>
        <v>0</v>
      </c>
      <c r="R160" s="149">
        <f t="shared" si="43"/>
        <v>0</v>
      </c>
      <c r="T160" s="150">
        <f t="shared" si="44"/>
        <v>0</v>
      </c>
      <c r="U160" s="150">
        <v>0</v>
      </c>
      <c r="V160" s="150">
        <f t="shared" si="45"/>
        <v>0</v>
      </c>
      <c r="W160" s="150">
        <v>0</v>
      </c>
      <c r="X160" s="151">
        <f t="shared" si="46"/>
        <v>0</v>
      </c>
      <c r="AR160" s="152" t="s">
        <v>174</v>
      </c>
      <c r="AT160" s="152" t="s">
        <v>170</v>
      </c>
      <c r="AU160" s="152" t="s">
        <v>164</v>
      </c>
      <c r="AY160" s="18" t="s">
        <v>165</v>
      </c>
      <c r="BE160" s="153">
        <f t="shared" si="47"/>
        <v>0</v>
      </c>
      <c r="BF160" s="153">
        <f t="shared" si="48"/>
        <v>0</v>
      </c>
      <c r="BG160" s="153">
        <f t="shared" si="49"/>
        <v>0</v>
      </c>
      <c r="BH160" s="153">
        <f t="shared" si="50"/>
        <v>0</v>
      </c>
      <c r="BI160" s="153">
        <f t="shared" si="51"/>
        <v>0</v>
      </c>
      <c r="BJ160" s="18" t="s">
        <v>84</v>
      </c>
      <c r="BK160" s="153">
        <f t="shared" si="52"/>
        <v>0</v>
      </c>
      <c r="BL160" s="18" t="s">
        <v>174</v>
      </c>
      <c r="BM160" s="152" t="s">
        <v>332</v>
      </c>
    </row>
    <row r="161" spans="2:65" s="1" customFormat="1" ht="16.5" customHeight="1" x14ac:dyDescent="0.2">
      <c r="B161" s="138"/>
      <c r="C161" s="139" t="s">
        <v>333</v>
      </c>
      <c r="D161" s="139" t="s">
        <v>170</v>
      </c>
      <c r="E161" s="140" t="s">
        <v>334</v>
      </c>
      <c r="F161" s="141" t="s">
        <v>335</v>
      </c>
      <c r="G161" s="142" t="s">
        <v>178</v>
      </c>
      <c r="H161" s="143">
        <v>2</v>
      </c>
      <c r="I161" s="144"/>
      <c r="J161" s="144"/>
      <c r="K161" s="145">
        <f t="shared" si="40"/>
        <v>0</v>
      </c>
      <c r="L161" s="146"/>
      <c r="M161" s="33"/>
      <c r="N161" s="147" t="s">
        <v>3</v>
      </c>
      <c r="O161" s="148" t="s">
        <v>45</v>
      </c>
      <c r="P161" s="149">
        <f t="shared" si="41"/>
        <v>0</v>
      </c>
      <c r="Q161" s="149">
        <f t="shared" si="42"/>
        <v>0</v>
      </c>
      <c r="R161" s="149">
        <f t="shared" si="43"/>
        <v>0</v>
      </c>
      <c r="T161" s="150">
        <f t="shared" si="44"/>
        <v>0</v>
      </c>
      <c r="U161" s="150">
        <v>0</v>
      </c>
      <c r="V161" s="150">
        <f t="shared" si="45"/>
        <v>0</v>
      </c>
      <c r="W161" s="150">
        <v>0</v>
      </c>
      <c r="X161" s="151">
        <f t="shared" si="46"/>
        <v>0</v>
      </c>
      <c r="AR161" s="152" t="s">
        <v>174</v>
      </c>
      <c r="AT161" s="152" t="s">
        <v>170</v>
      </c>
      <c r="AU161" s="152" t="s">
        <v>164</v>
      </c>
      <c r="AY161" s="18" t="s">
        <v>165</v>
      </c>
      <c r="BE161" s="153">
        <f t="shared" si="47"/>
        <v>0</v>
      </c>
      <c r="BF161" s="153">
        <f t="shared" si="48"/>
        <v>0</v>
      </c>
      <c r="BG161" s="153">
        <f t="shared" si="49"/>
        <v>0</v>
      </c>
      <c r="BH161" s="153">
        <f t="shared" si="50"/>
        <v>0</v>
      </c>
      <c r="BI161" s="153">
        <f t="shared" si="51"/>
        <v>0</v>
      </c>
      <c r="BJ161" s="18" t="s">
        <v>84</v>
      </c>
      <c r="BK161" s="153">
        <f t="shared" si="52"/>
        <v>0</v>
      </c>
      <c r="BL161" s="18" t="s">
        <v>174</v>
      </c>
      <c r="BM161" s="152" t="s">
        <v>336</v>
      </c>
    </row>
    <row r="162" spans="2:65" s="1" customFormat="1" ht="16.5" customHeight="1" x14ac:dyDescent="0.2">
      <c r="B162" s="138"/>
      <c r="C162" s="139" t="s">
        <v>337</v>
      </c>
      <c r="D162" s="139" t="s">
        <v>170</v>
      </c>
      <c r="E162" s="140" t="s">
        <v>338</v>
      </c>
      <c r="F162" s="141" t="s">
        <v>181</v>
      </c>
      <c r="G162" s="142" t="s">
        <v>173</v>
      </c>
      <c r="H162" s="143">
        <v>140</v>
      </c>
      <c r="I162" s="144"/>
      <c r="J162" s="144"/>
      <c r="K162" s="145">
        <f t="shared" si="40"/>
        <v>0</v>
      </c>
      <c r="L162" s="146"/>
      <c r="M162" s="33"/>
      <c r="N162" s="147" t="s">
        <v>3</v>
      </c>
      <c r="O162" s="148" t="s">
        <v>45</v>
      </c>
      <c r="P162" s="149">
        <f t="shared" si="41"/>
        <v>0</v>
      </c>
      <c r="Q162" s="149">
        <f t="shared" si="42"/>
        <v>0</v>
      </c>
      <c r="R162" s="149">
        <f t="shared" si="43"/>
        <v>0</v>
      </c>
      <c r="T162" s="150">
        <f t="shared" si="44"/>
        <v>0</v>
      </c>
      <c r="U162" s="150">
        <v>0</v>
      </c>
      <c r="V162" s="150">
        <f t="shared" si="45"/>
        <v>0</v>
      </c>
      <c r="W162" s="150">
        <v>0</v>
      </c>
      <c r="X162" s="151">
        <f t="shared" si="46"/>
        <v>0</v>
      </c>
      <c r="AR162" s="152" t="s">
        <v>174</v>
      </c>
      <c r="AT162" s="152" t="s">
        <v>170</v>
      </c>
      <c r="AU162" s="152" t="s">
        <v>164</v>
      </c>
      <c r="AY162" s="18" t="s">
        <v>165</v>
      </c>
      <c r="BE162" s="153">
        <f t="shared" si="47"/>
        <v>0</v>
      </c>
      <c r="BF162" s="153">
        <f t="shared" si="48"/>
        <v>0</v>
      </c>
      <c r="BG162" s="153">
        <f t="shared" si="49"/>
        <v>0</v>
      </c>
      <c r="BH162" s="153">
        <f t="shared" si="50"/>
        <v>0</v>
      </c>
      <c r="BI162" s="153">
        <f t="shared" si="51"/>
        <v>0</v>
      </c>
      <c r="BJ162" s="18" t="s">
        <v>84</v>
      </c>
      <c r="BK162" s="153">
        <f t="shared" si="52"/>
        <v>0</v>
      </c>
      <c r="BL162" s="18" t="s">
        <v>174</v>
      </c>
      <c r="BM162" s="152" t="s">
        <v>339</v>
      </c>
    </row>
    <row r="163" spans="2:65" s="1" customFormat="1" ht="21.75" customHeight="1" x14ac:dyDescent="0.2">
      <c r="B163" s="138"/>
      <c r="C163" s="139" t="s">
        <v>340</v>
      </c>
      <c r="D163" s="139" t="s">
        <v>170</v>
      </c>
      <c r="E163" s="140" t="s">
        <v>341</v>
      </c>
      <c r="F163" s="141" t="s">
        <v>342</v>
      </c>
      <c r="G163" s="142" t="s">
        <v>173</v>
      </c>
      <c r="H163" s="143">
        <v>220</v>
      </c>
      <c r="I163" s="144"/>
      <c r="J163" s="144"/>
      <c r="K163" s="145">
        <f t="shared" si="40"/>
        <v>0</v>
      </c>
      <c r="L163" s="146"/>
      <c r="M163" s="33"/>
      <c r="N163" s="147" t="s">
        <v>3</v>
      </c>
      <c r="O163" s="148" t="s">
        <v>45</v>
      </c>
      <c r="P163" s="149">
        <f t="shared" si="41"/>
        <v>0</v>
      </c>
      <c r="Q163" s="149">
        <f t="shared" si="42"/>
        <v>0</v>
      </c>
      <c r="R163" s="149">
        <f t="shared" si="43"/>
        <v>0</v>
      </c>
      <c r="T163" s="150">
        <f t="shared" si="44"/>
        <v>0</v>
      </c>
      <c r="U163" s="150">
        <v>0</v>
      </c>
      <c r="V163" s="150">
        <f t="shared" si="45"/>
        <v>0</v>
      </c>
      <c r="W163" s="150">
        <v>0</v>
      </c>
      <c r="X163" s="151">
        <f t="shared" si="46"/>
        <v>0</v>
      </c>
      <c r="AR163" s="152" t="s">
        <v>174</v>
      </c>
      <c r="AT163" s="152" t="s">
        <v>170</v>
      </c>
      <c r="AU163" s="152" t="s">
        <v>164</v>
      </c>
      <c r="AY163" s="18" t="s">
        <v>165</v>
      </c>
      <c r="BE163" s="153">
        <f t="shared" si="47"/>
        <v>0</v>
      </c>
      <c r="BF163" s="153">
        <f t="shared" si="48"/>
        <v>0</v>
      </c>
      <c r="BG163" s="153">
        <f t="shared" si="49"/>
        <v>0</v>
      </c>
      <c r="BH163" s="153">
        <f t="shared" si="50"/>
        <v>0</v>
      </c>
      <c r="BI163" s="153">
        <f t="shared" si="51"/>
        <v>0</v>
      </c>
      <c r="BJ163" s="18" t="s">
        <v>84</v>
      </c>
      <c r="BK163" s="153">
        <f t="shared" si="52"/>
        <v>0</v>
      </c>
      <c r="BL163" s="18" t="s">
        <v>174</v>
      </c>
      <c r="BM163" s="152" t="s">
        <v>343</v>
      </c>
    </row>
    <row r="164" spans="2:65" s="1" customFormat="1" ht="16.5" customHeight="1" x14ac:dyDescent="0.2">
      <c r="B164" s="138"/>
      <c r="C164" s="139" t="s">
        <v>344</v>
      </c>
      <c r="D164" s="139" t="s">
        <v>170</v>
      </c>
      <c r="E164" s="140" t="s">
        <v>345</v>
      </c>
      <c r="F164" s="141" t="s">
        <v>346</v>
      </c>
      <c r="G164" s="142" t="s">
        <v>173</v>
      </c>
      <c r="H164" s="143">
        <v>160</v>
      </c>
      <c r="I164" s="144"/>
      <c r="J164" s="144"/>
      <c r="K164" s="145">
        <f t="shared" si="40"/>
        <v>0</v>
      </c>
      <c r="L164" s="146"/>
      <c r="M164" s="33"/>
      <c r="N164" s="147" t="s">
        <v>3</v>
      </c>
      <c r="O164" s="148" t="s">
        <v>45</v>
      </c>
      <c r="P164" s="149">
        <f t="shared" si="41"/>
        <v>0</v>
      </c>
      <c r="Q164" s="149">
        <f t="shared" si="42"/>
        <v>0</v>
      </c>
      <c r="R164" s="149">
        <f t="shared" si="43"/>
        <v>0</v>
      </c>
      <c r="T164" s="150">
        <f t="shared" si="44"/>
        <v>0</v>
      </c>
      <c r="U164" s="150">
        <v>0</v>
      </c>
      <c r="V164" s="150">
        <f t="shared" si="45"/>
        <v>0</v>
      </c>
      <c r="W164" s="150">
        <v>0</v>
      </c>
      <c r="X164" s="151">
        <f t="shared" si="46"/>
        <v>0</v>
      </c>
      <c r="AR164" s="152" t="s">
        <v>174</v>
      </c>
      <c r="AT164" s="152" t="s">
        <v>170</v>
      </c>
      <c r="AU164" s="152" t="s">
        <v>164</v>
      </c>
      <c r="AY164" s="18" t="s">
        <v>165</v>
      </c>
      <c r="BE164" s="153">
        <f t="shared" si="47"/>
        <v>0</v>
      </c>
      <c r="BF164" s="153">
        <f t="shared" si="48"/>
        <v>0</v>
      </c>
      <c r="BG164" s="153">
        <f t="shared" si="49"/>
        <v>0</v>
      </c>
      <c r="BH164" s="153">
        <f t="shared" si="50"/>
        <v>0</v>
      </c>
      <c r="BI164" s="153">
        <f t="shared" si="51"/>
        <v>0</v>
      </c>
      <c r="BJ164" s="18" t="s">
        <v>84</v>
      </c>
      <c r="BK164" s="153">
        <f t="shared" si="52"/>
        <v>0</v>
      </c>
      <c r="BL164" s="18" t="s">
        <v>174</v>
      </c>
      <c r="BM164" s="152" t="s">
        <v>347</v>
      </c>
    </row>
    <row r="165" spans="2:65" s="1" customFormat="1" ht="16.5" customHeight="1" x14ac:dyDescent="0.2">
      <c r="B165" s="138"/>
      <c r="C165" s="139" t="s">
        <v>348</v>
      </c>
      <c r="D165" s="139" t="s">
        <v>170</v>
      </c>
      <c r="E165" s="140" t="s">
        <v>349</v>
      </c>
      <c r="F165" s="141" t="s">
        <v>350</v>
      </c>
      <c r="G165" s="142" t="s">
        <v>178</v>
      </c>
      <c r="H165" s="143">
        <v>1</v>
      </c>
      <c r="I165" s="144"/>
      <c r="J165" s="144"/>
      <c r="K165" s="145">
        <f t="shared" si="40"/>
        <v>0</v>
      </c>
      <c r="L165" s="146"/>
      <c r="M165" s="33"/>
      <c r="N165" s="147" t="s">
        <v>3</v>
      </c>
      <c r="O165" s="148" t="s">
        <v>45</v>
      </c>
      <c r="P165" s="149">
        <f t="shared" si="41"/>
        <v>0</v>
      </c>
      <c r="Q165" s="149">
        <f t="shared" si="42"/>
        <v>0</v>
      </c>
      <c r="R165" s="149">
        <f t="shared" si="43"/>
        <v>0</v>
      </c>
      <c r="T165" s="150">
        <f t="shared" si="44"/>
        <v>0</v>
      </c>
      <c r="U165" s="150">
        <v>0</v>
      </c>
      <c r="V165" s="150">
        <f t="shared" si="45"/>
        <v>0</v>
      </c>
      <c r="W165" s="150">
        <v>0</v>
      </c>
      <c r="X165" s="151">
        <f t="shared" si="46"/>
        <v>0</v>
      </c>
      <c r="AR165" s="152" t="s">
        <v>174</v>
      </c>
      <c r="AT165" s="152" t="s">
        <v>170</v>
      </c>
      <c r="AU165" s="152" t="s">
        <v>164</v>
      </c>
      <c r="AY165" s="18" t="s">
        <v>165</v>
      </c>
      <c r="BE165" s="153">
        <f t="shared" si="47"/>
        <v>0</v>
      </c>
      <c r="BF165" s="153">
        <f t="shared" si="48"/>
        <v>0</v>
      </c>
      <c r="BG165" s="153">
        <f t="shared" si="49"/>
        <v>0</v>
      </c>
      <c r="BH165" s="153">
        <f t="shared" si="50"/>
        <v>0</v>
      </c>
      <c r="BI165" s="153">
        <f t="shared" si="51"/>
        <v>0</v>
      </c>
      <c r="BJ165" s="18" t="s">
        <v>84</v>
      </c>
      <c r="BK165" s="153">
        <f t="shared" si="52"/>
        <v>0</v>
      </c>
      <c r="BL165" s="18" t="s">
        <v>174</v>
      </c>
      <c r="BM165" s="152" t="s">
        <v>351</v>
      </c>
    </row>
    <row r="166" spans="2:65" s="1" customFormat="1" ht="16.5" customHeight="1" x14ac:dyDescent="0.2">
      <c r="B166" s="138"/>
      <c r="C166" s="139" t="s">
        <v>352</v>
      </c>
      <c r="D166" s="139" t="s">
        <v>170</v>
      </c>
      <c r="E166" s="140" t="s">
        <v>353</v>
      </c>
      <c r="F166" s="141" t="s">
        <v>354</v>
      </c>
      <c r="G166" s="142" t="s">
        <v>178</v>
      </c>
      <c r="H166" s="143">
        <v>1</v>
      </c>
      <c r="I166" s="144"/>
      <c r="J166" s="144"/>
      <c r="K166" s="145">
        <f t="shared" si="40"/>
        <v>0</v>
      </c>
      <c r="L166" s="146"/>
      <c r="M166" s="33"/>
      <c r="N166" s="147" t="s">
        <v>3</v>
      </c>
      <c r="O166" s="148" t="s">
        <v>45</v>
      </c>
      <c r="P166" s="149">
        <f t="shared" si="41"/>
        <v>0</v>
      </c>
      <c r="Q166" s="149">
        <f t="shared" si="42"/>
        <v>0</v>
      </c>
      <c r="R166" s="149">
        <f t="shared" si="43"/>
        <v>0</v>
      </c>
      <c r="T166" s="150">
        <f t="shared" si="44"/>
        <v>0</v>
      </c>
      <c r="U166" s="150">
        <v>0</v>
      </c>
      <c r="V166" s="150">
        <f t="shared" si="45"/>
        <v>0</v>
      </c>
      <c r="W166" s="150">
        <v>0</v>
      </c>
      <c r="X166" s="151">
        <f t="shared" si="46"/>
        <v>0</v>
      </c>
      <c r="AR166" s="152" t="s">
        <v>174</v>
      </c>
      <c r="AT166" s="152" t="s">
        <v>170</v>
      </c>
      <c r="AU166" s="152" t="s">
        <v>164</v>
      </c>
      <c r="AY166" s="18" t="s">
        <v>165</v>
      </c>
      <c r="BE166" s="153">
        <f t="shared" si="47"/>
        <v>0</v>
      </c>
      <c r="BF166" s="153">
        <f t="shared" si="48"/>
        <v>0</v>
      </c>
      <c r="BG166" s="153">
        <f t="shared" si="49"/>
        <v>0</v>
      </c>
      <c r="BH166" s="153">
        <f t="shared" si="50"/>
        <v>0</v>
      </c>
      <c r="BI166" s="153">
        <f t="shared" si="51"/>
        <v>0</v>
      </c>
      <c r="BJ166" s="18" t="s">
        <v>84</v>
      </c>
      <c r="BK166" s="153">
        <f t="shared" si="52"/>
        <v>0</v>
      </c>
      <c r="BL166" s="18" t="s">
        <v>174</v>
      </c>
      <c r="BM166" s="152" t="s">
        <v>355</v>
      </c>
    </row>
    <row r="167" spans="2:65" s="1" customFormat="1" ht="16.5" customHeight="1" x14ac:dyDescent="0.2">
      <c r="B167" s="138"/>
      <c r="C167" s="139" t="s">
        <v>356</v>
      </c>
      <c r="D167" s="139" t="s">
        <v>170</v>
      </c>
      <c r="E167" s="140" t="s">
        <v>357</v>
      </c>
      <c r="F167" s="141" t="s">
        <v>358</v>
      </c>
      <c r="G167" s="142" t="s">
        <v>178</v>
      </c>
      <c r="H167" s="143">
        <v>1</v>
      </c>
      <c r="I167" s="144"/>
      <c r="J167" s="144"/>
      <c r="K167" s="145">
        <f t="shared" si="40"/>
        <v>0</v>
      </c>
      <c r="L167" s="146"/>
      <c r="M167" s="33"/>
      <c r="N167" s="147" t="s">
        <v>3</v>
      </c>
      <c r="O167" s="148" t="s">
        <v>45</v>
      </c>
      <c r="P167" s="149">
        <f t="shared" si="41"/>
        <v>0</v>
      </c>
      <c r="Q167" s="149">
        <f t="shared" si="42"/>
        <v>0</v>
      </c>
      <c r="R167" s="149">
        <f t="shared" si="43"/>
        <v>0</v>
      </c>
      <c r="T167" s="150">
        <f t="shared" si="44"/>
        <v>0</v>
      </c>
      <c r="U167" s="150">
        <v>0</v>
      </c>
      <c r="V167" s="150">
        <f t="shared" si="45"/>
        <v>0</v>
      </c>
      <c r="W167" s="150">
        <v>0</v>
      </c>
      <c r="X167" s="151">
        <f t="shared" si="46"/>
        <v>0</v>
      </c>
      <c r="AR167" s="152" t="s">
        <v>174</v>
      </c>
      <c r="AT167" s="152" t="s">
        <v>170</v>
      </c>
      <c r="AU167" s="152" t="s">
        <v>164</v>
      </c>
      <c r="AY167" s="18" t="s">
        <v>165</v>
      </c>
      <c r="BE167" s="153">
        <f t="shared" si="47"/>
        <v>0</v>
      </c>
      <c r="BF167" s="153">
        <f t="shared" si="48"/>
        <v>0</v>
      </c>
      <c r="BG167" s="153">
        <f t="shared" si="49"/>
        <v>0</v>
      </c>
      <c r="BH167" s="153">
        <f t="shared" si="50"/>
        <v>0</v>
      </c>
      <c r="BI167" s="153">
        <f t="shared" si="51"/>
        <v>0</v>
      </c>
      <c r="BJ167" s="18" t="s">
        <v>84</v>
      </c>
      <c r="BK167" s="153">
        <f t="shared" si="52"/>
        <v>0</v>
      </c>
      <c r="BL167" s="18" t="s">
        <v>174</v>
      </c>
      <c r="BM167" s="152" t="s">
        <v>359</v>
      </c>
    </row>
    <row r="168" spans="2:65" s="1" customFormat="1" ht="16.5" customHeight="1" x14ac:dyDescent="0.2">
      <c r="B168" s="138"/>
      <c r="C168" s="139" t="s">
        <v>360</v>
      </c>
      <c r="D168" s="139" t="s">
        <v>170</v>
      </c>
      <c r="E168" s="140" t="s">
        <v>361</v>
      </c>
      <c r="F168" s="141" t="s">
        <v>362</v>
      </c>
      <c r="G168" s="142" t="s">
        <v>173</v>
      </c>
      <c r="H168" s="143">
        <v>160</v>
      </c>
      <c r="I168" s="144"/>
      <c r="J168" s="144"/>
      <c r="K168" s="145">
        <f t="shared" si="40"/>
        <v>0</v>
      </c>
      <c r="L168" s="146"/>
      <c r="M168" s="33"/>
      <c r="N168" s="147" t="s">
        <v>3</v>
      </c>
      <c r="O168" s="148" t="s">
        <v>45</v>
      </c>
      <c r="P168" s="149">
        <f t="shared" si="41"/>
        <v>0</v>
      </c>
      <c r="Q168" s="149">
        <f t="shared" si="42"/>
        <v>0</v>
      </c>
      <c r="R168" s="149">
        <f t="shared" si="43"/>
        <v>0</v>
      </c>
      <c r="T168" s="150">
        <f t="shared" si="44"/>
        <v>0</v>
      </c>
      <c r="U168" s="150">
        <v>0</v>
      </c>
      <c r="V168" s="150">
        <f t="shared" si="45"/>
        <v>0</v>
      </c>
      <c r="W168" s="150">
        <v>0</v>
      </c>
      <c r="X168" s="151">
        <f t="shared" si="46"/>
        <v>0</v>
      </c>
      <c r="AR168" s="152" t="s">
        <v>174</v>
      </c>
      <c r="AT168" s="152" t="s">
        <v>170</v>
      </c>
      <c r="AU168" s="152" t="s">
        <v>164</v>
      </c>
      <c r="AY168" s="18" t="s">
        <v>165</v>
      </c>
      <c r="BE168" s="153">
        <f t="shared" si="47"/>
        <v>0</v>
      </c>
      <c r="BF168" s="153">
        <f t="shared" si="48"/>
        <v>0</v>
      </c>
      <c r="BG168" s="153">
        <f t="shared" si="49"/>
        <v>0</v>
      </c>
      <c r="BH168" s="153">
        <f t="shared" si="50"/>
        <v>0</v>
      </c>
      <c r="BI168" s="153">
        <f t="shared" si="51"/>
        <v>0</v>
      </c>
      <c r="BJ168" s="18" t="s">
        <v>84</v>
      </c>
      <c r="BK168" s="153">
        <f t="shared" si="52"/>
        <v>0</v>
      </c>
      <c r="BL168" s="18" t="s">
        <v>174</v>
      </c>
      <c r="BM168" s="152" t="s">
        <v>363</v>
      </c>
    </row>
    <row r="169" spans="2:65" s="1" customFormat="1" ht="16.5" customHeight="1" x14ac:dyDescent="0.2">
      <c r="B169" s="138"/>
      <c r="C169" s="139" t="s">
        <v>364</v>
      </c>
      <c r="D169" s="139" t="s">
        <v>170</v>
      </c>
      <c r="E169" s="140" t="s">
        <v>365</v>
      </c>
      <c r="F169" s="141" t="s">
        <v>366</v>
      </c>
      <c r="G169" s="142" t="s">
        <v>178</v>
      </c>
      <c r="H169" s="143">
        <v>1215</v>
      </c>
      <c r="I169" s="144"/>
      <c r="J169" s="144"/>
      <c r="K169" s="145">
        <f t="shared" si="40"/>
        <v>0</v>
      </c>
      <c r="L169" s="146"/>
      <c r="M169" s="33"/>
      <c r="N169" s="147" t="s">
        <v>3</v>
      </c>
      <c r="O169" s="148" t="s">
        <v>45</v>
      </c>
      <c r="P169" s="149">
        <f t="shared" si="41"/>
        <v>0</v>
      </c>
      <c r="Q169" s="149">
        <f t="shared" si="42"/>
        <v>0</v>
      </c>
      <c r="R169" s="149">
        <f t="shared" si="43"/>
        <v>0</v>
      </c>
      <c r="T169" s="150">
        <f t="shared" si="44"/>
        <v>0</v>
      </c>
      <c r="U169" s="150">
        <v>0</v>
      </c>
      <c r="V169" s="150">
        <f t="shared" si="45"/>
        <v>0</v>
      </c>
      <c r="W169" s="150">
        <v>0</v>
      </c>
      <c r="X169" s="151">
        <f t="shared" si="46"/>
        <v>0</v>
      </c>
      <c r="AR169" s="152" t="s">
        <v>174</v>
      </c>
      <c r="AT169" s="152" t="s">
        <v>170</v>
      </c>
      <c r="AU169" s="152" t="s">
        <v>164</v>
      </c>
      <c r="AY169" s="18" t="s">
        <v>165</v>
      </c>
      <c r="BE169" s="153">
        <f t="shared" si="47"/>
        <v>0</v>
      </c>
      <c r="BF169" s="153">
        <f t="shared" si="48"/>
        <v>0</v>
      </c>
      <c r="BG169" s="153">
        <f t="shared" si="49"/>
        <v>0</v>
      </c>
      <c r="BH169" s="153">
        <f t="shared" si="50"/>
        <v>0</v>
      </c>
      <c r="BI169" s="153">
        <f t="shared" si="51"/>
        <v>0</v>
      </c>
      <c r="BJ169" s="18" t="s">
        <v>84</v>
      </c>
      <c r="BK169" s="153">
        <f t="shared" si="52"/>
        <v>0</v>
      </c>
      <c r="BL169" s="18" t="s">
        <v>174</v>
      </c>
      <c r="BM169" s="152" t="s">
        <v>367</v>
      </c>
    </row>
    <row r="170" spans="2:65" s="1" customFormat="1" ht="16.5" customHeight="1" x14ac:dyDescent="0.2">
      <c r="B170" s="138"/>
      <c r="C170" s="139" t="s">
        <v>368</v>
      </c>
      <c r="D170" s="139" t="s">
        <v>170</v>
      </c>
      <c r="E170" s="140" t="s">
        <v>369</v>
      </c>
      <c r="F170" s="141" t="s">
        <v>370</v>
      </c>
      <c r="G170" s="142" t="s">
        <v>173</v>
      </c>
      <c r="H170" s="143">
        <v>390</v>
      </c>
      <c r="I170" s="144"/>
      <c r="J170" s="144"/>
      <c r="K170" s="145">
        <f t="shared" si="40"/>
        <v>0</v>
      </c>
      <c r="L170" s="146"/>
      <c r="M170" s="33"/>
      <c r="N170" s="147" t="s">
        <v>3</v>
      </c>
      <c r="O170" s="148" t="s">
        <v>45</v>
      </c>
      <c r="P170" s="149">
        <f t="shared" si="41"/>
        <v>0</v>
      </c>
      <c r="Q170" s="149">
        <f t="shared" si="42"/>
        <v>0</v>
      </c>
      <c r="R170" s="149">
        <f t="shared" si="43"/>
        <v>0</v>
      </c>
      <c r="T170" s="150">
        <f t="shared" si="44"/>
        <v>0</v>
      </c>
      <c r="U170" s="150">
        <v>0</v>
      </c>
      <c r="V170" s="150">
        <f t="shared" si="45"/>
        <v>0</v>
      </c>
      <c r="W170" s="150">
        <v>0</v>
      </c>
      <c r="X170" s="151">
        <f t="shared" si="46"/>
        <v>0</v>
      </c>
      <c r="AR170" s="152" t="s">
        <v>174</v>
      </c>
      <c r="AT170" s="152" t="s">
        <v>170</v>
      </c>
      <c r="AU170" s="152" t="s">
        <v>164</v>
      </c>
      <c r="AY170" s="18" t="s">
        <v>165</v>
      </c>
      <c r="BE170" s="153">
        <f t="shared" si="47"/>
        <v>0</v>
      </c>
      <c r="BF170" s="153">
        <f t="shared" si="48"/>
        <v>0</v>
      </c>
      <c r="BG170" s="153">
        <f t="shared" si="49"/>
        <v>0</v>
      </c>
      <c r="BH170" s="153">
        <f t="shared" si="50"/>
        <v>0</v>
      </c>
      <c r="BI170" s="153">
        <f t="shared" si="51"/>
        <v>0</v>
      </c>
      <c r="BJ170" s="18" t="s">
        <v>84</v>
      </c>
      <c r="BK170" s="153">
        <f t="shared" si="52"/>
        <v>0</v>
      </c>
      <c r="BL170" s="18" t="s">
        <v>174</v>
      </c>
      <c r="BM170" s="152" t="s">
        <v>371</v>
      </c>
    </row>
    <row r="171" spans="2:65" s="1" customFormat="1" ht="16.5" customHeight="1" x14ac:dyDescent="0.2">
      <c r="B171" s="138"/>
      <c r="C171" s="139" t="s">
        <v>372</v>
      </c>
      <c r="D171" s="139" t="s">
        <v>170</v>
      </c>
      <c r="E171" s="140" t="s">
        <v>373</v>
      </c>
      <c r="F171" s="141" t="s">
        <v>184</v>
      </c>
      <c r="G171" s="142" t="s">
        <v>173</v>
      </c>
      <c r="H171" s="143">
        <v>85</v>
      </c>
      <c r="I171" s="144"/>
      <c r="J171" s="144"/>
      <c r="K171" s="145">
        <f t="shared" si="40"/>
        <v>0</v>
      </c>
      <c r="L171" s="146"/>
      <c r="M171" s="33"/>
      <c r="N171" s="147" t="s">
        <v>3</v>
      </c>
      <c r="O171" s="148" t="s">
        <v>45</v>
      </c>
      <c r="P171" s="149">
        <f t="shared" si="41"/>
        <v>0</v>
      </c>
      <c r="Q171" s="149">
        <f t="shared" si="42"/>
        <v>0</v>
      </c>
      <c r="R171" s="149">
        <f t="shared" si="43"/>
        <v>0</v>
      </c>
      <c r="T171" s="150">
        <f t="shared" si="44"/>
        <v>0</v>
      </c>
      <c r="U171" s="150">
        <v>0</v>
      </c>
      <c r="V171" s="150">
        <f t="shared" si="45"/>
        <v>0</v>
      </c>
      <c r="W171" s="150">
        <v>0</v>
      </c>
      <c r="X171" s="151">
        <f t="shared" si="46"/>
        <v>0</v>
      </c>
      <c r="AR171" s="152" t="s">
        <v>174</v>
      </c>
      <c r="AT171" s="152" t="s">
        <v>170</v>
      </c>
      <c r="AU171" s="152" t="s">
        <v>164</v>
      </c>
      <c r="AY171" s="18" t="s">
        <v>165</v>
      </c>
      <c r="BE171" s="153">
        <f t="shared" si="47"/>
        <v>0</v>
      </c>
      <c r="BF171" s="153">
        <f t="shared" si="48"/>
        <v>0</v>
      </c>
      <c r="BG171" s="153">
        <f t="shared" si="49"/>
        <v>0</v>
      </c>
      <c r="BH171" s="153">
        <f t="shared" si="50"/>
        <v>0</v>
      </c>
      <c r="BI171" s="153">
        <f t="shared" si="51"/>
        <v>0</v>
      </c>
      <c r="BJ171" s="18" t="s">
        <v>84</v>
      </c>
      <c r="BK171" s="153">
        <f t="shared" si="52"/>
        <v>0</v>
      </c>
      <c r="BL171" s="18" t="s">
        <v>174</v>
      </c>
      <c r="BM171" s="152" t="s">
        <v>374</v>
      </c>
    </row>
    <row r="172" spans="2:65" s="1" customFormat="1" ht="16.5" customHeight="1" x14ac:dyDescent="0.2">
      <c r="B172" s="138"/>
      <c r="C172" s="139" t="s">
        <v>375</v>
      </c>
      <c r="D172" s="139" t="s">
        <v>170</v>
      </c>
      <c r="E172" s="140" t="s">
        <v>376</v>
      </c>
      <c r="F172" s="141" t="s">
        <v>184</v>
      </c>
      <c r="G172" s="142" t="s">
        <v>173</v>
      </c>
      <c r="H172" s="143">
        <v>260</v>
      </c>
      <c r="I172" s="144"/>
      <c r="J172" s="144"/>
      <c r="K172" s="145">
        <f t="shared" si="40"/>
        <v>0</v>
      </c>
      <c r="L172" s="146"/>
      <c r="M172" s="33"/>
      <c r="N172" s="147" t="s">
        <v>3</v>
      </c>
      <c r="O172" s="148" t="s">
        <v>45</v>
      </c>
      <c r="P172" s="149">
        <f t="shared" si="41"/>
        <v>0</v>
      </c>
      <c r="Q172" s="149">
        <f t="shared" si="42"/>
        <v>0</v>
      </c>
      <c r="R172" s="149">
        <f t="shared" si="43"/>
        <v>0</v>
      </c>
      <c r="T172" s="150">
        <f t="shared" si="44"/>
        <v>0</v>
      </c>
      <c r="U172" s="150">
        <v>0</v>
      </c>
      <c r="V172" s="150">
        <f t="shared" si="45"/>
        <v>0</v>
      </c>
      <c r="W172" s="150">
        <v>0</v>
      </c>
      <c r="X172" s="151">
        <f t="shared" si="46"/>
        <v>0</v>
      </c>
      <c r="AR172" s="152" t="s">
        <v>174</v>
      </c>
      <c r="AT172" s="152" t="s">
        <v>170</v>
      </c>
      <c r="AU172" s="152" t="s">
        <v>164</v>
      </c>
      <c r="AY172" s="18" t="s">
        <v>165</v>
      </c>
      <c r="BE172" s="153">
        <f t="shared" si="47"/>
        <v>0</v>
      </c>
      <c r="BF172" s="153">
        <f t="shared" si="48"/>
        <v>0</v>
      </c>
      <c r="BG172" s="153">
        <f t="shared" si="49"/>
        <v>0</v>
      </c>
      <c r="BH172" s="153">
        <f t="shared" si="50"/>
        <v>0</v>
      </c>
      <c r="BI172" s="153">
        <f t="shared" si="51"/>
        <v>0</v>
      </c>
      <c r="BJ172" s="18" t="s">
        <v>84</v>
      </c>
      <c r="BK172" s="153">
        <f t="shared" si="52"/>
        <v>0</v>
      </c>
      <c r="BL172" s="18" t="s">
        <v>174</v>
      </c>
      <c r="BM172" s="152" t="s">
        <v>377</v>
      </c>
    </row>
    <row r="173" spans="2:65" s="1" customFormat="1" ht="16.5" customHeight="1" x14ac:dyDescent="0.2">
      <c r="B173" s="138"/>
      <c r="C173" s="139" t="s">
        <v>378</v>
      </c>
      <c r="D173" s="139" t="s">
        <v>170</v>
      </c>
      <c r="E173" s="140" t="s">
        <v>379</v>
      </c>
      <c r="F173" s="141" t="s">
        <v>370</v>
      </c>
      <c r="G173" s="142" t="s">
        <v>173</v>
      </c>
      <c r="H173" s="143">
        <v>280</v>
      </c>
      <c r="I173" s="144"/>
      <c r="J173" s="144"/>
      <c r="K173" s="145">
        <f t="shared" si="40"/>
        <v>0</v>
      </c>
      <c r="L173" s="146"/>
      <c r="M173" s="33"/>
      <c r="N173" s="147" t="s">
        <v>3</v>
      </c>
      <c r="O173" s="148" t="s">
        <v>45</v>
      </c>
      <c r="P173" s="149">
        <f t="shared" si="41"/>
        <v>0</v>
      </c>
      <c r="Q173" s="149">
        <f t="shared" si="42"/>
        <v>0</v>
      </c>
      <c r="R173" s="149">
        <f t="shared" si="43"/>
        <v>0</v>
      </c>
      <c r="T173" s="150">
        <f t="shared" si="44"/>
        <v>0</v>
      </c>
      <c r="U173" s="150">
        <v>0</v>
      </c>
      <c r="V173" s="150">
        <f t="shared" si="45"/>
        <v>0</v>
      </c>
      <c r="W173" s="150">
        <v>0</v>
      </c>
      <c r="X173" s="151">
        <f t="shared" si="46"/>
        <v>0</v>
      </c>
      <c r="AR173" s="152" t="s">
        <v>174</v>
      </c>
      <c r="AT173" s="152" t="s">
        <v>170</v>
      </c>
      <c r="AU173" s="152" t="s">
        <v>164</v>
      </c>
      <c r="AY173" s="18" t="s">
        <v>165</v>
      </c>
      <c r="BE173" s="153">
        <f t="shared" si="47"/>
        <v>0</v>
      </c>
      <c r="BF173" s="153">
        <f t="shared" si="48"/>
        <v>0</v>
      </c>
      <c r="BG173" s="153">
        <f t="shared" si="49"/>
        <v>0</v>
      </c>
      <c r="BH173" s="153">
        <f t="shared" si="50"/>
        <v>0</v>
      </c>
      <c r="BI173" s="153">
        <f t="shared" si="51"/>
        <v>0</v>
      </c>
      <c r="BJ173" s="18" t="s">
        <v>84</v>
      </c>
      <c r="BK173" s="153">
        <f t="shared" si="52"/>
        <v>0</v>
      </c>
      <c r="BL173" s="18" t="s">
        <v>174</v>
      </c>
      <c r="BM173" s="152" t="s">
        <v>380</v>
      </c>
    </row>
    <row r="174" spans="2:65" s="1" customFormat="1" ht="16.5" customHeight="1" x14ac:dyDescent="0.2">
      <c r="B174" s="138"/>
      <c r="C174" s="139" t="s">
        <v>381</v>
      </c>
      <c r="D174" s="139" t="s">
        <v>170</v>
      </c>
      <c r="E174" s="140" t="s">
        <v>382</v>
      </c>
      <c r="F174" s="141" t="s">
        <v>188</v>
      </c>
      <c r="G174" s="142" t="s">
        <v>173</v>
      </c>
      <c r="H174" s="143">
        <v>220</v>
      </c>
      <c r="I174" s="144"/>
      <c r="J174" s="144"/>
      <c r="K174" s="145">
        <f t="shared" si="40"/>
        <v>0</v>
      </c>
      <c r="L174" s="146"/>
      <c r="M174" s="33"/>
      <c r="N174" s="147" t="s">
        <v>3</v>
      </c>
      <c r="O174" s="148" t="s">
        <v>45</v>
      </c>
      <c r="P174" s="149">
        <f t="shared" si="41"/>
        <v>0</v>
      </c>
      <c r="Q174" s="149">
        <f t="shared" si="42"/>
        <v>0</v>
      </c>
      <c r="R174" s="149">
        <f t="shared" si="43"/>
        <v>0</v>
      </c>
      <c r="T174" s="150">
        <f t="shared" si="44"/>
        <v>0</v>
      </c>
      <c r="U174" s="150">
        <v>0</v>
      </c>
      <c r="V174" s="150">
        <f t="shared" si="45"/>
        <v>0</v>
      </c>
      <c r="W174" s="150">
        <v>0</v>
      </c>
      <c r="X174" s="151">
        <f t="shared" si="46"/>
        <v>0</v>
      </c>
      <c r="AR174" s="152" t="s">
        <v>174</v>
      </c>
      <c r="AT174" s="152" t="s">
        <v>170</v>
      </c>
      <c r="AU174" s="152" t="s">
        <v>164</v>
      </c>
      <c r="AY174" s="18" t="s">
        <v>165</v>
      </c>
      <c r="BE174" s="153">
        <f t="shared" si="47"/>
        <v>0</v>
      </c>
      <c r="BF174" s="153">
        <f t="shared" si="48"/>
        <v>0</v>
      </c>
      <c r="BG174" s="153">
        <f t="shared" si="49"/>
        <v>0</v>
      </c>
      <c r="BH174" s="153">
        <f t="shared" si="50"/>
        <v>0</v>
      </c>
      <c r="BI174" s="153">
        <f t="shared" si="51"/>
        <v>0</v>
      </c>
      <c r="BJ174" s="18" t="s">
        <v>84</v>
      </c>
      <c r="BK174" s="153">
        <f t="shared" si="52"/>
        <v>0</v>
      </c>
      <c r="BL174" s="18" t="s">
        <v>174</v>
      </c>
      <c r="BM174" s="152" t="s">
        <v>383</v>
      </c>
    </row>
    <row r="175" spans="2:65" s="1" customFormat="1" ht="16.5" customHeight="1" x14ac:dyDescent="0.2">
      <c r="B175" s="138"/>
      <c r="C175" s="154" t="s">
        <v>384</v>
      </c>
      <c r="D175" s="154" t="s">
        <v>162</v>
      </c>
      <c r="E175" s="155" t="s">
        <v>250</v>
      </c>
      <c r="F175" s="156" t="s">
        <v>385</v>
      </c>
      <c r="G175" s="157" t="s">
        <v>208</v>
      </c>
      <c r="H175" s="158">
        <v>2</v>
      </c>
      <c r="I175" s="159"/>
      <c r="J175" s="160"/>
      <c r="K175" s="161">
        <f t="shared" si="40"/>
        <v>0</v>
      </c>
      <c r="L175" s="160"/>
      <c r="M175" s="162"/>
      <c r="N175" s="163" t="s">
        <v>3</v>
      </c>
      <c r="O175" s="148" t="s">
        <v>45</v>
      </c>
      <c r="P175" s="149">
        <f t="shared" si="41"/>
        <v>0</v>
      </c>
      <c r="Q175" s="149">
        <f t="shared" si="42"/>
        <v>0</v>
      </c>
      <c r="R175" s="149">
        <f t="shared" si="43"/>
        <v>0</v>
      </c>
      <c r="T175" s="150">
        <f t="shared" si="44"/>
        <v>0</v>
      </c>
      <c r="U175" s="150">
        <v>0</v>
      </c>
      <c r="V175" s="150">
        <f t="shared" si="45"/>
        <v>0</v>
      </c>
      <c r="W175" s="150">
        <v>0</v>
      </c>
      <c r="X175" s="151">
        <f t="shared" si="46"/>
        <v>0</v>
      </c>
      <c r="AR175" s="152" t="s">
        <v>193</v>
      </c>
      <c r="AT175" s="152" t="s">
        <v>162</v>
      </c>
      <c r="AU175" s="152" t="s">
        <v>164</v>
      </c>
      <c r="AY175" s="18" t="s">
        <v>165</v>
      </c>
      <c r="BE175" s="153">
        <f t="shared" si="47"/>
        <v>0</v>
      </c>
      <c r="BF175" s="153">
        <f t="shared" si="48"/>
        <v>0</v>
      </c>
      <c r="BG175" s="153">
        <f t="shared" si="49"/>
        <v>0</v>
      </c>
      <c r="BH175" s="153">
        <f t="shared" si="50"/>
        <v>0</v>
      </c>
      <c r="BI175" s="153">
        <f t="shared" si="51"/>
        <v>0</v>
      </c>
      <c r="BJ175" s="18" t="s">
        <v>84</v>
      </c>
      <c r="BK175" s="153">
        <f t="shared" si="52"/>
        <v>0</v>
      </c>
      <c r="BL175" s="18" t="s">
        <v>174</v>
      </c>
      <c r="BM175" s="152" t="s">
        <v>386</v>
      </c>
    </row>
    <row r="176" spans="2:65" s="1" customFormat="1" ht="16.5" customHeight="1" x14ac:dyDescent="0.2">
      <c r="B176" s="138"/>
      <c r="C176" s="154" t="s">
        <v>387</v>
      </c>
      <c r="D176" s="154" t="s">
        <v>162</v>
      </c>
      <c r="E176" s="155" t="s">
        <v>274</v>
      </c>
      <c r="F176" s="156" t="s">
        <v>388</v>
      </c>
      <c r="G176" s="157" t="s">
        <v>208</v>
      </c>
      <c r="H176" s="158">
        <v>1</v>
      </c>
      <c r="I176" s="159"/>
      <c r="J176" s="160"/>
      <c r="K176" s="161">
        <f t="shared" si="40"/>
        <v>0</v>
      </c>
      <c r="L176" s="160"/>
      <c r="M176" s="162"/>
      <c r="N176" s="163" t="s">
        <v>3</v>
      </c>
      <c r="O176" s="148" t="s">
        <v>45</v>
      </c>
      <c r="P176" s="149">
        <f t="shared" si="41"/>
        <v>0</v>
      </c>
      <c r="Q176" s="149">
        <f t="shared" si="42"/>
        <v>0</v>
      </c>
      <c r="R176" s="149">
        <f t="shared" si="43"/>
        <v>0</v>
      </c>
      <c r="T176" s="150">
        <f t="shared" si="44"/>
        <v>0</v>
      </c>
      <c r="U176" s="150">
        <v>0</v>
      </c>
      <c r="V176" s="150">
        <f t="shared" si="45"/>
        <v>0</v>
      </c>
      <c r="W176" s="150">
        <v>0</v>
      </c>
      <c r="X176" s="151">
        <f t="shared" si="46"/>
        <v>0</v>
      </c>
      <c r="AR176" s="152" t="s">
        <v>193</v>
      </c>
      <c r="AT176" s="152" t="s">
        <v>162</v>
      </c>
      <c r="AU176" s="152" t="s">
        <v>164</v>
      </c>
      <c r="AY176" s="18" t="s">
        <v>165</v>
      </c>
      <c r="BE176" s="153">
        <f t="shared" si="47"/>
        <v>0</v>
      </c>
      <c r="BF176" s="153">
        <f t="shared" si="48"/>
        <v>0</v>
      </c>
      <c r="BG176" s="153">
        <f t="shared" si="49"/>
        <v>0</v>
      </c>
      <c r="BH176" s="153">
        <f t="shared" si="50"/>
        <v>0</v>
      </c>
      <c r="BI176" s="153">
        <f t="shared" si="51"/>
        <v>0</v>
      </c>
      <c r="BJ176" s="18" t="s">
        <v>84</v>
      </c>
      <c r="BK176" s="153">
        <f t="shared" si="52"/>
        <v>0</v>
      </c>
      <c r="BL176" s="18" t="s">
        <v>174</v>
      </c>
      <c r="BM176" s="152" t="s">
        <v>389</v>
      </c>
    </row>
    <row r="177" spans="2:65" s="1" customFormat="1" ht="24.15" customHeight="1" x14ac:dyDescent="0.2">
      <c r="B177" s="138"/>
      <c r="C177" s="154" t="s">
        <v>390</v>
      </c>
      <c r="D177" s="154" t="s">
        <v>162</v>
      </c>
      <c r="E177" s="155" t="s">
        <v>391</v>
      </c>
      <c r="F177" s="156" t="s">
        <v>392</v>
      </c>
      <c r="G177" s="157" t="s">
        <v>178</v>
      </c>
      <c r="H177" s="158">
        <v>2</v>
      </c>
      <c r="I177" s="159"/>
      <c r="J177" s="160"/>
      <c r="K177" s="161">
        <f t="shared" si="40"/>
        <v>0</v>
      </c>
      <c r="L177" s="160"/>
      <c r="M177" s="162"/>
      <c r="N177" s="163" t="s">
        <v>3</v>
      </c>
      <c r="O177" s="148" t="s">
        <v>45</v>
      </c>
      <c r="P177" s="149">
        <f t="shared" si="41"/>
        <v>0</v>
      </c>
      <c r="Q177" s="149">
        <f t="shared" si="42"/>
        <v>0</v>
      </c>
      <c r="R177" s="149">
        <f t="shared" si="43"/>
        <v>0</v>
      </c>
      <c r="T177" s="150">
        <f t="shared" si="44"/>
        <v>0</v>
      </c>
      <c r="U177" s="150">
        <v>0</v>
      </c>
      <c r="V177" s="150">
        <f t="shared" si="45"/>
        <v>0</v>
      </c>
      <c r="W177" s="150">
        <v>0</v>
      </c>
      <c r="X177" s="151">
        <f t="shared" si="46"/>
        <v>0</v>
      </c>
      <c r="AR177" s="152" t="s">
        <v>193</v>
      </c>
      <c r="AT177" s="152" t="s">
        <v>162</v>
      </c>
      <c r="AU177" s="152" t="s">
        <v>164</v>
      </c>
      <c r="AY177" s="18" t="s">
        <v>165</v>
      </c>
      <c r="BE177" s="153">
        <f t="shared" si="47"/>
        <v>0</v>
      </c>
      <c r="BF177" s="153">
        <f t="shared" si="48"/>
        <v>0</v>
      </c>
      <c r="BG177" s="153">
        <f t="shared" si="49"/>
        <v>0</v>
      </c>
      <c r="BH177" s="153">
        <f t="shared" si="50"/>
        <v>0</v>
      </c>
      <c r="BI177" s="153">
        <f t="shared" si="51"/>
        <v>0</v>
      </c>
      <c r="BJ177" s="18" t="s">
        <v>84</v>
      </c>
      <c r="BK177" s="153">
        <f t="shared" si="52"/>
        <v>0</v>
      </c>
      <c r="BL177" s="18" t="s">
        <v>174</v>
      </c>
      <c r="BM177" s="152" t="s">
        <v>393</v>
      </c>
    </row>
    <row r="178" spans="2:65" s="1" customFormat="1" ht="16.5" customHeight="1" x14ac:dyDescent="0.2">
      <c r="B178" s="138"/>
      <c r="C178" s="154" t="s">
        <v>394</v>
      </c>
      <c r="D178" s="154" t="s">
        <v>162</v>
      </c>
      <c r="E178" s="155" t="s">
        <v>395</v>
      </c>
      <c r="F178" s="156" t="s">
        <v>396</v>
      </c>
      <c r="G178" s="157" t="s">
        <v>208</v>
      </c>
      <c r="H178" s="158">
        <v>160</v>
      </c>
      <c r="I178" s="159"/>
      <c r="J178" s="160"/>
      <c r="K178" s="161">
        <f t="shared" si="40"/>
        <v>0</v>
      </c>
      <c r="L178" s="160"/>
      <c r="M178" s="162"/>
      <c r="N178" s="163" t="s">
        <v>3</v>
      </c>
      <c r="O178" s="148" t="s">
        <v>45</v>
      </c>
      <c r="P178" s="149">
        <f t="shared" si="41"/>
        <v>0</v>
      </c>
      <c r="Q178" s="149">
        <f t="shared" si="42"/>
        <v>0</v>
      </c>
      <c r="R178" s="149">
        <f t="shared" si="43"/>
        <v>0</v>
      </c>
      <c r="T178" s="150">
        <f t="shared" si="44"/>
        <v>0</v>
      </c>
      <c r="U178" s="150">
        <v>0</v>
      </c>
      <c r="V178" s="150">
        <f t="shared" si="45"/>
        <v>0</v>
      </c>
      <c r="W178" s="150">
        <v>0</v>
      </c>
      <c r="X178" s="151">
        <f t="shared" si="46"/>
        <v>0</v>
      </c>
      <c r="AR178" s="152" t="s">
        <v>193</v>
      </c>
      <c r="AT178" s="152" t="s">
        <v>162</v>
      </c>
      <c r="AU178" s="152" t="s">
        <v>164</v>
      </c>
      <c r="AY178" s="18" t="s">
        <v>165</v>
      </c>
      <c r="BE178" s="153">
        <f t="shared" si="47"/>
        <v>0</v>
      </c>
      <c r="BF178" s="153">
        <f t="shared" si="48"/>
        <v>0</v>
      </c>
      <c r="BG178" s="153">
        <f t="shared" si="49"/>
        <v>0</v>
      </c>
      <c r="BH178" s="153">
        <f t="shared" si="50"/>
        <v>0</v>
      </c>
      <c r="BI178" s="153">
        <f t="shared" si="51"/>
        <v>0</v>
      </c>
      <c r="BJ178" s="18" t="s">
        <v>84</v>
      </c>
      <c r="BK178" s="153">
        <f t="shared" si="52"/>
        <v>0</v>
      </c>
      <c r="BL178" s="18" t="s">
        <v>174</v>
      </c>
      <c r="BM178" s="152" t="s">
        <v>397</v>
      </c>
    </row>
    <row r="179" spans="2:65" s="1" customFormat="1" ht="16.5" customHeight="1" x14ac:dyDescent="0.2">
      <c r="B179" s="138"/>
      <c r="C179" s="154" t="s">
        <v>398</v>
      </c>
      <c r="D179" s="154" t="s">
        <v>162</v>
      </c>
      <c r="E179" s="155" t="s">
        <v>399</v>
      </c>
      <c r="F179" s="156" t="s">
        <v>400</v>
      </c>
      <c r="G179" s="157" t="s">
        <v>162</v>
      </c>
      <c r="H179" s="158">
        <v>280</v>
      </c>
      <c r="I179" s="159"/>
      <c r="J179" s="160"/>
      <c r="K179" s="161">
        <f t="shared" si="40"/>
        <v>0</v>
      </c>
      <c r="L179" s="160"/>
      <c r="M179" s="162"/>
      <c r="N179" s="163" t="s">
        <v>3</v>
      </c>
      <c r="O179" s="148" t="s">
        <v>45</v>
      </c>
      <c r="P179" s="149">
        <f t="shared" si="41"/>
        <v>0</v>
      </c>
      <c r="Q179" s="149">
        <f t="shared" si="42"/>
        <v>0</v>
      </c>
      <c r="R179" s="149">
        <f t="shared" si="43"/>
        <v>0</v>
      </c>
      <c r="T179" s="150">
        <f t="shared" si="44"/>
        <v>0</v>
      </c>
      <c r="U179" s="150">
        <v>0</v>
      </c>
      <c r="V179" s="150">
        <f t="shared" si="45"/>
        <v>0</v>
      </c>
      <c r="W179" s="150">
        <v>0</v>
      </c>
      <c r="X179" s="151">
        <f t="shared" si="46"/>
        <v>0</v>
      </c>
      <c r="AR179" s="152" t="s">
        <v>193</v>
      </c>
      <c r="AT179" s="152" t="s">
        <v>162</v>
      </c>
      <c r="AU179" s="152" t="s">
        <v>164</v>
      </c>
      <c r="AY179" s="18" t="s">
        <v>165</v>
      </c>
      <c r="BE179" s="153">
        <f t="shared" si="47"/>
        <v>0</v>
      </c>
      <c r="BF179" s="153">
        <f t="shared" si="48"/>
        <v>0</v>
      </c>
      <c r="BG179" s="153">
        <f t="shared" si="49"/>
        <v>0</v>
      </c>
      <c r="BH179" s="153">
        <f t="shared" si="50"/>
        <v>0</v>
      </c>
      <c r="BI179" s="153">
        <f t="shared" si="51"/>
        <v>0</v>
      </c>
      <c r="BJ179" s="18" t="s">
        <v>84</v>
      </c>
      <c r="BK179" s="153">
        <f t="shared" si="52"/>
        <v>0</v>
      </c>
      <c r="BL179" s="18" t="s">
        <v>174</v>
      </c>
      <c r="BM179" s="152" t="s">
        <v>401</v>
      </c>
    </row>
    <row r="180" spans="2:65" s="1" customFormat="1" ht="16.5" customHeight="1" x14ac:dyDescent="0.2">
      <c r="B180" s="138"/>
      <c r="C180" s="154" t="s">
        <v>402</v>
      </c>
      <c r="D180" s="154" t="s">
        <v>162</v>
      </c>
      <c r="E180" s="155" t="s">
        <v>403</v>
      </c>
      <c r="F180" s="156" t="s">
        <v>404</v>
      </c>
      <c r="G180" s="157" t="s">
        <v>173</v>
      </c>
      <c r="H180" s="158">
        <v>390</v>
      </c>
      <c r="I180" s="159"/>
      <c r="J180" s="160"/>
      <c r="K180" s="161">
        <f t="shared" si="40"/>
        <v>0</v>
      </c>
      <c r="L180" s="160"/>
      <c r="M180" s="162"/>
      <c r="N180" s="163" t="s">
        <v>3</v>
      </c>
      <c r="O180" s="148" t="s">
        <v>45</v>
      </c>
      <c r="P180" s="149">
        <f t="shared" si="41"/>
        <v>0</v>
      </c>
      <c r="Q180" s="149">
        <f t="shared" si="42"/>
        <v>0</v>
      </c>
      <c r="R180" s="149">
        <f t="shared" si="43"/>
        <v>0</v>
      </c>
      <c r="T180" s="150">
        <f t="shared" si="44"/>
        <v>0</v>
      </c>
      <c r="U180" s="150">
        <v>0</v>
      </c>
      <c r="V180" s="150">
        <f t="shared" si="45"/>
        <v>0</v>
      </c>
      <c r="W180" s="150">
        <v>0</v>
      </c>
      <c r="X180" s="151">
        <f t="shared" si="46"/>
        <v>0</v>
      </c>
      <c r="AR180" s="152" t="s">
        <v>193</v>
      </c>
      <c r="AT180" s="152" t="s">
        <v>162</v>
      </c>
      <c r="AU180" s="152" t="s">
        <v>164</v>
      </c>
      <c r="AY180" s="18" t="s">
        <v>165</v>
      </c>
      <c r="BE180" s="153">
        <f t="shared" si="47"/>
        <v>0</v>
      </c>
      <c r="BF180" s="153">
        <f t="shared" si="48"/>
        <v>0</v>
      </c>
      <c r="BG180" s="153">
        <f t="shared" si="49"/>
        <v>0</v>
      </c>
      <c r="BH180" s="153">
        <f t="shared" si="50"/>
        <v>0</v>
      </c>
      <c r="BI180" s="153">
        <f t="shared" si="51"/>
        <v>0</v>
      </c>
      <c r="BJ180" s="18" t="s">
        <v>84</v>
      </c>
      <c r="BK180" s="153">
        <f t="shared" si="52"/>
        <v>0</v>
      </c>
      <c r="BL180" s="18" t="s">
        <v>174</v>
      </c>
      <c r="BM180" s="152" t="s">
        <v>405</v>
      </c>
    </row>
    <row r="181" spans="2:65" s="1" customFormat="1" ht="21.75" customHeight="1" x14ac:dyDescent="0.2">
      <c r="B181" s="138"/>
      <c r="C181" s="154" t="s">
        <v>406</v>
      </c>
      <c r="D181" s="154" t="s">
        <v>162</v>
      </c>
      <c r="E181" s="155" t="s">
        <v>191</v>
      </c>
      <c r="F181" s="156" t="s">
        <v>192</v>
      </c>
      <c r="G181" s="157" t="s">
        <v>173</v>
      </c>
      <c r="H181" s="158">
        <v>85</v>
      </c>
      <c r="I181" s="159"/>
      <c r="J181" s="160"/>
      <c r="K181" s="161">
        <f t="shared" si="40"/>
        <v>0</v>
      </c>
      <c r="L181" s="160"/>
      <c r="M181" s="162"/>
      <c r="N181" s="163" t="s">
        <v>3</v>
      </c>
      <c r="O181" s="148" t="s">
        <v>45</v>
      </c>
      <c r="P181" s="149">
        <f t="shared" si="41"/>
        <v>0</v>
      </c>
      <c r="Q181" s="149">
        <f t="shared" si="42"/>
        <v>0</v>
      </c>
      <c r="R181" s="149">
        <f t="shared" si="43"/>
        <v>0</v>
      </c>
      <c r="T181" s="150">
        <f t="shared" si="44"/>
        <v>0</v>
      </c>
      <c r="U181" s="150">
        <v>0</v>
      </c>
      <c r="V181" s="150">
        <f t="shared" si="45"/>
        <v>0</v>
      </c>
      <c r="W181" s="150">
        <v>0</v>
      </c>
      <c r="X181" s="151">
        <f t="shared" si="46"/>
        <v>0</v>
      </c>
      <c r="AR181" s="152" t="s">
        <v>193</v>
      </c>
      <c r="AT181" s="152" t="s">
        <v>162</v>
      </c>
      <c r="AU181" s="152" t="s">
        <v>164</v>
      </c>
      <c r="AY181" s="18" t="s">
        <v>165</v>
      </c>
      <c r="BE181" s="153">
        <f t="shared" si="47"/>
        <v>0</v>
      </c>
      <c r="BF181" s="153">
        <f t="shared" si="48"/>
        <v>0</v>
      </c>
      <c r="BG181" s="153">
        <f t="shared" si="49"/>
        <v>0</v>
      </c>
      <c r="BH181" s="153">
        <f t="shared" si="50"/>
        <v>0</v>
      </c>
      <c r="BI181" s="153">
        <f t="shared" si="51"/>
        <v>0</v>
      </c>
      <c r="BJ181" s="18" t="s">
        <v>84</v>
      </c>
      <c r="BK181" s="153">
        <f t="shared" si="52"/>
        <v>0</v>
      </c>
      <c r="BL181" s="18" t="s">
        <v>174</v>
      </c>
      <c r="BM181" s="152" t="s">
        <v>407</v>
      </c>
    </row>
    <row r="182" spans="2:65" s="1" customFormat="1" ht="21.75" customHeight="1" x14ac:dyDescent="0.2">
      <c r="B182" s="138"/>
      <c r="C182" s="154" t="s">
        <v>408</v>
      </c>
      <c r="D182" s="154" t="s">
        <v>162</v>
      </c>
      <c r="E182" s="155" t="s">
        <v>191</v>
      </c>
      <c r="F182" s="156" t="s">
        <v>192</v>
      </c>
      <c r="G182" s="157" t="s">
        <v>173</v>
      </c>
      <c r="H182" s="158">
        <v>260</v>
      </c>
      <c r="I182" s="159"/>
      <c r="J182" s="160"/>
      <c r="K182" s="161">
        <f t="shared" si="40"/>
        <v>0</v>
      </c>
      <c r="L182" s="160"/>
      <c r="M182" s="162"/>
      <c r="N182" s="163" t="s">
        <v>3</v>
      </c>
      <c r="O182" s="148" t="s">
        <v>45</v>
      </c>
      <c r="P182" s="149">
        <f t="shared" si="41"/>
        <v>0</v>
      </c>
      <c r="Q182" s="149">
        <f t="shared" si="42"/>
        <v>0</v>
      </c>
      <c r="R182" s="149">
        <f t="shared" si="43"/>
        <v>0</v>
      </c>
      <c r="T182" s="150">
        <f t="shared" si="44"/>
        <v>0</v>
      </c>
      <c r="U182" s="150">
        <v>0</v>
      </c>
      <c r="V182" s="150">
        <f t="shared" si="45"/>
        <v>0</v>
      </c>
      <c r="W182" s="150">
        <v>0</v>
      </c>
      <c r="X182" s="151">
        <f t="shared" si="46"/>
        <v>0</v>
      </c>
      <c r="AR182" s="152" t="s">
        <v>193</v>
      </c>
      <c r="AT182" s="152" t="s">
        <v>162</v>
      </c>
      <c r="AU182" s="152" t="s">
        <v>164</v>
      </c>
      <c r="AY182" s="18" t="s">
        <v>165</v>
      </c>
      <c r="BE182" s="153">
        <f t="shared" si="47"/>
        <v>0</v>
      </c>
      <c r="BF182" s="153">
        <f t="shared" si="48"/>
        <v>0</v>
      </c>
      <c r="BG182" s="153">
        <f t="shared" si="49"/>
        <v>0</v>
      </c>
      <c r="BH182" s="153">
        <f t="shared" si="50"/>
        <v>0</v>
      </c>
      <c r="BI182" s="153">
        <f t="shared" si="51"/>
        <v>0</v>
      </c>
      <c r="BJ182" s="18" t="s">
        <v>84</v>
      </c>
      <c r="BK182" s="153">
        <f t="shared" si="52"/>
        <v>0</v>
      </c>
      <c r="BL182" s="18" t="s">
        <v>174</v>
      </c>
      <c r="BM182" s="152" t="s">
        <v>409</v>
      </c>
    </row>
    <row r="183" spans="2:65" s="1" customFormat="1" ht="21.75" customHeight="1" x14ac:dyDescent="0.2">
      <c r="B183" s="138"/>
      <c r="C183" s="154" t="s">
        <v>410</v>
      </c>
      <c r="D183" s="154" t="s">
        <v>162</v>
      </c>
      <c r="E183" s="155" t="s">
        <v>196</v>
      </c>
      <c r="F183" s="156" t="s">
        <v>197</v>
      </c>
      <c r="G183" s="157" t="s">
        <v>162</v>
      </c>
      <c r="H183" s="158">
        <v>6</v>
      </c>
      <c r="I183" s="159"/>
      <c r="J183" s="160"/>
      <c r="K183" s="161">
        <f t="shared" si="40"/>
        <v>0</v>
      </c>
      <c r="L183" s="160"/>
      <c r="M183" s="162"/>
      <c r="N183" s="163" t="s">
        <v>3</v>
      </c>
      <c r="O183" s="148" t="s">
        <v>45</v>
      </c>
      <c r="P183" s="149">
        <f t="shared" si="41"/>
        <v>0</v>
      </c>
      <c r="Q183" s="149">
        <f t="shared" si="42"/>
        <v>0</v>
      </c>
      <c r="R183" s="149">
        <f t="shared" si="43"/>
        <v>0</v>
      </c>
      <c r="T183" s="150">
        <f t="shared" si="44"/>
        <v>0</v>
      </c>
      <c r="U183" s="150">
        <v>0</v>
      </c>
      <c r="V183" s="150">
        <f t="shared" si="45"/>
        <v>0</v>
      </c>
      <c r="W183" s="150">
        <v>0</v>
      </c>
      <c r="X183" s="151">
        <f t="shared" si="46"/>
        <v>0</v>
      </c>
      <c r="AR183" s="152" t="s">
        <v>193</v>
      </c>
      <c r="AT183" s="152" t="s">
        <v>162</v>
      </c>
      <c r="AU183" s="152" t="s">
        <v>164</v>
      </c>
      <c r="AY183" s="18" t="s">
        <v>165</v>
      </c>
      <c r="BE183" s="153">
        <f t="shared" si="47"/>
        <v>0</v>
      </c>
      <c r="BF183" s="153">
        <f t="shared" si="48"/>
        <v>0</v>
      </c>
      <c r="BG183" s="153">
        <f t="shared" si="49"/>
        <v>0</v>
      </c>
      <c r="BH183" s="153">
        <f t="shared" si="50"/>
        <v>0</v>
      </c>
      <c r="BI183" s="153">
        <f t="shared" si="51"/>
        <v>0</v>
      </c>
      <c r="BJ183" s="18" t="s">
        <v>84</v>
      </c>
      <c r="BK183" s="153">
        <f t="shared" si="52"/>
        <v>0</v>
      </c>
      <c r="BL183" s="18" t="s">
        <v>174</v>
      </c>
      <c r="BM183" s="152" t="s">
        <v>411</v>
      </c>
    </row>
    <row r="184" spans="2:65" s="1" customFormat="1" ht="24.15" customHeight="1" x14ac:dyDescent="0.2">
      <c r="B184" s="138"/>
      <c r="C184" s="154" t="s">
        <v>412</v>
      </c>
      <c r="D184" s="154" t="s">
        <v>162</v>
      </c>
      <c r="E184" s="155" t="s">
        <v>413</v>
      </c>
      <c r="F184" s="156" t="s">
        <v>414</v>
      </c>
      <c r="G184" s="157" t="s">
        <v>208</v>
      </c>
      <c r="H184" s="158">
        <v>1</v>
      </c>
      <c r="I184" s="159"/>
      <c r="J184" s="160"/>
      <c r="K184" s="161">
        <f t="shared" si="40"/>
        <v>0</v>
      </c>
      <c r="L184" s="160"/>
      <c r="M184" s="162"/>
      <c r="N184" s="163" t="s">
        <v>3</v>
      </c>
      <c r="O184" s="148" t="s">
        <v>45</v>
      </c>
      <c r="P184" s="149">
        <f t="shared" si="41"/>
        <v>0</v>
      </c>
      <c r="Q184" s="149">
        <f t="shared" si="42"/>
        <v>0</v>
      </c>
      <c r="R184" s="149">
        <f t="shared" si="43"/>
        <v>0</v>
      </c>
      <c r="T184" s="150">
        <f t="shared" si="44"/>
        <v>0</v>
      </c>
      <c r="U184" s="150">
        <v>0</v>
      </c>
      <c r="V184" s="150">
        <f t="shared" si="45"/>
        <v>0</v>
      </c>
      <c r="W184" s="150">
        <v>0</v>
      </c>
      <c r="X184" s="151">
        <f t="shared" si="46"/>
        <v>0</v>
      </c>
      <c r="AR184" s="152" t="s">
        <v>193</v>
      </c>
      <c r="AT184" s="152" t="s">
        <v>162</v>
      </c>
      <c r="AU184" s="152" t="s">
        <v>164</v>
      </c>
      <c r="AY184" s="18" t="s">
        <v>165</v>
      </c>
      <c r="BE184" s="153">
        <f t="shared" si="47"/>
        <v>0</v>
      </c>
      <c r="BF184" s="153">
        <f t="shared" si="48"/>
        <v>0</v>
      </c>
      <c r="BG184" s="153">
        <f t="shared" si="49"/>
        <v>0</v>
      </c>
      <c r="BH184" s="153">
        <f t="shared" si="50"/>
        <v>0</v>
      </c>
      <c r="BI184" s="153">
        <f t="shared" si="51"/>
        <v>0</v>
      </c>
      <c r="BJ184" s="18" t="s">
        <v>84</v>
      </c>
      <c r="BK184" s="153">
        <f t="shared" si="52"/>
        <v>0</v>
      </c>
      <c r="BL184" s="18" t="s">
        <v>174</v>
      </c>
      <c r="BM184" s="152" t="s">
        <v>415</v>
      </c>
    </row>
    <row r="185" spans="2:65" s="1" customFormat="1" ht="16.5" customHeight="1" x14ac:dyDescent="0.2">
      <c r="B185" s="138"/>
      <c r="C185" s="154" t="s">
        <v>311</v>
      </c>
      <c r="D185" s="154" t="s">
        <v>162</v>
      </c>
      <c r="E185" s="155" t="s">
        <v>199</v>
      </c>
      <c r="F185" s="156" t="s">
        <v>200</v>
      </c>
      <c r="G185" s="157" t="s">
        <v>162</v>
      </c>
      <c r="H185" s="158">
        <v>140</v>
      </c>
      <c r="I185" s="159"/>
      <c r="J185" s="160"/>
      <c r="K185" s="161">
        <f t="shared" si="40"/>
        <v>0</v>
      </c>
      <c r="L185" s="160"/>
      <c r="M185" s="162"/>
      <c r="N185" s="163" t="s">
        <v>3</v>
      </c>
      <c r="O185" s="148" t="s">
        <v>45</v>
      </c>
      <c r="P185" s="149">
        <f t="shared" si="41"/>
        <v>0</v>
      </c>
      <c r="Q185" s="149">
        <f t="shared" si="42"/>
        <v>0</v>
      </c>
      <c r="R185" s="149">
        <f t="shared" si="43"/>
        <v>0</v>
      </c>
      <c r="T185" s="150">
        <f t="shared" si="44"/>
        <v>0</v>
      </c>
      <c r="U185" s="150">
        <v>0</v>
      </c>
      <c r="V185" s="150">
        <f t="shared" si="45"/>
        <v>0</v>
      </c>
      <c r="W185" s="150">
        <v>0</v>
      </c>
      <c r="X185" s="151">
        <f t="shared" si="46"/>
        <v>0</v>
      </c>
      <c r="AR185" s="152" t="s">
        <v>193</v>
      </c>
      <c r="AT185" s="152" t="s">
        <v>162</v>
      </c>
      <c r="AU185" s="152" t="s">
        <v>164</v>
      </c>
      <c r="AY185" s="18" t="s">
        <v>165</v>
      </c>
      <c r="BE185" s="153">
        <f t="shared" si="47"/>
        <v>0</v>
      </c>
      <c r="BF185" s="153">
        <f t="shared" si="48"/>
        <v>0</v>
      </c>
      <c r="BG185" s="153">
        <f t="shared" si="49"/>
        <v>0</v>
      </c>
      <c r="BH185" s="153">
        <f t="shared" si="50"/>
        <v>0</v>
      </c>
      <c r="BI185" s="153">
        <f t="shared" si="51"/>
        <v>0</v>
      </c>
      <c r="BJ185" s="18" t="s">
        <v>84</v>
      </c>
      <c r="BK185" s="153">
        <f t="shared" si="52"/>
        <v>0</v>
      </c>
      <c r="BL185" s="18" t="s">
        <v>174</v>
      </c>
      <c r="BM185" s="152" t="s">
        <v>416</v>
      </c>
    </row>
    <row r="186" spans="2:65" s="1" customFormat="1" ht="16.5" customHeight="1" x14ac:dyDescent="0.2">
      <c r="B186" s="138"/>
      <c r="C186" s="154" t="s">
        <v>417</v>
      </c>
      <c r="D186" s="154" t="s">
        <v>162</v>
      </c>
      <c r="E186" s="155" t="s">
        <v>418</v>
      </c>
      <c r="F186" s="156" t="s">
        <v>419</v>
      </c>
      <c r="G186" s="157" t="s">
        <v>162</v>
      </c>
      <c r="H186" s="158">
        <v>220</v>
      </c>
      <c r="I186" s="159"/>
      <c r="J186" s="160"/>
      <c r="K186" s="161">
        <f t="shared" si="40"/>
        <v>0</v>
      </c>
      <c r="L186" s="160"/>
      <c r="M186" s="162"/>
      <c r="N186" s="163" t="s">
        <v>3</v>
      </c>
      <c r="O186" s="148" t="s">
        <v>45</v>
      </c>
      <c r="P186" s="149">
        <f t="shared" si="41"/>
        <v>0</v>
      </c>
      <c r="Q186" s="149">
        <f t="shared" si="42"/>
        <v>0</v>
      </c>
      <c r="R186" s="149">
        <f t="shared" si="43"/>
        <v>0</v>
      </c>
      <c r="T186" s="150">
        <f t="shared" si="44"/>
        <v>0</v>
      </c>
      <c r="U186" s="150">
        <v>0</v>
      </c>
      <c r="V186" s="150">
        <f t="shared" si="45"/>
        <v>0</v>
      </c>
      <c r="W186" s="150">
        <v>0</v>
      </c>
      <c r="X186" s="151">
        <f t="shared" si="46"/>
        <v>0</v>
      </c>
      <c r="AR186" s="152" t="s">
        <v>193</v>
      </c>
      <c r="AT186" s="152" t="s">
        <v>162</v>
      </c>
      <c r="AU186" s="152" t="s">
        <v>164</v>
      </c>
      <c r="AY186" s="18" t="s">
        <v>165</v>
      </c>
      <c r="BE186" s="153">
        <f t="shared" si="47"/>
        <v>0</v>
      </c>
      <c r="BF186" s="153">
        <f t="shared" si="48"/>
        <v>0</v>
      </c>
      <c r="BG186" s="153">
        <f t="shared" si="49"/>
        <v>0</v>
      </c>
      <c r="BH186" s="153">
        <f t="shared" si="50"/>
        <v>0</v>
      </c>
      <c r="BI186" s="153">
        <f t="shared" si="51"/>
        <v>0</v>
      </c>
      <c r="BJ186" s="18" t="s">
        <v>84</v>
      </c>
      <c r="BK186" s="153">
        <f t="shared" si="52"/>
        <v>0</v>
      </c>
      <c r="BL186" s="18" t="s">
        <v>174</v>
      </c>
      <c r="BM186" s="152" t="s">
        <v>420</v>
      </c>
    </row>
    <row r="187" spans="2:65" s="1" customFormat="1" ht="16.5" customHeight="1" x14ac:dyDescent="0.2">
      <c r="B187" s="138"/>
      <c r="C187" s="154" t="s">
        <v>421</v>
      </c>
      <c r="D187" s="154" t="s">
        <v>162</v>
      </c>
      <c r="E187" s="155" t="s">
        <v>422</v>
      </c>
      <c r="F187" s="156" t="s">
        <v>423</v>
      </c>
      <c r="G187" s="157" t="s">
        <v>162</v>
      </c>
      <c r="H187" s="158">
        <v>160</v>
      </c>
      <c r="I187" s="159"/>
      <c r="J187" s="160"/>
      <c r="K187" s="161">
        <f t="shared" si="40"/>
        <v>0</v>
      </c>
      <c r="L187" s="160"/>
      <c r="M187" s="162"/>
      <c r="N187" s="163" t="s">
        <v>3</v>
      </c>
      <c r="O187" s="148" t="s">
        <v>45</v>
      </c>
      <c r="P187" s="149">
        <f t="shared" si="41"/>
        <v>0</v>
      </c>
      <c r="Q187" s="149">
        <f t="shared" si="42"/>
        <v>0</v>
      </c>
      <c r="R187" s="149">
        <f t="shared" si="43"/>
        <v>0</v>
      </c>
      <c r="T187" s="150">
        <f t="shared" si="44"/>
        <v>0</v>
      </c>
      <c r="U187" s="150">
        <v>0</v>
      </c>
      <c r="V187" s="150">
        <f t="shared" si="45"/>
        <v>0</v>
      </c>
      <c r="W187" s="150">
        <v>0</v>
      </c>
      <c r="X187" s="151">
        <f t="shared" si="46"/>
        <v>0</v>
      </c>
      <c r="AR187" s="152" t="s">
        <v>193</v>
      </c>
      <c r="AT187" s="152" t="s">
        <v>162</v>
      </c>
      <c r="AU187" s="152" t="s">
        <v>164</v>
      </c>
      <c r="AY187" s="18" t="s">
        <v>165</v>
      </c>
      <c r="BE187" s="153">
        <f t="shared" si="47"/>
        <v>0</v>
      </c>
      <c r="BF187" s="153">
        <f t="shared" si="48"/>
        <v>0</v>
      </c>
      <c r="BG187" s="153">
        <f t="shared" si="49"/>
        <v>0</v>
      </c>
      <c r="BH187" s="153">
        <f t="shared" si="50"/>
        <v>0</v>
      </c>
      <c r="BI187" s="153">
        <f t="shared" si="51"/>
        <v>0</v>
      </c>
      <c r="BJ187" s="18" t="s">
        <v>84</v>
      </c>
      <c r="BK187" s="153">
        <f t="shared" si="52"/>
        <v>0</v>
      </c>
      <c r="BL187" s="18" t="s">
        <v>174</v>
      </c>
      <c r="BM187" s="152" t="s">
        <v>424</v>
      </c>
    </row>
    <row r="188" spans="2:65" s="1" customFormat="1" ht="101" customHeight="1" x14ac:dyDescent="0.2">
      <c r="B188" s="138"/>
      <c r="C188" s="154" t="s">
        <v>425</v>
      </c>
      <c r="D188" s="154" t="s">
        <v>162</v>
      </c>
      <c r="E188" s="155" t="s">
        <v>203</v>
      </c>
      <c r="F188" s="156" t="s">
        <v>3763</v>
      </c>
      <c r="G188" s="157" t="s">
        <v>162</v>
      </c>
      <c r="H188" s="158">
        <v>220</v>
      </c>
      <c r="I188" s="159"/>
      <c r="J188" s="160"/>
      <c r="K188" s="161">
        <f t="shared" si="40"/>
        <v>0</v>
      </c>
      <c r="L188" s="160"/>
      <c r="M188" s="162"/>
      <c r="N188" s="163" t="s">
        <v>3</v>
      </c>
      <c r="O188" s="148" t="s">
        <v>45</v>
      </c>
      <c r="P188" s="149">
        <f t="shared" si="41"/>
        <v>0</v>
      </c>
      <c r="Q188" s="149">
        <f t="shared" si="42"/>
        <v>0</v>
      </c>
      <c r="R188" s="149">
        <f t="shared" si="43"/>
        <v>0</v>
      </c>
      <c r="T188" s="150">
        <f t="shared" si="44"/>
        <v>0</v>
      </c>
      <c r="U188" s="150">
        <v>0</v>
      </c>
      <c r="V188" s="150">
        <f t="shared" si="45"/>
        <v>0</v>
      </c>
      <c r="W188" s="150">
        <v>0</v>
      </c>
      <c r="X188" s="151">
        <f t="shared" si="46"/>
        <v>0</v>
      </c>
      <c r="AR188" s="152" t="s">
        <v>193</v>
      </c>
      <c r="AT188" s="152" t="s">
        <v>162</v>
      </c>
      <c r="AU188" s="152" t="s">
        <v>164</v>
      </c>
      <c r="AY188" s="18" t="s">
        <v>165</v>
      </c>
      <c r="BE188" s="153">
        <f t="shared" si="47"/>
        <v>0</v>
      </c>
      <c r="BF188" s="153">
        <f t="shared" si="48"/>
        <v>0</v>
      </c>
      <c r="BG188" s="153">
        <f t="shared" si="49"/>
        <v>0</v>
      </c>
      <c r="BH188" s="153">
        <f t="shared" si="50"/>
        <v>0</v>
      </c>
      <c r="BI188" s="153">
        <f t="shared" si="51"/>
        <v>0</v>
      </c>
      <c r="BJ188" s="18" t="s">
        <v>84</v>
      </c>
      <c r="BK188" s="153">
        <f t="shared" si="52"/>
        <v>0</v>
      </c>
      <c r="BL188" s="18" t="s">
        <v>174</v>
      </c>
      <c r="BM188" s="152" t="s">
        <v>426</v>
      </c>
    </row>
    <row r="189" spans="2:65" s="1" customFormat="1" ht="16.5" customHeight="1" x14ac:dyDescent="0.2">
      <c r="B189" s="138"/>
      <c r="C189" s="154" t="s">
        <v>427</v>
      </c>
      <c r="D189" s="154" t="s">
        <v>162</v>
      </c>
      <c r="E189" s="155" t="s">
        <v>428</v>
      </c>
      <c r="F189" s="156" t="s">
        <v>429</v>
      </c>
      <c r="G189" s="157" t="s">
        <v>208</v>
      </c>
      <c r="H189" s="158">
        <v>1215</v>
      </c>
      <c r="I189" s="159"/>
      <c r="J189" s="160"/>
      <c r="K189" s="161">
        <f t="shared" si="40"/>
        <v>0</v>
      </c>
      <c r="L189" s="160"/>
      <c r="M189" s="162"/>
      <c r="N189" s="163" t="s">
        <v>3</v>
      </c>
      <c r="O189" s="148" t="s">
        <v>45</v>
      </c>
      <c r="P189" s="149">
        <f t="shared" si="41"/>
        <v>0</v>
      </c>
      <c r="Q189" s="149">
        <f t="shared" si="42"/>
        <v>0</v>
      </c>
      <c r="R189" s="149">
        <f t="shared" si="43"/>
        <v>0</v>
      </c>
      <c r="T189" s="150">
        <f t="shared" si="44"/>
        <v>0</v>
      </c>
      <c r="U189" s="150">
        <v>0</v>
      </c>
      <c r="V189" s="150">
        <f t="shared" si="45"/>
        <v>0</v>
      </c>
      <c r="W189" s="150">
        <v>0</v>
      </c>
      <c r="X189" s="151">
        <f t="shared" si="46"/>
        <v>0</v>
      </c>
      <c r="AR189" s="152" t="s">
        <v>193</v>
      </c>
      <c r="AT189" s="152" t="s">
        <v>162</v>
      </c>
      <c r="AU189" s="152" t="s">
        <v>164</v>
      </c>
      <c r="AY189" s="18" t="s">
        <v>165</v>
      </c>
      <c r="BE189" s="153">
        <f t="shared" si="47"/>
        <v>0</v>
      </c>
      <c r="BF189" s="153">
        <f t="shared" si="48"/>
        <v>0</v>
      </c>
      <c r="BG189" s="153">
        <f t="shared" si="49"/>
        <v>0</v>
      </c>
      <c r="BH189" s="153">
        <f t="shared" si="50"/>
        <v>0</v>
      </c>
      <c r="BI189" s="153">
        <f t="shared" si="51"/>
        <v>0</v>
      </c>
      <c r="BJ189" s="18" t="s">
        <v>84</v>
      </c>
      <c r="BK189" s="153">
        <f t="shared" si="52"/>
        <v>0</v>
      </c>
      <c r="BL189" s="18" t="s">
        <v>174</v>
      </c>
      <c r="BM189" s="152" t="s">
        <v>430</v>
      </c>
    </row>
    <row r="190" spans="2:65" s="1" customFormat="1" ht="16.5" customHeight="1" x14ac:dyDescent="0.2">
      <c r="B190" s="138"/>
      <c r="C190" s="154" t="s">
        <v>431</v>
      </c>
      <c r="D190" s="154" t="s">
        <v>162</v>
      </c>
      <c r="E190" s="155" t="s">
        <v>432</v>
      </c>
      <c r="F190" s="156" t="s">
        <v>433</v>
      </c>
      <c r="G190" s="157" t="s">
        <v>208</v>
      </c>
      <c r="H190" s="158">
        <v>1215</v>
      </c>
      <c r="I190" s="159"/>
      <c r="J190" s="160"/>
      <c r="K190" s="161">
        <f t="shared" si="40"/>
        <v>0</v>
      </c>
      <c r="L190" s="160"/>
      <c r="M190" s="162"/>
      <c r="N190" s="163" t="s">
        <v>3</v>
      </c>
      <c r="O190" s="148" t="s">
        <v>45</v>
      </c>
      <c r="P190" s="149">
        <f t="shared" si="41"/>
        <v>0</v>
      </c>
      <c r="Q190" s="149">
        <f t="shared" si="42"/>
        <v>0</v>
      </c>
      <c r="R190" s="149">
        <f t="shared" si="43"/>
        <v>0</v>
      </c>
      <c r="T190" s="150">
        <f t="shared" si="44"/>
        <v>0</v>
      </c>
      <c r="U190" s="150">
        <v>0</v>
      </c>
      <c r="V190" s="150">
        <f t="shared" si="45"/>
        <v>0</v>
      </c>
      <c r="W190" s="150">
        <v>0</v>
      </c>
      <c r="X190" s="151">
        <f t="shared" si="46"/>
        <v>0</v>
      </c>
      <c r="AR190" s="152" t="s">
        <v>193</v>
      </c>
      <c r="AT190" s="152" t="s">
        <v>162</v>
      </c>
      <c r="AU190" s="152" t="s">
        <v>164</v>
      </c>
      <c r="AY190" s="18" t="s">
        <v>165</v>
      </c>
      <c r="BE190" s="153">
        <f t="shared" si="47"/>
        <v>0</v>
      </c>
      <c r="BF190" s="153">
        <f t="shared" si="48"/>
        <v>0</v>
      </c>
      <c r="BG190" s="153">
        <f t="shared" si="49"/>
        <v>0</v>
      </c>
      <c r="BH190" s="153">
        <f t="shared" si="50"/>
        <v>0</v>
      </c>
      <c r="BI190" s="153">
        <f t="shared" si="51"/>
        <v>0</v>
      </c>
      <c r="BJ190" s="18" t="s">
        <v>84</v>
      </c>
      <c r="BK190" s="153">
        <f t="shared" si="52"/>
        <v>0</v>
      </c>
      <c r="BL190" s="18" t="s">
        <v>174</v>
      </c>
      <c r="BM190" s="152" t="s">
        <v>434</v>
      </c>
    </row>
    <row r="191" spans="2:65" s="1" customFormat="1" ht="24.15" customHeight="1" x14ac:dyDescent="0.2">
      <c r="B191" s="138"/>
      <c r="C191" s="154" t="s">
        <v>435</v>
      </c>
      <c r="D191" s="154" t="s">
        <v>162</v>
      </c>
      <c r="E191" s="155" t="s">
        <v>436</v>
      </c>
      <c r="F191" s="156" t="s">
        <v>437</v>
      </c>
      <c r="G191" s="157" t="s">
        <v>208</v>
      </c>
      <c r="H191" s="158">
        <v>2</v>
      </c>
      <c r="I191" s="159"/>
      <c r="J191" s="160"/>
      <c r="K191" s="161">
        <f t="shared" si="40"/>
        <v>0</v>
      </c>
      <c r="L191" s="160"/>
      <c r="M191" s="162"/>
      <c r="N191" s="163" t="s">
        <v>3</v>
      </c>
      <c r="O191" s="148" t="s">
        <v>45</v>
      </c>
      <c r="P191" s="149">
        <f t="shared" si="41"/>
        <v>0</v>
      </c>
      <c r="Q191" s="149">
        <f t="shared" si="42"/>
        <v>0</v>
      </c>
      <c r="R191" s="149">
        <f t="shared" si="43"/>
        <v>0</v>
      </c>
      <c r="T191" s="150">
        <f t="shared" si="44"/>
        <v>0</v>
      </c>
      <c r="U191" s="150">
        <v>0</v>
      </c>
      <c r="V191" s="150">
        <f t="shared" si="45"/>
        <v>0</v>
      </c>
      <c r="W191" s="150">
        <v>0</v>
      </c>
      <c r="X191" s="151">
        <f t="shared" si="46"/>
        <v>0</v>
      </c>
      <c r="AR191" s="152" t="s">
        <v>193</v>
      </c>
      <c r="AT191" s="152" t="s">
        <v>162</v>
      </c>
      <c r="AU191" s="152" t="s">
        <v>164</v>
      </c>
      <c r="AY191" s="18" t="s">
        <v>165</v>
      </c>
      <c r="BE191" s="153">
        <f t="shared" si="47"/>
        <v>0</v>
      </c>
      <c r="BF191" s="153">
        <f t="shared" si="48"/>
        <v>0</v>
      </c>
      <c r="BG191" s="153">
        <f t="shared" si="49"/>
        <v>0</v>
      </c>
      <c r="BH191" s="153">
        <f t="shared" si="50"/>
        <v>0</v>
      </c>
      <c r="BI191" s="153">
        <f t="shared" si="51"/>
        <v>0</v>
      </c>
      <c r="BJ191" s="18" t="s">
        <v>84</v>
      </c>
      <c r="BK191" s="153">
        <f t="shared" si="52"/>
        <v>0</v>
      </c>
      <c r="BL191" s="18" t="s">
        <v>174</v>
      </c>
      <c r="BM191" s="152" t="s">
        <v>438</v>
      </c>
    </row>
    <row r="192" spans="2:65" s="1" customFormat="1" ht="16.5" customHeight="1" x14ac:dyDescent="0.2">
      <c r="B192" s="138"/>
      <c r="C192" s="154" t="s">
        <v>439</v>
      </c>
      <c r="D192" s="154" t="s">
        <v>162</v>
      </c>
      <c r="E192" s="155" t="s">
        <v>440</v>
      </c>
      <c r="F192" s="156" t="s">
        <v>441</v>
      </c>
      <c r="G192" s="157" t="s">
        <v>178</v>
      </c>
      <c r="H192" s="158">
        <v>5</v>
      </c>
      <c r="I192" s="159"/>
      <c r="J192" s="160"/>
      <c r="K192" s="161">
        <f t="shared" si="40"/>
        <v>0</v>
      </c>
      <c r="L192" s="160"/>
      <c r="M192" s="162"/>
      <c r="N192" s="163" t="s">
        <v>3</v>
      </c>
      <c r="O192" s="148" t="s">
        <v>45</v>
      </c>
      <c r="P192" s="149">
        <f t="shared" si="41"/>
        <v>0</v>
      </c>
      <c r="Q192" s="149">
        <f t="shared" si="42"/>
        <v>0</v>
      </c>
      <c r="R192" s="149">
        <f t="shared" si="43"/>
        <v>0</v>
      </c>
      <c r="T192" s="150">
        <f t="shared" si="44"/>
        <v>0</v>
      </c>
      <c r="U192" s="150">
        <v>0</v>
      </c>
      <c r="V192" s="150">
        <f t="shared" si="45"/>
        <v>0</v>
      </c>
      <c r="W192" s="150">
        <v>0</v>
      </c>
      <c r="X192" s="151">
        <f t="shared" si="46"/>
        <v>0</v>
      </c>
      <c r="AR192" s="152" t="s">
        <v>193</v>
      </c>
      <c r="AT192" s="152" t="s">
        <v>162</v>
      </c>
      <c r="AU192" s="152" t="s">
        <v>164</v>
      </c>
      <c r="AY192" s="18" t="s">
        <v>165</v>
      </c>
      <c r="BE192" s="153">
        <f t="shared" si="47"/>
        <v>0</v>
      </c>
      <c r="BF192" s="153">
        <f t="shared" si="48"/>
        <v>0</v>
      </c>
      <c r="BG192" s="153">
        <f t="shared" si="49"/>
        <v>0</v>
      </c>
      <c r="BH192" s="153">
        <f t="shared" si="50"/>
        <v>0</v>
      </c>
      <c r="BI192" s="153">
        <f t="shared" si="51"/>
        <v>0</v>
      </c>
      <c r="BJ192" s="18" t="s">
        <v>84</v>
      </c>
      <c r="BK192" s="153">
        <f t="shared" si="52"/>
        <v>0</v>
      </c>
      <c r="BL192" s="18" t="s">
        <v>174</v>
      </c>
      <c r="BM192" s="152" t="s">
        <v>442</v>
      </c>
    </row>
    <row r="193" spans="2:65" s="1" customFormat="1" ht="24.15" customHeight="1" x14ac:dyDescent="0.2">
      <c r="B193" s="138"/>
      <c r="C193" s="154" t="s">
        <v>443</v>
      </c>
      <c r="D193" s="154" t="s">
        <v>162</v>
      </c>
      <c r="E193" s="155" t="s">
        <v>206</v>
      </c>
      <c r="F193" s="156" t="s">
        <v>207</v>
      </c>
      <c r="G193" s="157" t="s">
        <v>208</v>
      </c>
      <c r="H193" s="158">
        <v>8</v>
      </c>
      <c r="I193" s="159"/>
      <c r="J193" s="160"/>
      <c r="K193" s="161">
        <f t="shared" si="40"/>
        <v>0</v>
      </c>
      <c r="L193" s="160"/>
      <c r="M193" s="162"/>
      <c r="N193" s="163" t="s">
        <v>3</v>
      </c>
      <c r="O193" s="148" t="s">
        <v>45</v>
      </c>
      <c r="P193" s="149">
        <f t="shared" si="41"/>
        <v>0</v>
      </c>
      <c r="Q193" s="149">
        <f t="shared" si="42"/>
        <v>0</v>
      </c>
      <c r="R193" s="149">
        <f t="shared" si="43"/>
        <v>0</v>
      </c>
      <c r="T193" s="150">
        <f t="shared" si="44"/>
        <v>0</v>
      </c>
      <c r="U193" s="150">
        <v>0</v>
      </c>
      <c r="V193" s="150">
        <f t="shared" si="45"/>
        <v>0</v>
      </c>
      <c r="W193" s="150">
        <v>0</v>
      </c>
      <c r="X193" s="151">
        <f t="shared" si="46"/>
        <v>0</v>
      </c>
      <c r="AR193" s="152" t="s">
        <v>193</v>
      </c>
      <c r="AT193" s="152" t="s">
        <v>162</v>
      </c>
      <c r="AU193" s="152" t="s">
        <v>164</v>
      </c>
      <c r="AY193" s="18" t="s">
        <v>165</v>
      </c>
      <c r="BE193" s="153">
        <f t="shared" si="47"/>
        <v>0</v>
      </c>
      <c r="BF193" s="153">
        <f t="shared" si="48"/>
        <v>0</v>
      </c>
      <c r="BG193" s="153">
        <f t="shared" si="49"/>
        <v>0</v>
      </c>
      <c r="BH193" s="153">
        <f t="shared" si="50"/>
        <v>0</v>
      </c>
      <c r="BI193" s="153">
        <f t="shared" si="51"/>
        <v>0</v>
      </c>
      <c r="BJ193" s="18" t="s">
        <v>84</v>
      </c>
      <c r="BK193" s="153">
        <f t="shared" si="52"/>
        <v>0</v>
      </c>
      <c r="BL193" s="18" t="s">
        <v>174</v>
      </c>
      <c r="BM193" s="152" t="s">
        <v>444</v>
      </c>
    </row>
    <row r="194" spans="2:65" s="1" customFormat="1" ht="16.5" customHeight="1" x14ac:dyDescent="0.2">
      <c r="B194" s="138"/>
      <c r="C194" s="154" t="s">
        <v>445</v>
      </c>
      <c r="D194" s="154" t="s">
        <v>162</v>
      </c>
      <c r="E194" s="155" t="s">
        <v>446</v>
      </c>
      <c r="F194" s="156" t="s">
        <v>447</v>
      </c>
      <c r="G194" s="157" t="s">
        <v>208</v>
      </c>
      <c r="H194" s="158">
        <v>1</v>
      </c>
      <c r="I194" s="159"/>
      <c r="J194" s="160"/>
      <c r="K194" s="161">
        <f t="shared" si="40"/>
        <v>0</v>
      </c>
      <c r="L194" s="160"/>
      <c r="M194" s="162"/>
      <c r="N194" s="163" t="s">
        <v>3</v>
      </c>
      <c r="O194" s="148" t="s">
        <v>45</v>
      </c>
      <c r="P194" s="149">
        <f t="shared" si="41"/>
        <v>0</v>
      </c>
      <c r="Q194" s="149">
        <f t="shared" si="42"/>
        <v>0</v>
      </c>
      <c r="R194" s="149">
        <f t="shared" si="43"/>
        <v>0</v>
      </c>
      <c r="T194" s="150">
        <f t="shared" si="44"/>
        <v>0</v>
      </c>
      <c r="U194" s="150">
        <v>0</v>
      </c>
      <c r="V194" s="150">
        <f t="shared" si="45"/>
        <v>0</v>
      </c>
      <c r="W194" s="150">
        <v>0</v>
      </c>
      <c r="X194" s="151">
        <f t="shared" si="46"/>
        <v>0</v>
      </c>
      <c r="AR194" s="152" t="s">
        <v>193</v>
      </c>
      <c r="AT194" s="152" t="s">
        <v>162</v>
      </c>
      <c r="AU194" s="152" t="s">
        <v>164</v>
      </c>
      <c r="AY194" s="18" t="s">
        <v>165</v>
      </c>
      <c r="BE194" s="153">
        <f t="shared" si="47"/>
        <v>0</v>
      </c>
      <c r="BF194" s="153">
        <f t="shared" si="48"/>
        <v>0</v>
      </c>
      <c r="BG194" s="153">
        <f t="shared" si="49"/>
        <v>0</v>
      </c>
      <c r="BH194" s="153">
        <f t="shared" si="50"/>
        <v>0</v>
      </c>
      <c r="BI194" s="153">
        <f t="shared" si="51"/>
        <v>0</v>
      </c>
      <c r="BJ194" s="18" t="s">
        <v>84</v>
      </c>
      <c r="BK194" s="153">
        <f t="shared" si="52"/>
        <v>0</v>
      </c>
      <c r="BL194" s="18" t="s">
        <v>174</v>
      </c>
      <c r="BM194" s="152" t="s">
        <v>448</v>
      </c>
    </row>
    <row r="195" spans="2:65" s="1" customFormat="1" ht="16.5" customHeight="1" x14ac:dyDescent="0.2">
      <c r="B195" s="138"/>
      <c r="C195" s="154" t="s">
        <v>449</v>
      </c>
      <c r="D195" s="154" t="s">
        <v>162</v>
      </c>
      <c r="E195" s="155" t="s">
        <v>211</v>
      </c>
      <c r="F195" s="156" t="s">
        <v>212</v>
      </c>
      <c r="G195" s="157" t="s">
        <v>173</v>
      </c>
      <c r="H195" s="158">
        <v>420</v>
      </c>
      <c r="I195" s="159"/>
      <c r="J195" s="160"/>
      <c r="K195" s="161">
        <f t="shared" si="40"/>
        <v>0</v>
      </c>
      <c r="L195" s="160"/>
      <c r="M195" s="162"/>
      <c r="N195" s="163" t="s">
        <v>3</v>
      </c>
      <c r="O195" s="148" t="s">
        <v>45</v>
      </c>
      <c r="P195" s="149">
        <f t="shared" si="41"/>
        <v>0</v>
      </c>
      <c r="Q195" s="149">
        <f t="shared" si="42"/>
        <v>0</v>
      </c>
      <c r="R195" s="149">
        <f t="shared" si="43"/>
        <v>0</v>
      </c>
      <c r="T195" s="150">
        <f t="shared" si="44"/>
        <v>0</v>
      </c>
      <c r="U195" s="150">
        <v>0</v>
      </c>
      <c r="V195" s="150">
        <f t="shared" si="45"/>
        <v>0</v>
      </c>
      <c r="W195" s="150">
        <v>0</v>
      </c>
      <c r="X195" s="151">
        <f t="shared" si="46"/>
        <v>0</v>
      </c>
      <c r="AR195" s="152" t="s">
        <v>193</v>
      </c>
      <c r="AT195" s="152" t="s">
        <v>162</v>
      </c>
      <c r="AU195" s="152" t="s">
        <v>164</v>
      </c>
      <c r="AY195" s="18" t="s">
        <v>165</v>
      </c>
      <c r="BE195" s="153">
        <f t="shared" si="47"/>
        <v>0</v>
      </c>
      <c r="BF195" s="153">
        <f t="shared" si="48"/>
        <v>0</v>
      </c>
      <c r="BG195" s="153">
        <f t="shared" si="49"/>
        <v>0</v>
      </c>
      <c r="BH195" s="153">
        <f t="shared" si="50"/>
        <v>0</v>
      </c>
      <c r="BI195" s="153">
        <f t="shared" si="51"/>
        <v>0</v>
      </c>
      <c r="BJ195" s="18" t="s">
        <v>84</v>
      </c>
      <c r="BK195" s="153">
        <f t="shared" si="52"/>
        <v>0</v>
      </c>
      <c r="BL195" s="18" t="s">
        <v>174</v>
      </c>
      <c r="BM195" s="152" t="s">
        <v>450</v>
      </c>
    </row>
    <row r="196" spans="2:65" s="11" customFormat="1" ht="20.9" customHeight="1" x14ac:dyDescent="0.25">
      <c r="B196" s="125"/>
      <c r="D196" s="126" t="s">
        <v>75</v>
      </c>
      <c r="E196" s="136" t="s">
        <v>214</v>
      </c>
      <c r="F196" s="282" t="s">
        <v>215</v>
      </c>
      <c r="I196" s="128"/>
      <c r="J196" s="128"/>
      <c r="K196" s="137">
        <f>BK196</f>
        <v>0</v>
      </c>
      <c r="M196" s="125"/>
      <c r="N196" s="130"/>
      <c r="Q196" s="131">
        <f>SUM(Q197:Q218)</f>
        <v>0</v>
      </c>
      <c r="R196" s="131">
        <f>SUM(R197:R218)</f>
        <v>0</v>
      </c>
      <c r="T196" s="132">
        <f>SUM(T197:T218)</f>
        <v>0</v>
      </c>
      <c r="V196" s="132">
        <f>SUM(V197:V218)</f>
        <v>0</v>
      </c>
      <c r="X196" s="133">
        <f>SUM(X197:X218)</f>
        <v>0</v>
      </c>
      <c r="AR196" s="126" t="s">
        <v>164</v>
      </c>
      <c r="AT196" s="134" t="s">
        <v>75</v>
      </c>
      <c r="AU196" s="134" t="s">
        <v>86</v>
      </c>
      <c r="AY196" s="126" t="s">
        <v>165</v>
      </c>
      <c r="BK196" s="135">
        <f>SUM(BK197:BK218)</f>
        <v>0</v>
      </c>
    </row>
    <row r="197" spans="2:65" s="1" customFormat="1" ht="16.5" customHeight="1" x14ac:dyDescent="0.2">
      <c r="B197" s="138"/>
      <c r="C197" s="139" t="s">
        <v>451</v>
      </c>
      <c r="D197" s="139" t="s">
        <v>170</v>
      </c>
      <c r="E197" s="140" t="s">
        <v>452</v>
      </c>
      <c r="F197" s="141" t="s">
        <v>453</v>
      </c>
      <c r="G197" s="142" t="s">
        <v>178</v>
      </c>
      <c r="H197" s="143">
        <v>1</v>
      </c>
      <c r="I197" s="144"/>
      <c r="J197" s="144"/>
      <c r="K197" s="145">
        <f t="shared" ref="K197:K218" si="53">ROUND(P197*H197,2)</f>
        <v>0</v>
      </c>
      <c r="L197" s="146"/>
      <c r="M197" s="33"/>
      <c r="N197" s="147" t="s">
        <v>3</v>
      </c>
      <c r="O197" s="148" t="s">
        <v>45</v>
      </c>
      <c r="P197" s="149">
        <f t="shared" ref="P197:P218" si="54">I197+J197</f>
        <v>0</v>
      </c>
      <c r="Q197" s="149">
        <f t="shared" ref="Q197:Q218" si="55">ROUND(I197*H197,2)</f>
        <v>0</v>
      </c>
      <c r="R197" s="149">
        <f t="shared" ref="R197:R218" si="56">ROUND(J197*H197,2)</f>
        <v>0</v>
      </c>
      <c r="T197" s="150">
        <f t="shared" ref="T197:T218" si="57">S197*H197</f>
        <v>0</v>
      </c>
      <c r="U197" s="150">
        <v>0</v>
      </c>
      <c r="V197" s="150">
        <f t="shared" ref="V197:V218" si="58">U197*H197</f>
        <v>0</v>
      </c>
      <c r="W197" s="150">
        <v>0</v>
      </c>
      <c r="X197" s="151">
        <f t="shared" ref="X197:X218" si="59">W197*H197</f>
        <v>0</v>
      </c>
      <c r="AR197" s="152" t="s">
        <v>174</v>
      </c>
      <c r="AT197" s="152" t="s">
        <v>170</v>
      </c>
      <c r="AU197" s="152" t="s">
        <v>164</v>
      </c>
      <c r="AY197" s="18" t="s">
        <v>165</v>
      </c>
      <c r="BE197" s="153">
        <f t="shared" ref="BE197:BE218" si="60">IF(O197="základní",K197,0)</f>
        <v>0</v>
      </c>
      <c r="BF197" s="153">
        <f t="shared" ref="BF197:BF218" si="61">IF(O197="snížená",K197,0)</f>
        <v>0</v>
      </c>
      <c r="BG197" s="153">
        <f t="shared" ref="BG197:BG218" si="62">IF(O197="zákl. přenesená",K197,0)</f>
        <v>0</v>
      </c>
      <c r="BH197" s="153">
        <f t="shared" ref="BH197:BH218" si="63">IF(O197="sníž. přenesená",K197,0)</f>
        <v>0</v>
      </c>
      <c r="BI197" s="153">
        <f t="shared" ref="BI197:BI218" si="64">IF(O197="nulová",K197,0)</f>
        <v>0</v>
      </c>
      <c r="BJ197" s="18" t="s">
        <v>84</v>
      </c>
      <c r="BK197" s="153">
        <f t="shared" ref="BK197:BK218" si="65">ROUND(P197*H197,2)</f>
        <v>0</v>
      </c>
      <c r="BL197" s="18" t="s">
        <v>174</v>
      </c>
      <c r="BM197" s="152" t="s">
        <v>454</v>
      </c>
    </row>
    <row r="198" spans="2:65" s="1" customFormat="1" ht="21.75" customHeight="1" x14ac:dyDescent="0.2">
      <c r="B198" s="138"/>
      <c r="C198" s="139" t="s">
        <v>455</v>
      </c>
      <c r="D198" s="139" t="s">
        <v>170</v>
      </c>
      <c r="E198" s="140" t="s">
        <v>456</v>
      </c>
      <c r="F198" s="141" t="s">
        <v>457</v>
      </c>
      <c r="G198" s="142" t="s">
        <v>178</v>
      </c>
      <c r="H198" s="143">
        <v>1</v>
      </c>
      <c r="I198" s="144"/>
      <c r="J198" s="144"/>
      <c r="K198" s="145">
        <f t="shared" si="53"/>
        <v>0</v>
      </c>
      <c r="L198" s="146"/>
      <c r="M198" s="33"/>
      <c r="N198" s="147" t="s">
        <v>3</v>
      </c>
      <c r="O198" s="148" t="s">
        <v>45</v>
      </c>
      <c r="P198" s="149">
        <f t="shared" si="54"/>
        <v>0</v>
      </c>
      <c r="Q198" s="149">
        <f t="shared" si="55"/>
        <v>0</v>
      </c>
      <c r="R198" s="149">
        <f t="shared" si="56"/>
        <v>0</v>
      </c>
      <c r="T198" s="150">
        <f t="shared" si="57"/>
        <v>0</v>
      </c>
      <c r="U198" s="150">
        <v>0</v>
      </c>
      <c r="V198" s="150">
        <f t="shared" si="58"/>
        <v>0</v>
      </c>
      <c r="W198" s="150">
        <v>0</v>
      </c>
      <c r="X198" s="151">
        <f t="shared" si="59"/>
        <v>0</v>
      </c>
      <c r="AR198" s="152" t="s">
        <v>174</v>
      </c>
      <c r="AT198" s="152" t="s">
        <v>170</v>
      </c>
      <c r="AU198" s="152" t="s">
        <v>164</v>
      </c>
      <c r="AY198" s="18" t="s">
        <v>165</v>
      </c>
      <c r="BE198" s="153">
        <f t="shared" si="60"/>
        <v>0</v>
      </c>
      <c r="BF198" s="153">
        <f t="shared" si="61"/>
        <v>0</v>
      </c>
      <c r="BG198" s="153">
        <f t="shared" si="62"/>
        <v>0</v>
      </c>
      <c r="BH198" s="153">
        <f t="shared" si="63"/>
        <v>0</v>
      </c>
      <c r="BI198" s="153">
        <f t="shared" si="64"/>
        <v>0</v>
      </c>
      <c r="BJ198" s="18" t="s">
        <v>84</v>
      </c>
      <c r="BK198" s="153">
        <f t="shared" si="65"/>
        <v>0</v>
      </c>
      <c r="BL198" s="18" t="s">
        <v>174</v>
      </c>
      <c r="BM198" s="152" t="s">
        <v>458</v>
      </c>
    </row>
    <row r="199" spans="2:65" s="1" customFormat="1" ht="16.5" customHeight="1" x14ac:dyDescent="0.2">
      <c r="B199" s="138"/>
      <c r="C199" s="139" t="s">
        <v>459</v>
      </c>
      <c r="D199" s="139" t="s">
        <v>170</v>
      </c>
      <c r="E199" s="140" t="s">
        <v>460</v>
      </c>
      <c r="F199" s="141" t="s">
        <v>461</v>
      </c>
      <c r="G199" s="142" t="s">
        <v>178</v>
      </c>
      <c r="H199" s="143">
        <v>1</v>
      </c>
      <c r="I199" s="144"/>
      <c r="J199" s="144"/>
      <c r="K199" s="145">
        <f t="shared" si="53"/>
        <v>0</v>
      </c>
      <c r="L199" s="146"/>
      <c r="M199" s="33"/>
      <c r="N199" s="147" t="s">
        <v>3</v>
      </c>
      <c r="O199" s="148" t="s">
        <v>45</v>
      </c>
      <c r="P199" s="149">
        <f t="shared" si="54"/>
        <v>0</v>
      </c>
      <c r="Q199" s="149">
        <f t="shared" si="55"/>
        <v>0</v>
      </c>
      <c r="R199" s="149">
        <f t="shared" si="56"/>
        <v>0</v>
      </c>
      <c r="T199" s="150">
        <f t="shared" si="57"/>
        <v>0</v>
      </c>
      <c r="U199" s="150">
        <v>0</v>
      </c>
      <c r="V199" s="150">
        <f t="shared" si="58"/>
        <v>0</v>
      </c>
      <c r="W199" s="150">
        <v>0</v>
      </c>
      <c r="X199" s="151">
        <f t="shared" si="59"/>
        <v>0</v>
      </c>
      <c r="AR199" s="152" t="s">
        <v>174</v>
      </c>
      <c r="AT199" s="152" t="s">
        <v>170</v>
      </c>
      <c r="AU199" s="152" t="s">
        <v>164</v>
      </c>
      <c r="AY199" s="18" t="s">
        <v>165</v>
      </c>
      <c r="BE199" s="153">
        <f t="shared" si="60"/>
        <v>0</v>
      </c>
      <c r="BF199" s="153">
        <f t="shared" si="61"/>
        <v>0</v>
      </c>
      <c r="BG199" s="153">
        <f t="shared" si="62"/>
        <v>0</v>
      </c>
      <c r="BH199" s="153">
        <f t="shared" si="63"/>
        <v>0</v>
      </c>
      <c r="BI199" s="153">
        <f t="shared" si="64"/>
        <v>0</v>
      </c>
      <c r="BJ199" s="18" t="s">
        <v>84</v>
      </c>
      <c r="BK199" s="153">
        <f t="shared" si="65"/>
        <v>0</v>
      </c>
      <c r="BL199" s="18" t="s">
        <v>174</v>
      </c>
      <c r="BM199" s="152" t="s">
        <v>462</v>
      </c>
    </row>
    <row r="200" spans="2:65" s="1" customFormat="1" ht="16.5" customHeight="1" x14ac:dyDescent="0.2">
      <c r="B200" s="138"/>
      <c r="C200" s="139" t="s">
        <v>463</v>
      </c>
      <c r="D200" s="139" t="s">
        <v>170</v>
      </c>
      <c r="E200" s="140" t="s">
        <v>464</v>
      </c>
      <c r="F200" s="141" t="s">
        <v>465</v>
      </c>
      <c r="G200" s="142" t="s">
        <v>178</v>
      </c>
      <c r="H200" s="143">
        <v>2</v>
      </c>
      <c r="I200" s="144"/>
      <c r="J200" s="144"/>
      <c r="K200" s="145">
        <f t="shared" si="53"/>
        <v>0</v>
      </c>
      <c r="L200" s="146"/>
      <c r="M200" s="33"/>
      <c r="N200" s="147" t="s">
        <v>3</v>
      </c>
      <c r="O200" s="148" t="s">
        <v>45</v>
      </c>
      <c r="P200" s="149">
        <f t="shared" si="54"/>
        <v>0</v>
      </c>
      <c r="Q200" s="149">
        <f t="shared" si="55"/>
        <v>0</v>
      </c>
      <c r="R200" s="149">
        <f t="shared" si="56"/>
        <v>0</v>
      </c>
      <c r="T200" s="150">
        <f t="shared" si="57"/>
        <v>0</v>
      </c>
      <c r="U200" s="150">
        <v>0</v>
      </c>
      <c r="V200" s="150">
        <f t="shared" si="58"/>
        <v>0</v>
      </c>
      <c r="W200" s="150">
        <v>0</v>
      </c>
      <c r="X200" s="151">
        <f t="shared" si="59"/>
        <v>0</v>
      </c>
      <c r="AR200" s="152" t="s">
        <v>174</v>
      </c>
      <c r="AT200" s="152" t="s">
        <v>170</v>
      </c>
      <c r="AU200" s="152" t="s">
        <v>164</v>
      </c>
      <c r="AY200" s="18" t="s">
        <v>165</v>
      </c>
      <c r="BE200" s="153">
        <f t="shared" si="60"/>
        <v>0</v>
      </c>
      <c r="BF200" s="153">
        <f t="shared" si="61"/>
        <v>0</v>
      </c>
      <c r="BG200" s="153">
        <f t="shared" si="62"/>
        <v>0</v>
      </c>
      <c r="BH200" s="153">
        <f t="shared" si="63"/>
        <v>0</v>
      </c>
      <c r="BI200" s="153">
        <f t="shared" si="64"/>
        <v>0</v>
      </c>
      <c r="BJ200" s="18" t="s">
        <v>84</v>
      </c>
      <c r="BK200" s="153">
        <f t="shared" si="65"/>
        <v>0</v>
      </c>
      <c r="BL200" s="18" t="s">
        <v>174</v>
      </c>
      <c r="BM200" s="152" t="s">
        <v>466</v>
      </c>
    </row>
    <row r="201" spans="2:65" s="1" customFormat="1" ht="16.5" customHeight="1" x14ac:dyDescent="0.2">
      <c r="B201" s="138"/>
      <c r="C201" s="139" t="s">
        <v>467</v>
      </c>
      <c r="D201" s="139" t="s">
        <v>170</v>
      </c>
      <c r="E201" s="140" t="s">
        <v>468</v>
      </c>
      <c r="F201" s="141" t="s">
        <v>469</v>
      </c>
      <c r="G201" s="142" t="s">
        <v>178</v>
      </c>
      <c r="H201" s="143">
        <v>1</v>
      </c>
      <c r="I201" s="144"/>
      <c r="J201" s="144"/>
      <c r="K201" s="145">
        <f t="shared" si="53"/>
        <v>0</v>
      </c>
      <c r="L201" s="146"/>
      <c r="M201" s="33"/>
      <c r="N201" s="147" t="s">
        <v>3</v>
      </c>
      <c r="O201" s="148" t="s">
        <v>45</v>
      </c>
      <c r="P201" s="149">
        <f t="shared" si="54"/>
        <v>0</v>
      </c>
      <c r="Q201" s="149">
        <f t="shared" si="55"/>
        <v>0</v>
      </c>
      <c r="R201" s="149">
        <f t="shared" si="56"/>
        <v>0</v>
      </c>
      <c r="T201" s="150">
        <f t="shared" si="57"/>
        <v>0</v>
      </c>
      <c r="U201" s="150">
        <v>0</v>
      </c>
      <c r="V201" s="150">
        <f t="shared" si="58"/>
        <v>0</v>
      </c>
      <c r="W201" s="150">
        <v>0</v>
      </c>
      <c r="X201" s="151">
        <f t="shared" si="59"/>
        <v>0</v>
      </c>
      <c r="AR201" s="152" t="s">
        <v>174</v>
      </c>
      <c r="AT201" s="152" t="s">
        <v>170</v>
      </c>
      <c r="AU201" s="152" t="s">
        <v>164</v>
      </c>
      <c r="AY201" s="18" t="s">
        <v>165</v>
      </c>
      <c r="BE201" s="153">
        <f t="shared" si="60"/>
        <v>0</v>
      </c>
      <c r="BF201" s="153">
        <f t="shared" si="61"/>
        <v>0</v>
      </c>
      <c r="BG201" s="153">
        <f t="shared" si="62"/>
        <v>0</v>
      </c>
      <c r="BH201" s="153">
        <f t="shared" si="63"/>
        <v>0</v>
      </c>
      <c r="BI201" s="153">
        <f t="shared" si="64"/>
        <v>0</v>
      </c>
      <c r="BJ201" s="18" t="s">
        <v>84</v>
      </c>
      <c r="BK201" s="153">
        <f t="shared" si="65"/>
        <v>0</v>
      </c>
      <c r="BL201" s="18" t="s">
        <v>174</v>
      </c>
      <c r="BM201" s="152" t="s">
        <v>470</v>
      </c>
    </row>
    <row r="202" spans="2:65" s="1" customFormat="1" ht="16.5" customHeight="1" x14ac:dyDescent="0.2">
      <c r="B202" s="138"/>
      <c r="C202" s="139" t="s">
        <v>471</v>
      </c>
      <c r="D202" s="139" t="s">
        <v>170</v>
      </c>
      <c r="E202" s="140" t="s">
        <v>472</v>
      </c>
      <c r="F202" s="141" t="s">
        <v>473</v>
      </c>
      <c r="G202" s="142" t="s">
        <v>178</v>
      </c>
      <c r="H202" s="143">
        <v>5</v>
      </c>
      <c r="I202" s="144"/>
      <c r="J202" s="144"/>
      <c r="K202" s="145">
        <f t="shared" si="53"/>
        <v>0</v>
      </c>
      <c r="L202" s="146"/>
      <c r="M202" s="33"/>
      <c r="N202" s="147" t="s">
        <v>3</v>
      </c>
      <c r="O202" s="148" t="s">
        <v>45</v>
      </c>
      <c r="P202" s="149">
        <f t="shared" si="54"/>
        <v>0</v>
      </c>
      <c r="Q202" s="149">
        <f t="shared" si="55"/>
        <v>0</v>
      </c>
      <c r="R202" s="149">
        <f t="shared" si="56"/>
        <v>0</v>
      </c>
      <c r="T202" s="150">
        <f t="shared" si="57"/>
        <v>0</v>
      </c>
      <c r="U202" s="150">
        <v>0</v>
      </c>
      <c r="V202" s="150">
        <f t="shared" si="58"/>
        <v>0</v>
      </c>
      <c r="W202" s="150">
        <v>0</v>
      </c>
      <c r="X202" s="151">
        <f t="shared" si="59"/>
        <v>0</v>
      </c>
      <c r="AR202" s="152" t="s">
        <v>174</v>
      </c>
      <c r="AT202" s="152" t="s">
        <v>170</v>
      </c>
      <c r="AU202" s="152" t="s">
        <v>164</v>
      </c>
      <c r="AY202" s="18" t="s">
        <v>165</v>
      </c>
      <c r="BE202" s="153">
        <f t="shared" si="60"/>
        <v>0</v>
      </c>
      <c r="BF202" s="153">
        <f t="shared" si="61"/>
        <v>0</v>
      </c>
      <c r="BG202" s="153">
        <f t="shared" si="62"/>
        <v>0</v>
      </c>
      <c r="BH202" s="153">
        <f t="shared" si="63"/>
        <v>0</v>
      </c>
      <c r="BI202" s="153">
        <f t="shared" si="64"/>
        <v>0</v>
      </c>
      <c r="BJ202" s="18" t="s">
        <v>84</v>
      </c>
      <c r="BK202" s="153">
        <f t="shared" si="65"/>
        <v>0</v>
      </c>
      <c r="BL202" s="18" t="s">
        <v>174</v>
      </c>
      <c r="BM202" s="152" t="s">
        <v>474</v>
      </c>
    </row>
    <row r="203" spans="2:65" s="1" customFormat="1" ht="16.5" customHeight="1" x14ac:dyDescent="0.2">
      <c r="B203" s="138"/>
      <c r="C203" s="139" t="s">
        <v>475</v>
      </c>
      <c r="D203" s="139" t="s">
        <v>170</v>
      </c>
      <c r="E203" s="140" t="s">
        <v>476</v>
      </c>
      <c r="F203" s="141" t="s">
        <v>477</v>
      </c>
      <c r="G203" s="142" t="s">
        <v>178</v>
      </c>
      <c r="H203" s="143">
        <v>5</v>
      </c>
      <c r="I203" s="144"/>
      <c r="J203" s="144"/>
      <c r="K203" s="145">
        <f t="shared" si="53"/>
        <v>0</v>
      </c>
      <c r="L203" s="146"/>
      <c r="M203" s="33"/>
      <c r="N203" s="147" t="s">
        <v>3</v>
      </c>
      <c r="O203" s="148" t="s">
        <v>45</v>
      </c>
      <c r="P203" s="149">
        <f t="shared" si="54"/>
        <v>0</v>
      </c>
      <c r="Q203" s="149">
        <f t="shared" si="55"/>
        <v>0</v>
      </c>
      <c r="R203" s="149">
        <f t="shared" si="56"/>
        <v>0</v>
      </c>
      <c r="T203" s="150">
        <f t="shared" si="57"/>
        <v>0</v>
      </c>
      <c r="U203" s="150">
        <v>0</v>
      </c>
      <c r="V203" s="150">
        <f t="shared" si="58"/>
        <v>0</v>
      </c>
      <c r="W203" s="150">
        <v>0</v>
      </c>
      <c r="X203" s="151">
        <f t="shared" si="59"/>
        <v>0</v>
      </c>
      <c r="AR203" s="152" t="s">
        <v>174</v>
      </c>
      <c r="AT203" s="152" t="s">
        <v>170</v>
      </c>
      <c r="AU203" s="152" t="s">
        <v>164</v>
      </c>
      <c r="AY203" s="18" t="s">
        <v>165</v>
      </c>
      <c r="BE203" s="153">
        <f t="shared" si="60"/>
        <v>0</v>
      </c>
      <c r="BF203" s="153">
        <f t="shared" si="61"/>
        <v>0</v>
      </c>
      <c r="BG203" s="153">
        <f t="shared" si="62"/>
        <v>0</v>
      </c>
      <c r="BH203" s="153">
        <f t="shared" si="63"/>
        <v>0</v>
      </c>
      <c r="BI203" s="153">
        <f t="shared" si="64"/>
        <v>0</v>
      </c>
      <c r="BJ203" s="18" t="s">
        <v>84</v>
      </c>
      <c r="BK203" s="153">
        <f t="shared" si="65"/>
        <v>0</v>
      </c>
      <c r="BL203" s="18" t="s">
        <v>174</v>
      </c>
      <c r="BM203" s="152" t="s">
        <v>478</v>
      </c>
    </row>
    <row r="204" spans="2:65" s="1" customFormat="1" ht="21.75" customHeight="1" x14ac:dyDescent="0.2">
      <c r="B204" s="138"/>
      <c r="C204" s="139" t="s">
        <v>479</v>
      </c>
      <c r="D204" s="139" t="s">
        <v>170</v>
      </c>
      <c r="E204" s="140" t="s">
        <v>480</v>
      </c>
      <c r="F204" s="141" t="s">
        <v>481</v>
      </c>
      <c r="G204" s="142" t="s">
        <v>178</v>
      </c>
      <c r="H204" s="143">
        <v>4</v>
      </c>
      <c r="I204" s="144"/>
      <c r="J204" s="144"/>
      <c r="K204" s="145">
        <f t="shared" si="53"/>
        <v>0</v>
      </c>
      <c r="L204" s="146"/>
      <c r="M204" s="33"/>
      <c r="N204" s="147" t="s">
        <v>3</v>
      </c>
      <c r="O204" s="148" t="s">
        <v>45</v>
      </c>
      <c r="P204" s="149">
        <f t="shared" si="54"/>
        <v>0</v>
      </c>
      <c r="Q204" s="149">
        <f t="shared" si="55"/>
        <v>0</v>
      </c>
      <c r="R204" s="149">
        <f t="shared" si="56"/>
        <v>0</v>
      </c>
      <c r="T204" s="150">
        <f t="shared" si="57"/>
        <v>0</v>
      </c>
      <c r="U204" s="150">
        <v>0</v>
      </c>
      <c r="V204" s="150">
        <f t="shared" si="58"/>
        <v>0</v>
      </c>
      <c r="W204" s="150">
        <v>0</v>
      </c>
      <c r="X204" s="151">
        <f t="shared" si="59"/>
        <v>0</v>
      </c>
      <c r="AR204" s="152" t="s">
        <v>174</v>
      </c>
      <c r="AT204" s="152" t="s">
        <v>170</v>
      </c>
      <c r="AU204" s="152" t="s">
        <v>164</v>
      </c>
      <c r="AY204" s="18" t="s">
        <v>165</v>
      </c>
      <c r="BE204" s="153">
        <f t="shared" si="60"/>
        <v>0</v>
      </c>
      <c r="BF204" s="153">
        <f t="shared" si="61"/>
        <v>0</v>
      </c>
      <c r="BG204" s="153">
        <f t="shared" si="62"/>
        <v>0</v>
      </c>
      <c r="BH204" s="153">
        <f t="shared" si="63"/>
        <v>0</v>
      </c>
      <c r="BI204" s="153">
        <f t="shared" si="64"/>
        <v>0</v>
      </c>
      <c r="BJ204" s="18" t="s">
        <v>84</v>
      </c>
      <c r="BK204" s="153">
        <f t="shared" si="65"/>
        <v>0</v>
      </c>
      <c r="BL204" s="18" t="s">
        <v>174</v>
      </c>
      <c r="BM204" s="152" t="s">
        <v>482</v>
      </c>
    </row>
    <row r="205" spans="2:65" s="1" customFormat="1" ht="16.5" customHeight="1" x14ac:dyDescent="0.2">
      <c r="B205" s="138"/>
      <c r="C205" s="139" t="s">
        <v>483</v>
      </c>
      <c r="D205" s="139" t="s">
        <v>170</v>
      </c>
      <c r="E205" s="140" t="s">
        <v>484</v>
      </c>
      <c r="F205" s="141" t="s">
        <v>485</v>
      </c>
      <c r="G205" s="142" t="s">
        <v>178</v>
      </c>
      <c r="H205" s="143">
        <v>18</v>
      </c>
      <c r="I205" s="144"/>
      <c r="J205" s="144"/>
      <c r="K205" s="145">
        <f t="shared" si="53"/>
        <v>0</v>
      </c>
      <c r="L205" s="146"/>
      <c r="M205" s="33"/>
      <c r="N205" s="147" t="s">
        <v>3</v>
      </c>
      <c r="O205" s="148" t="s">
        <v>45</v>
      </c>
      <c r="P205" s="149">
        <f t="shared" si="54"/>
        <v>0</v>
      </c>
      <c r="Q205" s="149">
        <f t="shared" si="55"/>
        <v>0</v>
      </c>
      <c r="R205" s="149">
        <f t="shared" si="56"/>
        <v>0</v>
      </c>
      <c r="T205" s="150">
        <f t="shared" si="57"/>
        <v>0</v>
      </c>
      <c r="U205" s="150">
        <v>0</v>
      </c>
      <c r="V205" s="150">
        <f t="shared" si="58"/>
        <v>0</v>
      </c>
      <c r="W205" s="150">
        <v>0</v>
      </c>
      <c r="X205" s="151">
        <f t="shared" si="59"/>
        <v>0</v>
      </c>
      <c r="AR205" s="152" t="s">
        <v>174</v>
      </c>
      <c r="AT205" s="152" t="s">
        <v>170</v>
      </c>
      <c r="AU205" s="152" t="s">
        <v>164</v>
      </c>
      <c r="AY205" s="18" t="s">
        <v>165</v>
      </c>
      <c r="BE205" s="153">
        <f t="shared" si="60"/>
        <v>0</v>
      </c>
      <c r="BF205" s="153">
        <f t="shared" si="61"/>
        <v>0</v>
      </c>
      <c r="BG205" s="153">
        <f t="shared" si="62"/>
        <v>0</v>
      </c>
      <c r="BH205" s="153">
        <f t="shared" si="63"/>
        <v>0</v>
      </c>
      <c r="BI205" s="153">
        <f t="shared" si="64"/>
        <v>0</v>
      </c>
      <c r="BJ205" s="18" t="s">
        <v>84</v>
      </c>
      <c r="BK205" s="153">
        <f t="shared" si="65"/>
        <v>0</v>
      </c>
      <c r="BL205" s="18" t="s">
        <v>174</v>
      </c>
      <c r="BM205" s="152" t="s">
        <v>486</v>
      </c>
    </row>
    <row r="206" spans="2:65" s="1" customFormat="1" ht="16.5" customHeight="1" x14ac:dyDescent="0.2">
      <c r="B206" s="138"/>
      <c r="C206" s="139" t="s">
        <v>487</v>
      </c>
      <c r="D206" s="139" t="s">
        <v>170</v>
      </c>
      <c r="E206" s="140" t="s">
        <v>488</v>
      </c>
      <c r="F206" s="141" t="s">
        <v>489</v>
      </c>
      <c r="G206" s="142" t="s">
        <v>178</v>
      </c>
      <c r="H206" s="143">
        <v>6</v>
      </c>
      <c r="I206" s="144"/>
      <c r="J206" s="144"/>
      <c r="K206" s="145">
        <f t="shared" si="53"/>
        <v>0</v>
      </c>
      <c r="L206" s="146"/>
      <c r="M206" s="33"/>
      <c r="N206" s="147" t="s">
        <v>3</v>
      </c>
      <c r="O206" s="148" t="s">
        <v>45</v>
      </c>
      <c r="P206" s="149">
        <f t="shared" si="54"/>
        <v>0</v>
      </c>
      <c r="Q206" s="149">
        <f t="shared" si="55"/>
        <v>0</v>
      </c>
      <c r="R206" s="149">
        <f t="shared" si="56"/>
        <v>0</v>
      </c>
      <c r="T206" s="150">
        <f t="shared" si="57"/>
        <v>0</v>
      </c>
      <c r="U206" s="150">
        <v>0</v>
      </c>
      <c r="V206" s="150">
        <f t="shared" si="58"/>
        <v>0</v>
      </c>
      <c r="W206" s="150">
        <v>0</v>
      </c>
      <c r="X206" s="151">
        <f t="shared" si="59"/>
        <v>0</v>
      </c>
      <c r="AR206" s="152" t="s">
        <v>174</v>
      </c>
      <c r="AT206" s="152" t="s">
        <v>170</v>
      </c>
      <c r="AU206" s="152" t="s">
        <v>164</v>
      </c>
      <c r="AY206" s="18" t="s">
        <v>165</v>
      </c>
      <c r="BE206" s="153">
        <f t="shared" si="60"/>
        <v>0</v>
      </c>
      <c r="BF206" s="153">
        <f t="shared" si="61"/>
        <v>0</v>
      </c>
      <c r="BG206" s="153">
        <f t="shared" si="62"/>
        <v>0</v>
      </c>
      <c r="BH206" s="153">
        <f t="shared" si="63"/>
        <v>0</v>
      </c>
      <c r="BI206" s="153">
        <f t="shared" si="64"/>
        <v>0</v>
      </c>
      <c r="BJ206" s="18" t="s">
        <v>84</v>
      </c>
      <c r="BK206" s="153">
        <f t="shared" si="65"/>
        <v>0</v>
      </c>
      <c r="BL206" s="18" t="s">
        <v>174</v>
      </c>
      <c r="BM206" s="152" t="s">
        <v>490</v>
      </c>
    </row>
    <row r="207" spans="2:65" s="1" customFormat="1" ht="16.5" customHeight="1" x14ac:dyDescent="0.2">
      <c r="B207" s="138"/>
      <c r="C207" s="139" t="s">
        <v>491</v>
      </c>
      <c r="D207" s="139" t="s">
        <v>170</v>
      </c>
      <c r="E207" s="140" t="s">
        <v>492</v>
      </c>
      <c r="F207" s="141" t="s">
        <v>493</v>
      </c>
      <c r="G207" s="142" t="s">
        <v>178</v>
      </c>
      <c r="H207" s="143">
        <v>6</v>
      </c>
      <c r="I207" s="144"/>
      <c r="J207" s="144"/>
      <c r="K207" s="145">
        <f t="shared" si="53"/>
        <v>0</v>
      </c>
      <c r="L207" s="146"/>
      <c r="M207" s="33"/>
      <c r="N207" s="147" t="s">
        <v>3</v>
      </c>
      <c r="O207" s="148" t="s">
        <v>45</v>
      </c>
      <c r="P207" s="149">
        <f t="shared" si="54"/>
        <v>0</v>
      </c>
      <c r="Q207" s="149">
        <f t="shared" si="55"/>
        <v>0</v>
      </c>
      <c r="R207" s="149">
        <f t="shared" si="56"/>
        <v>0</v>
      </c>
      <c r="T207" s="150">
        <f t="shared" si="57"/>
        <v>0</v>
      </c>
      <c r="U207" s="150">
        <v>0</v>
      </c>
      <c r="V207" s="150">
        <f t="shared" si="58"/>
        <v>0</v>
      </c>
      <c r="W207" s="150">
        <v>0</v>
      </c>
      <c r="X207" s="151">
        <f t="shared" si="59"/>
        <v>0</v>
      </c>
      <c r="AR207" s="152" t="s">
        <v>174</v>
      </c>
      <c r="AT207" s="152" t="s">
        <v>170</v>
      </c>
      <c r="AU207" s="152" t="s">
        <v>164</v>
      </c>
      <c r="AY207" s="18" t="s">
        <v>165</v>
      </c>
      <c r="BE207" s="153">
        <f t="shared" si="60"/>
        <v>0</v>
      </c>
      <c r="BF207" s="153">
        <f t="shared" si="61"/>
        <v>0</v>
      </c>
      <c r="BG207" s="153">
        <f t="shared" si="62"/>
        <v>0</v>
      </c>
      <c r="BH207" s="153">
        <f t="shared" si="63"/>
        <v>0</v>
      </c>
      <c r="BI207" s="153">
        <f t="shared" si="64"/>
        <v>0</v>
      </c>
      <c r="BJ207" s="18" t="s">
        <v>84</v>
      </c>
      <c r="BK207" s="153">
        <f t="shared" si="65"/>
        <v>0</v>
      </c>
      <c r="BL207" s="18" t="s">
        <v>174</v>
      </c>
      <c r="BM207" s="152" t="s">
        <v>494</v>
      </c>
    </row>
    <row r="208" spans="2:65" s="1" customFormat="1" ht="16.5" customHeight="1" x14ac:dyDescent="0.2">
      <c r="B208" s="138"/>
      <c r="C208" s="139" t="s">
        <v>495</v>
      </c>
      <c r="D208" s="139" t="s">
        <v>170</v>
      </c>
      <c r="E208" s="140" t="s">
        <v>496</v>
      </c>
      <c r="F208" s="141" t="s">
        <v>497</v>
      </c>
      <c r="G208" s="142" t="s">
        <v>178</v>
      </c>
      <c r="H208" s="143">
        <v>6</v>
      </c>
      <c r="I208" s="144"/>
      <c r="J208" s="144"/>
      <c r="K208" s="145">
        <f t="shared" si="53"/>
        <v>0</v>
      </c>
      <c r="L208" s="146"/>
      <c r="M208" s="33"/>
      <c r="N208" s="147" t="s">
        <v>3</v>
      </c>
      <c r="O208" s="148" t="s">
        <v>45</v>
      </c>
      <c r="P208" s="149">
        <f t="shared" si="54"/>
        <v>0</v>
      </c>
      <c r="Q208" s="149">
        <f t="shared" si="55"/>
        <v>0</v>
      </c>
      <c r="R208" s="149">
        <f t="shared" si="56"/>
        <v>0</v>
      </c>
      <c r="T208" s="150">
        <f t="shared" si="57"/>
        <v>0</v>
      </c>
      <c r="U208" s="150">
        <v>0</v>
      </c>
      <c r="V208" s="150">
        <f t="shared" si="58"/>
        <v>0</v>
      </c>
      <c r="W208" s="150">
        <v>0</v>
      </c>
      <c r="X208" s="151">
        <f t="shared" si="59"/>
        <v>0</v>
      </c>
      <c r="AR208" s="152" t="s">
        <v>174</v>
      </c>
      <c r="AT208" s="152" t="s">
        <v>170</v>
      </c>
      <c r="AU208" s="152" t="s">
        <v>164</v>
      </c>
      <c r="AY208" s="18" t="s">
        <v>165</v>
      </c>
      <c r="BE208" s="153">
        <f t="shared" si="60"/>
        <v>0</v>
      </c>
      <c r="BF208" s="153">
        <f t="shared" si="61"/>
        <v>0</v>
      </c>
      <c r="BG208" s="153">
        <f t="shared" si="62"/>
        <v>0</v>
      </c>
      <c r="BH208" s="153">
        <f t="shared" si="63"/>
        <v>0</v>
      </c>
      <c r="BI208" s="153">
        <f t="shared" si="64"/>
        <v>0</v>
      </c>
      <c r="BJ208" s="18" t="s">
        <v>84</v>
      </c>
      <c r="BK208" s="153">
        <f t="shared" si="65"/>
        <v>0</v>
      </c>
      <c r="BL208" s="18" t="s">
        <v>174</v>
      </c>
      <c r="BM208" s="152" t="s">
        <v>498</v>
      </c>
    </row>
    <row r="209" spans="2:65" s="1" customFormat="1" ht="16.5" customHeight="1" x14ac:dyDescent="0.2">
      <c r="B209" s="138"/>
      <c r="C209" s="139" t="s">
        <v>499</v>
      </c>
      <c r="D209" s="139" t="s">
        <v>170</v>
      </c>
      <c r="E209" s="140" t="s">
        <v>500</v>
      </c>
      <c r="F209" s="141" t="s">
        <v>501</v>
      </c>
      <c r="G209" s="142" t="s">
        <v>178</v>
      </c>
      <c r="H209" s="143">
        <v>1</v>
      </c>
      <c r="I209" s="144"/>
      <c r="J209" s="144"/>
      <c r="K209" s="145">
        <f t="shared" si="53"/>
        <v>0</v>
      </c>
      <c r="L209" s="146"/>
      <c r="M209" s="33"/>
      <c r="N209" s="147" t="s">
        <v>3</v>
      </c>
      <c r="O209" s="148" t="s">
        <v>45</v>
      </c>
      <c r="P209" s="149">
        <f t="shared" si="54"/>
        <v>0</v>
      </c>
      <c r="Q209" s="149">
        <f t="shared" si="55"/>
        <v>0</v>
      </c>
      <c r="R209" s="149">
        <f t="shared" si="56"/>
        <v>0</v>
      </c>
      <c r="T209" s="150">
        <f t="shared" si="57"/>
        <v>0</v>
      </c>
      <c r="U209" s="150">
        <v>0</v>
      </c>
      <c r="V209" s="150">
        <f t="shared" si="58"/>
        <v>0</v>
      </c>
      <c r="W209" s="150">
        <v>0</v>
      </c>
      <c r="X209" s="151">
        <f t="shared" si="59"/>
        <v>0</v>
      </c>
      <c r="AR209" s="152" t="s">
        <v>174</v>
      </c>
      <c r="AT209" s="152" t="s">
        <v>170</v>
      </c>
      <c r="AU209" s="152" t="s">
        <v>164</v>
      </c>
      <c r="AY209" s="18" t="s">
        <v>165</v>
      </c>
      <c r="BE209" s="153">
        <f t="shared" si="60"/>
        <v>0</v>
      </c>
      <c r="BF209" s="153">
        <f t="shared" si="61"/>
        <v>0</v>
      </c>
      <c r="BG209" s="153">
        <f t="shared" si="62"/>
        <v>0</v>
      </c>
      <c r="BH209" s="153">
        <f t="shared" si="63"/>
        <v>0</v>
      </c>
      <c r="BI209" s="153">
        <f t="shared" si="64"/>
        <v>0</v>
      </c>
      <c r="BJ209" s="18" t="s">
        <v>84</v>
      </c>
      <c r="BK209" s="153">
        <f t="shared" si="65"/>
        <v>0</v>
      </c>
      <c r="BL209" s="18" t="s">
        <v>174</v>
      </c>
      <c r="BM209" s="152" t="s">
        <v>502</v>
      </c>
    </row>
    <row r="210" spans="2:65" s="1" customFormat="1" ht="16.5" customHeight="1" x14ac:dyDescent="0.2">
      <c r="B210" s="138"/>
      <c r="C210" s="139" t="s">
        <v>503</v>
      </c>
      <c r="D210" s="139" t="s">
        <v>170</v>
      </c>
      <c r="E210" s="140" t="s">
        <v>504</v>
      </c>
      <c r="F210" s="141" t="s">
        <v>505</v>
      </c>
      <c r="G210" s="142" t="s">
        <v>178</v>
      </c>
      <c r="H210" s="143">
        <v>3</v>
      </c>
      <c r="I210" s="144"/>
      <c r="J210" s="144"/>
      <c r="K210" s="145">
        <f t="shared" si="53"/>
        <v>0</v>
      </c>
      <c r="L210" s="146"/>
      <c r="M210" s="33"/>
      <c r="N210" s="147" t="s">
        <v>3</v>
      </c>
      <c r="O210" s="148" t="s">
        <v>45</v>
      </c>
      <c r="P210" s="149">
        <f t="shared" si="54"/>
        <v>0</v>
      </c>
      <c r="Q210" s="149">
        <f t="shared" si="55"/>
        <v>0</v>
      </c>
      <c r="R210" s="149">
        <f t="shared" si="56"/>
        <v>0</v>
      </c>
      <c r="T210" s="150">
        <f t="shared" si="57"/>
        <v>0</v>
      </c>
      <c r="U210" s="150">
        <v>0</v>
      </c>
      <c r="V210" s="150">
        <f t="shared" si="58"/>
        <v>0</v>
      </c>
      <c r="W210" s="150">
        <v>0</v>
      </c>
      <c r="X210" s="151">
        <f t="shared" si="59"/>
        <v>0</v>
      </c>
      <c r="AR210" s="152" t="s">
        <v>174</v>
      </c>
      <c r="AT210" s="152" t="s">
        <v>170</v>
      </c>
      <c r="AU210" s="152" t="s">
        <v>164</v>
      </c>
      <c r="AY210" s="18" t="s">
        <v>165</v>
      </c>
      <c r="BE210" s="153">
        <f t="shared" si="60"/>
        <v>0</v>
      </c>
      <c r="BF210" s="153">
        <f t="shared" si="61"/>
        <v>0</v>
      </c>
      <c r="BG210" s="153">
        <f t="shared" si="62"/>
        <v>0</v>
      </c>
      <c r="BH210" s="153">
        <f t="shared" si="63"/>
        <v>0</v>
      </c>
      <c r="BI210" s="153">
        <f t="shared" si="64"/>
        <v>0</v>
      </c>
      <c r="BJ210" s="18" t="s">
        <v>84</v>
      </c>
      <c r="BK210" s="153">
        <f t="shared" si="65"/>
        <v>0</v>
      </c>
      <c r="BL210" s="18" t="s">
        <v>174</v>
      </c>
      <c r="BM210" s="152" t="s">
        <v>506</v>
      </c>
    </row>
    <row r="211" spans="2:65" s="1" customFormat="1" ht="16.5" customHeight="1" x14ac:dyDescent="0.2">
      <c r="B211" s="138"/>
      <c r="C211" s="139" t="s">
        <v>507</v>
      </c>
      <c r="D211" s="139" t="s">
        <v>170</v>
      </c>
      <c r="E211" s="140" t="s">
        <v>508</v>
      </c>
      <c r="F211" s="141" t="s">
        <v>509</v>
      </c>
      <c r="G211" s="142" t="s">
        <v>178</v>
      </c>
      <c r="H211" s="143">
        <v>3</v>
      </c>
      <c r="I211" s="144"/>
      <c r="J211" s="144"/>
      <c r="K211" s="145">
        <f t="shared" si="53"/>
        <v>0</v>
      </c>
      <c r="L211" s="146"/>
      <c r="M211" s="33"/>
      <c r="N211" s="147" t="s">
        <v>3</v>
      </c>
      <c r="O211" s="148" t="s">
        <v>45</v>
      </c>
      <c r="P211" s="149">
        <f t="shared" si="54"/>
        <v>0</v>
      </c>
      <c r="Q211" s="149">
        <f t="shared" si="55"/>
        <v>0</v>
      </c>
      <c r="R211" s="149">
        <f t="shared" si="56"/>
        <v>0</v>
      </c>
      <c r="T211" s="150">
        <f t="shared" si="57"/>
        <v>0</v>
      </c>
      <c r="U211" s="150">
        <v>0</v>
      </c>
      <c r="V211" s="150">
        <f t="shared" si="58"/>
        <v>0</v>
      </c>
      <c r="W211" s="150">
        <v>0</v>
      </c>
      <c r="X211" s="151">
        <f t="shared" si="59"/>
        <v>0</v>
      </c>
      <c r="AR211" s="152" t="s">
        <v>174</v>
      </c>
      <c r="AT211" s="152" t="s">
        <v>170</v>
      </c>
      <c r="AU211" s="152" t="s">
        <v>164</v>
      </c>
      <c r="AY211" s="18" t="s">
        <v>165</v>
      </c>
      <c r="BE211" s="153">
        <f t="shared" si="60"/>
        <v>0</v>
      </c>
      <c r="BF211" s="153">
        <f t="shared" si="61"/>
        <v>0</v>
      </c>
      <c r="BG211" s="153">
        <f t="shared" si="62"/>
        <v>0</v>
      </c>
      <c r="BH211" s="153">
        <f t="shared" si="63"/>
        <v>0</v>
      </c>
      <c r="BI211" s="153">
        <f t="shared" si="64"/>
        <v>0</v>
      </c>
      <c r="BJ211" s="18" t="s">
        <v>84</v>
      </c>
      <c r="BK211" s="153">
        <f t="shared" si="65"/>
        <v>0</v>
      </c>
      <c r="BL211" s="18" t="s">
        <v>174</v>
      </c>
      <c r="BM211" s="152" t="s">
        <v>510</v>
      </c>
    </row>
    <row r="212" spans="2:65" s="1" customFormat="1" ht="21.75" customHeight="1" x14ac:dyDescent="0.2">
      <c r="B212" s="138"/>
      <c r="C212" s="139" t="s">
        <v>511</v>
      </c>
      <c r="D212" s="139" t="s">
        <v>170</v>
      </c>
      <c r="E212" s="140" t="s">
        <v>512</v>
      </c>
      <c r="F212" s="141" t="s">
        <v>513</v>
      </c>
      <c r="G212" s="142" t="s">
        <v>178</v>
      </c>
      <c r="H212" s="143">
        <v>1</v>
      </c>
      <c r="I212" s="144"/>
      <c r="J212" s="144"/>
      <c r="K212" s="145">
        <f t="shared" si="53"/>
        <v>0</v>
      </c>
      <c r="L212" s="146"/>
      <c r="M212" s="33"/>
      <c r="N212" s="147" t="s">
        <v>3</v>
      </c>
      <c r="O212" s="148" t="s">
        <v>45</v>
      </c>
      <c r="P212" s="149">
        <f t="shared" si="54"/>
        <v>0</v>
      </c>
      <c r="Q212" s="149">
        <f t="shared" si="55"/>
        <v>0</v>
      </c>
      <c r="R212" s="149">
        <f t="shared" si="56"/>
        <v>0</v>
      </c>
      <c r="T212" s="150">
        <f t="shared" si="57"/>
        <v>0</v>
      </c>
      <c r="U212" s="150">
        <v>0</v>
      </c>
      <c r="V212" s="150">
        <f t="shared" si="58"/>
        <v>0</v>
      </c>
      <c r="W212" s="150">
        <v>0</v>
      </c>
      <c r="X212" s="151">
        <f t="shared" si="59"/>
        <v>0</v>
      </c>
      <c r="AR212" s="152" t="s">
        <v>174</v>
      </c>
      <c r="AT212" s="152" t="s">
        <v>170</v>
      </c>
      <c r="AU212" s="152" t="s">
        <v>164</v>
      </c>
      <c r="AY212" s="18" t="s">
        <v>165</v>
      </c>
      <c r="BE212" s="153">
        <f t="shared" si="60"/>
        <v>0</v>
      </c>
      <c r="BF212" s="153">
        <f t="shared" si="61"/>
        <v>0</v>
      </c>
      <c r="BG212" s="153">
        <f t="shared" si="62"/>
        <v>0</v>
      </c>
      <c r="BH212" s="153">
        <f t="shared" si="63"/>
        <v>0</v>
      </c>
      <c r="BI212" s="153">
        <f t="shared" si="64"/>
        <v>0</v>
      </c>
      <c r="BJ212" s="18" t="s">
        <v>84</v>
      </c>
      <c r="BK212" s="153">
        <f t="shared" si="65"/>
        <v>0</v>
      </c>
      <c r="BL212" s="18" t="s">
        <v>174</v>
      </c>
      <c r="BM212" s="152" t="s">
        <v>514</v>
      </c>
    </row>
    <row r="213" spans="2:65" s="1" customFormat="1" ht="21.75" customHeight="1" x14ac:dyDescent="0.2">
      <c r="B213" s="138"/>
      <c r="C213" s="139" t="s">
        <v>515</v>
      </c>
      <c r="D213" s="139" t="s">
        <v>170</v>
      </c>
      <c r="E213" s="140" t="s">
        <v>516</v>
      </c>
      <c r="F213" s="141" t="s">
        <v>517</v>
      </c>
      <c r="G213" s="142" t="s">
        <v>178</v>
      </c>
      <c r="H213" s="143">
        <v>1</v>
      </c>
      <c r="I213" s="144"/>
      <c r="J213" s="144"/>
      <c r="K213" s="145">
        <f t="shared" si="53"/>
        <v>0</v>
      </c>
      <c r="L213" s="146"/>
      <c r="M213" s="33"/>
      <c r="N213" s="147" t="s">
        <v>3</v>
      </c>
      <c r="O213" s="148" t="s">
        <v>45</v>
      </c>
      <c r="P213" s="149">
        <f t="shared" si="54"/>
        <v>0</v>
      </c>
      <c r="Q213" s="149">
        <f t="shared" si="55"/>
        <v>0</v>
      </c>
      <c r="R213" s="149">
        <f t="shared" si="56"/>
        <v>0</v>
      </c>
      <c r="T213" s="150">
        <f t="shared" si="57"/>
        <v>0</v>
      </c>
      <c r="U213" s="150">
        <v>0</v>
      </c>
      <c r="V213" s="150">
        <f t="shared" si="58"/>
        <v>0</v>
      </c>
      <c r="W213" s="150">
        <v>0</v>
      </c>
      <c r="X213" s="151">
        <f t="shared" si="59"/>
        <v>0</v>
      </c>
      <c r="AR213" s="152" t="s">
        <v>174</v>
      </c>
      <c r="AT213" s="152" t="s">
        <v>170</v>
      </c>
      <c r="AU213" s="152" t="s">
        <v>164</v>
      </c>
      <c r="AY213" s="18" t="s">
        <v>165</v>
      </c>
      <c r="BE213" s="153">
        <f t="shared" si="60"/>
        <v>0</v>
      </c>
      <c r="BF213" s="153">
        <f t="shared" si="61"/>
        <v>0</v>
      </c>
      <c r="BG213" s="153">
        <f t="shared" si="62"/>
        <v>0</v>
      </c>
      <c r="BH213" s="153">
        <f t="shared" si="63"/>
        <v>0</v>
      </c>
      <c r="BI213" s="153">
        <f t="shared" si="64"/>
        <v>0</v>
      </c>
      <c r="BJ213" s="18" t="s">
        <v>84</v>
      </c>
      <c r="BK213" s="153">
        <f t="shared" si="65"/>
        <v>0</v>
      </c>
      <c r="BL213" s="18" t="s">
        <v>174</v>
      </c>
      <c r="BM213" s="152" t="s">
        <v>518</v>
      </c>
    </row>
    <row r="214" spans="2:65" s="1" customFormat="1" ht="16.5" customHeight="1" x14ac:dyDescent="0.2">
      <c r="B214" s="138"/>
      <c r="C214" s="139" t="s">
        <v>519</v>
      </c>
      <c r="D214" s="139" t="s">
        <v>170</v>
      </c>
      <c r="E214" s="140" t="s">
        <v>520</v>
      </c>
      <c r="F214" s="141" t="s">
        <v>521</v>
      </c>
      <c r="G214" s="142" t="s">
        <v>178</v>
      </c>
      <c r="H214" s="143">
        <v>1</v>
      </c>
      <c r="I214" s="144"/>
      <c r="J214" s="144"/>
      <c r="K214" s="145">
        <f t="shared" si="53"/>
        <v>0</v>
      </c>
      <c r="L214" s="146"/>
      <c r="M214" s="33"/>
      <c r="N214" s="147" t="s">
        <v>3</v>
      </c>
      <c r="O214" s="148" t="s">
        <v>45</v>
      </c>
      <c r="P214" s="149">
        <f t="shared" si="54"/>
        <v>0</v>
      </c>
      <c r="Q214" s="149">
        <f t="shared" si="55"/>
        <v>0</v>
      </c>
      <c r="R214" s="149">
        <f t="shared" si="56"/>
        <v>0</v>
      </c>
      <c r="T214" s="150">
        <f t="shared" si="57"/>
        <v>0</v>
      </c>
      <c r="U214" s="150">
        <v>0</v>
      </c>
      <c r="V214" s="150">
        <f t="shared" si="58"/>
        <v>0</v>
      </c>
      <c r="W214" s="150">
        <v>0</v>
      </c>
      <c r="X214" s="151">
        <f t="shared" si="59"/>
        <v>0</v>
      </c>
      <c r="AR214" s="152" t="s">
        <v>174</v>
      </c>
      <c r="AT214" s="152" t="s">
        <v>170</v>
      </c>
      <c r="AU214" s="152" t="s">
        <v>164</v>
      </c>
      <c r="AY214" s="18" t="s">
        <v>165</v>
      </c>
      <c r="BE214" s="153">
        <f t="shared" si="60"/>
        <v>0</v>
      </c>
      <c r="BF214" s="153">
        <f t="shared" si="61"/>
        <v>0</v>
      </c>
      <c r="BG214" s="153">
        <f t="shared" si="62"/>
        <v>0</v>
      </c>
      <c r="BH214" s="153">
        <f t="shared" si="63"/>
        <v>0</v>
      </c>
      <c r="BI214" s="153">
        <f t="shared" si="64"/>
        <v>0</v>
      </c>
      <c r="BJ214" s="18" t="s">
        <v>84</v>
      </c>
      <c r="BK214" s="153">
        <f t="shared" si="65"/>
        <v>0</v>
      </c>
      <c r="BL214" s="18" t="s">
        <v>174</v>
      </c>
      <c r="BM214" s="152" t="s">
        <v>522</v>
      </c>
    </row>
    <row r="215" spans="2:65" s="1" customFormat="1" ht="16.5" customHeight="1" x14ac:dyDescent="0.2">
      <c r="B215" s="138"/>
      <c r="C215" s="139" t="s">
        <v>523</v>
      </c>
      <c r="D215" s="139" t="s">
        <v>170</v>
      </c>
      <c r="E215" s="140" t="s">
        <v>524</v>
      </c>
      <c r="F215" s="141" t="s">
        <v>525</v>
      </c>
      <c r="G215" s="142" t="s">
        <v>178</v>
      </c>
      <c r="H215" s="143">
        <v>1</v>
      </c>
      <c r="I215" s="144"/>
      <c r="J215" s="144"/>
      <c r="K215" s="145">
        <f t="shared" si="53"/>
        <v>0</v>
      </c>
      <c r="L215" s="146"/>
      <c r="M215" s="33"/>
      <c r="N215" s="147" t="s">
        <v>3</v>
      </c>
      <c r="O215" s="148" t="s">
        <v>45</v>
      </c>
      <c r="P215" s="149">
        <f t="shared" si="54"/>
        <v>0</v>
      </c>
      <c r="Q215" s="149">
        <f t="shared" si="55"/>
        <v>0</v>
      </c>
      <c r="R215" s="149">
        <f t="shared" si="56"/>
        <v>0</v>
      </c>
      <c r="T215" s="150">
        <f t="shared" si="57"/>
        <v>0</v>
      </c>
      <c r="U215" s="150">
        <v>0</v>
      </c>
      <c r="V215" s="150">
        <f t="shared" si="58"/>
        <v>0</v>
      </c>
      <c r="W215" s="150">
        <v>0</v>
      </c>
      <c r="X215" s="151">
        <f t="shared" si="59"/>
        <v>0</v>
      </c>
      <c r="AR215" s="152" t="s">
        <v>174</v>
      </c>
      <c r="AT215" s="152" t="s">
        <v>170</v>
      </c>
      <c r="AU215" s="152" t="s">
        <v>164</v>
      </c>
      <c r="AY215" s="18" t="s">
        <v>165</v>
      </c>
      <c r="BE215" s="153">
        <f t="shared" si="60"/>
        <v>0</v>
      </c>
      <c r="BF215" s="153">
        <f t="shared" si="61"/>
        <v>0</v>
      </c>
      <c r="BG215" s="153">
        <f t="shared" si="62"/>
        <v>0</v>
      </c>
      <c r="BH215" s="153">
        <f t="shared" si="63"/>
        <v>0</v>
      </c>
      <c r="BI215" s="153">
        <f t="shared" si="64"/>
        <v>0</v>
      </c>
      <c r="BJ215" s="18" t="s">
        <v>84</v>
      </c>
      <c r="BK215" s="153">
        <f t="shared" si="65"/>
        <v>0</v>
      </c>
      <c r="BL215" s="18" t="s">
        <v>174</v>
      </c>
      <c r="BM215" s="152" t="s">
        <v>526</v>
      </c>
    </row>
    <row r="216" spans="2:65" s="1" customFormat="1" ht="16.5" customHeight="1" x14ac:dyDescent="0.2">
      <c r="B216" s="138"/>
      <c r="C216" s="139" t="s">
        <v>527</v>
      </c>
      <c r="D216" s="139" t="s">
        <v>170</v>
      </c>
      <c r="E216" s="140" t="s">
        <v>528</v>
      </c>
      <c r="F216" s="141" t="s">
        <v>529</v>
      </c>
      <c r="G216" s="142" t="s">
        <v>178</v>
      </c>
      <c r="H216" s="143">
        <v>2</v>
      </c>
      <c r="I216" s="144"/>
      <c r="J216" s="144"/>
      <c r="K216" s="145">
        <f t="shared" si="53"/>
        <v>0</v>
      </c>
      <c r="L216" s="146"/>
      <c r="M216" s="33"/>
      <c r="N216" s="147" t="s">
        <v>3</v>
      </c>
      <c r="O216" s="148" t="s">
        <v>45</v>
      </c>
      <c r="P216" s="149">
        <f t="shared" si="54"/>
        <v>0</v>
      </c>
      <c r="Q216" s="149">
        <f t="shared" si="55"/>
        <v>0</v>
      </c>
      <c r="R216" s="149">
        <f t="shared" si="56"/>
        <v>0</v>
      </c>
      <c r="T216" s="150">
        <f t="shared" si="57"/>
        <v>0</v>
      </c>
      <c r="U216" s="150">
        <v>0</v>
      </c>
      <c r="V216" s="150">
        <f t="shared" si="58"/>
        <v>0</v>
      </c>
      <c r="W216" s="150">
        <v>0</v>
      </c>
      <c r="X216" s="151">
        <f t="shared" si="59"/>
        <v>0</v>
      </c>
      <c r="AR216" s="152" t="s">
        <v>174</v>
      </c>
      <c r="AT216" s="152" t="s">
        <v>170</v>
      </c>
      <c r="AU216" s="152" t="s">
        <v>164</v>
      </c>
      <c r="AY216" s="18" t="s">
        <v>165</v>
      </c>
      <c r="BE216" s="153">
        <f t="shared" si="60"/>
        <v>0</v>
      </c>
      <c r="BF216" s="153">
        <f t="shared" si="61"/>
        <v>0</v>
      </c>
      <c r="BG216" s="153">
        <f t="shared" si="62"/>
        <v>0</v>
      </c>
      <c r="BH216" s="153">
        <f t="shared" si="63"/>
        <v>0</v>
      </c>
      <c r="BI216" s="153">
        <f t="shared" si="64"/>
        <v>0</v>
      </c>
      <c r="BJ216" s="18" t="s">
        <v>84</v>
      </c>
      <c r="BK216" s="153">
        <f t="shared" si="65"/>
        <v>0</v>
      </c>
      <c r="BL216" s="18" t="s">
        <v>174</v>
      </c>
      <c r="BM216" s="152" t="s">
        <v>530</v>
      </c>
    </row>
    <row r="217" spans="2:65" s="1" customFormat="1" ht="16.5" customHeight="1" x14ac:dyDescent="0.2">
      <c r="B217" s="138"/>
      <c r="C217" s="139" t="s">
        <v>531</v>
      </c>
      <c r="D217" s="139" t="s">
        <v>170</v>
      </c>
      <c r="E217" s="140" t="s">
        <v>532</v>
      </c>
      <c r="F217" s="141" t="s">
        <v>533</v>
      </c>
      <c r="G217" s="142" t="s">
        <v>178</v>
      </c>
      <c r="H217" s="143">
        <v>3</v>
      </c>
      <c r="I217" s="144"/>
      <c r="J217" s="144"/>
      <c r="K217" s="145">
        <f t="shared" si="53"/>
        <v>0</v>
      </c>
      <c r="L217" s="146"/>
      <c r="M217" s="33"/>
      <c r="N217" s="147" t="s">
        <v>3</v>
      </c>
      <c r="O217" s="148" t="s">
        <v>45</v>
      </c>
      <c r="P217" s="149">
        <f t="shared" si="54"/>
        <v>0</v>
      </c>
      <c r="Q217" s="149">
        <f t="shared" si="55"/>
        <v>0</v>
      </c>
      <c r="R217" s="149">
        <f t="shared" si="56"/>
        <v>0</v>
      </c>
      <c r="T217" s="150">
        <f t="shared" si="57"/>
        <v>0</v>
      </c>
      <c r="U217" s="150">
        <v>0</v>
      </c>
      <c r="V217" s="150">
        <f t="shared" si="58"/>
        <v>0</v>
      </c>
      <c r="W217" s="150">
        <v>0</v>
      </c>
      <c r="X217" s="151">
        <f t="shared" si="59"/>
        <v>0</v>
      </c>
      <c r="AR217" s="152" t="s">
        <v>174</v>
      </c>
      <c r="AT217" s="152" t="s">
        <v>170</v>
      </c>
      <c r="AU217" s="152" t="s">
        <v>164</v>
      </c>
      <c r="AY217" s="18" t="s">
        <v>165</v>
      </c>
      <c r="BE217" s="153">
        <f t="shared" si="60"/>
        <v>0</v>
      </c>
      <c r="BF217" s="153">
        <f t="shared" si="61"/>
        <v>0</v>
      </c>
      <c r="BG217" s="153">
        <f t="shared" si="62"/>
        <v>0</v>
      </c>
      <c r="BH217" s="153">
        <f t="shared" si="63"/>
        <v>0</v>
      </c>
      <c r="BI217" s="153">
        <f t="shared" si="64"/>
        <v>0</v>
      </c>
      <c r="BJ217" s="18" t="s">
        <v>84</v>
      </c>
      <c r="BK217" s="153">
        <f t="shared" si="65"/>
        <v>0</v>
      </c>
      <c r="BL217" s="18" t="s">
        <v>174</v>
      </c>
      <c r="BM217" s="152" t="s">
        <v>534</v>
      </c>
    </row>
    <row r="218" spans="2:65" s="1" customFormat="1" ht="16.5" customHeight="1" x14ac:dyDescent="0.2">
      <c r="B218" s="138"/>
      <c r="C218" s="139" t="s">
        <v>535</v>
      </c>
      <c r="D218" s="139" t="s">
        <v>170</v>
      </c>
      <c r="E218" s="140" t="s">
        <v>536</v>
      </c>
      <c r="F218" s="141" t="s">
        <v>537</v>
      </c>
      <c r="G218" s="142" t="s">
        <v>178</v>
      </c>
      <c r="H218" s="143">
        <v>2</v>
      </c>
      <c r="I218" s="144"/>
      <c r="J218" s="144"/>
      <c r="K218" s="145">
        <f t="shared" si="53"/>
        <v>0</v>
      </c>
      <c r="L218" s="146"/>
      <c r="M218" s="33"/>
      <c r="N218" s="147" t="s">
        <v>3</v>
      </c>
      <c r="O218" s="148" t="s">
        <v>45</v>
      </c>
      <c r="P218" s="149">
        <f t="shared" si="54"/>
        <v>0</v>
      </c>
      <c r="Q218" s="149">
        <f t="shared" si="55"/>
        <v>0</v>
      </c>
      <c r="R218" s="149">
        <f t="shared" si="56"/>
        <v>0</v>
      </c>
      <c r="T218" s="150">
        <f t="shared" si="57"/>
        <v>0</v>
      </c>
      <c r="U218" s="150">
        <v>0</v>
      </c>
      <c r="V218" s="150">
        <f t="shared" si="58"/>
        <v>0</v>
      </c>
      <c r="W218" s="150">
        <v>0</v>
      </c>
      <c r="X218" s="151">
        <f t="shared" si="59"/>
        <v>0</v>
      </c>
      <c r="AR218" s="152" t="s">
        <v>174</v>
      </c>
      <c r="AT218" s="152" t="s">
        <v>170</v>
      </c>
      <c r="AU218" s="152" t="s">
        <v>164</v>
      </c>
      <c r="AY218" s="18" t="s">
        <v>165</v>
      </c>
      <c r="BE218" s="153">
        <f t="shared" si="60"/>
        <v>0</v>
      </c>
      <c r="BF218" s="153">
        <f t="shared" si="61"/>
        <v>0</v>
      </c>
      <c r="BG218" s="153">
        <f t="shared" si="62"/>
        <v>0</v>
      </c>
      <c r="BH218" s="153">
        <f t="shared" si="63"/>
        <v>0</v>
      </c>
      <c r="BI218" s="153">
        <f t="shared" si="64"/>
        <v>0</v>
      </c>
      <c r="BJ218" s="18" t="s">
        <v>84</v>
      </c>
      <c r="BK218" s="153">
        <f t="shared" si="65"/>
        <v>0</v>
      </c>
      <c r="BL218" s="18" t="s">
        <v>174</v>
      </c>
      <c r="BM218" s="152" t="s">
        <v>538</v>
      </c>
    </row>
    <row r="219" spans="2:65" s="11" customFormat="1" ht="20.9" customHeight="1" x14ac:dyDescent="0.25">
      <c r="B219" s="125"/>
      <c r="D219" s="126" t="s">
        <v>75</v>
      </c>
      <c r="E219" s="136" t="s">
        <v>247</v>
      </c>
      <c r="F219" s="282" t="s">
        <v>248</v>
      </c>
      <c r="I219" s="128"/>
      <c r="J219" s="128"/>
      <c r="K219" s="137">
        <f>BK219</f>
        <v>0</v>
      </c>
      <c r="M219" s="125"/>
      <c r="N219" s="130"/>
      <c r="Q219" s="131">
        <f>SUM(Q220:Q230)</f>
        <v>0</v>
      </c>
      <c r="R219" s="131">
        <f>SUM(R220:R230)</f>
        <v>0</v>
      </c>
      <c r="T219" s="132">
        <f>SUM(T220:T230)</f>
        <v>0</v>
      </c>
      <c r="V219" s="132">
        <f>SUM(V220:V230)</f>
        <v>0</v>
      </c>
      <c r="X219" s="133">
        <f>SUM(X220:X230)</f>
        <v>0</v>
      </c>
      <c r="AR219" s="126" t="s">
        <v>164</v>
      </c>
      <c r="AT219" s="134" t="s">
        <v>75</v>
      </c>
      <c r="AU219" s="134" t="s">
        <v>86</v>
      </c>
      <c r="AY219" s="126" t="s">
        <v>165</v>
      </c>
      <c r="BK219" s="135">
        <f>SUM(BK220:BK230)</f>
        <v>0</v>
      </c>
    </row>
    <row r="220" spans="2:65" s="1" customFormat="1" ht="24.15" customHeight="1" x14ac:dyDescent="0.2">
      <c r="B220" s="138"/>
      <c r="C220" s="139" t="s">
        <v>539</v>
      </c>
      <c r="D220" s="139" t="s">
        <v>170</v>
      </c>
      <c r="E220" s="140" t="s">
        <v>540</v>
      </c>
      <c r="F220" s="141" t="s">
        <v>259</v>
      </c>
      <c r="G220" s="142" t="s">
        <v>252</v>
      </c>
      <c r="H220" s="143">
        <v>1</v>
      </c>
      <c r="I220" s="144"/>
      <c r="J220" s="144"/>
      <c r="K220" s="145">
        <f t="shared" ref="K220:K230" si="66">ROUND(P220*H220,2)</f>
        <v>0</v>
      </c>
      <c r="L220" s="146"/>
      <c r="M220" s="33"/>
      <c r="N220" s="147" t="s">
        <v>3</v>
      </c>
      <c r="O220" s="148" t="s">
        <v>45</v>
      </c>
      <c r="P220" s="149">
        <f t="shared" ref="P220:P230" si="67">I220+J220</f>
        <v>0</v>
      </c>
      <c r="Q220" s="149">
        <f t="shared" ref="Q220:Q230" si="68">ROUND(I220*H220,2)</f>
        <v>0</v>
      </c>
      <c r="R220" s="149">
        <f t="shared" ref="R220:R230" si="69">ROUND(J220*H220,2)</f>
        <v>0</v>
      </c>
      <c r="T220" s="150">
        <f t="shared" ref="T220:T230" si="70">S220*H220</f>
        <v>0</v>
      </c>
      <c r="U220" s="150">
        <v>0</v>
      </c>
      <c r="V220" s="150">
        <f t="shared" ref="V220:V230" si="71">U220*H220</f>
        <v>0</v>
      </c>
      <c r="W220" s="150">
        <v>0</v>
      </c>
      <c r="X220" s="151">
        <f t="shared" ref="X220:X230" si="72">W220*H220</f>
        <v>0</v>
      </c>
      <c r="AR220" s="152" t="s">
        <v>174</v>
      </c>
      <c r="AT220" s="152" t="s">
        <v>170</v>
      </c>
      <c r="AU220" s="152" t="s">
        <v>164</v>
      </c>
      <c r="AY220" s="18" t="s">
        <v>165</v>
      </c>
      <c r="BE220" s="153">
        <f t="shared" ref="BE220:BE230" si="73">IF(O220="základní",K220,0)</f>
        <v>0</v>
      </c>
      <c r="BF220" s="153">
        <f t="shared" ref="BF220:BF230" si="74">IF(O220="snížená",K220,0)</f>
        <v>0</v>
      </c>
      <c r="BG220" s="153">
        <f t="shared" ref="BG220:BG230" si="75">IF(O220="zákl. přenesená",K220,0)</f>
        <v>0</v>
      </c>
      <c r="BH220" s="153">
        <f t="shared" ref="BH220:BH230" si="76">IF(O220="sníž. přenesená",K220,0)</f>
        <v>0</v>
      </c>
      <c r="BI220" s="153">
        <f t="shared" ref="BI220:BI230" si="77">IF(O220="nulová",K220,0)</f>
        <v>0</v>
      </c>
      <c r="BJ220" s="18" t="s">
        <v>84</v>
      </c>
      <c r="BK220" s="153">
        <f t="shared" ref="BK220:BK230" si="78">ROUND(P220*H220,2)</f>
        <v>0</v>
      </c>
      <c r="BL220" s="18" t="s">
        <v>174</v>
      </c>
      <c r="BM220" s="152" t="s">
        <v>541</v>
      </c>
    </row>
    <row r="221" spans="2:65" s="1" customFormat="1" ht="16.5" customHeight="1" x14ac:dyDescent="0.2">
      <c r="B221" s="138"/>
      <c r="C221" s="139" t="s">
        <v>542</v>
      </c>
      <c r="D221" s="139" t="s">
        <v>170</v>
      </c>
      <c r="E221" s="140" t="s">
        <v>543</v>
      </c>
      <c r="F221" s="141" t="s">
        <v>544</v>
      </c>
      <c r="G221" s="142" t="s">
        <v>252</v>
      </c>
      <c r="H221" s="143">
        <v>185</v>
      </c>
      <c r="I221" s="144"/>
      <c r="J221" s="144"/>
      <c r="K221" s="145">
        <f t="shared" si="66"/>
        <v>0</v>
      </c>
      <c r="L221" s="146"/>
      <c r="M221" s="33"/>
      <c r="N221" s="147" t="s">
        <v>3</v>
      </c>
      <c r="O221" s="148" t="s">
        <v>45</v>
      </c>
      <c r="P221" s="149">
        <f t="shared" si="67"/>
        <v>0</v>
      </c>
      <c r="Q221" s="149">
        <f t="shared" si="68"/>
        <v>0</v>
      </c>
      <c r="R221" s="149">
        <f t="shared" si="69"/>
        <v>0</v>
      </c>
      <c r="T221" s="150">
        <f t="shared" si="70"/>
        <v>0</v>
      </c>
      <c r="U221" s="150">
        <v>0</v>
      </c>
      <c r="V221" s="150">
        <f t="shared" si="71"/>
        <v>0</v>
      </c>
      <c r="W221" s="150">
        <v>0</v>
      </c>
      <c r="X221" s="151">
        <f t="shared" si="72"/>
        <v>0</v>
      </c>
      <c r="AR221" s="152" t="s">
        <v>174</v>
      </c>
      <c r="AT221" s="152" t="s">
        <v>170</v>
      </c>
      <c r="AU221" s="152" t="s">
        <v>164</v>
      </c>
      <c r="AY221" s="18" t="s">
        <v>165</v>
      </c>
      <c r="BE221" s="153">
        <f t="shared" si="73"/>
        <v>0</v>
      </c>
      <c r="BF221" s="153">
        <f t="shared" si="74"/>
        <v>0</v>
      </c>
      <c r="BG221" s="153">
        <f t="shared" si="75"/>
        <v>0</v>
      </c>
      <c r="BH221" s="153">
        <f t="shared" si="76"/>
        <v>0</v>
      </c>
      <c r="BI221" s="153">
        <f t="shared" si="77"/>
        <v>0</v>
      </c>
      <c r="BJ221" s="18" t="s">
        <v>84</v>
      </c>
      <c r="BK221" s="153">
        <f t="shared" si="78"/>
        <v>0</v>
      </c>
      <c r="BL221" s="18" t="s">
        <v>174</v>
      </c>
      <c r="BM221" s="152" t="s">
        <v>545</v>
      </c>
    </row>
    <row r="222" spans="2:65" s="1" customFormat="1" ht="24.15" customHeight="1" x14ac:dyDescent="0.2">
      <c r="B222" s="138"/>
      <c r="C222" s="139" t="s">
        <v>546</v>
      </c>
      <c r="D222" s="139" t="s">
        <v>170</v>
      </c>
      <c r="E222" s="140" t="s">
        <v>547</v>
      </c>
      <c r="F222" s="141" t="s">
        <v>267</v>
      </c>
      <c r="G222" s="142" t="s">
        <v>252</v>
      </c>
      <c r="H222" s="143">
        <v>10</v>
      </c>
      <c r="I222" s="144"/>
      <c r="J222" s="144"/>
      <c r="K222" s="145">
        <f t="shared" si="66"/>
        <v>0</v>
      </c>
      <c r="L222" s="146"/>
      <c r="M222" s="33"/>
      <c r="N222" s="147" t="s">
        <v>3</v>
      </c>
      <c r="O222" s="148" t="s">
        <v>45</v>
      </c>
      <c r="P222" s="149">
        <f t="shared" si="67"/>
        <v>0</v>
      </c>
      <c r="Q222" s="149">
        <f t="shared" si="68"/>
        <v>0</v>
      </c>
      <c r="R222" s="149">
        <f t="shared" si="69"/>
        <v>0</v>
      </c>
      <c r="T222" s="150">
        <f t="shared" si="70"/>
        <v>0</v>
      </c>
      <c r="U222" s="150">
        <v>0</v>
      </c>
      <c r="V222" s="150">
        <f t="shared" si="71"/>
        <v>0</v>
      </c>
      <c r="W222" s="150">
        <v>0</v>
      </c>
      <c r="X222" s="151">
        <f t="shared" si="72"/>
        <v>0</v>
      </c>
      <c r="AR222" s="152" t="s">
        <v>174</v>
      </c>
      <c r="AT222" s="152" t="s">
        <v>170</v>
      </c>
      <c r="AU222" s="152" t="s">
        <v>164</v>
      </c>
      <c r="AY222" s="18" t="s">
        <v>165</v>
      </c>
      <c r="BE222" s="153">
        <f t="shared" si="73"/>
        <v>0</v>
      </c>
      <c r="BF222" s="153">
        <f t="shared" si="74"/>
        <v>0</v>
      </c>
      <c r="BG222" s="153">
        <f t="shared" si="75"/>
        <v>0</v>
      </c>
      <c r="BH222" s="153">
        <f t="shared" si="76"/>
        <v>0</v>
      </c>
      <c r="BI222" s="153">
        <f t="shared" si="77"/>
        <v>0</v>
      </c>
      <c r="BJ222" s="18" t="s">
        <v>84</v>
      </c>
      <c r="BK222" s="153">
        <f t="shared" si="78"/>
        <v>0</v>
      </c>
      <c r="BL222" s="18" t="s">
        <v>174</v>
      </c>
      <c r="BM222" s="152" t="s">
        <v>548</v>
      </c>
    </row>
    <row r="223" spans="2:65" s="1" customFormat="1" ht="16.5" customHeight="1" x14ac:dyDescent="0.2">
      <c r="B223" s="138"/>
      <c r="C223" s="139" t="s">
        <v>549</v>
      </c>
      <c r="D223" s="139" t="s">
        <v>170</v>
      </c>
      <c r="E223" s="140" t="s">
        <v>550</v>
      </c>
      <c r="F223" s="141" t="s">
        <v>271</v>
      </c>
      <c r="G223" s="142" t="s">
        <v>252</v>
      </c>
      <c r="H223" s="143">
        <v>45</v>
      </c>
      <c r="I223" s="144"/>
      <c r="J223" s="144"/>
      <c r="K223" s="145">
        <f t="shared" si="66"/>
        <v>0</v>
      </c>
      <c r="L223" s="146"/>
      <c r="M223" s="33"/>
      <c r="N223" s="147" t="s">
        <v>3</v>
      </c>
      <c r="O223" s="148" t="s">
        <v>45</v>
      </c>
      <c r="P223" s="149">
        <f t="shared" si="67"/>
        <v>0</v>
      </c>
      <c r="Q223" s="149">
        <f t="shared" si="68"/>
        <v>0</v>
      </c>
      <c r="R223" s="149">
        <f t="shared" si="69"/>
        <v>0</v>
      </c>
      <c r="T223" s="150">
        <f t="shared" si="70"/>
        <v>0</v>
      </c>
      <c r="U223" s="150">
        <v>0</v>
      </c>
      <c r="V223" s="150">
        <f t="shared" si="71"/>
        <v>0</v>
      </c>
      <c r="W223" s="150">
        <v>0</v>
      </c>
      <c r="X223" s="151">
        <f t="shared" si="72"/>
        <v>0</v>
      </c>
      <c r="AR223" s="152" t="s">
        <v>174</v>
      </c>
      <c r="AT223" s="152" t="s">
        <v>170</v>
      </c>
      <c r="AU223" s="152" t="s">
        <v>164</v>
      </c>
      <c r="AY223" s="18" t="s">
        <v>165</v>
      </c>
      <c r="BE223" s="153">
        <f t="shared" si="73"/>
        <v>0</v>
      </c>
      <c r="BF223" s="153">
        <f t="shared" si="74"/>
        <v>0</v>
      </c>
      <c r="BG223" s="153">
        <f t="shared" si="75"/>
        <v>0</v>
      </c>
      <c r="BH223" s="153">
        <f t="shared" si="76"/>
        <v>0</v>
      </c>
      <c r="BI223" s="153">
        <f t="shared" si="77"/>
        <v>0</v>
      </c>
      <c r="BJ223" s="18" t="s">
        <v>84</v>
      </c>
      <c r="BK223" s="153">
        <f t="shared" si="78"/>
        <v>0</v>
      </c>
      <c r="BL223" s="18" t="s">
        <v>174</v>
      </c>
      <c r="BM223" s="152" t="s">
        <v>551</v>
      </c>
    </row>
    <row r="224" spans="2:65" s="1" customFormat="1" ht="24.15" customHeight="1" x14ac:dyDescent="0.2">
      <c r="B224" s="138"/>
      <c r="C224" s="139" t="s">
        <v>552</v>
      </c>
      <c r="D224" s="139" t="s">
        <v>170</v>
      </c>
      <c r="E224" s="140" t="s">
        <v>553</v>
      </c>
      <c r="F224" s="141" t="s">
        <v>251</v>
      </c>
      <c r="G224" s="142" t="s">
        <v>252</v>
      </c>
      <c r="H224" s="143">
        <v>80</v>
      </c>
      <c r="I224" s="144"/>
      <c r="J224" s="144"/>
      <c r="K224" s="145">
        <f t="shared" si="66"/>
        <v>0</v>
      </c>
      <c r="L224" s="146"/>
      <c r="M224" s="33"/>
      <c r="N224" s="147" t="s">
        <v>3</v>
      </c>
      <c r="O224" s="148" t="s">
        <v>45</v>
      </c>
      <c r="P224" s="149">
        <f t="shared" si="67"/>
        <v>0</v>
      </c>
      <c r="Q224" s="149">
        <f t="shared" si="68"/>
        <v>0</v>
      </c>
      <c r="R224" s="149">
        <f t="shared" si="69"/>
        <v>0</v>
      </c>
      <c r="T224" s="150">
        <f t="shared" si="70"/>
        <v>0</v>
      </c>
      <c r="U224" s="150">
        <v>0</v>
      </c>
      <c r="V224" s="150">
        <f t="shared" si="71"/>
        <v>0</v>
      </c>
      <c r="W224" s="150">
        <v>0</v>
      </c>
      <c r="X224" s="151">
        <f t="shared" si="72"/>
        <v>0</v>
      </c>
      <c r="AR224" s="152" t="s">
        <v>174</v>
      </c>
      <c r="AT224" s="152" t="s">
        <v>170</v>
      </c>
      <c r="AU224" s="152" t="s">
        <v>164</v>
      </c>
      <c r="AY224" s="18" t="s">
        <v>165</v>
      </c>
      <c r="BE224" s="153">
        <f t="shared" si="73"/>
        <v>0</v>
      </c>
      <c r="BF224" s="153">
        <f t="shared" si="74"/>
        <v>0</v>
      </c>
      <c r="BG224" s="153">
        <f t="shared" si="75"/>
        <v>0</v>
      </c>
      <c r="BH224" s="153">
        <f t="shared" si="76"/>
        <v>0</v>
      </c>
      <c r="BI224" s="153">
        <f t="shared" si="77"/>
        <v>0</v>
      </c>
      <c r="BJ224" s="18" t="s">
        <v>84</v>
      </c>
      <c r="BK224" s="153">
        <f t="shared" si="78"/>
        <v>0</v>
      </c>
      <c r="BL224" s="18" t="s">
        <v>174</v>
      </c>
      <c r="BM224" s="152" t="s">
        <v>554</v>
      </c>
    </row>
    <row r="225" spans="2:65" s="1" customFormat="1" ht="16.5" customHeight="1" x14ac:dyDescent="0.2">
      <c r="B225" s="138"/>
      <c r="C225" s="139" t="s">
        <v>555</v>
      </c>
      <c r="D225" s="139" t="s">
        <v>170</v>
      </c>
      <c r="E225" s="140" t="s">
        <v>556</v>
      </c>
      <c r="F225" s="141" t="s">
        <v>275</v>
      </c>
      <c r="G225" s="142" t="s">
        <v>252</v>
      </c>
      <c r="H225" s="143">
        <v>45</v>
      </c>
      <c r="I225" s="144"/>
      <c r="J225" s="144"/>
      <c r="K225" s="145">
        <f t="shared" si="66"/>
        <v>0</v>
      </c>
      <c r="L225" s="146"/>
      <c r="M225" s="33"/>
      <c r="N225" s="147" t="s">
        <v>3</v>
      </c>
      <c r="O225" s="148" t="s">
        <v>45</v>
      </c>
      <c r="P225" s="149">
        <f t="shared" si="67"/>
        <v>0</v>
      </c>
      <c r="Q225" s="149">
        <f t="shared" si="68"/>
        <v>0</v>
      </c>
      <c r="R225" s="149">
        <f t="shared" si="69"/>
        <v>0</v>
      </c>
      <c r="T225" s="150">
        <f t="shared" si="70"/>
        <v>0</v>
      </c>
      <c r="U225" s="150">
        <v>0</v>
      </c>
      <c r="V225" s="150">
        <f t="shared" si="71"/>
        <v>0</v>
      </c>
      <c r="W225" s="150">
        <v>0</v>
      </c>
      <c r="X225" s="151">
        <f t="shared" si="72"/>
        <v>0</v>
      </c>
      <c r="AR225" s="152" t="s">
        <v>174</v>
      </c>
      <c r="AT225" s="152" t="s">
        <v>170</v>
      </c>
      <c r="AU225" s="152" t="s">
        <v>164</v>
      </c>
      <c r="AY225" s="18" t="s">
        <v>165</v>
      </c>
      <c r="BE225" s="153">
        <f t="shared" si="73"/>
        <v>0</v>
      </c>
      <c r="BF225" s="153">
        <f t="shared" si="74"/>
        <v>0</v>
      </c>
      <c r="BG225" s="153">
        <f t="shared" si="75"/>
        <v>0</v>
      </c>
      <c r="BH225" s="153">
        <f t="shared" si="76"/>
        <v>0</v>
      </c>
      <c r="BI225" s="153">
        <f t="shared" si="77"/>
        <v>0</v>
      </c>
      <c r="BJ225" s="18" t="s">
        <v>84</v>
      </c>
      <c r="BK225" s="153">
        <f t="shared" si="78"/>
        <v>0</v>
      </c>
      <c r="BL225" s="18" t="s">
        <v>174</v>
      </c>
      <c r="BM225" s="152" t="s">
        <v>557</v>
      </c>
    </row>
    <row r="226" spans="2:65" s="1" customFormat="1" ht="16.5" customHeight="1" x14ac:dyDescent="0.2">
      <c r="B226" s="138"/>
      <c r="C226" s="139" t="s">
        <v>558</v>
      </c>
      <c r="D226" s="139" t="s">
        <v>170</v>
      </c>
      <c r="E226" s="140" t="s">
        <v>559</v>
      </c>
      <c r="F226" s="141" t="s">
        <v>279</v>
      </c>
      <c r="G226" s="142" t="s">
        <v>252</v>
      </c>
      <c r="H226" s="143">
        <v>35</v>
      </c>
      <c r="I226" s="144"/>
      <c r="J226" s="144"/>
      <c r="K226" s="145">
        <f t="shared" si="66"/>
        <v>0</v>
      </c>
      <c r="L226" s="146"/>
      <c r="M226" s="33"/>
      <c r="N226" s="147" t="s">
        <v>3</v>
      </c>
      <c r="O226" s="148" t="s">
        <v>45</v>
      </c>
      <c r="P226" s="149">
        <f t="shared" si="67"/>
        <v>0</v>
      </c>
      <c r="Q226" s="149">
        <f t="shared" si="68"/>
        <v>0</v>
      </c>
      <c r="R226" s="149">
        <f t="shared" si="69"/>
        <v>0</v>
      </c>
      <c r="T226" s="150">
        <f t="shared" si="70"/>
        <v>0</v>
      </c>
      <c r="U226" s="150">
        <v>0</v>
      </c>
      <c r="V226" s="150">
        <f t="shared" si="71"/>
        <v>0</v>
      </c>
      <c r="W226" s="150">
        <v>0</v>
      </c>
      <c r="X226" s="151">
        <f t="shared" si="72"/>
        <v>0</v>
      </c>
      <c r="AR226" s="152" t="s">
        <v>174</v>
      </c>
      <c r="AT226" s="152" t="s">
        <v>170</v>
      </c>
      <c r="AU226" s="152" t="s">
        <v>164</v>
      </c>
      <c r="AY226" s="18" t="s">
        <v>165</v>
      </c>
      <c r="BE226" s="153">
        <f t="shared" si="73"/>
        <v>0</v>
      </c>
      <c r="BF226" s="153">
        <f t="shared" si="74"/>
        <v>0</v>
      </c>
      <c r="BG226" s="153">
        <f t="shared" si="75"/>
        <v>0</v>
      </c>
      <c r="BH226" s="153">
        <f t="shared" si="76"/>
        <v>0</v>
      </c>
      <c r="BI226" s="153">
        <f t="shared" si="77"/>
        <v>0</v>
      </c>
      <c r="BJ226" s="18" t="s">
        <v>84</v>
      </c>
      <c r="BK226" s="153">
        <f t="shared" si="78"/>
        <v>0</v>
      </c>
      <c r="BL226" s="18" t="s">
        <v>174</v>
      </c>
      <c r="BM226" s="152" t="s">
        <v>560</v>
      </c>
    </row>
    <row r="227" spans="2:65" s="1" customFormat="1" ht="16.5" customHeight="1" x14ac:dyDescent="0.2">
      <c r="B227" s="138"/>
      <c r="C227" s="139" t="s">
        <v>561</v>
      </c>
      <c r="D227" s="139" t="s">
        <v>170</v>
      </c>
      <c r="E227" s="140" t="s">
        <v>562</v>
      </c>
      <c r="F227" s="141" t="s">
        <v>283</v>
      </c>
      <c r="G227" s="142" t="s">
        <v>252</v>
      </c>
      <c r="H227" s="143">
        <v>110</v>
      </c>
      <c r="I227" s="144"/>
      <c r="J227" s="144"/>
      <c r="K227" s="145">
        <f t="shared" si="66"/>
        <v>0</v>
      </c>
      <c r="L227" s="146"/>
      <c r="M227" s="33"/>
      <c r="N227" s="147" t="s">
        <v>3</v>
      </c>
      <c r="O227" s="148" t="s">
        <v>45</v>
      </c>
      <c r="P227" s="149">
        <f t="shared" si="67"/>
        <v>0</v>
      </c>
      <c r="Q227" s="149">
        <f t="shared" si="68"/>
        <v>0</v>
      </c>
      <c r="R227" s="149">
        <f t="shared" si="69"/>
        <v>0</v>
      </c>
      <c r="T227" s="150">
        <f t="shared" si="70"/>
        <v>0</v>
      </c>
      <c r="U227" s="150">
        <v>0</v>
      </c>
      <c r="V227" s="150">
        <f t="shared" si="71"/>
        <v>0</v>
      </c>
      <c r="W227" s="150">
        <v>0</v>
      </c>
      <c r="X227" s="151">
        <f t="shared" si="72"/>
        <v>0</v>
      </c>
      <c r="AR227" s="152" t="s">
        <v>174</v>
      </c>
      <c r="AT227" s="152" t="s">
        <v>170</v>
      </c>
      <c r="AU227" s="152" t="s">
        <v>164</v>
      </c>
      <c r="AY227" s="18" t="s">
        <v>165</v>
      </c>
      <c r="BE227" s="153">
        <f t="shared" si="73"/>
        <v>0</v>
      </c>
      <c r="BF227" s="153">
        <f t="shared" si="74"/>
        <v>0</v>
      </c>
      <c r="BG227" s="153">
        <f t="shared" si="75"/>
        <v>0</v>
      </c>
      <c r="BH227" s="153">
        <f t="shared" si="76"/>
        <v>0</v>
      </c>
      <c r="BI227" s="153">
        <f t="shared" si="77"/>
        <v>0</v>
      </c>
      <c r="BJ227" s="18" t="s">
        <v>84</v>
      </c>
      <c r="BK227" s="153">
        <f t="shared" si="78"/>
        <v>0</v>
      </c>
      <c r="BL227" s="18" t="s">
        <v>174</v>
      </c>
      <c r="BM227" s="152" t="s">
        <v>563</v>
      </c>
    </row>
    <row r="228" spans="2:65" s="1" customFormat="1" ht="16.5" customHeight="1" x14ac:dyDescent="0.2">
      <c r="B228" s="138"/>
      <c r="C228" s="139" t="s">
        <v>564</v>
      </c>
      <c r="D228" s="139" t="s">
        <v>170</v>
      </c>
      <c r="E228" s="140" t="s">
        <v>565</v>
      </c>
      <c r="F228" s="141" t="s">
        <v>287</v>
      </c>
      <c r="G228" s="142" t="s">
        <v>252</v>
      </c>
      <c r="H228" s="143">
        <v>130</v>
      </c>
      <c r="I228" s="144"/>
      <c r="J228" s="144"/>
      <c r="K228" s="145">
        <f t="shared" si="66"/>
        <v>0</v>
      </c>
      <c r="L228" s="146"/>
      <c r="M228" s="33"/>
      <c r="N228" s="147" t="s">
        <v>3</v>
      </c>
      <c r="O228" s="148" t="s">
        <v>45</v>
      </c>
      <c r="P228" s="149">
        <f t="shared" si="67"/>
        <v>0</v>
      </c>
      <c r="Q228" s="149">
        <f t="shared" si="68"/>
        <v>0</v>
      </c>
      <c r="R228" s="149">
        <f t="shared" si="69"/>
        <v>0</v>
      </c>
      <c r="T228" s="150">
        <f t="shared" si="70"/>
        <v>0</v>
      </c>
      <c r="U228" s="150">
        <v>0</v>
      </c>
      <c r="V228" s="150">
        <f t="shared" si="71"/>
        <v>0</v>
      </c>
      <c r="W228" s="150">
        <v>0</v>
      </c>
      <c r="X228" s="151">
        <f t="shared" si="72"/>
        <v>0</v>
      </c>
      <c r="AR228" s="152" t="s">
        <v>174</v>
      </c>
      <c r="AT228" s="152" t="s">
        <v>170</v>
      </c>
      <c r="AU228" s="152" t="s">
        <v>164</v>
      </c>
      <c r="AY228" s="18" t="s">
        <v>165</v>
      </c>
      <c r="BE228" s="153">
        <f t="shared" si="73"/>
        <v>0</v>
      </c>
      <c r="BF228" s="153">
        <f t="shared" si="74"/>
        <v>0</v>
      </c>
      <c r="BG228" s="153">
        <f t="shared" si="75"/>
        <v>0</v>
      </c>
      <c r="BH228" s="153">
        <f t="shared" si="76"/>
        <v>0</v>
      </c>
      <c r="BI228" s="153">
        <f t="shared" si="77"/>
        <v>0</v>
      </c>
      <c r="BJ228" s="18" t="s">
        <v>84</v>
      </c>
      <c r="BK228" s="153">
        <f t="shared" si="78"/>
        <v>0</v>
      </c>
      <c r="BL228" s="18" t="s">
        <v>174</v>
      </c>
      <c r="BM228" s="152" t="s">
        <v>566</v>
      </c>
    </row>
    <row r="229" spans="2:65" s="1" customFormat="1" ht="16.5" customHeight="1" x14ac:dyDescent="0.2">
      <c r="B229" s="138"/>
      <c r="C229" s="139" t="s">
        <v>567</v>
      </c>
      <c r="D229" s="139" t="s">
        <v>170</v>
      </c>
      <c r="E229" s="140" t="s">
        <v>568</v>
      </c>
      <c r="F229" s="141" t="s">
        <v>291</v>
      </c>
      <c r="G229" s="142" t="s">
        <v>252</v>
      </c>
      <c r="H229" s="143">
        <v>60</v>
      </c>
      <c r="I229" s="144"/>
      <c r="J229" s="144"/>
      <c r="K229" s="145">
        <f t="shared" si="66"/>
        <v>0</v>
      </c>
      <c r="L229" s="146"/>
      <c r="M229" s="33"/>
      <c r="N229" s="147" t="s">
        <v>3</v>
      </c>
      <c r="O229" s="148" t="s">
        <v>45</v>
      </c>
      <c r="P229" s="149">
        <f t="shared" si="67"/>
        <v>0</v>
      </c>
      <c r="Q229" s="149">
        <f t="shared" si="68"/>
        <v>0</v>
      </c>
      <c r="R229" s="149">
        <f t="shared" si="69"/>
        <v>0</v>
      </c>
      <c r="T229" s="150">
        <f t="shared" si="70"/>
        <v>0</v>
      </c>
      <c r="U229" s="150">
        <v>0</v>
      </c>
      <c r="V229" s="150">
        <f t="shared" si="71"/>
        <v>0</v>
      </c>
      <c r="W229" s="150">
        <v>0</v>
      </c>
      <c r="X229" s="151">
        <f t="shared" si="72"/>
        <v>0</v>
      </c>
      <c r="AR229" s="152" t="s">
        <v>174</v>
      </c>
      <c r="AT229" s="152" t="s">
        <v>170</v>
      </c>
      <c r="AU229" s="152" t="s">
        <v>164</v>
      </c>
      <c r="AY229" s="18" t="s">
        <v>165</v>
      </c>
      <c r="BE229" s="153">
        <f t="shared" si="73"/>
        <v>0</v>
      </c>
      <c r="BF229" s="153">
        <f t="shared" si="74"/>
        <v>0</v>
      </c>
      <c r="BG229" s="153">
        <f t="shared" si="75"/>
        <v>0</v>
      </c>
      <c r="BH229" s="153">
        <f t="shared" si="76"/>
        <v>0</v>
      </c>
      <c r="BI229" s="153">
        <f t="shared" si="77"/>
        <v>0</v>
      </c>
      <c r="BJ229" s="18" t="s">
        <v>84</v>
      </c>
      <c r="BK229" s="153">
        <f t="shared" si="78"/>
        <v>0</v>
      </c>
      <c r="BL229" s="18" t="s">
        <v>174</v>
      </c>
      <c r="BM229" s="152" t="s">
        <v>569</v>
      </c>
    </row>
    <row r="230" spans="2:65" s="1" customFormat="1" ht="16.5" customHeight="1" x14ac:dyDescent="0.2">
      <c r="B230" s="138"/>
      <c r="C230" s="139" t="s">
        <v>570</v>
      </c>
      <c r="D230" s="139" t="s">
        <v>170</v>
      </c>
      <c r="E230" s="140" t="s">
        <v>571</v>
      </c>
      <c r="F230" s="141" t="s">
        <v>295</v>
      </c>
      <c r="G230" s="142" t="s">
        <v>252</v>
      </c>
      <c r="H230" s="143">
        <v>30</v>
      </c>
      <c r="I230" s="144"/>
      <c r="J230" s="144"/>
      <c r="K230" s="145">
        <f t="shared" si="66"/>
        <v>0</v>
      </c>
      <c r="L230" s="146"/>
      <c r="M230" s="33"/>
      <c r="N230" s="147" t="s">
        <v>3</v>
      </c>
      <c r="O230" s="148" t="s">
        <v>45</v>
      </c>
      <c r="P230" s="149">
        <f t="shared" si="67"/>
        <v>0</v>
      </c>
      <c r="Q230" s="149">
        <f t="shared" si="68"/>
        <v>0</v>
      </c>
      <c r="R230" s="149">
        <f t="shared" si="69"/>
        <v>0</v>
      </c>
      <c r="T230" s="150">
        <f t="shared" si="70"/>
        <v>0</v>
      </c>
      <c r="U230" s="150">
        <v>0</v>
      </c>
      <c r="V230" s="150">
        <f t="shared" si="71"/>
        <v>0</v>
      </c>
      <c r="W230" s="150">
        <v>0</v>
      </c>
      <c r="X230" s="151">
        <f t="shared" si="72"/>
        <v>0</v>
      </c>
      <c r="AR230" s="152" t="s">
        <v>174</v>
      </c>
      <c r="AT230" s="152" t="s">
        <v>170</v>
      </c>
      <c r="AU230" s="152" t="s">
        <v>164</v>
      </c>
      <c r="AY230" s="18" t="s">
        <v>165</v>
      </c>
      <c r="BE230" s="153">
        <f t="shared" si="73"/>
        <v>0</v>
      </c>
      <c r="BF230" s="153">
        <f t="shared" si="74"/>
        <v>0</v>
      </c>
      <c r="BG230" s="153">
        <f t="shared" si="75"/>
        <v>0</v>
      </c>
      <c r="BH230" s="153">
        <f t="shared" si="76"/>
        <v>0</v>
      </c>
      <c r="BI230" s="153">
        <f t="shared" si="77"/>
        <v>0</v>
      </c>
      <c r="BJ230" s="18" t="s">
        <v>84</v>
      </c>
      <c r="BK230" s="153">
        <f t="shared" si="78"/>
        <v>0</v>
      </c>
      <c r="BL230" s="18" t="s">
        <v>174</v>
      </c>
      <c r="BM230" s="152" t="s">
        <v>572</v>
      </c>
    </row>
    <row r="231" spans="2:65" s="11" customFormat="1" ht="20.9" customHeight="1" x14ac:dyDescent="0.25">
      <c r="B231" s="125"/>
      <c r="D231" s="126" t="s">
        <v>75</v>
      </c>
      <c r="E231" s="136" t="s">
        <v>305</v>
      </c>
      <c r="F231" s="282" t="s">
        <v>306</v>
      </c>
      <c r="I231" s="128"/>
      <c r="J231" s="128"/>
      <c r="K231" s="137">
        <f>BK231</f>
        <v>0</v>
      </c>
      <c r="M231" s="125"/>
      <c r="N231" s="130"/>
      <c r="Q231" s="131">
        <f>SUM(Q232:Q236)</f>
        <v>0</v>
      </c>
      <c r="R231" s="131">
        <f>SUM(R232:R236)</f>
        <v>0</v>
      </c>
      <c r="T231" s="132">
        <f>SUM(T232:T236)</f>
        <v>0</v>
      </c>
      <c r="V231" s="132">
        <f>SUM(V232:V236)</f>
        <v>0</v>
      </c>
      <c r="X231" s="133">
        <f>SUM(X232:X236)</f>
        <v>0</v>
      </c>
      <c r="AR231" s="126" t="s">
        <v>164</v>
      </c>
      <c r="AT231" s="134" t="s">
        <v>75</v>
      </c>
      <c r="AU231" s="134" t="s">
        <v>86</v>
      </c>
      <c r="AY231" s="126" t="s">
        <v>165</v>
      </c>
      <c r="BK231" s="135">
        <f>SUM(BK232:BK236)</f>
        <v>0</v>
      </c>
    </row>
    <row r="232" spans="2:65" s="1" customFormat="1" ht="16.5" customHeight="1" x14ac:dyDescent="0.2">
      <c r="B232" s="138"/>
      <c r="C232" s="139" t="s">
        <v>573</v>
      </c>
      <c r="D232" s="139" t="s">
        <v>170</v>
      </c>
      <c r="E232" s="140" t="s">
        <v>308</v>
      </c>
      <c r="F232" s="141" t="s">
        <v>309</v>
      </c>
      <c r="G232" s="142" t="s">
        <v>310</v>
      </c>
      <c r="H232" s="143">
        <v>1</v>
      </c>
      <c r="I232" s="144"/>
      <c r="J232" s="144"/>
      <c r="K232" s="145">
        <f>ROUND(P232*H232,2)</f>
        <v>0</v>
      </c>
      <c r="L232" s="146"/>
      <c r="M232" s="33"/>
      <c r="N232" s="147" t="s">
        <v>3</v>
      </c>
      <c r="O232" s="148" t="s">
        <v>45</v>
      </c>
      <c r="P232" s="149">
        <f>I232+J232</f>
        <v>0</v>
      </c>
      <c r="Q232" s="149">
        <f>ROUND(I232*H232,2)</f>
        <v>0</v>
      </c>
      <c r="R232" s="149">
        <f>ROUND(J232*H232,2)</f>
        <v>0</v>
      </c>
      <c r="T232" s="150">
        <f>S232*H232</f>
        <v>0</v>
      </c>
      <c r="U232" s="150">
        <v>0</v>
      </c>
      <c r="V232" s="150">
        <f>U232*H232</f>
        <v>0</v>
      </c>
      <c r="W232" s="150">
        <v>0</v>
      </c>
      <c r="X232" s="151">
        <f>W232*H232</f>
        <v>0</v>
      </c>
      <c r="AR232" s="152" t="s">
        <v>311</v>
      </c>
      <c r="AT232" s="152" t="s">
        <v>170</v>
      </c>
      <c r="AU232" s="152" t="s">
        <v>164</v>
      </c>
      <c r="AY232" s="18" t="s">
        <v>165</v>
      </c>
      <c r="BE232" s="153">
        <f>IF(O232="základní",K232,0)</f>
        <v>0</v>
      </c>
      <c r="BF232" s="153">
        <f>IF(O232="snížená",K232,0)</f>
        <v>0</v>
      </c>
      <c r="BG232" s="153">
        <f>IF(O232="zákl. přenesená",K232,0)</f>
        <v>0</v>
      </c>
      <c r="BH232" s="153">
        <f>IF(O232="sníž. přenesená",K232,0)</f>
        <v>0</v>
      </c>
      <c r="BI232" s="153">
        <f>IF(O232="nulová",K232,0)</f>
        <v>0</v>
      </c>
      <c r="BJ232" s="18" t="s">
        <v>84</v>
      </c>
      <c r="BK232" s="153">
        <f>ROUND(P232*H232,2)</f>
        <v>0</v>
      </c>
      <c r="BL232" s="18" t="s">
        <v>311</v>
      </c>
      <c r="BM232" s="152" t="s">
        <v>574</v>
      </c>
    </row>
    <row r="233" spans="2:65" s="1" customFormat="1" ht="24.15" customHeight="1" x14ac:dyDescent="0.2">
      <c r="B233" s="138"/>
      <c r="C233" s="139" t="s">
        <v>575</v>
      </c>
      <c r="D233" s="139" t="s">
        <v>170</v>
      </c>
      <c r="E233" s="140" t="s">
        <v>314</v>
      </c>
      <c r="F233" s="141" t="s">
        <v>315</v>
      </c>
      <c r="G233" s="142" t="s">
        <v>310</v>
      </c>
      <c r="H233" s="143">
        <v>1</v>
      </c>
      <c r="I233" s="144"/>
      <c r="J233" s="144"/>
      <c r="K233" s="145">
        <f>ROUND(P233*H233,2)</f>
        <v>0</v>
      </c>
      <c r="L233" s="146"/>
      <c r="M233" s="33"/>
      <c r="N233" s="147" t="s">
        <v>3</v>
      </c>
      <c r="O233" s="148" t="s">
        <v>45</v>
      </c>
      <c r="P233" s="149">
        <f>I233+J233</f>
        <v>0</v>
      </c>
      <c r="Q233" s="149">
        <f>ROUND(I233*H233,2)</f>
        <v>0</v>
      </c>
      <c r="R233" s="149">
        <f>ROUND(J233*H233,2)</f>
        <v>0</v>
      </c>
      <c r="T233" s="150">
        <f>S233*H233</f>
        <v>0</v>
      </c>
      <c r="U233" s="150">
        <v>0</v>
      </c>
      <c r="V233" s="150">
        <f>U233*H233</f>
        <v>0</v>
      </c>
      <c r="W233" s="150">
        <v>0</v>
      </c>
      <c r="X233" s="151">
        <f>W233*H233</f>
        <v>0</v>
      </c>
      <c r="AR233" s="152" t="s">
        <v>311</v>
      </c>
      <c r="AT233" s="152" t="s">
        <v>170</v>
      </c>
      <c r="AU233" s="152" t="s">
        <v>164</v>
      </c>
      <c r="AY233" s="18" t="s">
        <v>165</v>
      </c>
      <c r="BE233" s="153">
        <f>IF(O233="základní",K233,0)</f>
        <v>0</v>
      </c>
      <c r="BF233" s="153">
        <f>IF(O233="snížená",K233,0)</f>
        <v>0</v>
      </c>
      <c r="BG233" s="153">
        <f>IF(O233="zákl. přenesená",K233,0)</f>
        <v>0</v>
      </c>
      <c r="BH233" s="153">
        <f>IF(O233="sníž. přenesená",K233,0)</f>
        <v>0</v>
      </c>
      <c r="BI233" s="153">
        <f>IF(O233="nulová",K233,0)</f>
        <v>0</v>
      </c>
      <c r="BJ233" s="18" t="s">
        <v>84</v>
      </c>
      <c r="BK233" s="153">
        <f>ROUND(P233*H233,2)</f>
        <v>0</v>
      </c>
      <c r="BL233" s="18" t="s">
        <v>311</v>
      </c>
      <c r="BM233" s="152" t="s">
        <v>576</v>
      </c>
    </row>
    <row r="234" spans="2:65" s="1" customFormat="1" ht="16.5" customHeight="1" x14ac:dyDescent="0.2">
      <c r="B234" s="138"/>
      <c r="C234" s="139" t="s">
        <v>577</v>
      </c>
      <c r="D234" s="139" t="s">
        <v>170</v>
      </c>
      <c r="E234" s="140" t="s">
        <v>318</v>
      </c>
      <c r="F234" s="141" t="s">
        <v>319</v>
      </c>
      <c r="G234" s="142" t="s">
        <v>310</v>
      </c>
      <c r="H234" s="143">
        <v>1</v>
      </c>
      <c r="I234" s="144"/>
      <c r="J234" s="144"/>
      <c r="K234" s="145">
        <f>ROUND(P234*H234,2)</f>
        <v>0</v>
      </c>
      <c r="L234" s="146"/>
      <c r="M234" s="33"/>
      <c r="N234" s="147" t="s">
        <v>3</v>
      </c>
      <c r="O234" s="148" t="s">
        <v>45</v>
      </c>
      <c r="P234" s="149">
        <f>I234+J234</f>
        <v>0</v>
      </c>
      <c r="Q234" s="149">
        <f>ROUND(I234*H234,2)</f>
        <v>0</v>
      </c>
      <c r="R234" s="149">
        <f>ROUND(J234*H234,2)</f>
        <v>0</v>
      </c>
      <c r="T234" s="150">
        <f>S234*H234</f>
        <v>0</v>
      </c>
      <c r="U234" s="150">
        <v>0</v>
      </c>
      <c r="V234" s="150">
        <f>U234*H234</f>
        <v>0</v>
      </c>
      <c r="W234" s="150">
        <v>0</v>
      </c>
      <c r="X234" s="151">
        <f>W234*H234</f>
        <v>0</v>
      </c>
      <c r="AR234" s="152" t="s">
        <v>311</v>
      </c>
      <c r="AT234" s="152" t="s">
        <v>170</v>
      </c>
      <c r="AU234" s="152" t="s">
        <v>164</v>
      </c>
      <c r="AY234" s="18" t="s">
        <v>165</v>
      </c>
      <c r="BE234" s="153">
        <f>IF(O234="základní",K234,0)</f>
        <v>0</v>
      </c>
      <c r="BF234" s="153">
        <f>IF(O234="snížená",K234,0)</f>
        <v>0</v>
      </c>
      <c r="BG234" s="153">
        <f>IF(O234="zákl. přenesená",K234,0)</f>
        <v>0</v>
      </c>
      <c r="BH234" s="153">
        <f>IF(O234="sníž. přenesená",K234,0)</f>
        <v>0</v>
      </c>
      <c r="BI234" s="153">
        <f>IF(O234="nulová",K234,0)</f>
        <v>0</v>
      </c>
      <c r="BJ234" s="18" t="s">
        <v>84</v>
      </c>
      <c r="BK234" s="153">
        <f>ROUND(P234*H234,2)</f>
        <v>0</v>
      </c>
      <c r="BL234" s="18" t="s">
        <v>311</v>
      </c>
      <c r="BM234" s="152" t="s">
        <v>578</v>
      </c>
    </row>
    <row r="235" spans="2:65" s="1" customFormat="1" ht="16.5" customHeight="1" x14ac:dyDescent="0.2">
      <c r="B235" s="138"/>
      <c r="C235" s="139" t="s">
        <v>579</v>
      </c>
      <c r="D235" s="139" t="s">
        <v>170</v>
      </c>
      <c r="E235" s="140" t="s">
        <v>322</v>
      </c>
      <c r="F235" s="141" t="s">
        <v>323</v>
      </c>
      <c r="G235" s="142" t="s">
        <v>310</v>
      </c>
      <c r="H235" s="143">
        <v>1</v>
      </c>
      <c r="I235" s="144"/>
      <c r="J235" s="144"/>
      <c r="K235" s="145">
        <f>ROUND(P235*H235,2)</f>
        <v>0</v>
      </c>
      <c r="L235" s="146"/>
      <c r="M235" s="33"/>
      <c r="N235" s="147" t="s">
        <v>3</v>
      </c>
      <c r="O235" s="148" t="s">
        <v>45</v>
      </c>
      <c r="P235" s="149">
        <f>I235+J235</f>
        <v>0</v>
      </c>
      <c r="Q235" s="149">
        <f>ROUND(I235*H235,2)</f>
        <v>0</v>
      </c>
      <c r="R235" s="149">
        <f>ROUND(J235*H235,2)</f>
        <v>0</v>
      </c>
      <c r="T235" s="150">
        <f>S235*H235</f>
        <v>0</v>
      </c>
      <c r="U235" s="150">
        <v>0</v>
      </c>
      <c r="V235" s="150">
        <f>U235*H235</f>
        <v>0</v>
      </c>
      <c r="W235" s="150">
        <v>0</v>
      </c>
      <c r="X235" s="151">
        <f>W235*H235</f>
        <v>0</v>
      </c>
      <c r="AR235" s="152" t="s">
        <v>311</v>
      </c>
      <c r="AT235" s="152" t="s">
        <v>170</v>
      </c>
      <c r="AU235" s="152" t="s">
        <v>164</v>
      </c>
      <c r="AY235" s="18" t="s">
        <v>165</v>
      </c>
      <c r="BE235" s="153">
        <f>IF(O235="základní",K235,0)</f>
        <v>0</v>
      </c>
      <c r="BF235" s="153">
        <f>IF(O235="snížená",K235,0)</f>
        <v>0</v>
      </c>
      <c r="BG235" s="153">
        <f>IF(O235="zákl. přenesená",K235,0)</f>
        <v>0</v>
      </c>
      <c r="BH235" s="153">
        <f>IF(O235="sníž. přenesená",K235,0)</f>
        <v>0</v>
      </c>
      <c r="BI235" s="153">
        <f>IF(O235="nulová",K235,0)</f>
        <v>0</v>
      </c>
      <c r="BJ235" s="18" t="s">
        <v>84</v>
      </c>
      <c r="BK235" s="153">
        <f>ROUND(P235*H235,2)</f>
        <v>0</v>
      </c>
      <c r="BL235" s="18" t="s">
        <v>311</v>
      </c>
      <c r="BM235" s="152" t="s">
        <v>580</v>
      </c>
    </row>
    <row r="236" spans="2:65" s="1" customFormat="1" ht="16.5" customHeight="1" x14ac:dyDescent="0.2">
      <c r="B236" s="138"/>
      <c r="C236" s="139" t="s">
        <v>581</v>
      </c>
      <c r="D236" s="139" t="s">
        <v>170</v>
      </c>
      <c r="E236" s="140" t="s">
        <v>582</v>
      </c>
      <c r="F236" s="141" t="s">
        <v>583</v>
      </c>
      <c r="G236" s="142" t="s">
        <v>310</v>
      </c>
      <c r="H236" s="143">
        <v>1</v>
      </c>
      <c r="I236" s="144"/>
      <c r="J236" s="144"/>
      <c r="K236" s="145">
        <f>ROUND(P236*H236,2)</f>
        <v>0</v>
      </c>
      <c r="L236" s="146"/>
      <c r="M236" s="33"/>
      <c r="N236" s="147" t="s">
        <v>3</v>
      </c>
      <c r="O236" s="148" t="s">
        <v>45</v>
      </c>
      <c r="P236" s="149">
        <f>I236+J236</f>
        <v>0</v>
      </c>
      <c r="Q236" s="149">
        <f>ROUND(I236*H236,2)</f>
        <v>0</v>
      </c>
      <c r="R236" s="149">
        <f>ROUND(J236*H236,2)</f>
        <v>0</v>
      </c>
      <c r="T236" s="150">
        <f>S236*H236</f>
        <v>0</v>
      </c>
      <c r="U236" s="150">
        <v>0</v>
      </c>
      <c r="V236" s="150">
        <f>U236*H236</f>
        <v>0</v>
      </c>
      <c r="W236" s="150">
        <v>0</v>
      </c>
      <c r="X236" s="151">
        <f>W236*H236</f>
        <v>0</v>
      </c>
      <c r="AR236" s="152" t="s">
        <v>311</v>
      </c>
      <c r="AT236" s="152" t="s">
        <v>170</v>
      </c>
      <c r="AU236" s="152" t="s">
        <v>164</v>
      </c>
      <c r="AY236" s="18" t="s">
        <v>165</v>
      </c>
      <c r="BE236" s="153">
        <f>IF(O236="základní",K236,0)</f>
        <v>0</v>
      </c>
      <c r="BF236" s="153">
        <f>IF(O236="snížená",K236,0)</f>
        <v>0</v>
      </c>
      <c r="BG236" s="153">
        <f>IF(O236="zákl. přenesená",K236,0)</f>
        <v>0</v>
      </c>
      <c r="BH236" s="153">
        <f>IF(O236="sníž. přenesená",K236,0)</f>
        <v>0</v>
      </c>
      <c r="BI236" s="153">
        <f>IF(O236="nulová",K236,0)</f>
        <v>0</v>
      </c>
      <c r="BJ236" s="18" t="s">
        <v>84</v>
      </c>
      <c r="BK236" s="153">
        <f>ROUND(P236*H236,2)</f>
        <v>0</v>
      </c>
      <c r="BL236" s="18" t="s">
        <v>311</v>
      </c>
      <c r="BM236" s="152" t="s">
        <v>584</v>
      </c>
    </row>
    <row r="237" spans="2:65" s="11" customFormat="1" ht="22.75" customHeight="1" x14ac:dyDescent="0.25">
      <c r="B237" s="125"/>
      <c r="D237" s="126" t="s">
        <v>75</v>
      </c>
      <c r="E237" s="136" t="s">
        <v>585</v>
      </c>
      <c r="F237" s="282" t="s">
        <v>586</v>
      </c>
      <c r="I237" s="128"/>
      <c r="J237" s="128"/>
      <c r="K237" s="137">
        <f>BK237</f>
        <v>0</v>
      </c>
      <c r="M237" s="125"/>
      <c r="N237" s="130"/>
      <c r="Q237" s="131">
        <f>Q238+Q267+Q304+Q308+Q315</f>
        <v>0</v>
      </c>
      <c r="R237" s="131">
        <f>R238+R267+R304+R308+R315</f>
        <v>0</v>
      </c>
      <c r="T237" s="132">
        <f>T238+T267+T304+T308+T315</f>
        <v>0</v>
      </c>
      <c r="V237" s="132">
        <f>V238+V267+V304+V308+V315</f>
        <v>0</v>
      </c>
      <c r="X237" s="133">
        <f>X238+X267+X304+X308+X315</f>
        <v>0</v>
      </c>
      <c r="AR237" s="126" t="s">
        <v>164</v>
      </c>
      <c r="AT237" s="134" t="s">
        <v>75</v>
      </c>
      <c r="AU237" s="134" t="s">
        <v>84</v>
      </c>
      <c r="AY237" s="126" t="s">
        <v>165</v>
      </c>
      <c r="BK237" s="135">
        <f>BK238+BK267+BK304+BK308+BK315</f>
        <v>0</v>
      </c>
    </row>
    <row r="238" spans="2:65" s="11" customFormat="1" ht="20.9" customHeight="1" x14ac:dyDescent="0.25">
      <c r="B238" s="125"/>
      <c r="D238" s="126" t="s">
        <v>75</v>
      </c>
      <c r="E238" s="136" t="s">
        <v>587</v>
      </c>
      <c r="F238" s="282" t="s">
        <v>588</v>
      </c>
      <c r="I238" s="128"/>
      <c r="J238" s="128"/>
      <c r="K238" s="137">
        <f>BK238</f>
        <v>0</v>
      </c>
      <c r="M238" s="125"/>
      <c r="N238" s="130"/>
      <c r="Q238" s="131">
        <f>SUM(Q239:Q266)</f>
        <v>0</v>
      </c>
      <c r="R238" s="131">
        <f>SUM(R239:R266)</f>
        <v>0</v>
      </c>
      <c r="T238" s="132">
        <f>SUM(T239:T266)</f>
        <v>0</v>
      </c>
      <c r="V238" s="132">
        <f>SUM(V239:V266)</f>
        <v>0</v>
      </c>
      <c r="X238" s="133">
        <f>SUM(X239:X266)</f>
        <v>0</v>
      </c>
      <c r="AR238" s="126" t="s">
        <v>164</v>
      </c>
      <c r="AT238" s="134" t="s">
        <v>75</v>
      </c>
      <c r="AU238" s="134" t="s">
        <v>86</v>
      </c>
      <c r="AY238" s="126" t="s">
        <v>165</v>
      </c>
      <c r="BK238" s="135">
        <f>SUM(BK239:BK266)</f>
        <v>0</v>
      </c>
    </row>
    <row r="239" spans="2:65" s="1" customFormat="1" ht="16.5" customHeight="1" x14ac:dyDescent="0.2">
      <c r="B239" s="138"/>
      <c r="C239" s="139" t="s">
        <v>589</v>
      </c>
      <c r="D239" s="139" t="s">
        <v>170</v>
      </c>
      <c r="E239" s="140" t="s">
        <v>590</v>
      </c>
      <c r="F239" s="141" t="s">
        <v>591</v>
      </c>
      <c r="G239" s="142" t="s">
        <v>592</v>
      </c>
      <c r="H239" s="143">
        <v>0.2</v>
      </c>
      <c r="I239" s="144"/>
      <c r="J239" s="144"/>
      <c r="K239" s="145">
        <f>ROUND(P239*H239,2)</f>
        <v>0</v>
      </c>
      <c r="L239" s="146"/>
      <c r="M239" s="33"/>
      <c r="N239" s="147" t="s">
        <v>3</v>
      </c>
      <c r="O239" s="148" t="s">
        <v>45</v>
      </c>
      <c r="P239" s="149">
        <f>I239+J239</f>
        <v>0</v>
      </c>
      <c r="Q239" s="149">
        <f>ROUND(I239*H239,2)</f>
        <v>0</v>
      </c>
      <c r="R239" s="149">
        <f>ROUND(J239*H239,2)</f>
        <v>0</v>
      </c>
      <c r="T239" s="150">
        <f>S239*H239</f>
        <v>0</v>
      </c>
      <c r="U239" s="150">
        <v>0</v>
      </c>
      <c r="V239" s="150">
        <f>U239*H239</f>
        <v>0</v>
      </c>
      <c r="W239" s="150">
        <v>0</v>
      </c>
      <c r="X239" s="151">
        <f>W239*H239</f>
        <v>0</v>
      </c>
      <c r="AR239" s="152" t="s">
        <v>174</v>
      </c>
      <c r="AT239" s="152" t="s">
        <v>170</v>
      </c>
      <c r="AU239" s="152" t="s">
        <v>164</v>
      </c>
      <c r="AY239" s="18" t="s">
        <v>165</v>
      </c>
      <c r="BE239" s="153">
        <f>IF(O239="základní",K239,0)</f>
        <v>0</v>
      </c>
      <c r="BF239" s="153">
        <f>IF(O239="snížená",K239,0)</f>
        <v>0</v>
      </c>
      <c r="BG239" s="153">
        <f>IF(O239="zákl. přenesená",K239,0)</f>
        <v>0</v>
      </c>
      <c r="BH239" s="153">
        <f>IF(O239="sníž. přenesená",K239,0)</f>
        <v>0</v>
      </c>
      <c r="BI239" s="153">
        <f>IF(O239="nulová",K239,0)</f>
        <v>0</v>
      </c>
      <c r="BJ239" s="18" t="s">
        <v>84</v>
      </c>
      <c r="BK239" s="153">
        <f>ROUND(P239*H239,2)</f>
        <v>0</v>
      </c>
      <c r="BL239" s="18" t="s">
        <v>174</v>
      </c>
      <c r="BM239" s="152" t="s">
        <v>593</v>
      </c>
    </row>
    <row r="240" spans="2:65" s="1" customFormat="1" ht="16.5" customHeight="1" x14ac:dyDescent="0.2">
      <c r="B240" s="138"/>
      <c r="C240" s="139" t="s">
        <v>594</v>
      </c>
      <c r="D240" s="139" t="s">
        <v>170</v>
      </c>
      <c r="E240" s="140" t="s">
        <v>595</v>
      </c>
      <c r="F240" s="141" t="s">
        <v>596</v>
      </c>
      <c r="G240" s="142" t="s">
        <v>597</v>
      </c>
      <c r="H240" s="143">
        <v>1</v>
      </c>
      <c r="I240" s="144"/>
      <c r="J240" s="144"/>
      <c r="K240" s="145">
        <f>ROUND(P240*H240,2)</f>
        <v>0</v>
      </c>
      <c r="L240" s="146"/>
      <c r="M240" s="33"/>
      <c r="N240" s="147" t="s">
        <v>3</v>
      </c>
      <c r="O240" s="148" t="s">
        <v>45</v>
      </c>
      <c r="P240" s="149">
        <f>I240+J240</f>
        <v>0</v>
      </c>
      <c r="Q240" s="149">
        <f>ROUND(I240*H240,2)</f>
        <v>0</v>
      </c>
      <c r="R240" s="149">
        <f>ROUND(J240*H240,2)</f>
        <v>0</v>
      </c>
      <c r="T240" s="150">
        <f>S240*H240</f>
        <v>0</v>
      </c>
      <c r="U240" s="150">
        <v>0</v>
      </c>
      <c r="V240" s="150">
        <f>U240*H240</f>
        <v>0</v>
      </c>
      <c r="W240" s="150">
        <v>0</v>
      </c>
      <c r="X240" s="151">
        <f>W240*H240</f>
        <v>0</v>
      </c>
      <c r="AR240" s="152" t="s">
        <v>174</v>
      </c>
      <c r="AT240" s="152" t="s">
        <v>170</v>
      </c>
      <c r="AU240" s="152" t="s">
        <v>164</v>
      </c>
      <c r="AY240" s="18" t="s">
        <v>165</v>
      </c>
      <c r="BE240" s="153">
        <f>IF(O240="základní",K240,0)</f>
        <v>0</v>
      </c>
      <c r="BF240" s="153">
        <f>IF(O240="snížená",K240,0)</f>
        <v>0</v>
      </c>
      <c r="BG240" s="153">
        <f>IF(O240="zákl. přenesená",K240,0)</f>
        <v>0</v>
      </c>
      <c r="BH240" s="153">
        <f>IF(O240="sníž. přenesená",K240,0)</f>
        <v>0</v>
      </c>
      <c r="BI240" s="153">
        <f>IF(O240="nulová",K240,0)</f>
        <v>0</v>
      </c>
      <c r="BJ240" s="18" t="s">
        <v>84</v>
      </c>
      <c r="BK240" s="153">
        <f>ROUND(P240*H240,2)</f>
        <v>0</v>
      </c>
      <c r="BL240" s="18" t="s">
        <v>174</v>
      </c>
      <c r="BM240" s="152" t="s">
        <v>598</v>
      </c>
    </row>
    <row r="241" spans="2:65" s="1" customFormat="1" ht="16.5" customHeight="1" x14ac:dyDescent="0.2">
      <c r="B241" s="138"/>
      <c r="C241" s="139" t="s">
        <v>599</v>
      </c>
      <c r="D241" s="139" t="s">
        <v>170</v>
      </c>
      <c r="E241" s="140" t="s">
        <v>600</v>
      </c>
      <c r="F241" s="141" t="s">
        <v>601</v>
      </c>
      <c r="G241" s="142" t="s">
        <v>597</v>
      </c>
      <c r="H241" s="143">
        <v>17</v>
      </c>
      <c r="I241" s="144"/>
      <c r="J241" s="144"/>
      <c r="K241" s="145">
        <f>ROUND(P241*H241,2)</f>
        <v>0</v>
      </c>
      <c r="L241" s="146"/>
      <c r="M241" s="33"/>
      <c r="N241" s="147" t="s">
        <v>3</v>
      </c>
      <c r="O241" s="148" t="s">
        <v>45</v>
      </c>
      <c r="P241" s="149">
        <f>I241+J241</f>
        <v>0</v>
      </c>
      <c r="Q241" s="149">
        <f>ROUND(I241*H241,2)</f>
        <v>0</v>
      </c>
      <c r="R241" s="149">
        <f>ROUND(J241*H241,2)</f>
        <v>0</v>
      </c>
      <c r="T241" s="150">
        <f>S241*H241</f>
        <v>0</v>
      </c>
      <c r="U241" s="150">
        <v>0</v>
      </c>
      <c r="V241" s="150">
        <f>U241*H241</f>
        <v>0</v>
      </c>
      <c r="W241" s="150">
        <v>0</v>
      </c>
      <c r="X241" s="151">
        <f>W241*H241</f>
        <v>0</v>
      </c>
      <c r="AR241" s="152" t="s">
        <v>174</v>
      </c>
      <c r="AT241" s="152" t="s">
        <v>170</v>
      </c>
      <c r="AU241" s="152" t="s">
        <v>164</v>
      </c>
      <c r="AY241" s="18" t="s">
        <v>165</v>
      </c>
      <c r="BE241" s="153">
        <f>IF(O241="základní",K241,0)</f>
        <v>0</v>
      </c>
      <c r="BF241" s="153">
        <f>IF(O241="snížená",K241,0)</f>
        <v>0</v>
      </c>
      <c r="BG241" s="153">
        <f>IF(O241="zákl. přenesená",K241,0)</f>
        <v>0</v>
      </c>
      <c r="BH241" s="153">
        <f>IF(O241="sníž. přenesená",K241,0)</f>
        <v>0</v>
      </c>
      <c r="BI241" s="153">
        <f>IF(O241="nulová",K241,0)</f>
        <v>0</v>
      </c>
      <c r="BJ241" s="18" t="s">
        <v>84</v>
      </c>
      <c r="BK241" s="153">
        <f>ROUND(P241*H241,2)</f>
        <v>0</v>
      </c>
      <c r="BL241" s="18" t="s">
        <v>174</v>
      </c>
      <c r="BM241" s="152" t="s">
        <v>602</v>
      </c>
    </row>
    <row r="242" spans="2:65" s="12" customFormat="1" x14ac:dyDescent="0.2">
      <c r="B242" s="164"/>
      <c r="D242" s="165" t="s">
        <v>603</v>
      </c>
      <c r="E242" s="166" t="s">
        <v>3</v>
      </c>
      <c r="F242" s="167" t="s">
        <v>604</v>
      </c>
      <c r="H242" s="168">
        <v>16</v>
      </c>
      <c r="I242" s="169"/>
      <c r="J242" s="169"/>
      <c r="M242" s="164"/>
      <c r="N242" s="170"/>
      <c r="X242" s="171"/>
      <c r="AT242" s="166" t="s">
        <v>603</v>
      </c>
      <c r="AU242" s="166" t="s">
        <v>164</v>
      </c>
      <c r="AV242" s="12" t="s">
        <v>86</v>
      </c>
      <c r="AW242" s="12" t="s">
        <v>5</v>
      </c>
      <c r="AX242" s="12" t="s">
        <v>76</v>
      </c>
      <c r="AY242" s="166" t="s">
        <v>165</v>
      </c>
    </row>
    <row r="243" spans="2:65" s="12" customFormat="1" x14ac:dyDescent="0.2">
      <c r="B243" s="164"/>
      <c r="D243" s="165" t="s">
        <v>603</v>
      </c>
      <c r="E243" s="166" t="s">
        <v>3</v>
      </c>
      <c r="F243" s="167" t="s">
        <v>605</v>
      </c>
      <c r="H243" s="168">
        <v>1</v>
      </c>
      <c r="I243" s="169"/>
      <c r="J243" s="169"/>
      <c r="M243" s="164"/>
      <c r="N243" s="170"/>
      <c r="X243" s="171"/>
      <c r="AT243" s="166" t="s">
        <v>603</v>
      </c>
      <c r="AU243" s="166" t="s">
        <v>164</v>
      </c>
      <c r="AV243" s="12" t="s">
        <v>86</v>
      </c>
      <c r="AW243" s="12" t="s">
        <v>5</v>
      </c>
      <c r="AX243" s="12" t="s">
        <v>76</v>
      </c>
      <c r="AY243" s="166" t="s">
        <v>165</v>
      </c>
    </row>
    <row r="244" spans="2:65" s="13" customFormat="1" x14ac:dyDescent="0.2">
      <c r="B244" s="172"/>
      <c r="D244" s="165" t="s">
        <v>603</v>
      </c>
      <c r="E244" s="173" t="s">
        <v>3</v>
      </c>
      <c r="F244" s="174" t="s">
        <v>606</v>
      </c>
      <c r="H244" s="175">
        <v>17</v>
      </c>
      <c r="I244" s="176"/>
      <c r="J244" s="176"/>
      <c r="M244" s="172"/>
      <c r="N244" s="177"/>
      <c r="X244" s="178"/>
      <c r="AT244" s="173" t="s">
        <v>603</v>
      </c>
      <c r="AU244" s="173" t="s">
        <v>164</v>
      </c>
      <c r="AV244" s="13" t="s">
        <v>174</v>
      </c>
      <c r="AW244" s="13" t="s">
        <v>5</v>
      </c>
      <c r="AX244" s="13" t="s">
        <v>84</v>
      </c>
      <c r="AY244" s="173" t="s">
        <v>165</v>
      </c>
    </row>
    <row r="245" spans="2:65" s="1" customFormat="1" ht="16.5" customHeight="1" x14ac:dyDescent="0.2">
      <c r="B245" s="138"/>
      <c r="C245" s="139" t="s">
        <v>607</v>
      </c>
      <c r="D245" s="139" t="s">
        <v>170</v>
      </c>
      <c r="E245" s="140" t="s">
        <v>608</v>
      </c>
      <c r="F245" s="141" t="s">
        <v>609</v>
      </c>
      <c r="G245" s="142" t="s">
        <v>173</v>
      </c>
      <c r="H245" s="143">
        <v>0</v>
      </c>
      <c r="I245" s="144"/>
      <c r="J245" s="144"/>
      <c r="K245" s="145">
        <f>ROUND(P245*H245,2)</f>
        <v>0</v>
      </c>
      <c r="L245" s="146"/>
      <c r="M245" s="33"/>
      <c r="N245" s="147" t="s">
        <v>3</v>
      </c>
      <c r="O245" s="148" t="s">
        <v>45</v>
      </c>
      <c r="P245" s="149">
        <f>I245+J245</f>
        <v>0</v>
      </c>
      <c r="Q245" s="149">
        <f>ROUND(I245*H245,2)</f>
        <v>0</v>
      </c>
      <c r="R245" s="149">
        <f>ROUND(J245*H245,2)</f>
        <v>0</v>
      </c>
      <c r="T245" s="150">
        <f>S245*H245</f>
        <v>0</v>
      </c>
      <c r="U245" s="150">
        <v>0</v>
      </c>
      <c r="V245" s="150">
        <f>U245*H245</f>
        <v>0</v>
      </c>
      <c r="W245" s="150">
        <v>0</v>
      </c>
      <c r="X245" s="151">
        <f>W245*H245</f>
        <v>0</v>
      </c>
      <c r="AR245" s="152" t="s">
        <v>174</v>
      </c>
      <c r="AT245" s="152" t="s">
        <v>170</v>
      </c>
      <c r="AU245" s="152" t="s">
        <v>164</v>
      </c>
      <c r="AY245" s="18" t="s">
        <v>165</v>
      </c>
      <c r="BE245" s="153">
        <f>IF(O245="základní",K245,0)</f>
        <v>0</v>
      </c>
      <c r="BF245" s="153">
        <f>IF(O245="snížená",K245,0)</f>
        <v>0</v>
      </c>
      <c r="BG245" s="153">
        <f>IF(O245="zákl. přenesená",K245,0)</f>
        <v>0</v>
      </c>
      <c r="BH245" s="153">
        <f>IF(O245="sníž. přenesená",K245,0)</f>
        <v>0</v>
      </c>
      <c r="BI245" s="153">
        <f>IF(O245="nulová",K245,0)</f>
        <v>0</v>
      </c>
      <c r="BJ245" s="18" t="s">
        <v>84</v>
      </c>
      <c r="BK245" s="153">
        <f>ROUND(P245*H245,2)</f>
        <v>0</v>
      </c>
      <c r="BL245" s="18" t="s">
        <v>174</v>
      </c>
      <c r="BM245" s="152" t="s">
        <v>610</v>
      </c>
    </row>
    <row r="246" spans="2:65" s="12" customFormat="1" x14ac:dyDescent="0.2">
      <c r="B246" s="164"/>
      <c r="D246" s="165" t="s">
        <v>603</v>
      </c>
      <c r="E246" s="166" t="s">
        <v>3</v>
      </c>
      <c r="F246" s="167" t="s">
        <v>611</v>
      </c>
      <c r="H246" s="168">
        <v>0</v>
      </c>
      <c r="I246" s="169"/>
      <c r="J246" s="169"/>
      <c r="M246" s="164"/>
      <c r="N246" s="170"/>
      <c r="X246" s="171"/>
      <c r="AT246" s="166" t="s">
        <v>603</v>
      </c>
      <c r="AU246" s="166" t="s">
        <v>164</v>
      </c>
      <c r="AV246" s="12" t="s">
        <v>86</v>
      </c>
      <c r="AW246" s="12" t="s">
        <v>5</v>
      </c>
      <c r="AX246" s="12" t="s">
        <v>84</v>
      </c>
      <c r="AY246" s="166" t="s">
        <v>165</v>
      </c>
    </row>
    <row r="247" spans="2:65" s="1" customFormat="1" ht="16.5" customHeight="1" x14ac:dyDescent="0.2">
      <c r="B247" s="138"/>
      <c r="C247" s="139" t="s">
        <v>612</v>
      </c>
      <c r="D247" s="139" t="s">
        <v>170</v>
      </c>
      <c r="E247" s="140" t="s">
        <v>613</v>
      </c>
      <c r="F247" s="141" t="s">
        <v>614</v>
      </c>
      <c r="G247" s="142" t="s">
        <v>173</v>
      </c>
      <c r="H247" s="143">
        <v>130</v>
      </c>
      <c r="I247" s="144"/>
      <c r="J247" s="144"/>
      <c r="K247" s="145">
        <f>ROUND(P247*H247,2)</f>
        <v>0</v>
      </c>
      <c r="L247" s="146"/>
      <c r="M247" s="33"/>
      <c r="N247" s="147" t="s">
        <v>3</v>
      </c>
      <c r="O247" s="148" t="s">
        <v>45</v>
      </c>
      <c r="P247" s="149">
        <f>I247+J247</f>
        <v>0</v>
      </c>
      <c r="Q247" s="149">
        <f>ROUND(I247*H247,2)</f>
        <v>0</v>
      </c>
      <c r="R247" s="149">
        <f>ROUND(J247*H247,2)</f>
        <v>0</v>
      </c>
      <c r="T247" s="150">
        <f>S247*H247</f>
        <v>0</v>
      </c>
      <c r="U247" s="150">
        <v>0</v>
      </c>
      <c r="V247" s="150">
        <f>U247*H247</f>
        <v>0</v>
      </c>
      <c r="W247" s="150">
        <v>0</v>
      </c>
      <c r="X247" s="151">
        <f>W247*H247</f>
        <v>0</v>
      </c>
      <c r="AR247" s="152" t="s">
        <v>174</v>
      </c>
      <c r="AT247" s="152" t="s">
        <v>170</v>
      </c>
      <c r="AU247" s="152" t="s">
        <v>164</v>
      </c>
      <c r="AY247" s="18" t="s">
        <v>165</v>
      </c>
      <c r="BE247" s="153">
        <f>IF(O247="základní",K247,0)</f>
        <v>0</v>
      </c>
      <c r="BF247" s="153">
        <f>IF(O247="snížená",K247,0)</f>
        <v>0</v>
      </c>
      <c r="BG247" s="153">
        <f>IF(O247="zákl. přenesená",K247,0)</f>
        <v>0</v>
      </c>
      <c r="BH247" s="153">
        <f>IF(O247="sníž. přenesená",K247,0)</f>
        <v>0</v>
      </c>
      <c r="BI247" s="153">
        <f>IF(O247="nulová",K247,0)</f>
        <v>0</v>
      </c>
      <c r="BJ247" s="18" t="s">
        <v>84</v>
      </c>
      <c r="BK247" s="153">
        <f>ROUND(P247*H247,2)</f>
        <v>0</v>
      </c>
      <c r="BL247" s="18" t="s">
        <v>174</v>
      </c>
      <c r="BM247" s="152" t="s">
        <v>615</v>
      </c>
    </row>
    <row r="248" spans="2:65" s="12" customFormat="1" x14ac:dyDescent="0.2">
      <c r="B248" s="164"/>
      <c r="D248" s="165" t="s">
        <v>603</v>
      </c>
      <c r="E248" s="166" t="s">
        <v>3</v>
      </c>
      <c r="F248" s="167" t="s">
        <v>616</v>
      </c>
      <c r="H248" s="168">
        <v>260</v>
      </c>
      <c r="I248" s="169"/>
      <c r="J248" s="169"/>
      <c r="M248" s="164"/>
      <c r="N248" s="170"/>
      <c r="X248" s="171"/>
      <c r="AT248" s="166" t="s">
        <v>603</v>
      </c>
      <c r="AU248" s="166" t="s">
        <v>164</v>
      </c>
      <c r="AV248" s="12" t="s">
        <v>86</v>
      </c>
      <c r="AW248" s="12" t="s">
        <v>5</v>
      </c>
      <c r="AX248" s="12" t="s">
        <v>76</v>
      </c>
      <c r="AY248" s="166" t="s">
        <v>165</v>
      </c>
    </row>
    <row r="249" spans="2:65" s="12" customFormat="1" x14ac:dyDescent="0.2">
      <c r="B249" s="164"/>
      <c r="D249" s="165" t="s">
        <v>603</v>
      </c>
      <c r="E249" s="166" t="s">
        <v>3</v>
      </c>
      <c r="F249" s="167" t="s">
        <v>617</v>
      </c>
      <c r="H249" s="168">
        <v>-130</v>
      </c>
      <c r="I249" s="169"/>
      <c r="J249" s="169"/>
      <c r="M249" s="164"/>
      <c r="N249" s="170"/>
      <c r="X249" s="171"/>
      <c r="AT249" s="166" t="s">
        <v>603</v>
      </c>
      <c r="AU249" s="166" t="s">
        <v>164</v>
      </c>
      <c r="AV249" s="12" t="s">
        <v>86</v>
      </c>
      <c r="AW249" s="12" t="s">
        <v>5</v>
      </c>
      <c r="AX249" s="12" t="s">
        <v>76</v>
      </c>
      <c r="AY249" s="166" t="s">
        <v>165</v>
      </c>
    </row>
    <row r="250" spans="2:65" s="13" customFormat="1" x14ac:dyDescent="0.2">
      <c r="B250" s="172"/>
      <c r="D250" s="165" t="s">
        <v>603</v>
      </c>
      <c r="E250" s="173" t="s">
        <v>3</v>
      </c>
      <c r="F250" s="174" t="s">
        <v>606</v>
      </c>
      <c r="H250" s="175">
        <v>130</v>
      </c>
      <c r="I250" s="176"/>
      <c r="J250" s="176"/>
      <c r="M250" s="172"/>
      <c r="N250" s="177"/>
      <c r="X250" s="178"/>
      <c r="AT250" s="173" t="s">
        <v>603</v>
      </c>
      <c r="AU250" s="173" t="s">
        <v>164</v>
      </c>
      <c r="AV250" s="13" t="s">
        <v>174</v>
      </c>
      <c r="AW250" s="13" t="s">
        <v>5</v>
      </c>
      <c r="AX250" s="13" t="s">
        <v>84</v>
      </c>
      <c r="AY250" s="173" t="s">
        <v>165</v>
      </c>
    </row>
    <row r="251" spans="2:65" s="1" customFormat="1" ht="16.5" customHeight="1" x14ac:dyDescent="0.2">
      <c r="B251" s="138"/>
      <c r="C251" s="139" t="s">
        <v>618</v>
      </c>
      <c r="D251" s="139" t="s">
        <v>170</v>
      </c>
      <c r="E251" s="140" t="s">
        <v>619</v>
      </c>
      <c r="F251" s="141" t="s">
        <v>620</v>
      </c>
      <c r="G251" s="142" t="s">
        <v>173</v>
      </c>
      <c r="H251" s="143">
        <v>260</v>
      </c>
      <c r="I251" s="144"/>
      <c r="J251" s="144"/>
      <c r="K251" s="145">
        <f>ROUND(P251*H251,2)</f>
        <v>0</v>
      </c>
      <c r="L251" s="146"/>
      <c r="M251" s="33"/>
      <c r="N251" s="147" t="s">
        <v>3</v>
      </c>
      <c r="O251" s="148" t="s">
        <v>45</v>
      </c>
      <c r="P251" s="149">
        <f>I251+J251</f>
        <v>0</v>
      </c>
      <c r="Q251" s="149">
        <f>ROUND(I251*H251,2)</f>
        <v>0</v>
      </c>
      <c r="R251" s="149">
        <f>ROUND(J251*H251,2)</f>
        <v>0</v>
      </c>
      <c r="T251" s="150">
        <f>S251*H251</f>
        <v>0</v>
      </c>
      <c r="U251" s="150">
        <v>0</v>
      </c>
      <c r="V251" s="150">
        <f>U251*H251</f>
        <v>0</v>
      </c>
      <c r="W251" s="150">
        <v>0</v>
      </c>
      <c r="X251" s="151">
        <f>W251*H251</f>
        <v>0</v>
      </c>
      <c r="AR251" s="152" t="s">
        <v>174</v>
      </c>
      <c r="AT251" s="152" t="s">
        <v>170</v>
      </c>
      <c r="AU251" s="152" t="s">
        <v>164</v>
      </c>
      <c r="AY251" s="18" t="s">
        <v>165</v>
      </c>
      <c r="BE251" s="153">
        <f>IF(O251="základní",K251,0)</f>
        <v>0</v>
      </c>
      <c r="BF251" s="153">
        <f>IF(O251="snížená",K251,0)</f>
        <v>0</v>
      </c>
      <c r="BG251" s="153">
        <f>IF(O251="zákl. přenesená",K251,0)</f>
        <v>0</v>
      </c>
      <c r="BH251" s="153">
        <f>IF(O251="sníž. přenesená",K251,0)</f>
        <v>0</v>
      </c>
      <c r="BI251" s="153">
        <f>IF(O251="nulová",K251,0)</f>
        <v>0</v>
      </c>
      <c r="BJ251" s="18" t="s">
        <v>84</v>
      </c>
      <c r="BK251" s="153">
        <f>ROUND(P251*H251,2)</f>
        <v>0</v>
      </c>
      <c r="BL251" s="18" t="s">
        <v>174</v>
      </c>
      <c r="BM251" s="152" t="s">
        <v>621</v>
      </c>
    </row>
    <row r="252" spans="2:65" s="12" customFormat="1" x14ac:dyDescent="0.2">
      <c r="B252" s="164"/>
      <c r="D252" s="165" t="s">
        <v>603</v>
      </c>
      <c r="E252" s="166" t="s">
        <v>3</v>
      </c>
      <c r="F252" s="167" t="s">
        <v>622</v>
      </c>
      <c r="H252" s="168">
        <v>390</v>
      </c>
      <c r="I252" s="169"/>
      <c r="J252" s="169"/>
      <c r="M252" s="164"/>
      <c r="N252" s="170"/>
      <c r="X252" s="171"/>
      <c r="AT252" s="166" t="s">
        <v>603</v>
      </c>
      <c r="AU252" s="166" t="s">
        <v>164</v>
      </c>
      <c r="AV252" s="12" t="s">
        <v>86</v>
      </c>
      <c r="AW252" s="12" t="s">
        <v>5</v>
      </c>
      <c r="AX252" s="12" t="s">
        <v>76</v>
      </c>
      <c r="AY252" s="166" t="s">
        <v>165</v>
      </c>
    </row>
    <row r="253" spans="2:65" s="12" customFormat="1" x14ac:dyDescent="0.2">
      <c r="B253" s="164"/>
      <c r="D253" s="165" t="s">
        <v>603</v>
      </c>
      <c r="E253" s="166" t="s">
        <v>3</v>
      </c>
      <c r="F253" s="167" t="s">
        <v>623</v>
      </c>
      <c r="H253" s="168">
        <v>-130</v>
      </c>
      <c r="I253" s="169"/>
      <c r="J253" s="169"/>
      <c r="M253" s="164"/>
      <c r="N253" s="170"/>
      <c r="X253" s="171"/>
      <c r="AT253" s="166" t="s">
        <v>603</v>
      </c>
      <c r="AU253" s="166" t="s">
        <v>164</v>
      </c>
      <c r="AV253" s="12" t="s">
        <v>86</v>
      </c>
      <c r="AW253" s="12" t="s">
        <v>5</v>
      </c>
      <c r="AX253" s="12" t="s">
        <v>76</v>
      </c>
      <c r="AY253" s="166" t="s">
        <v>165</v>
      </c>
    </row>
    <row r="254" spans="2:65" s="13" customFormat="1" x14ac:dyDescent="0.2">
      <c r="B254" s="172"/>
      <c r="D254" s="165" t="s">
        <v>603</v>
      </c>
      <c r="E254" s="173" t="s">
        <v>3</v>
      </c>
      <c r="F254" s="174" t="s">
        <v>606</v>
      </c>
      <c r="H254" s="175">
        <v>260</v>
      </c>
      <c r="I254" s="176"/>
      <c r="J254" s="176"/>
      <c r="M254" s="172"/>
      <c r="N254" s="177"/>
      <c r="X254" s="178"/>
      <c r="AT254" s="173" t="s">
        <v>603</v>
      </c>
      <c r="AU254" s="173" t="s">
        <v>164</v>
      </c>
      <c r="AV254" s="13" t="s">
        <v>174</v>
      </c>
      <c r="AW254" s="13" t="s">
        <v>5</v>
      </c>
      <c r="AX254" s="13" t="s">
        <v>84</v>
      </c>
      <c r="AY254" s="173" t="s">
        <v>165</v>
      </c>
    </row>
    <row r="255" spans="2:65" s="1" customFormat="1" ht="16.5" customHeight="1" x14ac:dyDescent="0.2">
      <c r="B255" s="138"/>
      <c r="C255" s="139" t="s">
        <v>624</v>
      </c>
      <c r="D255" s="139" t="s">
        <v>170</v>
      </c>
      <c r="E255" s="140" t="s">
        <v>187</v>
      </c>
      <c r="F255" s="141" t="s">
        <v>188</v>
      </c>
      <c r="G255" s="142" t="s">
        <v>173</v>
      </c>
      <c r="H255" s="143">
        <v>260</v>
      </c>
      <c r="I255" s="144"/>
      <c r="J255" s="144"/>
      <c r="K255" s="145">
        <f>ROUND(P255*H255,2)</f>
        <v>0</v>
      </c>
      <c r="L255" s="146"/>
      <c r="M255" s="33"/>
      <c r="N255" s="147" t="s">
        <v>3</v>
      </c>
      <c r="O255" s="148" t="s">
        <v>45</v>
      </c>
      <c r="P255" s="149">
        <f>I255+J255</f>
        <v>0</v>
      </c>
      <c r="Q255" s="149">
        <f>ROUND(I255*H255,2)</f>
        <v>0</v>
      </c>
      <c r="R255" s="149">
        <f>ROUND(J255*H255,2)</f>
        <v>0</v>
      </c>
      <c r="T255" s="150">
        <f>S255*H255</f>
        <v>0</v>
      </c>
      <c r="U255" s="150">
        <v>0</v>
      </c>
      <c r="V255" s="150">
        <f>U255*H255</f>
        <v>0</v>
      </c>
      <c r="W255" s="150">
        <v>0</v>
      </c>
      <c r="X255" s="151">
        <f>W255*H255</f>
        <v>0</v>
      </c>
      <c r="AR255" s="152" t="s">
        <v>174</v>
      </c>
      <c r="AT255" s="152" t="s">
        <v>170</v>
      </c>
      <c r="AU255" s="152" t="s">
        <v>164</v>
      </c>
      <c r="AY255" s="18" t="s">
        <v>165</v>
      </c>
      <c r="BE255" s="153">
        <f>IF(O255="základní",K255,0)</f>
        <v>0</v>
      </c>
      <c r="BF255" s="153">
        <f>IF(O255="snížená",K255,0)</f>
        <v>0</v>
      </c>
      <c r="BG255" s="153">
        <f>IF(O255="zákl. přenesená",K255,0)</f>
        <v>0</v>
      </c>
      <c r="BH255" s="153">
        <f>IF(O255="sníž. přenesená",K255,0)</f>
        <v>0</v>
      </c>
      <c r="BI255" s="153">
        <f>IF(O255="nulová",K255,0)</f>
        <v>0</v>
      </c>
      <c r="BJ255" s="18" t="s">
        <v>84</v>
      </c>
      <c r="BK255" s="153">
        <f>ROUND(P255*H255,2)</f>
        <v>0</v>
      </c>
      <c r="BL255" s="18" t="s">
        <v>174</v>
      </c>
      <c r="BM255" s="152" t="s">
        <v>625</v>
      </c>
    </row>
    <row r="256" spans="2:65" s="1" customFormat="1" ht="16.5" customHeight="1" x14ac:dyDescent="0.2">
      <c r="B256" s="138"/>
      <c r="C256" s="139" t="s">
        <v>626</v>
      </c>
      <c r="D256" s="139" t="s">
        <v>170</v>
      </c>
      <c r="E256" s="140" t="s">
        <v>627</v>
      </c>
      <c r="F256" s="141" t="s">
        <v>628</v>
      </c>
      <c r="G256" s="142" t="s">
        <v>208</v>
      </c>
      <c r="H256" s="143">
        <v>130</v>
      </c>
      <c r="I256" s="144"/>
      <c r="J256" s="144"/>
      <c r="K256" s="145">
        <f>ROUND(P256*H256,2)</f>
        <v>0</v>
      </c>
      <c r="L256" s="146"/>
      <c r="M256" s="33"/>
      <c r="N256" s="147" t="s">
        <v>3</v>
      </c>
      <c r="O256" s="148" t="s">
        <v>45</v>
      </c>
      <c r="P256" s="149">
        <f>I256+J256</f>
        <v>0</v>
      </c>
      <c r="Q256" s="149">
        <f>ROUND(I256*H256,2)</f>
        <v>0</v>
      </c>
      <c r="R256" s="149">
        <f>ROUND(J256*H256,2)</f>
        <v>0</v>
      </c>
      <c r="T256" s="150">
        <f>S256*H256</f>
        <v>0</v>
      </c>
      <c r="U256" s="150">
        <v>0</v>
      </c>
      <c r="V256" s="150">
        <f>U256*H256</f>
        <v>0</v>
      </c>
      <c r="W256" s="150">
        <v>0</v>
      </c>
      <c r="X256" s="151">
        <f>W256*H256</f>
        <v>0</v>
      </c>
      <c r="AR256" s="152" t="s">
        <v>174</v>
      </c>
      <c r="AT256" s="152" t="s">
        <v>170</v>
      </c>
      <c r="AU256" s="152" t="s">
        <v>164</v>
      </c>
      <c r="AY256" s="18" t="s">
        <v>165</v>
      </c>
      <c r="BE256" s="153">
        <f>IF(O256="základní",K256,0)</f>
        <v>0</v>
      </c>
      <c r="BF256" s="153">
        <f>IF(O256="snížená",K256,0)</f>
        <v>0</v>
      </c>
      <c r="BG256" s="153">
        <f>IF(O256="zákl. přenesená",K256,0)</f>
        <v>0</v>
      </c>
      <c r="BH256" s="153">
        <f>IF(O256="sníž. přenesená",K256,0)</f>
        <v>0</v>
      </c>
      <c r="BI256" s="153">
        <f>IF(O256="nulová",K256,0)</f>
        <v>0</v>
      </c>
      <c r="BJ256" s="18" t="s">
        <v>84</v>
      </c>
      <c r="BK256" s="153">
        <f>ROUND(P256*H256,2)</f>
        <v>0</v>
      </c>
      <c r="BL256" s="18" t="s">
        <v>174</v>
      </c>
      <c r="BM256" s="152" t="s">
        <v>629</v>
      </c>
    </row>
    <row r="257" spans="2:65" s="1" customFormat="1" ht="16.5" customHeight="1" x14ac:dyDescent="0.2">
      <c r="B257" s="138"/>
      <c r="C257" s="139" t="s">
        <v>630</v>
      </c>
      <c r="D257" s="139" t="s">
        <v>170</v>
      </c>
      <c r="E257" s="140" t="s">
        <v>631</v>
      </c>
      <c r="F257" s="141" t="s">
        <v>632</v>
      </c>
      <c r="G257" s="142" t="s">
        <v>173</v>
      </c>
      <c r="H257" s="143">
        <v>0</v>
      </c>
      <c r="I257" s="144"/>
      <c r="J257" s="144"/>
      <c r="K257" s="145">
        <f>ROUND(P257*H257,2)</f>
        <v>0</v>
      </c>
      <c r="L257" s="146"/>
      <c r="M257" s="33"/>
      <c r="N257" s="147" t="s">
        <v>3</v>
      </c>
      <c r="O257" s="148" t="s">
        <v>45</v>
      </c>
      <c r="P257" s="149">
        <f>I257+J257</f>
        <v>0</v>
      </c>
      <c r="Q257" s="149">
        <f>ROUND(I257*H257,2)</f>
        <v>0</v>
      </c>
      <c r="R257" s="149">
        <f>ROUND(J257*H257,2)</f>
        <v>0</v>
      </c>
      <c r="T257" s="150">
        <f>S257*H257</f>
        <v>0</v>
      </c>
      <c r="U257" s="150">
        <v>0</v>
      </c>
      <c r="V257" s="150">
        <f>U257*H257</f>
        <v>0</v>
      </c>
      <c r="W257" s="150">
        <v>0</v>
      </c>
      <c r="X257" s="151">
        <f>W257*H257</f>
        <v>0</v>
      </c>
      <c r="AR257" s="152" t="s">
        <v>174</v>
      </c>
      <c r="AT257" s="152" t="s">
        <v>170</v>
      </c>
      <c r="AU257" s="152" t="s">
        <v>164</v>
      </c>
      <c r="AY257" s="18" t="s">
        <v>165</v>
      </c>
      <c r="BE257" s="153">
        <f>IF(O257="základní",K257,0)</f>
        <v>0</v>
      </c>
      <c r="BF257" s="153">
        <f>IF(O257="snížená",K257,0)</f>
        <v>0</v>
      </c>
      <c r="BG257" s="153">
        <f>IF(O257="zákl. přenesená",K257,0)</f>
        <v>0</v>
      </c>
      <c r="BH257" s="153">
        <f>IF(O257="sníž. přenesená",K257,0)</f>
        <v>0</v>
      </c>
      <c r="BI257" s="153">
        <f>IF(O257="nulová",K257,0)</f>
        <v>0</v>
      </c>
      <c r="BJ257" s="18" t="s">
        <v>84</v>
      </c>
      <c r="BK257" s="153">
        <f>ROUND(P257*H257,2)</f>
        <v>0</v>
      </c>
      <c r="BL257" s="18" t="s">
        <v>174</v>
      </c>
      <c r="BM257" s="152" t="s">
        <v>633</v>
      </c>
    </row>
    <row r="258" spans="2:65" s="12" customFormat="1" x14ac:dyDescent="0.2">
      <c r="B258" s="164"/>
      <c r="D258" s="165" t="s">
        <v>603</v>
      </c>
      <c r="E258" s="166" t="s">
        <v>3</v>
      </c>
      <c r="F258" s="167" t="s">
        <v>611</v>
      </c>
      <c r="H258" s="168">
        <v>0</v>
      </c>
      <c r="I258" s="169"/>
      <c r="J258" s="169"/>
      <c r="M258" s="164"/>
      <c r="N258" s="170"/>
      <c r="X258" s="171"/>
      <c r="AT258" s="166" t="s">
        <v>603</v>
      </c>
      <c r="AU258" s="166" t="s">
        <v>164</v>
      </c>
      <c r="AV258" s="12" t="s">
        <v>86</v>
      </c>
      <c r="AW258" s="12" t="s">
        <v>5</v>
      </c>
      <c r="AX258" s="12" t="s">
        <v>84</v>
      </c>
      <c r="AY258" s="166" t="s">
        <v>165</v>
      </c>
    </row>
    <row r="259" spans="2:65" s="1" customFormat="1" ht="16.5" customHeight="1" x14ac:dyDescent="0.2">
      <c r="B259" s="138"/>
      <c r="C259" s="139" t="s">
        <v>634</v>
      </c>
      <c r="D259" s="139" t="s">
        <v>170</v>
      </c>
      <c r="E259" s="140" t="s">
        <v>635</v>
      </c>
      <c r="F259" s="141" t="s">
        <v>636</v>
      </c>
      <c r="G259" s="142" t="s">
        <v>173</v>
      </c>
      <c r="H259" s="143">
        <v>0</v>
      </c>
      <c r="I259" s="144"/>
      <c r="J259" s="144"/>
      <c r="K259" s="145">
        <f>ROUND(P259*H259,2)</f>
        <v>0</v>
      </c>
      <c r="L259" s="146"/>
      <c r="M259" s="33"/>
      <c r="N259" s="147" t="s">
        <v>3</v>
      </c>
      <c r="O259" s="148" t="s">
        <v>45</v>
      </c>
      <c r="P259" s="149">
        <f>I259+J259</f>
        <v>0</v>
      </c>
      <c r="Q259" s="149">
        <f>ROUND(I259*H259,2)</f>
        <v>0</v>
      </c>
      <c r="R259" s="149">
        <f>ROUND(J259*H259,2)</f>
        <v>0</v>
      </c>
      <c r="T259" s="150">
        <f>S259*H259</f>
        <v>0</v>
      </c>
      <c r="U259" s="150">
        <v>0</v>
      </c>
      <c r="V259" s="150">
        <f>U259*H259</f>
        <v>0</v>
      </c>
      <c r="W259" s="150">
        <v>0</v>
      </c>
      <c r="X259" s="151">
        <f>W259*H259</f>
        <v>0</v>
      </c>
      <c r="AR259" s="152" t="s">
        <v>174</v>
      </c>
      <c r="AT259" s="152" t="s">
        <v>170</v>
      </c>
      <c r="AU259" s="152" t="s">
        <v>164</v>
      </c>
      <c r="AY259" s="18" t="s">
        <v>165</v>
      </c>
      <c r="BE259" s="153">
        <f>IF(O259="základní",K259,0)</f>
        <v>0</v>
      </c>
      <c r="BF259" s="153">
        <f>IF(O259="snížená",K259,0)</f>
        <v>0</v>
      </c>
      <c r="BG259" s="153">
        <f>IF(O259="zákl. přenesená",K259,0)</f>
        <v>0</v>
      </c>
      <c r="BH259" s="153">
        <f>IF(O259="sníž. přenesená",K259,0)</f>
        <v>0</v>
      </c>
      <c r="BI259" s="153">
        <f>IF(O259="nulová",K259,0)</f>
        <v>0</v>
      </c>
      <c r="BJ259" s="18" t="s">
        <v>84</v>
      </c>
      <c r="BK259" s="153">
        <f>ROUND(P259*H259,2)</f>
        <v>0</v>
      </c>
      <c r="BL259" s="18" t="s">
        <v>174</v>
      </c>
      <c r="BM259" s="152" t="s">
        <v>637</v>
      </c>
    </row>
    <row r="260" spans="2:65" s="12" customFormat="1" x14ac:dyDescent="0.2">
      <c r="B260" s="164"/>
      <c r="D260" s="165" t="s">
        <v>603</v>
      </c>
      <c r="E260" s="166" t="s">
        <v>3</v>
      </c>
      <c r="F260" s="167" t="s">
        <v>638</v>
      </c>
      <c r="H260" s="168">
        <v>0</v>
      </c>
      <c r="I260" s="169"/>
      <c r="J260" s="169"/>
      <c r="M260" s="164"/>
      <c r="N260" s="170"/>
      <c r="X260" s="171"/>
      <c r="AT260" s="166" t="s">
        <v>603</v>
      </c>
      <c r="AU260" s="166" t="s">
        <v>164</v>
      </c>
      <c r="AV260" s="12" t="s">
        <v>86</v>
      </c>
      <c r="AW260" s="12" t="s">
        <v>5</v>
      </c>
      <c r="AX260" s="12" t="s">
        <v>84</v>
      </c>
      <c r="AY260" s="166" t="s">
        <v>165</v>
      </c>
    </row>
    <row r="261" spans="2:65" s="1" customFormat="1" ht="16.5" customHeight="1" x14ac:dyDescent="0.2">
      <c r="B261" s="138"/>
      <c r="C261" s="139" t="s">
        <v>639</v>
      </c>
      <c r="D261" s="139" t="s">
        <v>170</v>
      </c>
      <c r="E261" s="140" t="s">
        <v>640</v>
      </c>
      <c r="F261" s="141" t="s">
        <v>641</v>
      </c>
      <c r="G261" s="142" t="s">
        <v>173</v>
      </c>
      <c r="H261" s="143">
        <v>0</v>
      </c>
      <c r="I261" s="144"/>
      <c r="J261" s="144"/>
      <c r="K261" s="145">
        <f>ROUND(P261*H261,2)</f>
        <v>0</v>
      </c>
      <c r="L261" s="146"/>
      <c r="M261" s="33"/>
      <c r="N261" s="147" t="s">
        <v>3</v>
      </c>
      <c r="O261" s="148" t="s">
        <v>45</v>
      </c>
      <c r="P261" s="149">
        <f>I261+J261</f>
        <v>0</v>
      </c>
      <c r="Q261" s="149">
        <f>ROUND(I261*H261,2)</f>
        <v>0</v>
      </c>
      <c r="R261" s="149">
        <f>ROUND(J261*H261,2)</f>
        <v>0</v>
      </c>
      <c r="T261" s="150">
        <f>S261*H261</f>
        <v>0</v>
      </c>
      <c r="U261" s="150">
        <v>0</v>
      </c>
      <c r="V261" s="150">
        <f>U261*H261</f>
        <v>0</v>
      </c>
      <c r="W261" s="150">
        <v>0</v>
      </c>
      <c r="X261" s="151">
        <f>W261*H261</f>
        <v>0</v>
      </c>
      <c r="AR261" s="152" t="s">
        <v>174</v>
      </c>
      <c r="AT261" s="152" t="s">
        <v>170</v>
      </c>
      <c r="AU261" s="152" t="s">
        <v>164</v>
      </c>
      <c r="AY261" s="18" t="s">
        <v>165</v>
      </c>
      <c r="BE261" s="153">
        <f>IF(O261="základní",K261,0)</f>
        <v>0</v>
      </c>
      <c r="BF261" s="153">
        <f>IF(O261="snížená",K261,0)</f>
        <v>0</v>
      </c>
      <c r="BG261" s="153">
        <f>IF(O261="zákl. přenesená",K261,0)</f>
        <v>0</v>
      </c>
      <c r="BH261" s="153">
        <f>IF(O261="sníž. přenesená",K261,0)</f>
        <v>0</v>
      </c>
      <c r="BI261" s="153">
        <f>IF(O261="nulová",K261,0)</f>
        <v>0</v>
      </c>
      <c r="BJ261" s="18" t="s">
        <v>84</v>
      </c>
      <c r="BK261" s="153">
        <f>ROUND(P261*H261,2)</f>
        <v>0</v>
      </c>
      <c r="BL261" s="18" t="s">
        <v>174</v>
      </c>
      <c r="BM261" s="152" t="s">
        <v>642</v>
      </c>
    </row>
    <row r="262" spans="2:65" s="12" customFormat="1" x14ac:dyDescent="0.2">
      <c r="B262" s="164"/>
      <c r="D262" s="165" t="s">
        <v>603</v>
      </c>
      <c r="E262" s="166" t="s">
        <v>3</v>
      </c>
      <c r="F262" s="167" t="s">
        <v>638</v>
      </c>
      <c r="H262" s="168">
        <v>0</v>
      </c>
      <c r="I262" s="169"/>
      <c r="J262" s="169"/>
      <c r="M262" s="164"/>
      <c r="N262" s="170"/>
      <c r="X262" s="171"/>
      <c r="AT262" s="166" t="s">
        <v>603</v>
      </c>
      <c r="AU262" s="166" t="s">
        <v>164</v>
      </c>
      <c r="AV262" s="12" t="s">
        <v>86</v>
      </c>
      <c r="AW262" s="12" t="s">
        <v>5</v>
      </c>
      <c r="AX262" s="12" t="s">
        <v>84</v>
      </c>
      <c r="AY262" s="166" t="s">
        <v>165</v>
      </c>
    </row>
    <row r="263" spans="2:65" s="1" customFormat="1" ht="16.5" customHeight="1" x14ac:dyDescent="0.2">
      <c r="B263" s="138"/>
      <c r="C263" s="139" t="s">
        <v>643</v>
      </c>
      <c r="D263" s="139" t="s">
        <v>170</v>
      </c>
      <c r="E263" s="140" t="s">
        <v>640</v>
      </c>
      <c r="F263" s="141" t="s">
        <v>641</v>
      </c>
      <c r="G263" s="142" t="s">
        <v>173</v>
      </c>
      <c r="H263" s="143">
        <v>0</v>
      </c>
      <c r="I263" s="144"/>
      <c r="J263" s="144"/>
      <c r="K263" s="145">
        <f>ROUND(P263*H263,2)</f>
        <v>0</v>
      </c>
      <c r="L263" s="146"/>
      <c r="M263" s="33"/>
      <c r="N263" s="147" t="s">
        <v>3</v>
      </c>
      <c r="O263" s="148" t="s">
        <v>45</v>
      </c>
      <c r="P263" s="149">
        <f>I263+J263</f>
        <v>0</v>
      </c>
      <c r="Q263" s="149">
        <f>ROUND(I263*H263,2)</f>
        <v>0</v>
      </c>
      <c r="R263" s="149">
        <f>ROUND(J263*H263,2)</f>
        <v>0</v>
      </c>
      <c r="T263" s="150">
        <f>S263*H263</f>
        <v>0</v>
      </c>
      <c r="U263" s="150">
        <v>0</v>
      </c>
      <c r="V263" s="150">
        <f>U263*H263</f>
        <v>0</v>
      </c>
      <c r="W263" s="150">
        <v>0</v>
      </c>
      <c r="X263" s="151">
        <f>W263*H263</f>
        <v>0</v>
      </c>
      <c r="AR263" s="152" t="s">
        <v>174</v>
      </c>
      <c r="AT263" s="152" t="s">
        <v>170</v>
      </c>
      <c r="AU263" s="152" t="s">
        <v>164</v>
      </c>
      <c r="AY263" s="18" t="s">
        <v>165</v>
      </c>
      <c r="BE263" s="153">
        <f>IF(O263="základní",K263,0)</f>
        <v>0</v>
      </c>
      <c r="BF263" s="153">
        <f>IF(O263="snížená",K263,0)</f>
        <v>0</v>
      </c>
      <c r="BG263" s="153">
        <f>IF(O263="zákl. přenesená",K263,0)</f>
        <v>0</v>
      </c>
      <c r="BH263" s="153">
        <f>IF(O263="sníž. přenesená",K263,0)</f>
        <v>0</v>
      </c>
      <c r="BI263" s="153">
        <f>IF(O263="nulová",K263,0)</f>
        <v>0</v>
      </c>
      <c r="BJ263" s="18" t="s">
        <v>84</v>
      </c>
      <c r="BK263" s="153">
        <f>ROUND(P263*H263,2)</f>
        <v>0</v>
      </c>
      <c r="BL263" s="18" t="s">
        <v>174</v>
      </c>
      <c r="BM263" s="152" t="s">
        <v>644</v>
      </c>
    </row>
    <row r="264" spans="2:65" s="12" customFormat="1" x14ac:dyDescent="0.2">
      <c r="B264" s="164"/>
      <c r="D264" s="165" t="s">
        <v>603</v>
      </c>
      <c r="E264" s="166" t="s">
        <v>3</v>
      </c>
      <c r="F264" s="167" t="s">
        <v>638</v>
      </c>
      <c r="H264" s="168">
        <v>0</v>
      </c>
      <c r="I264" s="169"/>
      <c r="J264" s="169"/>
      <c r="M264" s="164"/>
      <c r="N264" s="170"/>
      <c r="X264" s="171"/>
      <c r="AT264" s="166" t="s">
        <v>603</v>
      </c>
      <c r="AU264" s="166" t="s">
        <v>164</v>
      </c>
      <c r="AV264" s="12" t="s">
        <v>86</v>
      </c>
      <c r="AW264" s="12" t="s">
        <v>5</v>
      </c>
      <c r="AX264" s="12" t="s">
        <v>84</v>
      </c>
      <c r="AY264" s="166" t="s">
        <v>165</v>
      </c>
    </row>
    <row r="265" spans="2:65" s="1" customFormat="1" ht="16.5" customHeight="1" x14ac:dyDescent="0.2">
      <c r="B265" s="138"/>
      <c r="C265" s="139" t="s">
        <v>645</v>
      </c>
      <c r="D265" s="139" t="s">
        <v>170</v>
      </c>
      <c r="E265" s="140" t="s">
        <v>646</v>
      </c>
      <c r="F265" s="141" t="s">
        <v>647</v>
      </c>
      <c r="G265" s="142" t="s">
        <v>173</v>
      </c>
      <c r="H265" s="143">
        <v>0</v>
      </c>
      <c r="I265" s="144"/>
      <c r="J265" s="144"/>
      <c r="K265" s="145">
        <f>ROUND(P265*H265,2)</f>
        <v>0</v>
      </c>
      <c r="L265" s="146"/>
      <c r="M265" s="33"/>
      <c r="N265" s="147" t="s">
        <v>3</v>
      </c>
      <c r="O265" s="148" t="s">
        <v>45</v>
      </c>
      <c r="P265" s="149">
        <f>I265+J265</f>
        <v>0</v>
      </c>
      <c r="Q265" s="149">
        <f>ROUND(I265*H265,2)</f>
        <v>0</v>
      </c>
      <c r="R265" s="149">
        <f>ROUND(J265*H265,2)</f>
        <v>0</v>
      </c>
      <c r="T265" s="150">
        <f>S265*H265</f>
        <v>0</v>
      </c>
      <c r="U265" s="150">
        <v>0</v>
      </c>
      <c r="V265" s="150">
        <f>U265*H265</f>
        <v>0</v>
      </c>
      <c r="W265" s="150">
        <v>0</v>
      </c>
      <c r="X265" s="151">
        <f>W265*H265</f>
        <v>0</v>
      </c>
      <c r="AR265" s="152" t="s">
        <v>174</v>
      </c>
      <c r="AT265" s="152" t="s">
        <v>170</v>
      </c>
      <c r="AU265" s="152" t="s">
        <v>164</v>
      </c>
      <c r="AY265" s="18" t="s">
        <v>165</v>
      </c>
      <c r="BE265" s="153">
        <f>IF(O265="základní",K265,0)</f>
        <v>0</v>
      </c>
      <c r="BF265" s="153">
        <f>IF(O265="snížená",K265,0)</f>
        <v>0</v>
      </c>
      <c r="BG265" s="153">
        <f>IF(O265="zákl. přenesená",K265,0)</f>
        <v>0</v>
      </c>
      <c r="BH265" s="153">
        <f>IF(O265="sníž. přenesená",K265,0)</f>
        <v>0</v>
      </c>
      <c r="BI265" s="153">
        <f>IF(O265="nulová",K265,0)</f>
        <v>0</v>
      </c>
      <c r="BJ265" s="18" t="s">
        <v>84</v>
      </c>
      <c r="BK265" s="153">
        <f>ROUND(P265*H265,2)</f>
        <v>0</v>
      </c>
      <c r="BL265" s="18" t="s">
        <v>174</v>
      </c>
      <c r="BM265" s="152" t="s">
        <v>648</v>
      </c>
    </row>
    <row r="266" spans="2:65" s="12" customFormat="1" x14ac:dyDescent="0.2">
      <c r="B266" s="164"/>
      <c r="D266" s="165" t="s">
        <v>603</v>
      </c>
      <c r="E266" s="166" t="s">
        <v>3</v>
      </c>
      <c r="F266" s="167" t="s">
        <v>638</v>
      </c>
      <c r="H266" s="168">
        <v>0</v>
      </c>
      <c r="I266" s="169"/>
      <c r="J266" s="169"/>
      <c r="M266" s="164"/>
      <c r="N266" s="170"/>
      <c r="X266" s="171"/>
      <c r="AT266" s="166" t="s">
        <v>603</v>
      </c>
      <c r="AU266" s="166" t="s">
        <v>164</v>
      </c>
      <c r="AV266" s="12" t="s">
        <v>86</v>
      </c>
      <c r="AW266" s="12" t="s">
        <v>5</v>
      </c>
      <c r="AX266" s="12" t="s">
        <v>84</v>
      </c>
      <c r="AY266" s="166" t="s">
        <v>165</v>
      </c>
    </row>
    <row r="267" spans="2:65" s="11" customFormat="1" ht="20.9" customHeight="1" x14ac:dyDescent="0.25">
      <c r="B267" s="125"/>
      <c r="D267" s="126" t="s">
        <v>75</v>
      </c>
      <c r="E267" s="136" t="s">
        <v>168</v>
      </c>
      <c r="F267" s="282" t="s">
        <v>169</v>
      </c>
      <c r="I267" s="128"/>
      <c r="J267" s="128"/>
      <c r="K267" s="137">
        <f>BK267</f>
        <v>0</v>
      </c>
      <c r="M267" s="125"/>
      <c r="N267" s="130"/>
      <c r="Q267" s="131">
        <f>SUM(Q268:Q303)</f>
        <v>0</v>
      </c>
      <c r="R267" s="131">
        <f>SUM(R268:R303)</f>
        <v>0</v>
      </c>
      <c r="T267" s="132">
        <f>SUM(T268:T303)</f>
        <v>0</v>
      </c>
      <c r="V267" s="132">
        <f>SUM(V268:V303)</f>
        <v>0</v>
      </c>
      <c r="X267" s="133">
        <f>SUM(X268:X303)</f>
        <v>0</v>
      </c>
      <c r="AR267" s="126" t="s">
        <v>164</v>
      </c>
      <c r="AT267" s="134" t="s">
        <v>75</v>
      </c>
      <c r="AU267" s="134" t="s">
        <v>86</v>
      </c>
      <c r="AY267" s="126" t="s">
        <v>165</v>
      </c>
      <c r="BK267" s="135">
        <f>SUM(BK268:BK303)</f>
        <v>0</v>
      </c>
    </row>
    <row r="268" spans="2:65" s="1" customFormat="1" ht="16.5" customHeight="1" x14ac:dyDescent="0.2">
      <c r="B268" s="138"/>
      <c r="C268" s="139" t="s">
        <v>649</v>
      </c>
      <c r="D268" s="139" t="s">
        <v>170</v>
      </c>
      <c r="E268" s="140" t="s">
        <v>650</v>
      </c>
      <c r="F268" s="141" t="s">
        <v>651</v>
      </c>
      <c r="G268" s="142" t="s">
        <v>178</v>
      </c>
      <c r="H268" s="143">
        <v>8</v>
      </c>
      <c r="I268" s="144"/>
      <c r="J268" s="144"/>
      <c r="K268" s="145">
        <f t="shared" ref="K268:K274" si="79">ROUND(P268*H268,2)</f>
        <v>0</v>
      </c>
      <c r="L268" s="146"/>
      <c r="M268" s="33"/>
      <c r="N268" s="147" t="s">
        <v>3</v>
      </c>
      <c r="O268" s="148" t="s">
        <v>45</v>
      </c>
      <c r="P268" s="149">
        <f t="shared" ref="P268:P274" si="80">I268+J268</f>
        <v>0</v>
      </c>
      <c r="Q268" s="149">
        <f t="shared" ref="Q268:Q274" si="81">ROUND(I268*H268,2)</f>
        <v>0</v>
      </c>
      <c r="R268" s="149">
        <f t="shared" ref="R268:R274" si="82">ROUND(J268*H268,2)</f>
        <v>0</v>
      </c>
      <c r="T268" s="150">
        <f t="shared" ref="T268:T274" si="83">S268*H268</f>
        <v>0</v>
      </c>
      <c r="U268" s="150">
        <v>0</v>
      </c>
      <c r="V268" s="150">
        <f t="shared" ref="V268:V274" si="84">U268*H268</f>
        <v>0</v>
      </c>
      <c r="W268" s="150">
        <v>0</v>
      </c>
      <c r="X268" s="151">
        <f t="shared" ref="X268:X274" si="85">W268*H268</f>
        <v>0</v>
      </c>
      <c r="AR268" s="152" t="s">
        <v>174</v>
      </c>
      <c r="AT268" s="152" t="s">
        <v>170</v>
      </c>
      <c r="AU268" s="152" t="s">
        <v>164</v>
      </c>
      <c r="AY268" s="18" t="s">
        <v>165</v>
      </c>
      <c r="BE268" s="153">
        <f t="shared" ref="BE268:BE274" si="86">IF(O268="základní",K268,0)</f>
        <v>0</v>
      </c>
      <c r="BF268" s="153">
        <f t="shared" ref="BF268:BF274" si="87">IF(O268="snížená",K268,0)</f>
        <v>0</v>
      </c>
      <c r="BG268" s="153">
        <f t="shared" ref="BG268:BG274" si="88">IF(O268="zákl. přenesená",K268,0)</f>
        <v>0</v>
      </c>
      <c r="BH268" s="153">
        <f t="shared" ref="BH268:BH274" si="89">IF(O268="sníž. přenesená",K268,0)</f>
        <v>0</v>
      </c>
      <c r="BI268" s="153">
        <f t="shared" ref="BI268:BI274" si="90">IF(O268="nulová",K268,0)</f>
        <v>0</v>
      </c>
      <c r="BJ268" s="18" t="s">
        <v>84</v>
      </c>
      <c r="BK268" s="153">
        <f t="shared" ref="BK268:BK274" si="91">ROUND(P268*H268,2)</f>
        <v>0</v>
      </c>
      <c r="BL268" s="18" t="s">
        <v>174</v>
      </c>
      <c r="BM268" s="152" t="s">
        <v>652</v>
      </c>
    </row>
    <row r="269" spans="2:65" s="1" customFormat="1" ht="16.5" customHeight="1" x14ac:dyDescent="0.2">
      <c r="B269" s="138"/>
      <c r="C269" s="139" t="s">
        <v>653</v>
      </c>
      <c r="D269" s="139" t="s">
        <v>170</v>
      </c>
      <c r="E269" s="140" t="s">
        <v>654</v>
      </c>
      <c r="F269" s="141" t="s">
        <v>655</v>
      </c>
      <c r="G269" s="142" t="s">
        <v>178</v>
      </c>
      <c r="H269" s="143">
        <v>24</v>
      </c>
      <c r="I269" s="144"/>
      <c r="J269" s="144"/>
      <c r="K269" s="145">
        <f t="shared" si="79"/>
        <v>0</v>
      </c>
      <c r="L269" s="146"/>
      <c r="M269" s="33"/>
      <c r="N269" s="147" t="s">
        <v>3</v>
      </c>
      <c r="O269" s="148" t="s">
        <v>45</v>
      </c>
      <c r="P269" s="149">
        <f t="shared" si="80"/>
        <v>0</v>
      </c>
      <c r="Q269" s="149">
        <f t="shared" si="81"/>
        <v>0</v>
      </c>
      <c r="R269" s="149">
        <f t="shared" si="82"/>
        <v>0</v>
      </c>
      <c r="T269" s="150">
        <f t="shared" si="83"/>
        <v>0</v>
      </c>
      <c r="U269" s="150">
        <v>0</v>
      </c>
      <c r="V269" s="150">
        <f t="shared" si="84"/>
        <v>0</v>
      </c>
      <c r="W269" s="150">
        <v>0</v>
      </c>
      <c r="X269" s="151">
        <f t="shared" si="85"/>
        <v>0</v>
      </c>
      <c r="AR269" s="152" t="s">
        <v>174</v>
      </c>
      <c r="AT269" s="152" t="s">
        <v>170</v>
      </c>
      <c r="AU269" s="152" t="s">
        <v>164</v>
      </c>
      <c r="AY269" s="18" t="s">
        <v>165</v>
      </c>
      <c r="BE269" s="153">
        <f t="shared" si="86"/>
        <v>0</v>
      </c>
      <c r="BF269" s="153">
        <f t="shared" si="87"/>
        <v>0</v>
      </c>
      <c r="BG269" s="153">
        <f t="shared" si="88"/>
        <v>0</v>
      </c>
      <c r="BH269" s="153">
        <f t="shared" si="89"/>
        <v>0</v>
      </c>
      <c r="BI269" s="153">
        <f t="shared" si="90"/>
        <v>0</v>
      </c>
      <c r="BJ269" s="18" t="s">
        <v>84</v>
      </c>
      <c r="BK269" s="153">
        <f t="shared" si="91"/>
        <v>0</v>
      </c>
      <c r="BL269" s="18" t="s">
        <v>174</v>
      </c>
      <c r="BM269" s="152" t="s">
        <v>656</v>
      </c>
    </row>
    <row r="270" spans="2:65" s="1" customFormat="1" ht="16.5" customHeight="1" x14ac:dyDescent="0.2">
      <c r="B270" s="138"/>
      <c r="C270" s="139" t="s">
        <v>657</v>
      </c>
      <c r="D270" s="139" t="s">
        <v>170</v>
      </c>
      <c r="E270" s="140" t="s">
        <v>658</v>
      </c>
      <c r="F270" s="141" t="s">
        <v>659</v>
      </c>
      <c r="G270" s="142" t="s">
        <v>173</v>
      </c>
      <c r="H270" s="143">
        <v>290</v>
      </c>
      <c r="I270" s="144"/>
      <c r="J270" s="144"/>
      <c r="K270" s="145">
        <f t="shared" si="79"/>
        <v>0</v>
      </c>
      <c r="L270" s="146"/>
      <c r="M270" s="33"/>
      <c r="N270" s="147" t="s">
        <v>3</v>
      </c>
      <c r="O270" s="148" t="s">
        <v>45</v>
      </c>
      <c r="P270" s="149">
        <f t="shared" si="80"/>
        <v>0</v>
      </c>
      <c r="Q270" s="149">
        <f t="shared" si="81"/>
        <v>0</v>
      </c>
      <c r="R270" s="149">
        <f t="shared" si="82"/>
        <v>0</v>
      </c>
      <c r="T270" s="150">
        <f t="shared" si="83"/>
        <v>0</v>
      </c>
      <c r="U270" s="150">
        <v>0</v>
      </c>
      <c r="V270" s="150">
        <f t="shared" si="84"/>
        <v>0</v>
      </c>
      <c r="W270" s="150">
        <v>0</v>
      </c>
      <c r="X270" s="151">
        <f t="shared" si="85"/>
        <v>0</v>
      </c>
      <c r="AR270" s="152" t="s">
        <v>174</v>
      </c>
      <c r="AT270" s="152" t="s">
        <v>170</v>
      </c>
      <c r="AU270" s="152" t="s">
        <v>164</v>
      </c>
      <c r="AY270" s="18" t="s">
        <v>165</v>
      </c>
      <c r="BE270" s="153">
        <f t="shared" si="86"/>
        <v>0</v>
      </c>
      <c r="BF270" s="153">
        <f t="shared" si="87"/>
        <v>0</v>
      </c>
      <c r="BG270" s="153">
        <f t="shared" si="88"/>
        <v>0</v>
      </c>
      <c r="BH270" s="153">
        <f t="shared" si="89"/>
        <v>0</v>
      </c>
      <c r="BI270" s="153">
        <f t="shared" si="90"/>
        <v>0</v>
      </c>
      <c r="BJ270" s="18" t="s">
        <v>84</v>
      </c>
      <c r="BK270" s="153">
        <f t="shared" si="91"/>
        <v>0</v>
      </c>
      <c r="BL270" s="18" t="s">
        <v>174</v>
      </c>
      <c r="BM270" s="152" t="s">
        <v>660</v>
      </c>
    </row>
    <row r="271" spans="2:65" s="1" customFormat="1" ht="16.5" customHeight="1" x14ac:dyDescent="0.2">
      <c r="B271" s="138"/>
      <c r="C271" s="139" t="s">
        <v>661</v>
      </c>
      <c r="D271" s="139" t="s">
        <v>170</v>
      </c>
      <c r="E271" s="140" t="s">
        <v>662</v>
      </c>
      <c r="F271" s="141" t="s">
        <v>663</v>
      </c>
      <c r="G271" s="142" t="s">
        <v>173</v>
      </c>
      <c r="H271" s="143">
        <v>240</v>
      </c>
      <c r="I271" s="144"/>
      <c r="J271" s="144"/>
      <c r="K271" s="145">
        <f t="shared" si="79"/>
        <v>0</v>
      </c>
      <c r="L271" s="146"/>
      <c r="M271" s="33"/>
      <c r="N271" s="147" t="s">
        <v>3</v>
      </c>
      <c r="O271" s="148" t="s">
        <v>45</v>
      </c>
      <c r="P271" s="149">
        <f t="shared" si="80"/>
        <v>0</v>
      </c>
      <c r="Q271" s="149">
        <f t="shared" si="81"/>
        <v>0</v>
      </c>
      <c r="R271" s="149">
        <f t="shared" si="82"/>
        <v>0</v>
      </c>
      <c r="T271" s="150">
        <f t="shared" si="83"/>
        <v>0</v>
      </c>
      <c r="U271" s="150">
        <v>0</v>
      </c>
      <c r="V271" s="150">
        <f t="shared" si="84"/>
        <v>0</v>
      </c>
      <c r="W271" s="150">
        <v>0</v>
      </c>
      <c r="X271" s="151">
        <f t="shared" si="85"/>
        <v>0</v>
      </c>
      <c r="AR271" s="152" t="s">
        <v>174</v>
      </c>
      <c r="AT271" s="152" t="s">
        <v>170</v>
      </c>
      <c r="AU271" s="152" t="s">
        <v>164</v>
      </c>
      <c r="AY271" s="18" t="s">
        <v>165</v>
      </c>
      <c r="BE271" s="153">
        <f t="shared" si="86"/>
        <v>0</v>
      </c>
      <c r="BF271" s="153">
        <f t="shared" si="87"/>
        <v>0</v>
      </c>
      <c r="BG271" s="153">
        <f t="shared" si="88"/>
        <v>0</v>
      </c>
      <c r="BH271" s="153">
        <f t="shared" si="89"/>
        <v>0</v>
      </c>
      <c r="BI271" s="153">
        <f t="shared" si="90"/>
        <v>0</v>
      </c>
      <c r="BJ271" s="18" t="s">
        <v>84</v>
      </c>
      <c r="BK271" s="153">
        <f t="shared" si="91"/>
        <v>0</v>
      </c>
      <c r="BL271" s="18" t="s">
        <v>174</v>
      </c>
      <c r="BM271" s="152" t="s">
        <v>664</v>
      </c>
    </row>
    <row r="272" spans="2:65" s="1" customFormat="1" ht="16.5" customHeight="1" x14ac:dyDescent="0.2">
      <c r="B272" s="138"/>
      <c r="C272" s="139" t="s">
        <v>665</v>
      </c>
      <c r="D272" s="139" t="s">
        <v>170</v>
      </c>
      <c r="E272" s="140" t="s">
        <v>666</v>
      </c>
      <c r="F272" s="141" t="s">
        <v>667</v>
      </c>
      <c r="G272" s="142" t="s">
        <v>173</v>
      </c>
      <c r="H272" s="143">
        <v>74</v>
      </c>
      <c r="I272" s="144"/>
      <c r="J272" s="144"/>
      <c r="K272" s="145">
        <f t="shared" si="79"/>
        <v>0</v>
      </c>
      <c r="L272" s="146"/>
      <c r="M272" s="33"/>
      <c r="N272" s="147" t="s">
        <v>3</v>
      </c>
      <c r="O272" s="148" t="s">
        <v>45</v>
      </c>
      <c r="P272" s="149">
        <f t="shared" si="80"/>
        <v>0</v>
      </c>
      <c r="Q272" s="149">
        <f t="shared" si="81"/>
        <v>0</v>
      </c>
      <c r="R272" s="149">
        <f t="shared" si="82"/>
        <v>0</v>
      </c>
      <c r="T272" s="150">
        <f t="shared" si="83"/>
        <v>0</v>
      </c>
      <c r="U272" s="150">
        <v>0</v>
      </c>
      <c r="V272" s="150">
        <f t="shared" si="84"/>
        <v>0</v>
      </c>
      <c r="W272" s="150">
        <v>0</v>
      </c>
      <c r="X272" s="151">
        <f t="shared" si="85"/>
        <v>0</v>
      </c>
      <c r="AR272" s="152" t="s">
        <v>174</v>
      </c>
      <c r="AT272" s="152" t="s">
        <v>170</v>
      </c>
      <c r="AU272" s="152" t="s">
        <v>164</v>
      </c>
      <c r="AY272" s="18" t="s">
        <v>165</v>
      </c>
      <c r="BE272" s="153">
        <f t="shared" si="86"/>
        <v>0</v>
      </c>
      <c r="BF272" s="153">
        <f t="shared" si="87"/>
        <v>0</v>
      </c>
      <c r="BG272" s="153">
        <f t="shared" si="88"/>
        <v>0</v>
      </c>
      <c r="BH272" s="153">
        <f t="shared" si="89"/>
        <v>0</v>
      </c>
      <c r="BI272" s="153">
        <f t="shared" si="90"/>
        <v>0</v>
      </c>
      <c r="BJ272" s="18" t="s">
        <v>84</v>
      </c>
      <c r="BK272" s="153">
        <f t="shared" si="91"/>
        <v>0</v>
      </c>
      <c r="BL272" s="18" t="s">
        <v>174</v>
      </c>
      <c r="BM272" s="152" t="s">
        <v>668</v>
      </c>
    </row>
    <row r="273" spans="2:65" s="1" customFormat="1" ht="16.5" customHeight="1" x14ac:dyDescent="0.2">
      <c r="B273" s="138"/>
      <c r="C273" s="139" t="s">
        <v>669</v>
      </c>
      <c r="D273" s="139" t="s">
        <v>170</v>
      </c>
      <c r="E273" s="140" t="s">
        <v>670</v>
      </c>
      <c r="F273" s="141" t="s">
        <v>671</v>
      </c>
      <c r="G273" s="142" t="s">
        <v>173</v>
      </c>
      <c r="H273" s="143">
        <v>160</v>
      </c>
      <c r="I273" s="144"/>
      <c r="J273" s="144"/>
      <c r="K273" s="145">
        <f t="shared" si="79"/>
        <v>0</v>
      </c>
      <c r="L273" s="146"/>
      <c r="M273" s="33"/>
      <c r="N273" s="147" t="s">
        <v>3</v>
      </c>
      <c r="O273" s="148" t="s">
        <v>45</v>
      </c>
      <c r="P273" s="149">
        <f t="shared" si="80"/>
        <v>0</v>
      </c>
      <c r="Q273" s="149">
        <f t="shared" si="81"/>
        <v>0</v>
      </c>
      <c r="R273" s="149">
        <f t="shared" si="82"/>
        <v>0</v>
      </c>
      <c r="T273" s="150">
        <f t="shared" si="83"/>
        <v>0</v>
      </c>
      <c r="U273" s="150">
        <v>0</v>
      </c>
      <c r="V273" s="150">
        <f t="shared" si="84"/>
        <v>0</v>
      </c>
      <c r="W273" s="150">
        <v>0</v>
      </c>
      <c r="X273" s="151">
        <f t="shared" si="85"/>
        <v>0</v>
      </c>
      <c r="AR273" s="152" t="s">
        <v>174</v>
      </c>
      <c r="AT273" s="152" t="s">
        <v>170</v>
      </c>
      <c r="AU273" s="152" t="s">
        <v>164</v>
      </c>
      <c r="AY273" s="18" t="s">
        <v>165</v>
      </c>
      <c r="BE273" s="153">
        <f t="shared" si="86"/>
        <v>0</v>
      </c>
      <c r="BF273" s="153">
        <f t="shared" si="87"/>
        <v>0</v>
      </c>
      <c r="BG273" s="153">
        <f t="shared" si="88"/>
        <v>0</v>
      </c>
      <c r="BH273" s="153">
        <f t="shared" si="89"/>
        <v>0</v>
      </c>
      <c r="BI273" s="153">
        <f t="shared" si="90"/>
        <v>0</v>
      </c>
      <c r="BJ273" s="18" t="s">
        <v>84</v>
      </c>
      <c r="BK273" s="153">
        <f t="shared" si="91"/>
        <v>0</v>
      </c>
      <c r="BL273" s="18" t="s">
        <v>174</v>
      </c>
      <c r="BM273" s="152" t="s">
        <v>672</v>
      </c>
    </row>
    <row r="274" spans="2:65" s="1" customFormat="1" ht="16.5" customHeight="1" x14ac:dyDescent="0.2">
      <c r="B274" s="138"/>
      <c r="C274" s="139" t="s">
        <v>673</v>
      </c>
      <c r="D274" s="139" t="s">
        <v>170</v>
      </c>
      <c r="E274" s="140" t="s">
        <v>674</v>
      </c>
      <c r="F274" s="141" t="s">
        <v>188</v>
      </c>
      <c r="G274" s="142" t="s">
        <v>173</v>
      </c>
      <c r="H274" s="143">
        <v>300</v>
      </c>
      <c r="I274" s="144"/>
      <c r="J274" s="144"/>
      <c r="K274" s="145">
        <f t="shared" si="79"/>
        <v>0</v>
      </c>
      <c r="L274" s="146"/>
      <c r="M274" s="33"/>
      <c r="N274" s="147" t="s">
        <v>3</v>
      </c>
      <c r="O274" s="148" t="s">
        <v>45</v>
      </c>
      <c r="P274" s="149">
        <f t="shared" si="80"/>
        <v>0</v>
      </c>
      <c r="Q274" s="149">
        <f t="shared" si="81"/>
        <v>0</v>
      </c>
      <c r="R274" s="149">
        <f t="shared" si="82"/>
        <v>0</v>
      </c>
      <c r="T274" s="150">
        <f t="shared" si="83"/>
        <v>0</v>
      </c>
      <c r="U274" s="150">
        <v>0</v>
      </c>
      <c r="V274" s="150">
        <f t="shared" si="84"/>
        <v>0</v>
      </c>
      <c r="W274" s="150">
        <v>0</v>
      </c>
      <c r="X274" s="151">
        <f t="shared" si="85"/>
        <v>0</v>
      </c>
      <c r="AR274" s="152" t="s">
        <v>174</v>
      </c>
      <c r="AT274" s="152" t="s">
        <v>170</v>
      </c>
      <c r="AU274" s="152" t="s">
        <v>164</v>
      </c>
      <c r="AY274" s="18" t="s">
        <v>165</v>
      </c>
      <c r="BE274" s="153">
        <f t="shared" si="86"/>
        <v>0</v>
      </c>
      <c r="BF274" s="153">
        <f t="shared" si="87"/>
        <v>0</v>
      </c>
      <c r="BG274" s="153">
        <f t="shared" si="88"/>
        <v>0</v>
      </c>
      <c r="BH274" s="153">
        <f t="shared" si="89"/>
        <v>0</v>
      </c>
      <c r="BI274" s="153">
        <f t="shared" si="90"/>
        <v>0</v>
      </c>
      <c r="BJ274" s="18" t="s">
        <v>84</v>
      </c>
      <c r="BK274" s="153">
        <f t="shared" si="91"/>
        <v>0</v>
      </c>
      <c r="BL274" s="18" t="s">
        <v>174</v>
      </c>
      <c r="BM274" s="152" t="s">
        <v>675</v>
      </c>
    </row>
    <row r="275" spans="2:65" s="12" customFormat="1" x14ac:dyDescent="0.2">
      <c r="B275" s="164"/>
      <c r="D275" s="165" t="s">
        <v>603</v>
      </c>
      <c r="E275" s="166" t="s">
        <v>3</v>
      </c>
      <c r="F275" s="167" t="s">
        <v>676</v>
      </c>
      <c r="H275" s="168">
        <v>300</v>
      </c>
      <c r="I275" s="169"/>
      <c r="J275" s="169"/>
      <c r="M275" s="164"/>
      <c r="N275" s="170"/>
      <c r="X275" s="171"/>
      <c r="AT275" s="166" t="s">
        <v>603</v>
      </c>
      <c r="AU275" s="166" t="s">
        <v>164</v>
      </c>
      <c r="AV275" s="12" t="s">
        <v>86</v>
      </c>
      <c r="AW275" s="12" t="s">
        <v>5</v>
      </c>
      <c r="AX275" s="12" t="s">
        <v>84</v>
      </c>
      <c r="AY275" s="166" t="s">
        <v>165</v>
      </c>
    </row>
    <row r="276" spans="2:65" s="1" customFormat="1" ht="16.5" customHeight="1" x14ac:dyDescent="0.2">
      <c r="B276" s="138"/>
      <c r="C276" s="154" t="s">
        <v>677</v>
      </c>
      <c r="D276" s="154" t="s">
        <v>162</v>
      </c>
      <c r="E276" s="155" t="s">
        <v>678</v>
      </c>
      <c r="F276" s="156" t="s">
        <v>679</v>
      </c>
      <c r="G276" s="157" t="s">
        <v>162</v>
      </c>
      <c r="H276" s="158">
        <v>240</v>
      </c>
      <c r="I276" s="159"/>
      <c r="J276" s="160"/>
      <c r="K276" s="161">
        <f>ROUND(P276*H276,2)</f>
        <v>0</v>
      </c>
      <c r="L276" s="160"/>
      <c r="M276" s="162"/>
      <c r="N276" s="163" t="s">
        <v>3</v>
      </c>
      <c r="O276" s="148" t="s">
        <v>45</v>
      </c>
      <c r="P276" s="149">
        <f>I276+J276</f>
        <v>0</v>
      </c>
      <c r="Q276" s="149">
        <f>ROUND(I276*H276,2)</f>
        <v>0</v>
      </c>
      <c r="R276" s="149">
        <f>ROUND(J276*H276,2)</f>
        <v>0</v>
      </c>
      <c r="T276" s="150">
        <f>S276*H276</f>
        <v>0</v>
      </c>
      <c r="U276" s="150">
        <v>0</v>
      </c>
      <c r="V276" s="150">
        <f>U276*H276</f>
        <v>0</v>
      </c>
      <c r="W276" s="150">
        <v>0</v>
      </c>
      <c r="X276" s="151">
        <f>W276*H276</f>
        <v>0</v>
      </c>
      <c r="AR276" s="152" t="s">
        <v>193</v>
      </c>
      <c r="AT276" s="152" t="s">
        <v>162</v>
      </c>
      <c r="AU276" s="152" t="s">
        <v>164</v>
      </c>
      <c r="AY276" s="18" t="s">
        <v>165</v>
      </c>
      <c r="BE276" s="153">
        <f>IF(O276="základní",K276,0)</f>
        <v>0</v>
      </c>
      <c r="BF276" s="153">
        <f>IF(O276="snížená",K276,0)</f>
        <v>0</v>
      </c>
      <c r="BG276" s="153">
        <f>IF(O276="zákl. přenesená",K276,0)</f>
        <v>0</v>
      </c>
      <c r="BH276" s="153">
        <f>IF(O276="sníž. přenesená",K276,0)</f>
        <v>0</v>
      </c>
      <c r="BI276" s="153">
        <f>IF(O276="nulová",K276,0)</f>
        <v>0</v>
      </c>
      <c r="BJ276" s="18" t="s">
        <v>84</v>
      </c>
      <c r="BK276" s="153">
        <f>ROUND(P276*H276,2)</f>
        <v>0</v>
      </c>
      <c r="BL276" s="18" t="s">
        <v>174</v>
      </c>
      <c r="BM276" s="152" t="s">
        <v>680</v>
      </c>
    </row>
    <row r="277" spans="2:65" s="1" customFormat="1" ht="16.5" customHeight="1" x14ac:dyDescent="0.2">
      <c r="B277" s="138"/>
      <c r="C277" s="154" t="s">
        <v>681</v>
      </c>
      <c r="D277" s="154" t="s">
        <v>162</v>
      </c>
      <c r="E277" s="155" t="s">
        <v>682</v>
      </c>
      <c r="F277" s="156" t="s">
        <v>683</v>
      </c>
      <c r="G277" s="157" t="s">
        <v>162</v>
      </c>
      <c r="H277" s="158">
        <v>290</v>
      </c>
      <c r="I277" s="159"/>
      <c r="J277" s="160"/>
      <c r="K277" s="161">
        <f>ROUND(P277*H277,2)</f>
        <v>0</v>
      </c>
      <c r="L277" s="160"/>
      <c r="M277" s="162"/>
      <c r="N277" s="163" t="s">
        <v>3</v>
      </c>
      <c r="O277" s="148" t="s">
        <v>45</v>
      </c>
      <c r="P277" s="149">
        <f>I277+J277</f>
        <v>0</v>
      </c>
      <c r="Q277" s="149">
        <f>ROUND(I277*H277,2)</f>
        <v>0</v>
      </c>
      <c r="R277" s="149">
        <f>ROUND(J277*H277,2)</f>
        <v>0</v>
      </c>
      <c r="T277" s="150">
        <f>S277*H277</f>
        <v>0</v>
      </c>
      <c r="U277" s="150">
        <v>0</v>
      </c>
      <c r="V277" s="150">
        <f>U277*H277</f>
        <v>0</v>
      </c>
      <c r="W277" s="150">
        <v>0</v>
      </c>
      <c r="X277" s="151">
        <f>W277*H277</f>
        <v>0</v>
      </c>
      <c r="AR277" s="152" t="s">
        <v>193</v>
      </c>
      <c r="AT277" s="152" t="s">
        <v>162</v>
      </c>
      <c r="AU277" s="152" t="s">
        <v>164</v>
      </c>
      <c r="AY277" s="18" t="s">
        <v>165</v>
      </c>
      <c r="BE277" s="153">
        <f>IF(O277="základní",K277,0)</f>
        <v>0</v>
      </c>
      <c r="BF277" s="153">
        <f>IF(O277="snížená",K277,0)</f>
        <v>0</v>
      </c>
      <c r="BG277" s="153">
        <f>IF(O277="zákl. přenesená",K277,0)</f>
        <v>0</v>
      </c>
      <c r="BH277" s="153">
        <f>IF(O277="sníž. přenesená",K277,0)</f>
        <v>0</v>
      </c>
      <c r="BI277" s="153">
        <f>IF(O277="nulová",K277,0)</f>
        <v>0</v>
      </c>
      <c r="BJ277" s="18" t="s">
        <v>84</v>
      </c>
      <c r="BK277" s="153">
        <f>ROUND(P277*H277,2)</f>
        <v>0</v>
      </c>
      <c r="BL277" s="18" t="s">
        <v>174</v>
      </c>
      <c r="BM277" s="152" t="s">
        <v>684</v>
      </c>
    </row>
    <row r="278" spans="2:65" s="1" customFormat="1" ht="16.5" customHeight="1" x14ac:dyDescent="0.2">
      <c r="B278" s="138"/>
      <c r="C278" s="154" t="s">
        <v>685</v>
      </c>
      <c r="D278" s="154" t="s">
        <v>162</v>
      </c>
      <c r="E278" s="155" t="s">
        <v>686</v>
      </c>
      <c r="F278" s="156" t="s">
        <v>687</v>
      </c>
      <c r="G278" s="157" t="s">
        <v>173</v>
      </c>
      <c r="H278" s="158">
        <v>74</v>
      </c>
      <c r="I278" s="159"/>
      <c r="J278" s="160"/>
      <c r="K278" s="161">
        <f>ROUND(P278*H278,2)</f>
        <v>0</v>
      </c>
      <c r="L278" s="160"/>
      <c r="M278" s="162"/>
      <c r="N278" s="163" t="s">
        <v>3</v>
      </c>
      <c r="O278" s="148" t="s">
        <v>45</v>
      </c>
      <c r="P278" s="149">
        <f>I278+J278</f>
        <v>0</v>
      </c>
      <c r="Q278" s="149">
        <f>ROUND(I278*H278,2)</f>
        <v>0</v>
      </c>
      <c r="R278" s="149">
        <f>ROUND(J278*H278,2)</f>
        <v>0</v>
      </c>
      <c r="T278" s="150">
        <f>S278*H278</f>
        <v>0</v>
      </c>
      <c r="U278" s="150">
        <v>0</v>
      </c>
      <c r="V278" s="150">
        <f>U278*H278</f>
        <v>0</v>
      </c>
      <c r="W278" s="150">
        <v>0</v>
      </c>
      <c r="X278" s="151">
        <f>W278*H278</f>
        <v>0</v>
      </c>
      <c r="AR278" s="152" t="s">
        <v>193</v>
      </c>
      <c r="AT278" s="152" t="s">
        <v>162</v>
      </c>
      <c r="AU278" s="152" t="s">
        <v>164</v>
      </c>
      <c r="AY278" s="18" t="s">
        <v>165</v>
      </c>
      <c r="BE278" s="153">
        <f>IF(O278="základní",K278,0)</f>
        <v>0</v>
      </c>
      <c r="BF278" s="153">
        <f>IF(O278="snížená",K278,0)</f>
        <v>0</v>
      </c>
      <c r="BG278" s="153">
        <f>IF(O278="zákl. přenesená",K278,0)</f>
        <v>0</v>
      </c>
      <c r="BH278" s="153">
        <f>IF(O278="sníž. přenesená",K278,0)</f>
        <v>0</v>
      </c>
      <c r="BI278" s="153">
        <f>IF(O278="nulová",K278,0)</f>
        <v>0</v>
      </c>
      <c r="BJ278" s="18" t="s">
        <v>84</v>
      </c>
      <c r="BK278" s="153">
        <f>ROUND(P278*H278,2)</f>
        <v>0</v>
      </c>
      <c r="BL278" s="18" t="s">
        <v>174</v>
      </c>
      <c r="BM278" s="152" t="s">
        <v>688</v>
      </c>
    </row>
    <row r="279" spans="2:65" s="1" customFormat="1" ht="16.5" customHeight="1" x14ac:dyDescent="0.2">
      <c r="B279" s="138"/>
      <c r="C279" s="154" t="s">
        <v>689</v>
      </c>
      <c r="D279" s="154" t="s">
        <v>162</v>
      </c>
      <c r="E279" s="155" t="s">
        <v>690</v>
      </c>
      <c r="F279" s="156" t="s">
        <v>691</v>
      </c>
      <c r="G279" s="157" t="s">
        <v>597</v>
      </c>
      <c r="H279" s="158">
        <v>16</v>
      </c>
      <c r="I279" s="159"/>
      <c r="J279" s="160"/>
      <c r="K279" s="161">
        <f>ROUND(P279*H279,2)</f>
        <v>0</v>
      </c>
      <c r="L279" s="160"/>
      <c r="M279" s="162"/>
      <c r="N279" s="163" t="s">
        <v>3</v>
      </c>
      <c r="O279" s="148" t="s">
        <v>45</v>
      </c>
      <c r="P279" s="149">
        <f>I279+J279</f>
        <v>0</v>
      </c>
      <c r="Q279" s="149">
        <f>ROUND(I279*H279,2)</f>
        <v>0</v>
      </c>
      <c r="R279" s="149">
        <f>ROUND(J279*H279,2)</f>
        <v>0</v>
      </c>
      <c r="T279" s="150">
        <f>S279*H279</f>
        <v>0</v>
      </c>
      <c r="U279" s="150">
        <v>0</v>
      </c>
      <c r="V279" s="150">
        <f>U279*H279</f>
        <v>0</v>
      </c>
      <c r="W279" s="150">
        <v>0</v>
      </c>
      <c r="X279" s="151">
        <f>W279*H279</f>
        <v>0</v>
      </c>
      <c r="AR279" s="152" t="s">
        <v>193</v>
      </c>
      <c r="AT279" s="152" t="s">
        <v>162</v>
      </c>
      <c r="AU279" s="152" t="s">
        <v>164</v>
      </c>
      <c r="AY279" s="18" t="s">
        <v>165</v>
      </c>
      <c r="BE279" s="153">
        <f>IF(O279="základní",K279,0)</f>
        <v>0</v>
      </c>
      <c r="BF279" s="153">
        <f>IF(O279="snížená",K279,0)</f>
        <v>0</v>
      </c>
      <c r="BG279" s="153">
        <f>IF(O279="zákl. přenesená",K279,0)</f>
        <v>0</v>
      </c>
      <c r="BH279" s="153">
        <f>IF(O279="sníž. přenesená",K279,0)</f>
        <v>0</v>
      </c>
      <c r="BI279" s="153">
        <f>IF(O279="nulová",K279,0)</f>
        <v>0</v>
      </c>
      <c r="BJ279" s="18" t="s">
        <v>84</v>
      </c>
      <c r="BK279" s="153">
        <f>ROUND(P279*H279,2)</f>
        <v>0</v>
      </c>
      <c r="BL279" s="18" t="s">
        <v>174</v>
      </c>
      <c r="BM279" s="152" t="s">
        <v>692</v>
      </c>
    </row>
    <row r="280" spans="2:65" s="1" customFormat="1" ht="15.65" customHeight="1" x14ac:dyDescent="0.2">
      <c r="B280" s="138"/>
      <c r="C280" s="154" t="s">
        <v>693</v>
      </c>
      <c r="D280" s="154" t="s">
        <v>162</v>
      </c>
      <c r="E280" s="155" t="s">
        <v>694</v>
      </c>
      <c r="F280" s="156" t="s">
        <v>695</v>
      </c>
      <c r="G280" s="157" t="s">
        <v>162</v>
      </c>
      <c r="H280" s="158">
        <v>108</v>
      </c>
      <c r="I280" s="159"/>
      <c r="J280" s="160"/>
      <c r="K280" s="161">
        <f>ROUND(P280*H280,2)</f>
        <v>0</v>
      </c>
      <c r="L280" s="160"/>
      <c r="M280" s="162"/>
      <c r="N280" s="163" t="s">
        <v>3</v>
      </c>
      <c r="O280" s="148" t="s">
        <v>45</v>
      </c>
      <c r="P280" s="149">
        <f>I280+J280</f>
        <v>0</v>
      </c>
      <c r="Q280" s="149">
        <f>ROUND(I280*H280,2)</f>
        <v>0</v>
      </c>
      <c r="R280" s="149">
        <f>ROUND(J280*H280,2)</f>
        <v>0</v>
      </c>
      <c r="T280" s="150">
        <f>S280*H280</f>
        <v>0</v>
      </c>
      <c r="U280" s="150">
        <v>0</v>
      </c>
      <c r="V280" s="150">
        <f>U280*H280</f>
        <v>0</v>
      </c>
      <c r="W280" s="150">
        <v>0</v>
      </c>
      <c r="X280" s="151">
        <f>W280*H280</f>
        <v>0</v>
      </c>
      <c r="AR280" s="152" t="s">
        <v>193</v>
      </c>
      <c r="AT280" s="152" t="s">
        <v>162</v>
      </c>
      <c r="AU280" s="152" t="s">
        <v>164</v>
      </c>
      <c r="AY280" s="18" t="s">
        <v>165</v>
      </c>
      <c r="BE280" s="153">
        <f>IF(O280="základní",K280,0)</f>
        <v>0</v>
      </c>
      <c r="BF280" s="153">
        <f>IF(O280="snížená",K280,0)</f>
        <v>0</v>
      </c>
      <c r="BG280" s="153">
        <f>IF(O280="zákl. přenesená",K280,0)</f>
        <v>0</v>
      </c>
      <c r="BH280" s="153">
        <f>IF(O280="sníž. přenesená",K280,0)</f>
        <v>0</v>
      </c>
      <c r="BI280" s="153">
        <f>IF(O280="nulová",K280,0)</f>
        <v>0</v>
      </c>
      <c r="BJ280" s="18" t="s">
        <v>84</v>
      </c>
      <c r="BK280" s="153">
        <f>ROUND(P280*H280,2)</f>
        <v>0</v>
      </c>
      <c r="BL280" s="18" t="s">
        <v>174</v>
      </c>
      <c r="BM280" s="152" t="s">
        <v>696</v>
      </c>
    </row>
    <row r="281" spans="2:65" s="12" customFormat="1" x14ac:dyDescent="0.2">
      <c r="B281" s="164"/>
      <c r="D281" s="165" t="s">
        <v>603</v>
      </c>
      <c r="E281" s="166" t="s">
        <v>3</v>
      </c>
      <c r="F281" s="167" t="s">
        <v>697</v>
      </c>
      <c r="H281" s="168">
        <v>130</v>
      </c>
      <c r="I281" s="169"/>
      <c r="J281" s="169"/>
      <c r="M281" s="164"/>
      <c r="N281" s="170"/>
      <c r="X281" s="171"/>
      <c r="AT281" s="166" t="s">
        <v>603</v>
      </c>
      <c r="AU281" s="166" t="s">
        <v>164</v>
      </c>
      <c r="AV281" s="12" t="s">
        <v>86</v>
      </c>
      <c r="AW281" s="12" t="s">
        <v>5</v>
      </c>
      <c r="AX281" s="12" t="s">
        <v>76</v>
      </c>
      <c r="AY281" s="166" t="s">
        <v>165</v>
      </c>
    </row>
    <row r="282" spans="2:65" s="12" customFormat="1" x14ac:dyDescent="0.2">
      <c r="B282" s="164"/>
      <c r="D282" s="165" t="s">
        <v>603</v>
      </c>
      <c r="E282" s="166" t="s">
        <v>3</v>
      </c>
      <c r="F282" s="167" t="s">
        <v>698</v>
      </c>
      <c r="H282" s="168">
        <v>-22</v>
      </c>
      <c r="I282" s="169"/>
      <c r="J282" s="169"/>
      <c r="M282" s="164"/>
      <c r="N282" s="170"/>
      <c r="X282" s="171"/>
      <c r="AT282" s="166" t="s">
        <v>603</v>
      </c>
      <c r="AU282" s="166" t="s">
        <v>164</v>
      </c>
      <c r="AV282" s="12" t="s">
        <v>86</v>
      </c>
      <c r="AW282" s="12" t="s">
        <v>5</v>
      </c>
      <c r="AX282" s="12" t="s">
        <v>76</v>
      </c>
      <c r="AY282" s="166" t="s">
        <v>165</v>
      </c>
    </row>
    <row r="283" spans="2:65" s="13" customFormat="1" x14ac:dyDescent="0.2">
      <c r="B283" s="172"/>
      <c r="D283" s="165" t="s">
        <v>603</v>
      </c>
      <c r="E283" s="173" t="s">
        <v>3</v>
      </c>
      <c r="F283" s="174" t="s">
        <v>606</v>
      </c>
      <c r="H283" s="175">
        <v>108</v>
      </c>
      <c r="I283" s="176"/>
      <c r="J283" s="176"/>
      <c r="M283" s="172"/>
      <c r="N283" s="177"/>
      <c r="X283" s="178"/>
      <c r="AT283" s="173" t="s">
        <v>603</v>
      </c>
      <c r="AU283" s="173" t="s">
        <v>164</v>
      </c>
      <c r="AV283" s="13" t="s">
        <v>174</v>
      </c>
      <c r="AW283" s="13" t="s">
        <v>5</v>
      </c>
      <c r="AX283" s="13" t="s">
        <v>84</v>
      </c>
      <c r="AY283" s="173" t="s">
        <v>165</v>
      </c>
    </row>
    <row r="284" spans="2:65" s="1" customFormat="1" ht="96.5" customHeight="1" x14ac:dyDescent="0.2">
      <c r="B284" s="138"/>
      <c r="C284" s="154" t="s">
        <v>699</v>
      </c>
      <c r="D284" s="154" t="s">
        <v>162</v>
      </c>
      <c r="E284" s="155" t="s">
        <v>700</v>
      </c>
      <c r="F284" s="156" t="s">
        <v>3764</v>
      </c>
      <c r="G284" s="157" t="s">
        <v>162</v>
      </c>
      <c r="H284" s="158">
        <v>216</v>
      </c>
      <c r="I284" s="159"/>
      <c r="J284" s="160"/>
      <c r="K284" s="161">
        <f>ROUND(P284*H284,2)</f>
        <v>0</v>
      </c>
      <c r="L284" s="160"/>
      <c r="M284" s="162"/>
      <c r="N284" s="163" t="s">
        <v>3</v>
      </c>
      <c r="O284" s="148" t="s">
        <v>45</v>
      </c>
      <c r="P284" s="149">
        <f>I284+J284</f>
        <v>0</v>
      </c>
      <c r="Q284" s="149">
        <f>ROUND(I284*H284,2)</f>
        <v>0</v>
      </c>
      <c r="R284" s="149">
        <f>ROUND(J284*H284,2)</f>
        <v>0</v>
      </c>
      <c r="T284" s="150">
        <f>S284*H284</f>
        <v>0</v>
      </c>
      <c r="U284" s="150">
        <v>0</v>
      </c>
      <c r="V284" s="150">
        <f>U284*H284</f>
        <v>0</v>
      </c>
      <c r="W284" s="150">
        <v>0</v>
      </c>
      <c r="X284" s="151">
        <f>W284*H284</f>
        <v>0</v>
      </c>
      <c r="AR284" s="152" t="s">
        <v>193</v>
      </c>
      <c r="AT284" s="152" t="s">
        <v>162</v>
      </c>
      <c r="AU284" s="152" t="s">
        <v>164</v>
      </c>
      <c r="AY284" s="18" t="s">
        <v>165</v>
      </c>
      <c r="BE284" s="153">
        <f>IF(O284="základní",K284,0)</f>
        <v>0</v>
      </c>
      <c r="BF284" s="153">
        <f>IF(O284="snížená",K284,0)</f>
        <v>0</v>
      </c>
      <c r="BG284" s="153">
        <f>IF(O284="zákl. přenesená",K284,0)</f>
        <v>0</v>
      </c>
      <c r="BH284" s="153">
        <f>IF(O284="sníž. přenesená",K284,0)</f>
        <v>0</v>
      </c>
      <c r="BI284" s="153">
        <f>IF(O284="nulová",K284,0)</f>
        <v>0</v>
      </c>
      <c r="BJ284" s="18" t="s">
        <v>84</v>
      </c>
      <c r="BK284" s="153">
        <f>ROUND(P284*H284,2)</f>
        <v>0</v>
      </c>
      <c r="BL284" s="18" t="s">
        <v>174</v>
      </c>
      <c r="BM284" s="152" t="s">
        <v>701</v>
      </c>
    </row>
    <row r="285" spans="2:65" s="12" customFormat="1" x14ac:dyDescent="0.2">
      <c r="B285" s="164"/>
      <c r="D285" s="165" t="s">
        <v>603</v>
      </c>
      <c r="E285" s="166" t="s">
        <v>3</v>
      </c>
      <c r="F285" s="167" t="s">
        <v>616</v>
      </c>
      <c r="H285" s="168">
        <v>260</v>
      </c>
      <c r="I285" s="169"/>
      <c r="J285" s="169"/>
      <c r="M285" s="164"/>
      <c r="N285" s="170"/>
      <c r="X285" s="171"/>
      <c r="AT285" s="166" t="s">
        <v>603</v>
      </c>
      <c r="AU285" s="166" t="s">
        <v>164</v>
      </c>
      <c r="AV285" s="12" t="s">
        <v>86</v>
      </c>
      <c r="AW285" s="12" t="s">
        <v>5</v>
      </c>
      <c r="AX285" s="12" t="s">
        <v>76</v>
      </c>
      <c r="AY285" s="166" t="s">
        <v>165</v>
      </c>
    </row>
    <row r="286" spans="2:65" s="12" customFormat="1" x14ac:dyDescent="0.2">
      <c r="B286" s="164"/>
      <c r="D286" s="165" t="s">
        <v>603</v>
      </c>
      <c r="E286" s="166" t="s">
        <v>3</v>
      </c>
      <c r="F286" s="167" t="s">
        <v>702</v>
      </c>
      <c r="H286" s="168">
        <v>-44</v>
      </c>
      <c r="I286" s="169"/>
      <c r="J286" s="169"/>
      <c r="M286" s="164"/>
      <c r="N286" s="170"/>
      <c r="X286" s="171"/>
      <c r="AT286" s="166" t="s">
        <v>603</v>
      </c>
      <c r="AU286" s="166" t="s">
        <v>164</v>
      </c>
      <c r="AV286" s="12" t="s">
        <v>86</v>
      </c>
      <c r="AW286" s="12" t="s">
        <v>5</v>
      </c>
      <c r="AX286" s="12" t="s">
        <v>76</v>
      </c>
      <c r="AY286" s="166" t="s">
        <v>165</v>
      </c>
    </row>
    <row r="287" spans="2:65" s="13" customFormat="1" x14ac:dyDescent="0.2">
      <c r="B287" s="172"/>
      <c r="D287" s="165" t="s">
        <v>603</v>
      </c>
      <c r="E287" s="173" t="s">
        <v>3</v>
      </c>
      <c r="F287" s="174" t="s">
        <v>606</v>
      </c>
      <c r="H287" s="175">
        <v>216</v>
      </c>
      <c r="I287" s="176"/>
      <c r="J287" s="176"/>
      <c r="M287" s="172"/>
      <c r="N287" s="177"/>
      <c r="X287" s="178"/>
      <c r="AT287" s="173" t="s">
        <v>603</v>
      </c>
      <c r="AU287" s="173" t="s">
        <v>164</v>
      </c>
      <c r="AV287" s="13" t="s">
        <v>174</v>
      </c>
      <c r="AW287" s="13" t="s">
        <v>5</v>
      </c>
      <c r="AX287" s="13" t="s">
        <v>84</v>
      </c>
      <c r="AY287" s="173" t="s">
        <v>165</v>
      </c>
    </row>
    <row r="288" spans="2:65" s="1" customFormat="1" ht="98" customHeight="1" x14ac:dyDescent="0.2">
      <c r="B288" s="138"/>
      <c r="C288" s="154" t="s">
        <v>703</v>
      </c>
      <c r="D288" s="154" t="s">
        <v>162</v>
      </c>
      <c r="E288" s="155" t="s">
        <v>704</v>
      </c>
      <c r="F288" s="156" t="s">
        <v>3763</v>
      </c>
      <c r="G288" s="157" t="s">
        <v>162</v>
      </c>
      <c r="H288" s="158">
        <v>300</v>
      </c>
      <c r="I288" s="159"/>
      <c r="J288" s="160"/>
      <c r="K288" s="161">
        <f>ROUND(P288*H288,2)</f>
        <v>0</v>
      </c>
      <c r="L288" s="160"/>
      <c r="M288" s="162"/>
      <c r="N288" s="163" t="s">
        <v>3</v>
      </c>
      <c r="O288" s="148" t="s">
        <v>45</v>
      </c>
      <c r="P288" s="149">
        <f>I288+J288</f>
        <v>0</v>
      </c>
      <c r="Q288" s="149">
        <f>ROUND(I288*H288,2)</f>
        <v>0</v>
      </c>
      <c r="R288" s="149">
        <f>ROUND(J288*H288,2)</f>
        <v>0</v>
      </c>
      <c r="T288" s="150">
        <f>S288*H288</f>
        <v>0</v>
      </c>
      <c r="U288" s="150">
        <v>0</v>
      </c>
      <c r="V288" s="150">
        <f>U288*H288</f>
        <v>0</v>
      </c>
      <c r="W288" s="150">
        <v>0</v>
      </c>
      <c r="X288" s="151">
        <f>W288*H288</f>
        <v>0</v>
      </c>
      <c r="AR288" s="152" t="s">
        <v>193</v>
      </c>
      <c r="AT288" s="152" t="s">
        <v>162</v>
      </c>
      <c r="AU288" s="152" t="s">
        <v>164</v>
      </c>
      <c r="AY288" s="18" t="s">
        <v>165</v>
      </c>
      <c r="BE288" s="153">
        <f>IF(O288="základní",K288,0)</f>
        <v>0</v>
      </c>
      <c r="BF288" s="153">
        <f>IF(O288="snížená",K288,0)</f>
        <v>0</v>
      </c>
      <c r="BG288" s="153">
        <f>IF(O288="zákl. přenesená",K288,0)</f>
        <v>0</v>
      </c>
      <c r="BH288" s="153">
        <f>IF(O288="sníž. přenesená",K288,0)</f>
        <v>0</v>
      </c>
      <c r="BI288" s="153">
        <f>IF(O288="nulová",K288,0)</f>
        <v>0</v>
      </c>
      <c r="BJ288" s="18" t="s">
        <v>84</v>
      </c>
      <c r="BK288" s="153">
        <f>ROUND(P288*H288,2)</f>
        <v>0</v>
      </c>
      <c r="BL288" s="18" t="s">
        <v>174</v>
      </c>
      <c r="BM288" s="152" t="s">
        <v>705</v>
      </c>
    </row>
    <row r="289" spans="2:65" s="12" customFormat="1" x14ac:dyDescent="0.2">
      <c r="B289" s="164"/>
      <c r="D289" s="165" t="s">
        <v>603</v>
      </c>
      <c r="E289" s="166" t="s">
        <v>3</v>
      </c>
      <c r="F289" s="167" t="s">
        <v>676</v>
      </c>
      <c r="H289" s="168">
        <v>300</v>
      </c>
      <c r="I289" s="169"/>
      <c r="J289" s="169"/>
      <c r="M289" s="164"/>
      <c r="N289" s="170"/>
      <c r="X289" s="171"/>
      <c r="AT289" s="166" t="s">
        <v>603</v>
      </c>
      <c r="AU289" s="166" t="s">
        <v>164</v>
      </c>
      <c r="AV289" s="12" t="s">
        <v>86</v>
      </c>
      <c r="AW289" s="12" t="s">
        <v>5</v>
      </c>
      <c r="AX289" s="12" t="s">
        <v>84</v>
      </c>
      <c r="AY289" s="166" t="s">
        <v>165</v>
      </c>
    </row>
    <row r="290" spans="2:65" s="1" customFormat="1" ht="103" customHeight="1" x14ac:dyDescent="0.2">
      <c r="B290" s="138"/>
      <c r="C290" s="154" t="s">
        <v>706</v>
      </c>
      <c r="D290" s="154" t="s">
        <v>162</v>
      </c>
      <c r="E290" s="155" t="s">
        <v>707</v>
      </c>
      <c r="F290" s="156" t="s">
        <v>3763</v>
      </c>
      <c r="G290" s="157" t="s">
        <v>162</v>
      </c>
      <c r="H290" s="158">
        <v>170</v>
      </c>
      <c r="I290" s="159"/>
      <c r="J290" s="160"/>
      <c r="K290" s="161">
        <f>ROUND(P290*H290,2)</f>
        <v>0</v>
      </c>
      <c r="L290" s="160"/>
      <c r="M290" s="162"/>
      <c r="N290" s="163" t="s">
        <v>3</v>
      </c>
      <c r="O290" s="148" t="s">
        <v>45</v>
      </c>
      <c r="P290" s="149">
        <f>I290+J290</f>
        <v>0</v>
      </c>
      <c r="Q290" s="149">
        <f>ROUND(I290*H290,2)</f>
        <v>0</v>
      </c>
      <c r="R290" s="149">
        <f>ROUND(J290*H290,2)</f>
        <v>0</v>
      </c>
      <c r="T290" s="150">
        <f>S290*H290</f>
        <v>0</v>
      </c>
      <c r="U290" s="150">
        <v>0</v>
      </c>
      <c r="V290" s="150">
        <f>U290*H290</f>
        <v>0</v>
      </c>
      <c r="W290" s="150">
        <v>0</v>
      </c>
      <c r="X290" s="151">
        <f>W290*H290</f>
        <v>0</v>
      </c>
      <c r="AR290" s="152" t="s">
        <v>193</v>
      </c>
      <c r="AT290" s="152" t="s">
        <v>162</v>
      </c>
      <c r="AU290" s="152" t="s">
        <v>164</v>
      </c>
      <c r="AY290" s="18" t="s">
        <v>165</v>
      </c>
      <c r="BE290" s="153">
        <f>IF(O290="základní",K290,0)</f>
        <v>0</v>
      </c>
      <c r="BF290" s="153">
        <f>IF(O290="snížená",K290,0)</f>
        <v>0</v>
      </c>
      <c r="BG290" s="153">
        <f>IF(O290="zákl. přenesená",K290,0)</f>
        <v>0</v>
      </c>
      <c r="BH290" s="153">
        <f>IF(O290="sníž. přenesená",K290,0)</f>
        <v>0</v>
      </c>
      <c r="BI290" s="153">
        <f>IF(O290="nulová",K290,0)</f>
        <v>0</v>
      </c>
      <c r="BJ290" s="18" t="s">
        <v>84</v>
      </c>
      <c r="BK290" s="153">
        <f>ROUND(P290*H290,2)</f>
        <v>0</v>
      </c>
      <c r="BL290" s="18" t="s">
        <v>174</v>
      </c>
      <c r="BM290" s="152" t="s">
        <v>708</v>
      </c>
    </row>
    <row r="291" spans="2:65" s="1" customFormat="1" ht="24.15" customHeight="1" x14ac:dyDescent="0.2">
      <c r="B291" s="138"/>
      <c r="C291" s="154" t="s">
        <v>709</v>
      </c>
      <c r="D291" s="154" t="s">
        <v>162</v>
      </c>
      <c r="E291" s="155" t="s">
        <v>710</v>
      </c>
      <c r="F291" s="156" t="s">
        <v>711</v>
      </c>
      <c r="G291" s="157" t="s">
        <v>178</v>
      </c>
      <c r="H291" s="158">
        <v>16</v>
      </c>
      <c r="I291" s="159"/>
      <c r="J291" s="160"/>
      <c r="K291" s="161">
        <f>ROUND(P291*H291,2)</f>
        <v>0</v>
      </c>
      <c r="L291" s="160"/>
      <c r="M291" s="162"/>
      <c r="N291" s="163" t="s">
        <v>3</v>
      </c>
      <c r="O291" s="148" t="s">
        <v>45</v>
      </c>
      <c r="P291" s="149">
        <f>I291+J291</f>
        <v>0</v>
      </c>
      <c r="Q291" s="149">
        <f>ROUND(I291*H291,2)</f>
        <v>0</v>
      </c>
      <c r="R291" s="149">
        <f>ROUND(J291*H291,2)</f>
        <v>0</v>
      </c>
      <c r="T291" s="150">
        <f>S291*H291</f>
        <v>0</v>
      </c>
      <c r="U291" s="150">
        <v>0</v>
      </c>
      <c r="V291" s="150">
        <f>U291*H291</f>
        <v>0</v>
      </c>
      <c r="W291" s="150">
        <v>0</v>
      </c>
      <c r="X291" s="151">
        <f>W291*H291</f>
        <v>0</v>
      </c>
      <c r="AR291" s="152" t="s">
        <v>193</v>
      </c>
      <c r="AT291" s="152" t="s">
        <v>162</v>
      </c>
      <c r="AU291" s="152" t="s">
        <v>164</v>
      </c>
      <c r="AY291" s="18" t="s">
        <v>165</v>
      </c>
      <c r="BE291" s="153">
        <f>IF(O291="základní",K291,0)</f>
        <v>0</v>
      </c>
      <c r="BF291" s="153">
        <f>IF(O291="snížená",K291,0)</f>
        <v>0</v>
      </c>
      <c r="BG291" s="153">
        <f>IF(O291="zákl. přenesená",K291,0)</f>
        <v>0</v>
      </c>
      <c r="BH291" s="153">
        <f>IF(O291="sníž. přenesená",K291,0)</f>
        <v>0</v>
      </c>
      <c r="BI291" s="153">
        <f>IF(O291="nulová",K291,0)</f>
        <v>0</v>
      </c>
      <c r="BJ291" s="18" t="s">
        <v>84</v>
      </c>
      <c r="BK291" s="153">
        <f>ROUND(P291*H291,2)</f>
        <v>0</v>
      </c>
      <c r="BL291" s="18" t="s">
        <v>174</v>
      </c>
      <c r="BM291" s="152" t="s">
        <v>712</v>
      </c>
    </row>
    <row r="292" spans="2:65" s="1" customFormat="1" ht="16.5" customHeight="1" x14ac:dyDescent="0.2">
      <c r="B292" s="138"/>
      <c r="C292" s="154" t="s">
        <v>713</v>
      </c>
      <c r="D292" s="154" t="s">
        <v>162</v>
      </c>
      <c r="E292" s="155" t="s">
        <v>714</v>
      </c>
      <c r="F292" s="156" t="s">
        <v>715</v>
      </c>
      <c r="G292" s="157" t="s">
        <v>597</v>
      </c>
      <c r="H292" s="158">
        <v>8.4499999999999993</v>
      </c>
      <c r="I292" s="159"/>
      <c r="J292" s="160"/>
      <c r="K292" s="161">
        <f>ROUND(P292*H292,2)</f>
        <v>0</v>
      </c>
      <c r="L292" s="160"/>
      <c r="M292" s="162"/>
      <c r="N292" s="163" t="s">
        <v>3</v>
      </c>
      <c r="O292" s="148" t="s">
        <v>45</v>
      </c>
      <c r="P292" s="149">
        <f>I292+J292</f>
        <v>0</v>
      </c>
      <c r="Q292" s="149">
        <f>ROUND(I292*H292,2)</f>
        <v>0</v>
      </c>
      <c r="R292" s="149">
        <f>ROUND(J292*H292,2)</f>
        <v>0</v>
      </c>
      <c r="T292" s="150">
        <f>S292*H292</f>
        <v>0</v>
      </c>
      <c r="U292" s="150">
        <v>0</v>
      </c>
      <c r="V292" s="150">
        <f>U292*H292</f>
        <v>0</v>
      </c>
      <c r="W292" s="150">
        <v>0</v>
      </c>
      <c r="X292" s="151">
        <f>W292*H292</f>
        <v>0</v>
      </c>
      <c r="AR292" s="152" t="s">
        <v>193</v>
      </c>
      <c r="AT292" s="152" t="s">
        <v>162</v>
      </c>
      <c r="AU292" s="152" t="s">
        <v>164</v>
      </c>
      <c r="AY292" s="18" t="s">
        <v>165</v>
      </c>
      <c r="BE292" s="153">
        <f>IF(O292="základní",K292,0)</f>
        <v>0</v>
      </c>
      <c r="BF292" s="153">
        <f>IF(O292="snížená",K292,0)</f>
        <v>0</v>
      </c>
      <c r="BG292" s="153">
        <f>IF(O292="zákl. přenesená",K292,0)</f>
        <v>0</v>
      </c>
      <c r="BH292" s="153">
        <f>IF(O292="sníž. přenesená",K292,0)</f>
        <v>0</v>
      </c>
      <c r="BI292" s="153">
        <f>IF(O292="nulová",K292,0)</f>
        <v>0</v>
      </c>
      <c r="BJ292" s="18" t="s">
        <v>84</v>
      </c>
      <c r="BK292" s="153">
        <f>ROUND(P292*H292,2)</f>
        <v>0</v>
      </c>
      <c r="BL292" s="18" t="s">
        <v>174</v>
      </c>
      <c r="BM292" s="152" t="s">
        <v>716</v>
      </c>
    </row>
    <row r="293" spans="2:65" s="12" customFormat="1" x14ac:dyDescent="0.2">
      <c r="B293" s="164"/>
      <c r="D293" s="165" t="s">
        <v>603</v>
      </c>
      <c r="E293" s="166" t="s">
        <v>3</v>
      </c>
      <c r="F293" s="167" t="s">
        <v>717</v>
      </c>
      <c r="H293" s="168">
        <v>16.899999999999999</v>
      </c>
      <c r="I293" s="169"/>
      <c r="J293" s="169"/>
      <c r="M293" s="164"/>
      <c r="N293" s="170"/>
      <c r="X293" s="171"/>
      <c r="AT293" s="166" t="s">
        <v>603</v>
      </c>
      <c r="AU293" s="166" t="s">
        <v>164</v>
      </c>
      <c r="AV293" s="12" t="s">
        <v>86</v>
      </c>
      <c r="AW293" s="12" t="s">
        <v>5</v>
      </c>
      <c r="AX293" s="12" t="s">
        <v>76</v>
      </c>
      <c r="AY293" s="166" t="s">
        <v>165</v>
      </c>
    </row>
    <row r="294" spans="2:65" s="12" customFormat="1" x14ac:dyDescent="0.2">
      <c r="B294" s="164"/>
      <c r="D294" s="165" t="s">
        <v>603</v>
      </c>
      <c r="E294" s="166" t="s">
        <v>3</v>
      </c>
      <c r="F294" s="167" t="s">
        <v>718</v>
      </c>
      <c r="H294" s="168">
        <v>-8.4499999999999993</v>
      </c>
      <c r="I294" s="169"/>
      <c r="J294" s="169"/>
      <c r="M294" s="164"/>
      <c r="N294" s="170"/>
      <c r="X294" s="171"/>
      <c r="AT294" s="166" t="s">
        <v>603</v>
      </c>
      <c r="AU294" s="166" t="s">
        <v>164</v>
      </c>
      <c r="AV294" s="12" t="s">
        <v>86</v>
      </c>
      <c r="AW294" s="12" t="s">
        <v>5</v>
      </c>
      <c r="AX294" s="12" t="s">
        <v>76</v>
      </c>
      <c r="AY294" s="166" t="s">
        <v>165</v>
      </c>
    </row>
    <row r="295" spans="2:65" s="13" customFormat="1" x14ac:dyDescent="0.2">
      <c r="B295" s="172"/>
      <c r="D295" s="165" t="s">
        <v>603</v>
      </c>
      <c r="E295" s="173" t="s">
        <v>3</v>
      </c>
      <c r="F295" s="174" t="s">
        <v>606</v>
      </c>
      <c r="H295" s="175">
        <v>8.4499999999999993</v>
      </c>
      <c r="I295" s="176"/>
      <c r="J295" s="176"/>
      <c r="M295" s="172"/>
      <c r="N295" s="177"/>
      <c r="X295" s="178"/>
      <c r="AT295" s="173" t="s">
        <v>603</v>
      </c>
      <c r="AU295" s="173" t="s">
        <v>164</v>
      </c>
      <c r="AV295" s="13" t="s">
        <v>174</v>
      </c>
      <c r="AW295" s="13" t="s">
        <v>5</v>
      </c>
      <c r="AX295" s="13" t="s">
        <v>84</v>
      </c>
      <c r="AY295" s="173" t="s">
        <v>165</v>
      </c>
    </row>
    <row r="296" spans="2:65" s="1" customFormat="1" ht="16.5" customHeight="1" x14ac:dyDescent="0.2">
      <c r="B296" s="138"/>
      <c r="C296" s="154" t="s">
        <v>719</v>
      </c>
      <c r="D296" s="154" t="s">
        <v>162</v>
      </c>
      <c r="E296" s="155" t="s">
        <v>720</v>
      </c>
      <c r="F296" s="156" t="s">
        <v>721</v>
      </c>
      <c r="G296" s="157" t="s">
        <v>173</v>
      </c>
      <c r="H296" s="158">
        <v>260</v>
      </c>
      <c r="I296" s="159"/>
      <c r="J296" s="160"/>
      <c r="K296" s="161">
        <f>ROUND(P296*H296,2)</f>
        <v>0</v>
      </c>
      <c r="L296" s="160"/>
      <c r="M296" s="162"/>
      <c r="N296" s="163" t="s">
        <v>3</v>
      </c>
      <c r="O296" s="148" t="s">
        <v>45</v>
      </c>
      <c r="P296" s="149">
        <f>I296+J296</f>
        <v>0</v>
      </c>
      <c r="Q296" s="149">
        <f>ROUND(I296*H296,2)</f>
        <v>0</v>
      </c>
      <c r="R296" s="149">
        <f>ROUND(J296*H296,2)</f>
        <v>0</v>
      </c>
      <c r="T296" s="150">
        <f>S296*H296</f>
        <v>0</v>
      </c>
      <c r="U296" s="150">
        <v>0</v>
      </c>
      <c r="V296" s="150">
        <f>U296*H296</f>
        <v>0</v>
      </c>
      <c r="W296" s="150">
        <v>0</v>
      </c>
      <c r="X296" s="151">
        <f>W296*H296</f>
        <v>0</v>
      </c>
      <c r="AR296" s="152" t="s">
        <v>193</v>
      </c>
      <c r="AT296" s="152" t="s">
        <v>162</v>
      </c>
      <c r="AU296" s="152" t="s">
        <v>164</v>
      </c>
      <c r="AY296" s="18" t="s">
        <v>165</v>
      </c>
      <c r="BE296" s="153">
        <f>IF(O296="základní",K296,0)</f>
        <v>0</v>
      </c>
      <c r="BF296" s="153">
        <f>IF(O296="snížená",K296,0)</f>
        <v>0</v>
      </c>
      <c r="BG296" s="153">
        <f>IF(O296="zákl. přenesená",K296,0)</f>
        <v>0</v>
      </c>
      <c r="BH296" s="153">
        <f>IF(O296="sníž. přenesená",K296,0)</f>
        <v>0</v>
      </c>
      <c r="BI296" s="153">
        <f>IF(O296="nulová",K296,0)</f>
        <v>0</v>
      </c>
      <c r="BJ296" s="18" t="s">
        <v>84</v>
      </c>
      <c r="BK296" s="153">
        <f>ROUND(P296*H296,2)</f>
        <v>0</v>
      </c>
      <c r="BL296" s="18" t="s">
        <v>174</v>
      </c>
      <c r="BM296" s="152" t="s">
        <v>722</v>
      </c>
    </row>
    <row r="297" spans="2:65" s="12" customFormat="1" x14ac:dyDescent="0.2">
      <c r="B297" s="164"/>
      <c r="D297" s="165" t="s">
        <v>603</v>
      </c>
      <c r="E297" s="166" t="s">
        <v>3</v>
      </c>
      <c r="F297" s="167" t="s">
        <v>622</v>
      </c>
      <c r="H297" s="168">
        <v>390</v>
      </c>
      <c r="I297" s="169"/>
      <c r="J297" s="169"/>
      <c r="M297" s="164"/>
      <c r="N297" s="170"/>
      <c r="X297" s="171"/>
      <c r="AT297" s="166" t="s">
        <v>603</v>
      </c>
      <c r="AU297" s="166" t="s">
        <v>164</v>
      </c>
      <c r="AV297" s="12" t="s">
        <v>86</v>
      </c>
      <c r="AW297" s="12" t="s">
        <v>5</v>
      </c>
      <c r="AX297" s="12" t="s">
        <v>76</v>
      </c>
      <c r="AY297" s="166" t="s">
        <v>165</v>
      </c>
    </row>
    <row r="298" spans="2:65" s="12" customFormat="1" x14ac:dyDescent="0.2">
      <c r="B298" s="164"/>
      <c r="D298" s="165" t="s">
        <v>603</v>
      </c>
      <c r="E298" s="166" t="s">
        <v>3</v>
      </c>
      <c r="F298" s="167" t="s">
        <v>723</v>
      </c>
      <c r="H298" s="168">
        <v>-130</v>
      </c>
      <c r="I298" s="169"/>
      <c r="J298" s="169"/>
      <c r="M298" s="164"/>
      <c r="N298" s="170"/>
      <c r="X298" s="171"/>
      <c r="AT298" s="166" t="s">
        <v>603</v>
      </c>
      <c r="AU298" s="166" t="s">
        <v>164</v>
      </c>
      <c r="AV298" s="12" t="s">
        <v>86</v>
      </c>
      <c r="AW298" s="12" t="s">
        <v>5</v>
      </c>
      <c r="AX298" s="12" t="s">
        <v>76</v>
      </c>
      <c r="AY298" s="166" t="s">
        <v>165</v>
      </c>
    </row>
    <row r="299" spans="2:65" s="13" customFormat="1" x14ac:dyDescent="0.2">
      <c r="B299" s="172"/>
      <c r="D299" s="165" t="s">
        <v>603</v>
      </c>
      <c r="E299" s="173" t="s">
        <v>3</v>
      </c>
      <c r="F299" s="174" t="s">
        <v>606</v>
      </c>
      <c r="H299" s="175">
        <v>260</v>
      </c>
      <c r="I299" s="176"/>
      <c r="J299" s="176"/>
      <c r="M299" s="172"/>
      <c r="N299" s="177"/>
      <c r="X299" s="178"/>
      <c r="AT299" s="173" t="s">
        <v>603</v>
      </c>
      <c r="AU299" s="173" t="s">
        <v>164</v>
      </c>
      <c r="AV299" s="13" t="s">
        <v>174</v>
      </c>
      <c r="AW299" s="13" t="s">
        <v>5</v>
      </c>
      <c r="AX299" s="13" t="s">
        <v>84</v>
      </c>
      <c r="AY299" s="173" t="s">
        <v>165</v>
      </c>
    </row>
    <row r="300" spans="2:65" s="1" customFormat="1" ht="16.5" customHeight="1" x14ac:dyDescent="0.2">
      <c r="B300" s="138"/>
      <c r="C300" s="139" t="s">
        <v>724</v>
      </c>
      <c r="D300" s="139" t="s">
        <v>170</v>
      </c>
      <c r="E300" s="140" t="s">
        <v>725</v>
      </c>
      <c r="F300" s="141" t="s">
        <v>726</v>
      </c>
      <c r="G300" s="142" t="s">
        <v>727</v>
      </c>
      <c r="H300" s="143">
        <v>2</v>
      </c>
      <c r="I300" s="144"/>
      <c r="J300" s="144"/>
      <c r="K300" s="145">
        <f>ROUND(P300*H300,2)</f>
        <v>0</v>
      </c>
      <c r="L300" s="146"/>
      <c r="M300" s="33"/>
      <c r="N300" s="147" t="s">
        <v>3</v>
      </c>
      <c r="O300" s="148" t="s">
        <v>45</v>
      </c>
      <c r="P300" s="149">
        <f>I300+J300</f>
        <v>0</v>
      </c>
      <c r="Q300" s="149">
        <f>ROUND(I300*H300,2)</f>
        <v>0</v>
      </c>
      <c r="R300" s="149">
        <f>ROUND(J300*H300,2)</f>
        <v>0</v>
      </c>
      <c r="T300" s="150">
        <f>S300*H300</f>
        <v>0</v>
      </c>
      <c r="U300" s="150">
        <v>0</v>
      </c>
      <c r="V300" s="150">
        <f>U300*H300</f>
        <v>0</v>
      </c>
      <c r="W300" s="150">
        <v>0</v>
      </c>
      <c r="X300" s="151">
        <f>W300*H300</f>
        <v>0</v>
      </c>
      <c r="AR300" s="152" t="s">
        <v>311</v>
      </c>
      <c r="AT300" s="152" t="s">
        <v>170</v>
      </c>
      <c r="AU300" s="152" t="s">
        <v>164</v>
      </c>
      <c r="AY300" s="18" t="s">
        <v>165</v>
      </c>
      <c r="BE300" s="153">
        <f>IF(O300="základní",K300,0)</f>
        <v>0</v>
      </c>
      <c r="BF300" s="153">
        <f>IF(O300="snížená",K300,0)</f>
        <v>0</v>
      </c>
      <c r="BG300" s="153">
        <f>IF(O300="zákl. přenesená",K300,0)</f>
        <v>0</v>
      </c>
      <c r="BH300" s="153">
        <f>IF(O300="sníž. přenesená",K300,0)</f>
        <v>0</v>
      </c>
      <c r="BI300" s="153">
        <f>IF(O300="nulová",K300,0)</f>
        <v>0</v>
      </c>
      <c r="BJ300" s="18" t="s">
        <v>84</v>
      </c>
      <c r="BK300" s="153">
        <f>ROUND(P300*H300,2)</f>
        <v>0</v>
      </c>
      <c r="BL300" s="18" t="s">
        <v>311</v>
      </c>
      <c r="BM300" s="152" t="s">
        <v>728</v>
      </c>
    </row>
    <row r="301" spans="2:65" s="1" customFormat="1" ht="16.5" customHeight="1" x14ac:dyDescent="0.2">
      <c r="B301" s="138"/>
      <c r="C301" s="154" t="s">
        <v>729</v>
      </c>
      <c r="D301" s="154" t="s">
        <v>162</v>
      </c>
      <c r="E301" s="155" t="s">
        <v>730</v>
      </c>
      <c r="F301" s="156" t="s">
        <v>731</v>
      </c>
      <c r="G301" s="157" t="s">
        <v>178</v>
      </c>
      <c r="H301" s="158">
        <v>2</v>
      </c>
      <c r="I301" s="159"/>
      <c r="J301" s="160"/>
      <c r="K301" s="161">
        <f>ROUND(P301*H301,2)</f>
        <v>0</v>
      </c>
      <c r="L301" s="160"/>
      <c r="M301" s="162"/>
      <c r="N301" s="163" t="s">
        <v>3</v>
      </c>
      <c r="O301" s="148" t="s">
        <v>45</v>
      </c>
      <c r="P301" s="149">
        <f>I301+J301</f>
        <v>0</v>
      </c>
      <c r="Q301" s="149">
        <f>ROUND(I301*H301,2)</f>
        <v>0</v>
      </c>
      <c r="R301" s="149">
        <f>ROUND(J301*H301,2)</f>
        <v>0</v>
      </c>
      <c r="T301" s="150">
        <f>S301*H301</f>
        <v>0</v>
      </c>
      <c r="U301" s="150">
        <v>0</v>
      </c>
      <c r="V301" s="150">
        <f>U301*H301</f>
        <v>0</v>
      </c>
      <c r="W301" s="150">
        <v>0</v>
      </c>
      <c r="X301" s="151">
        <f>W301*H301</f>
        <v>0</v>
      </c>
      <c r="AR301" s="152" t="s">
        <v>732</v>
      </c>
      <c r="AT301" s="152" t="s">
        <v>162</v>
      </c>
      <c r="AU301" s="152" t="s">
        <v>164</v>
      </c>
      <c r="AY301" s="18" t="s">
        <v>165</v>
      </c>
      <c r="BE301" s="153">
        <f>IF(O301="základní",K301,0)</f>
        <v>0</v>
      </c>
      <c r="BF301" s="153">
        <f>IF(O301="snížená",K301,0)</f>
        <v>0</v>
      </c>
      <c r="BG301" s="153">
        <f>IF(O301="zákl. přenesená",K301,0)</f>
        <v>0</v>
      </c>
      <c r="BH301" s="153">
        <f>IF(O301="sníž. přenesená",K301,0)</f>
        <v>0</v>
      </c>
      <c r="BI301" s="153">
        <f>IF(O301="nulová",K301,0)</f>
        <v>0</v>
      </c>
      <c r="BJ301" s="18" t="s">
        <v>84</v>
      </c>
      <c r="BK301" s="153">
        <f>ROUND(P301*H301,2)</f>
        <v>0</v>
      </c>
      <c r="BL301" s="18" t="s">
        <v>311</v>
      </c>
      <c r="BM301" s="152" t="s">
        <v>733</v>
      </c>
    </row>
    <row r="302" spans="2:65" s="1" customFormat="1" ht="24.15" customHeight="1" x14ac:dyDescent="0.2">
      <c r="B302" s="138"/>
      <c r="C302" s="139" t="s">
        <v>734</v>
      </c>
      <c r="D302" s="139" t="s">
        <v>170</v>
      </c>
      <c r="E302" s="140" t="s">
        <v>735</v>
      </c>
      <c r="F302" s="141" t="s">
        <v>736</v>
      </c>
      <c r="G302" s="142" t="s">
        <v>727</v>
      </c>
      <c r="H302" s="143">
        <v>2</v>
      </c>
      <c r="I302" s="144"/>
      <c r="J302" s="144"/>
      <c r="K302" s="145">
        <f>ROUND(P302*H302,2)</f>
        <v>0</v>
      </c>
      <c r="L302" s="146"/>
      <c r="M302" s="33"/>
      <c r="N302" s="147" t="s">
        <v>3</v>
      </c>
      <c r="O302" s="148" t="s">
        <v>45</v>
      </c>
      <c r="P302" s="149">
        <f>I302+J302</f>
        <v>0</v>
      </c>
      <c r="Q302" s="149">
        <f>ROUND(I302*H302,2)</f>
        <v>0</v>
      </c>
      <c r="R302" s="149">
        <f>ROUND(J302*H302,2)</f>
        <v>0</v>
      </c>
      <c r="T302" s="150">
        <f>S302*H302</f>
        <v>0</v>
      </c>
      <c r="U302" s="150">
        <v>0</v>
      </c>
      <c r="V302" s="150">
        <f>U302*H302</f>
        <v>0</v>
      </c>
      <c r="W302" s="150">
        <v>0</v>
      </c>
      <c r="X302" s="151">
        <f>W302*H302</f>
        <v>0</v>
      </c>
      <c r="AR302" s="152" t="s">
        <v>311</v>
      </c>
      <c r="AT302" s="152" t="s">
        <v>170</v>
      </c>
      <c r="AU302" s="152" t="s">
        <v>164</v>
      </c>
      <c r="AY302" s="18" t="s">
        <v>165</v>
      </c>
      <c r="BE302" s="153">
        <f>IF(O302="základní",K302,0)</f>
        <v>0</v>
      </c>
      <c r="BF302" s="153">
        <f>IF(O302="snížená",K302,0)</f>
        <v>0</v>
      </c>
      <c r="BG302" s="153">
        <f>IF(O302="zákl. přenesená",K302,0)</f>
        <v>0</v>
      </c>
      <c r="BH302" s="153">
        <f>IF(O302="sníž. přenesená",K302,0)</f>
        <v>0</v>
      </c>
      <c r="BI302" s="153">
        <f>IF(O302="nulová",K302,0)</f>
        <v>0</v>
      </c>
      <c r="BJ302" s="18" t="s">
        <v>84</v>
      </c>
      <c r="BK302" s="153">
        <f>ROUND(P302*H302,2)</f>
        <v>0</v>
      </c>
      <c r="BL302" s="18" t="s">
        <v>311</v>
      </c>
      <c r="BM302" s="152" t="s">
        <v>737</v>
      </c>
    </row>
    <row r="303" spans="2:65" s="1" customFormat="1" ht="16.5" customHeight="1" x14ac:dyDescent="0.2">
      <c r="B303" s="138"/>
      <c r="C303" s="154" t="s">
        <v>738</v>
      </c>
      <c r="D303" s="154" t="s">
        <v>162</v>
      </c>
      <c r="E303" s="155" t="s">
        <v>739</v>
      </c>
      <c r="F303" s="156" t="s">
        <v>740</v>
      </c>
      <c r="G303" s="157" t="s">
        <v>178</v>
      </c>
      <c r="H303" s="158">
        <v>2</v>
      </c>
      <c r="I303" s="159"/>
      <c r="J303" s="160"/>
      <c r="K303" s="161">
        <f>ROUND(P303*H303,2)</f>
        <v>0</v>
      </c>
      <c r="L303" s="160"/>
      <c r="M303" s="162"/>
      <c r="N303" s="163" t="s">
        <v>3</v>
      </c>
      <c r="O303" s="148" t="s">
        <v>45</v>
      </c>
      <c r="P303" s="149">
        <f>I303+J303</f>
        <v>0</v>
      </c>
      <c r="Q303" s="149">
        <f>ROUND(I303*H303,2)</f>
        <v>0</v>
      </c>
      <c r="R303" s="149">
        <f>ROUND(J303*H303,2)</f>
        <v>0</v>
      </c>
      <c r="T303" s="150">
        <f>S303*H303</f>
        <v>0</v>
      </c>
      <c r="U303" s="150">
        <v>0</v>
      </c>
      <c r="V303" s="150">
        <f>U303*H303</f>
        <v>0</v>
      </c>
      <c r="W303" s="150">
        <v>0</v>
      </c>
      <c r="X303" s="151">
        <f>W303*H303</f>
        <v>0</v>
      </c>
      <c r="AR303" s="152" t="s">
        <v>732</v>
      </c>
      <c r="AT303" s="152" t="s">
        <v>162</v>
      </c>
      <c r="AU303" s="152" t="s">
        <v>164</v>
      </c>
      <c r="AY303" s="18" t="s">
        <v>165</v>
      </c>
      <c r="BE303" s="153">
        <f>IF(O303="základní",K303,0)</f>
        <v>0</v>
      </c>
      <c r="BF303" s="153">
        <f>IF(O303="snížená",K303,0)</f>
        <v>0</v>
      </c>
      <c r="BG303" s="153">
        <f>IF(O303="zákl. přenesená",K303,0)</f>
        <v>0</v>
      </c>
      <c r="BH303" s="153">
        <f>IF(O303="sníž. přenesená",K303,0)</f>
        <v>0</v>
      </c>
      <c r="BI303" s="153">
        <f>IF(O303="nulová",K303,0)</f>
        <v>0</v>
      </c>
      <c r="BJ303" s="18" t="s">
        <v>84</v>
      </c>
      <c r="BK303" s="153">
        <f>ROUND(P303*H303,2)</f>
        <v>0</v>
      </c>
      <c r="BL303" s="18" t="s">
        <v>311</v>
      </c>
      <c r="BM303" s="152" t="s">
        <v>741</v>
      </c>
    </row>
    <row r="304" spans="2:65" s="11" customFormat="1" ht="20.9" customHeight="1" x14ac:dyDescent="0.25">
      <c r="B304" s="125"/>
      <c r="D304" s="126" t="s">
        <v>75</v>
      </c>
      <c r="E304" s="136" t="s">
        <v>214</v>
      </c>
      <c r="F304" s="282" t="s">
        <v>215</v>
      </c>
      <c r="I304" s="128"/>
      <c r="J304" s="128"/>
      <c r="K304" s="137">
        <f>BK304</f>
        <v>0</v>
      </c>
      <c r="M304" s="125"/>
      <c r="N304" s="130"/>
      <c r="Q304" s="131">
        <f>SUM(Q305:Q307)</f>
        <v>0</v>
      </c>
      <c r="R304" s="131">
        <f>SUM(R305:R307)</f>
        <v>0</v>
      </c>
      <c r="T304" s="132">
        <f>SUM(T305:T307)</f>
        <v>0</v>
      </c>
      <c r="V304" s="132">
        <f>SUM(V305:V307)</f>
        <v>0</v>
      </c>
      <c r="X304" s="133">
        <f>SUM(X305:X307)</f>
        <v>0</v>
      </c>
      <c r="AR304" s="126" t="s">
        <v>164</v>
      </c>
      <c r="AT304" s="134" t="s">
        <v>75</v>
      </c>
      <c r="AU304" s="134" t="s">
        <v>86</v>
      </c>
      <c r="AY304" s="126" t="s">
        <v>165</v>
      </c>
      <c r="BK304" s="135">
        <f>SUM(BK305:BK307)</f>
        <v>0</v>
      </c>
    </row>
    <row r="305" spans="2:65" s="1" customFormat="1" ht="101.25" customHeight="1" x14ac:dyDescent="0.2">
      <c r="B305" s="138"/>
      <c r="C305" s="139" t="s">
        <v>742</v>
      </c>
      <c r="D305" s="139" t="s">
        <v>170</v>
      </c>
      <c r="E305" s="140" t="s">
        <v>743</v>
      </c>
      <c r="F305" s="141" t="s">
        <v>744</v>
      </c>
      <c r="G305" s="142" t="s">
        <v>178</v>
      </c>
      <c r="H305" s="143">
        <v>1</v>
      </c>
      <c r="I305" s="144"/>
      <c r="J305" s="144"/>
      <c r="K305" s="145">
        <f>ROUND(P305*H305,2)</f>
        <v>0</v>
      </c>
      <c r="L305" s="146"/>
      <c r="M305" s="33"/>
      <c r="N305" s="147" t="s">
        <v>3</v>
      </c>
      <c r="O305" s="148" t="s">
        <v>45</v>
      </c>
      <c r="P305" s="149">
        <f>I305+J305</f>
        <v>0</v>
      </c>
      <c r="Q305" s="149">
        <f>ROUND(I305*H305,2)</f>
        <v>0</v>
      </c>
      <c r="R305" s="149">
        <f>ROUND(J305*H305,2)</f>
        <v>0</v>
      </c>
      <c r="T305" s="150">
        <f>S305*H305</f>
        <v>0</v>
      </c>
      <c r="U305" s="150">
        <v>0</v>
      </c>
      <c r="V305" s="150">
        <f>U305*H305</f>
        <v>0</v>
      </c>
      <c r="W305" s="150">
        <v>0</v>
      </c>
      <c r="X305" s="151">
        <f>W305*H305</f>
        <v>0</v>
      </c>
      <c r="AR305" s="152" t="s">
        <v>174</v>
      </c>
      <c r="AT305" s="152" t="s">
        <v>170</v>
      </c>
      <c r="AU305" s="152" t="s">
        <v>164</v>
      </c>
      <c r="AY305" s="18" t="s">
        <v>165</v>
      </c>
      <c r="BE305" s="153">
        <f>IF(O305="základní",K305,0)</f>
        <v>0</v>
      </c>
      <c r="BF305" s="153">
        <f>IF(O305="snížená",K305,0)</f>
        <v>0</v>
      </c>
      <c r="BG305" s="153">
        <f>IF(O305="zákl. přenesená",K305,0)</f>
        <v>0</v>
      </c>
      <c r="BH305" s="153">
        <f>IF(O305="sníž. přenesená",K305,0)</f>
        <v>0</v>
      </c>
      <c r="BI305" s="153">
        <f>IF(O305="nulová",K305,0)</f>
        <v>0</v>
      </c>
      <c r="BJ305" s="18" t="s">
        <v>84</v>
      </c>
      <c r="BK305" s="153">
        <f>ROUND(P305*H305,2)</f>
        <v>0</v>
      </c>
      <c r="BL305" s="18" t="s">
        <v>174</v>
      </c>
      <c r="BM305" s="152" t="s">
        <v>745</v>
      </c>
    </row>
    <row r="306" spans="2:65" s="1" customFormat="1" ht="16.5" customHeight="1" x14ac:dyDescent="0.2">
      <c r="B306" s="138"/>
      <c r="C306" s="139" t="s">
        <v>746</v>
      </c>
      <c r="D306" s="139" t="s">
        <v>170</v>
      </c>
      <c r="E306" s="140" t="s">
        <v>747</v>
      </c>
      <c r="F306" s="141" t="s">
        <v>748</v>
      </c>
      <c r="G306" s="142" t="s">
        <v>178</v>
      </c>
      <c r="H306" s="143">
        <v>1</v>
      </c>
      <c r="I306" s="144"/>
      <c r="J306" s="144"/>
      <c r="K306" s="145">
        <f>ROUND(P306*H306,2)</f>
        <v>0</v>
      </c>
      <c r="L306" s="146"/>
      <c r="M306" s="33"/>
      <c r="N306" s="147" t="s">
        <v>3</v>
      </c>
      <c r="O306" s="148" t="s">
        <v>45</v>
      </c>
      <c r="P306" s="149">
        <f>I306+J306</f>
        <v>0</v>
      </c>
      <c r="Q306" s="149">
        <f>ROUND(I306*H306,2)</f>
        <v>0</v>
      </c>
      <c r="R306" s="149">
        <f>ROUND(J306*H306,2)</f>
        <v>0</v>
      </c>
      <c r="T306" s="150">
        <f>S306*H306</f>
        <v>0</v>
      </c>
      <c r="U306" s="150">
        <v>0</v>
      </c>
      <c r="V306" s="150">
        <f>U306*H306</f>
        <v>0</v>
      </c>
      <c r="W306" s="150">
        <v>0</v>
      </c>
      <c r="X306" s="151">
        <f>W306*H306</f>
        <v>0</v>
      </c>
      <c r="AR306" s="152" t="s">
        <v>174</v>
      </c>
      <c r="AT306" s="152" t="s">
        <v>170</v>
      </c>
      <c r="AU306" s="152" t="s">
        <v>164</v>
      </c>
      <c r="AY306" s="18" t="s">
        <v>165</v>
      </c>
      <c r="BE306" s="153">
        <f>IF(O306="základní",K306,0)</f>
        <v>0</v>
      </c>
      <c r="BF306" s="153">
        <f>IF(O306="snížená",K306,0)</f>
        <v>0</v>
      </c>
      <c r="BG306" s="153">
        <f>IF(O306="zákl. přenesená",K306,0)</f>
        <v>0</v>
      </c>
      <c r="BH306" s="153">
        <f>IF(O306="sníž. přenesená",K306,0)</f>
        <v>0</v>
      </c>
      <c r="BI306" s="153">
        <f>IF(O306="nulová",K306,0)</f>
        <v>0</v>
      </c>
      <c r="BJ306" s="18" t="s">
        <v>84</v>
      </c>
      <c r="BK306" s="153">
        <f>ROUND(P306*H306,2)</f>
        <v>0</v>
      </c>
      <c r="BL306" s="18" t="s">
        <v>174</v>
      </c>
      <c r="BM306" s="152" t="s">
        <v>749</v>
      </c>
    </row>
    <row r="307" spans="2:65" s="1" customFormat="1" ht="16.5" customHeight="1" x14ac:dyDescent="0.2">
      <c r="B307" s="138"/>
      <c r="C307" s="139" t="s">
        <v>750</v>
      </c>
      <c r="D307" s="139" t="s">
        <v>170</v>
      </c>
      <c r="E307" s="140" t="s">
        <v>751</v>
      </c>
      <c r="F307" s="141" t="s">
        <v>752</v>
      </c>
      <c r="G307" s="142" t="s">
        <v>178</v>
      </c>
      <c r="H307" s="143">
        <v>1</v>
      </c>
      <c r="I307" s="144"/>
      <c r="J307" s="144"/>
      <c r="K307" s="145">
        <f>ROUND(P307*H307,2)</f>
        <v>0</v>
      </c>
      <c r="L307" s="146"/>
      <c r="M307" s="33"/>
      <c r="N307" s="147" t="s">
        <v>3</v>
      </c>
      <c r="O307" s="148" t="s">
        <v>45</v>
      </c>
      <c r="P307" s="149">
        <f>I307+J307</f>
        <v>0</v>
      </c>
      <c r="Q307" s="149">
        <f>ROUND(I307*H307,2)</f>
        <v>0</v>
      </c>
      <c r="R307" s="149">
        <f>ROUND(J307*H307,2)</f>
        <v>0</v>
      </c>
      <c r="T307" s="150">
        <f>S307*H307</f>
        <v>0</v>
      </c>
      <c r="U307" s="150">
        <v>0</v>
      </c>
      <c r="V307" s="150">
        <f>U307*H307</f>
        <v>0</v>
      </c>
      <c r="W307" s="150">
        <v>0</v>
      </c>
      <c r="X307" s="151">
        <f>W307*H307</f>
        <v>0</v>
      </c>
      <c r="AR307" s="152" t="s">
        <v>174</v>
      </c>
      <c r="AT307" s="152" t="s">
        <v>170</v>
      </c>
      <c r="AU307" s="152" t="s">
        <v>164</v>
      </c>
      <c r="AY307" s="18" t="s">
        <v>165</v>
      </c>
      <c r="BE307" s="153">
        <f>IF(O307="základní",K307,0)</f>
        <v>0</v>
      </c>
      <c r="BF307" s="153">
        <f>IF(O307="snížená",K307,0)</f>
        <v>0</v>
      </c>
      <c r="BG307" s="153">
        <f>IF(O307="zákl. přenesená",K307,0)</f>
        <v>0</v>
      </c>
      <c r="BH307" s="153">
        <f>IF(O307="sníž. přenesená",K307,0)</f>
        <v>0</v>
      </c>
      <c r="BI307" s="153">
        <f>IF(O307="nulová",K307,0)</f>
        <v>0</v>
      </c>
      <c r="BJ307" s="18" t="s">
        <v>84</v>
      </c>
      <c r="BK307" s="153">
        <f>ROUND(P307*H307,2)</f>
        <v>0</v>
      </c>
      <c r="BL307" s="18" t="s">
        <v>174</v>
      </c>
      <c r="BM307" s="152" t="s">
        <v>753</v>
      </c>
    </row>
    <row r="308" spans="2:65" s="11" customFormat="1" ht="20.9" customHeight="1" x14ac:dyDescent="0.25">
      <c r="B308" s="125"/>
      <c r="D308" s="126" t="s">
        <v>75</v>
      </c>
      <c r="E308" s="136" t="s">
        <v>247</v>
      </c>
      <c r="F308" s="282" t="s">
        <v>248</v>
      </c>
      <c r="I308" s="128"/>
      <c r="J308" s="128"/>
      <c r="K308" s="137">
        <f>BK308</f>
        <v>0</v>
      </c>
      <c r="M308" s="125"/>
      <c r="N308" s="130"/>
      <c r="Q308" s="131">
        <f>SUM(Q309:Q314)</f>
        <v>0</v>
      </c>
      <c r="R308" s="131">
        <f>SUM(R309:R314)</f>
        <v>0</v>
      </c>
      <c r="T308" s="132">
        <f>SUM(T309:T314)</f>
        <v>0</v>
      </c>
      <c r="V308" s="132">
        <f>SUM(V309:V314)</f>
        <v>0</v>
      </c>
      <c r="X308" s="133">
        <f>SUM(X309:X314)</f>
        <v>0</v>
      </c>
      <c r="AR308" s="126" t="s">
        <v>164</v>
      </c>
      <c r="AT308" s="134" t="s">
        <v>75</v>
      </c>
      <c r="AU308" s="134" t="s">
        <v>86</v>
      </c>
      <c r="AY308" s="126" t="s">
        <v>165</v>
      </c>
      <c r="BK308" s="135">
        <f>SUM(BK309:BK314)</f>
        <v>0</v>
      </c>
    </row>
    <row r="309" spans="2:65" s="1" customFormat="1" ht="16.5" customHeight="1" x14ac:dyDescent="0.2">
      <c r="B309" s="138"/>
      <c r="C309" s="139" t="s">
        <v>754</v>
      </c>
      <c r="D309" s="139" t="s">
        <v>170</v>
      </c>
      <c r="E309" s="140" t="s">
        <v>755</v>
      </c>
      <c r="F309" s="141" t="s">
        <v>756</v>
      </c>
      <c r="G309" s="142" t="s">
        <v>252</v>
      </c>
      <c r="H309" s="143">
        <v>8</v>
      </c>
      <c r="I309" s="144"/>
      <c r="J309" s="144"/>
      <c r="K309" s="145">
        <f t="shared" ref="K309:K314" si="92">ROUND(P309*H309,2)</f>
        <v>0</v>
      </c>
      <c r="L309" s="146"/>
      <c r="M309" s="33"/>
      <c r="N309" s="147" t="s">
        <v>3</v>
      </c>
      <c r="O309" s="148" t="s">
        <v>45</v>
      </c>
      <c r="P309" s="149">
        <f t="shared" ref="P309:P314" si="93">I309+J309</f>
        <v>0</v>
      </c>
      <c r="Q309" s="149">
        <f t="shared" ref="Q309:Q314" si="94">ROUND(I309*H309,2)</f>
        <v>0</v>
      </c>
      <c r="R309" s="149">
        <f t="shared" ref="R309:R314" si="95">ROUND(J309*H309,2)</f>
        <v>0</v>
      </c>
      <c r="T309" s="150">
        <f t="shared" ref="T309:T314" si="96">S309*H309</f>
        <v>0</v>
      </c>
      <c r="U309" s="150">
        <v>0</v>
      </c>
      <c r="V309" s="150">
        <f t="shared" ref="V309:V314" si="97">U309*H309</f>
        <v>0</v>
      </c>
      <c r="W309" s="150">
        <v>0</v>
      </c>
      <c r="X309" s="151">
        <f t="shared" ref="X309:X314" si="98">W309*H309</f>
        <v>0</v>
      </c>
      <c r="AR309" s="152" t="s">
        <v>174</v>
      </c>
      <c r="AT309" s="152" t="s">
        <v>170</v>
      </c>
      <c r="AU309" s="152" t="s">
        <v>164</v>
      </c>
      <c r="AY309" s="18" t="s">
        <v>165</v>
      </c>
      <c r="BE309" s="153">
        <f t="shared" ref="BE309:BE314" si="99">IF(O309="základní",K309,0)</f>
        <v>0</v>
      </c>
      <c r="BF309" s="153">
        <f t="shared" ref="BF309:BF314" si="100">IF(O309="snížená",K309,0)</f>
        <v>0</v>
      </c>
      <c r="BG309" s="153">
        <f t="shared" ref="BG309:BG314" si="101">IF(O309="zákl. přenesená",K309,0)</f>
        <v>0</v>
      </c>
      <c r="BH309" s="153">
        <f t="shared" ref="BH309:BH314" si="102">IF(O309="sníž. přenesená",K309,0)</f>
        <v>0</v>
      </c>
      <c r="BI309" s="153">
        <f t="shared" ref="BI309:BI314" si="103">IF(O309="nulová",K309,0)</f>
        <v>0</v>
      </c>
      <c r="BJ309" s="18" t="s">
        <v>84</v>
      </c>
      <c r="BK309" s="153">
        <f t="shared" ref="BK309:BK314" si="104">ROUND(P309*H309,2)</f>
        <v>0</v>
      </c>
      <c r="BL309" s="18" t="s">
        <v>174</v>
      </c>
      <c r="BM309" s="152" t="s">
        <v>757</v>
      </c>
    </row>
    <row r="310" spans="2:65" s="1" customFormat="1" ht="16.5" customHeight="1" x14ac:dyDescent="0.2">
      <c r="B310" s="138"/>
      <c r="C310" s="139" t="s">
        <v>758</v>
      </c>
      <c r="D310" s="139" t="s">
        <v>170</v>
      </c>
      <c r="E310" s="140" t="s">
        <v>759</v>
      </c>
      <c r="F310" s="141" t="s">
        <v>760</v>
      </c>
      <c r="G310" s="142" t="s">
        <v>252</v>
      </c>
      <c r="H310" s="143">
        <v>20</v>
      </c>
      <c r="I310" s="144"/>
      <c r="J310" s="144"/>
      <c r="K310" s="145">
        <f t="shared" si="92"/>
        <v>0</v>
      </c>
      <c r="L310" s="146"/>
      <c r="M310" s="33"/>
      <c r="N310" s="147" t="s">
        <v>3</v>
      </c>
      <c r="O310" s="148" t="s">
        <v>45</v>
      </c>
      <c r="P310" s="149">
        <f t="shared" si="93"/>
        <v>0</v>
      </c>
      <c r="Q310" s="149">
        <f t="shared" si="94"/>
        <v>0</v>
      </c>
      <c r="R310" s="149">
        <f t="shared" si="95"/>
        <v>0</v>
      </c>
      <c r="T310" s="150">
        <f t="shared" si="96"/>
        <v>0</v>
      </c>
      <c r="U310" s="150">
        <v>0</v>
      </c>
      <c r="V310" s="150">
        <f t="shared" si="97"/>
        <v>0</v>
      </c>
      <c r="W310" s="150">
        <v>0</v>
      </c>
      <c r="X310" s="151">
        <f t="shared" si="98"/>
        <v>0</v>
      </c>
      <c r="AR310" s="152" t="s">
        <v>174</v>
      </c>
      <c r="AT310" s="152" t="s">
        <v>170</v>
      </c>
      <c r="AU310" s="152" t="s">
        <v>164</v>
      </c>
      <c r="AY310" s="18" t="s">
        <v>165</v>
      </c>
      <c r="BE310" s="153">
        <f t="shared" si="99"/>
        <v>0</v>
      </c>
      <c r="BF310" s="153">
        <f t="shared" si="100"/>
        <v>0</v>
      </c>
      <c r="BG310" s="153">
        <f t="shared" si="101"/>
        <v>0</v>
      </c>
      <c r="BH310" s="153">
        <f t="shared" si="102"/>
        <v>0</v>
      </c>
      <c r="BI310" s="153">
        <f t="shared" si="103"/>
        <v>0</v>
      </c>
      <c r="BJ310" s="18" t="s">
        <v>84</v>
      </c>
      <c r="BK310" s="153">
        <f t="shared" si="104"/>
        <v>0</v>
      </c>
      <c r="BL310" s="18" t="s">
        <v>174</v>
      </c>
      <c r="BM310" s="152" t="s">
        <v>761</v>
      </c>
    </row>
    <row r="311" spans="2:65" s="1" customFormat="1" ht="16.5" customHeight="1" x14ac:dyDescent="0.2">
      <c r="B311" s="138"/>
      <c r="C311" s="139" t="s">
        <v>762</v>
      </c>
      <c r="D311" s="139" t="s">
        <v>170</v>
      </c>
      <c r="E311" s="140" t="s">
        <v>763</v>
      </c>
      <c r="F311" s="141" t="s">
        <v>764</v>
      </c>
      <c r="G311" s="142" t="s">
        <v>252</v>
      </c>
      <c r="H311" s="143">
        <v>16</v>
      </c>
      <c r="I311" s="144"/>
      <c r="J311" s="144"/>
      <c r="K311" s="145">
        <f t="shared" si="92"/>
        <v>0</v>
      </c>
      <c r="L311" s="146"/>
      <c r="M311" s="33"/>
      <c r="N311" s="147" t="s">
        <v>3</v>
      </c>
      <c r="O311" s="148" t="s">
        <v>45</v>
      </c>
      <c r="P311" s="149">
        <f t="shared" si="93"/>
        <v>0</v>
      </c>
      <c r="Q311" s="149">
        <f t="shared" si="94"/>
        <v>0</v>
      </c>
      <c r="R311" s="149">
        <f t="shared" si="95"/>
        <v>0</v>
      </c>
      <c r="T311" s="150">
        <f t="shared" si="96"/>
        <v>0</v>
      </c>
      <c r="U311" s="150">
        <v>0</v>
      </c>
      <c r="V311" s="150">
        <f t="shared" si="97"/>
        <v>0</v>
      </c>
      <c r="W311" s="150">
        <v>0</v>
      </c>
      <c r="X311" s="151">
        <f t="shared" si="98"/>
        <v>0</v>
      </c>
      <c r="AR311" s="152" t="s">
        <v>174</v>
      </c>
      <c r="AT311" s="152" t="s">
        <v>170</v>
      </c>
      <c r="AU311" s="152" t="s">
        <v>164</v>
      </c>
      <c r="AY311" s="18" t="s">
        <v>165</v>
      </c>
      <c r="BE311" s="153">
        <f t="shared" si="99"/>
        <v>0</v>
      </c>
      <c r="BF311" s="153">
        <f t="shared" si="100"/>
        <v>0</v>
      </c>
      <c r="BG311" s="153">
        <f t="shared" si="101"/>
        <v>0</v>
      </c>
      <c r="BH311" s="153">
        <f t="shared" si="102"/>
        <v>0</v>
      </c>
      <c r="BI311" s="153">
        <f t="shared" si="103"/>
        <v>0</v>
      </c>
      <c r="BJ311" s="18" t="s">
        <v>84</v>
      </c>
      <c r="BK311" s="153">
        <f t="shared" si="104"/>
        <v>0</v>
      </c>
      <c r="BL311" s="18" t="s">
        <v>174</v>
      </c>
      <c r="BM311" s="152" t="s">
        <v>765</v>
      </c>
    </row>
    <row r="312" spans="2:65" s="1" customFormat="1" ht="16.5" customHeight="1" x14ac:dyDescent="0.2">
      <c r="B312" s="138"/>
      <c r="C312" s="139" t="s">
        <v>766</v>
      </c>
      <c r="D312" s="139" t="s">
        <v>170</v>
      </c>
      <c r="E312" s="140" t="s">
        <v>767</v>
      </c>
      <c r="F312" s="141" t="s">
        <v>768</v>
      </c>
      <c r="G312" s="142" t="s">
        <v>252</v>
      </c>
      <c r="H312" s="143">
        <v>10</v>
      </c>
      <c r="I312" s="144"/>
      <c r="J312" s="144"/>
      <c r="K312" s="145">
        <f t="shared" si="92"/>
        <v>0</v>
      </c>
      <c r="L312" s="146"/>
      <c r="M312" s="33"/>
      <c r="N312" s="147" t="s">
        <v>3</v>
      </c>
      <c r="O312" s="148" t="s">
        <v>45</v>
      </c>
      <c r="P312" s="149">
        <f t="shared" si="93"/>
        <v>0</v>
      </c>
      <c r="Q312" s="149">
        <f t="shared" si="94"/>
        <v>0</v>
      </c>
      <c r="R312" s="149">
        <f t="shared" si="95"/>
        <v>0</v>
      </c>
      <c r="T312" s="150">
        <f t="shared" si="96"/>
        <v>0</v>
      </c>
      <c r="U312" s="150">
        <v>0</v>
      </c>
      <c r="V312" s="150">
        <f t="shared" si="97"/>
        <v>0</v>
      </c>
      <c r="W312" s="150">
        <v>0</v>
      </c>
      <c r="X312" s="151">
        <f t="shared" si="98"/>
        <v>0</v>
      </c>
      <c r="AR312" s="152" t="s">
        <v>174</v>
      </c>
      <c r="AT312" s="152" t="s">
        <v>170</v>
      </c>
      <c r="AU312" s="152" t="s">
        <v>164</v>
      </c>
      <c r="AY312" s="18" t="s">
        <v>165</v>
      </c>
      <c r="BE312" s="153">
        <f t="shared" si="99"/>
        <v>0</v>
      </c>
      <c r="BF312" s="153">
        <f t="shared" si="100"/>
        <v>0</v>
      </c>
      <c r="BG312" s="153">
        <f t="shared" si="101"/>
        <v>0</v>
      </c>
      <c r="BH312" s="153">
        <f t="shared" si="102"/>
        <v>0</v>
      </c>
      <c r="BI312" s="153">
        <f t="shared" si="103"/>
        <v>0</v>
      </c>
      <c r="BJ312" s="18" t="s">
        <v>84</v>
      </c>
      <c r="BK312" s="153">
        <f t="shared" si="104"/>
        <v>0</v>
      </c>
      <c r="BL312" s="18" t="s">
        <v>174</v>
      </c>
      <c r="BM312" s="152" t="s">
        <v>769</v>
      </c>
    </row>
    <row r="313" spans="2:65" s="1" customFormat="1" ht="16.5" customHeight="1" x14ac:dyDescent="0.2">
      <c r="B313" s="138"/>
      <c r="C313" s="139" t="s">
        <v>770</v>
      </c>
      <c r="D313" s="139" t="s">
        <v>170</v>
      </c>
      <c r="E313" s="140" t="s">
        <v>771</v>
      </c>
      <c r="F313" s="141" t="s">
        <v>772</v>
      </c>
      <c r="G313" s="142" t="s">
        <v>252</v>
      </c>
      <c r="H313" s="143">
        <v>20</v>
      </c>
      <c r="I313" s="144"/>
      <c r="J313" s="144"/>
      <c r="K313" s="145">
        <f t="shared" si="92"/>
        <v>0</v>
      </c>
      <c r="L313" s="146"/>
      <c r="M313" s="33"/>
      <c r="N313" s="147" t="s">
        <v>3</v>
      </c>
      <c r="O313" s="148" t="s">
        <v>45</v>
      </c>
      <c r="P313" s="149">
        <f t="shared" si="93"/>
        <v>0</v>
      </c>
      <c r="Q313" s="149">
        <f t="shared" si="94"/>
        <v>0</v>
      </c>
      <c r="R313" s="149">
        <f t="shared" si="95"/>
        <v>0</v>
      </c>
      <c r="T313" s="150">
        <f t="shared" si="96"/>
        <v>0</v>
      </c>
      <c r="U313" s="150">
        <v>0</v>
      </c>
      <c r="V313" s="150">
        <f t="shared" si="97"/>
        <v>0</v>
      </c>
      <c r="W313" s="150">
        <v>0</v>
      </c>
      <c r="X313" s="151">
        <f t="shared" si="98"/>
        <v>0</v>
      </c>
      <c r="AR313" s="152" t="s">
        <v>174</v>
      </c>
      <c r="AT313" s="152" t="s">
        <v>170</v>
      </c>
      <c r="AU313" s="152" t="s">
        <v>164</v>
      </c>
      <c r="AY313" s="18" t="s">
        <v>165</v>
      </c>
      <c r="BE313" s="153">
        <f t="shared" si="99"/>
        <v>0</v>
      </c>
      <c r="BF313" s="153">
        <f t="shared" si="100"/>
        <v>0</v>
      </c>
      <c r="BG313" s="153">
        <f t="shared" si="101"/>
        <v>0</v>
      </c>
      <c r="BH313" s="153">
        <f t="shared" si="102"/>
        <v>0</v>
      </c>
      <c r="BI313" s="153">
        <f t="shared" si="103"/>
        <v>0</v>
      </c>
      <c r="BJ313" s="18" t="s">
        <v>84</v>
      </c>
      <c r="BK313" s="153">
        <f t="shared" si="104"/>
        <v>0</v>
      </c>
      <c r="BL313" s="18" t="s">
        <v>174</v>
      </c>
      <c r="BM313" s="152" t="s">
        <v>773</v>
      </c>
    </row>
    <row r="314" spans="2:65" s="1" customFormat="1" ht="16.5" customHeight="1" x14ac:dyDescent="0.2">
      <c r="B314" s="138"/>
      <c r="C314" s="139" t="s">
        <v>774</v>
      </c>
      <c r="D314" s="139" t="s">
        <v>170</v>
      </c>
      <c r="E314" s="140" t="s">
        <v>775</v>
      </c>
      <c r="F314" s="141" t="s">
        <v>279</v>
      </c>
      <c r="G314" s="142" t="s">
        <v>252</v>
      </c>
      <c r="H314" s="143">
        <v>15</v>
      </c>
      <c r="I314" s="144"/>
      <c r="J314" s="144"/>
      <c r="K314" s="145">
        <f t="shared" si="92"/>
        <v>0</v>
      </c>
      <c r="L314" s="146"/>
      <c r="M314" s="33"/>
      <c r="N314" s="147" t="s">
        <v>3</v>
      </c>
      <c r="O314" s="148" t="s">
        <v>45</v>
      </c>
      <c r="P314" s="149">
        <f t="shared" si="93"/>
        <v>0</v>
      </c>
      <c r="Q314" s="149">
        <f t="shared" si="94"/>
        <v>0</v>
      </c>
      <c r="R314" s="149">
        <f t="shared" si="95"/>
        <v>0</v>
      </c>
      <c r="T314" s="150">
        <f t="shared" si="96"/>
        <v>0</v>
      </c>
      <c r="U314" s="150">
        <v>0</v>
      </c>
      <c r="V314" s="150">
        <f t="shared" si="97"/>
        <v>0</v>
      </c>
      <c r="W314" s="150">
        <v>0</v>
      </c>
      <c r="X314" s="151">
        <f t="shared" si="98"/>
        <v>0</v>
      </c>
      <c r="AR314" s="152" t="s">
        <v>174</v>
      </c>
      <c r="AT314" s="152" t="s">
        <v>170</v>
      </c>
      <c r="AU314" s="152" t="s">
        <v>164</v>
      </c>
      <c r="AY314" s="18" t="s">
        <v>165</v>
      </c>
      <c r="BE314" s="153">
        <f t="shared" si="99"/>
        <v>0</v>
      </c>
      <c r="BF314" s="153">
        <f t="shared" si="100"/>
        <v>0</v>
      </c>
      <c r="BG314" s="153">
        <f t="shared" si="101"/>
        <v>0</v>
      </c>
      <c r="BH314" s="153">
        <f t="shared" si="102"/>
        <v>0</v>
      </c>
      <c r="BI314" s="153">
        <f t="shared" si="103"/>
        <v>0</v>
      </c>
      <c r="BJ314" s="18" t="s">
        <v>84</v>
      </c>
      <c r="BK314" s="153">
        <f t="shared" si="104"/>
        <v>0</v>
      </c>
      <c r="BL314" s="18" t="s">
        <v>174</v>
      </c>
      <c r="BM314" s="152" t="s">
        <v>776</v>
      </c>
    </row>
    <row r="315" spans="2:65" s="11" customFormat="1" ht="20.9" customHeight="1" x14ac:dyDescent="0.25">
      <c r="B315" s="125"/>
      <c r="D315" s="126" t="s">
        <v>75</v>
      </c>
      <c r="E315" s="136" t="s">
        <v>305</v>
      </c>
      <c r="F315" s="282" t="s">
        <v>306</v>
      </c>
      <c r="I315" s="128"/>
      <c r="J315" s="128"/>
      <c r="K315" s="137">
        <f>BK315</f>
        <v>0</v>
      </c>
      <c r="M315" s="125"/>
      <c r="N315" s="130"/>
      <c r="Q315" s="131">
        <f>SUM(Q316:Q324)</f>
        <v>0</v>
      </c>
      <c r="R315" s="131">
        <f>SUM(R316:R324)</f>
        <v>0</v>
      </c>
      <c r="T315" s="132">
        <f>SUM(T316:T324)</f>
        <v>0</v>
      </c>
      <c r="V315" s="132">
        <f>SUM(V316:V324)</f>
        <v>0</v>
      </c>
      <c r="X315" s="133">
        <f>SUM(X316:X324)</f>
        <v>0</v>
      </c>
      <c r="AR315" s="126" t="s">
        <v>164</v>
      </c>
      <c r="AT315" s="134" t="s">
        <v>75</v>
      </c>
      <c r="AU315" s="134" t="s">
        <v>86</v>
      </c>
      <c r="AY315" s="126" t="s">
        <v>165</v>
      </c>
      <c r="BK315" s="135">
        <f>SUM(BK316:BK324)</f>
        <v>0</v>
      </c>
    </row>
    <row r="316" spans="2:65" s="1" customFormat="1" ht="16.5" customHeight="1" x14ac:dyDescent="0.2">
      <c r="B316" s="138"/>
      <c r="C316" s="139" t="s">
        <v>777</v>
      </c>
      <c r="D316" s="139" t="s">
        <v>170</v>
      </c>
      <c r="E316" s="140" t="s">
        <v>308</v>
      </c>
      <c r="F316" s="141" t="s">
        <v>309</v>
      </c>
      <c r="G316" s="142" t="s">
        <v>310</v>
      </c>
      <c r="H316" s="143">
        <v>1</v>
      </c>
      <c r="I316" s="144"/>
      <c r="J316" s="144"/>
      <c r="K316" s="145">
        <f t="shared" ref="K316:K324" si="105">ROUND(P316*H316,2)</f>
        <v>0</v>
      </c>
      <c r="L316" s="146"/>
      <c r="M316" s="33"/>
      <c r="N316" s="147" t="s">
        <v>3</v>
      </c>
      <c r="O316" s="148" t="s">
        <v>45</v>
      </c>
      <c r="P316" s="149">
        <f t="shared" ref="P316:P324" si="106">I316+J316</f>
        <v>0</v>
      </c>
      <c r="Q316" s="149">
        <f t="shared" ref="Q316:Q324" si="107">ROUND(I316*H316,2)</f>
        <v>0</v>
      </c>
      <c r="R316" s="149">
        <f t="shared" ref="R316:R324" si="108">ROUND(J316*H316,2)</f>
        <v>0</v>
      </c>
      <c r="T316" s="150">
        <f t="shared" ref="T316:T324" si="109">S316*H316</f>
        <v>0</v>
      </c>
      <c r="U316" s="150">
        <v>0</v>
      </c>
      <c r="V316" s="150">
        <f t="shared" ref="V316:V324" si="110">U316*H316</f>
        <v>0</v>
      </c>
      <c r="W316" s="150">
        <v>0</v>
      </c>
      <c r="X316" s="151">
        <f t="shared" ref="X316:X324" si="111">W316*H316</f>
        <v>0</v>
      </c>
      <c r="AR316" s="152" t="s">
        <v>311</v>
      </c>
      <c r="AT316" s="152" t="s">
        <v>170</v>
      </c>
      <c r="AU316" s="152" t="s">
        <v>164</v>
      </c>
      <c r="AY316" s="18" t="s">
        <v>165</v>
      </c>
      <c r="BE316" s="153">
        <f t="shared" ref="BE316:BE324" si="112">IF(O316="základní",K316,0)</f>
        <v>0</v>
      </c>
      <c r="BF316" s="153">
        <f t="shared" ref="BF316:BF324" si="113">IF(O316="snížená",K316,0)</f>
        <v>0</v>
      </c>
      <c r="BG316" s="153">
        <f t="shared" ref="BG316:BG324" si="114">IF(O316="zákl. přenesená",K316,0)</f>
        <v>0</v>
      </c>
      <c r="BH316" s="153">
        <f t="shared" ref="BH316:BH324" si="115">IF(O316="sníž. přenesená",K316,0)</f>
        <v>0</v>
      </c>
      <c r="BI316" s="153">
        <f t="shared" ref="BI316:BI324" si="116">IF(O316="nulová",K316,0)</f>
        <v>0</v>
      </c>
      <c r="BJ316" s="18" t="s">
        <v>84</v>
      </c>
      <c r="BK316" s="153">
        <f t="shared" ref="BK316:BK324" si="117">ROUND(P316*H316,2)</f>
        <v>0</v>
      </c>
      <c r="BL316" s="18" t="s">
        <v>311</v>
      </c>
      <c r="BM316" s="152" t="s">
        <v>778</v>
      </c>
    </row>
    <row r="317" spans="2:65" s="1" customFormat="1" ht="24.15" customHeight="1" x14ac:dyDescent="0.2">
      <c r="B317" s="138"/>
      <c r="C317" s="139" t="s">
        <v>779</v>
      </c>
      <c r="D317" s="139" t="s">
        <v>170</v>
      </c>
      <c r="E317" s="140" t="s">
        <v>314</v>
      </c>
      <c r="F317" s="141" t="s">
        <v>315</v>
      </c>
      <c r="G317" s="142" t="s">
        <v>310</v>
      </c>
      <c r="H317" s="143">
        <v>1</v>
      </c>
      <c r="I317" s="144"/>
      <c r="J317" s="144"/>
      <c r="K317" s="145">
        <f t="shared" si="105"/>
        <v>0</v>
      </c>
      <c r="L317" s="146"/>
      <c r="M317" s="33"/>
      <c r="N317" s="147" t="s">
        <v>3</v>
      </c>
      <c r="O317" s="148" t="s">
        <v>45</v>
      </c>
      <c r="P317" s="149">
        <f t="shared" si="106"/>
        <v>0</v>
      </c>
      <c r="Q317" s="149">
        <f t="shared" si="107"/>
        <v>0</v>
      </c>
      <c r="R317" s="149">
        <f t="shared" si="108"/>
        <v>0</v>
      </c>
      <c r="T317" s="150">
        <f t="shared" si="109"/>
        <v>0</v>
      </c>
      <c r="U317" s="150">
        <v>0</v>
      </c>
      <c r="V317" s="150">
        <f t="shared" si="110"/>
        <v>0</v>
      </c>
      <c r="W317" s="150">
        <v>0</v>
      </c>
      <c r="X317" s="151">
        <f t="shared" si="111"/>
        <v>0</v>
      </c>
      <c r="AR317" s="152" t="s">
        <v>311</v>
      </c>
      <c r="AT317" s="152" t="s">
        <v>170</v>
      </c>
      <c r="AU317" s="152" t="s">
        <v>164</v>
      </c>
      <c r="AY317" s="18" t="s">
        <v>165</v>
      </c>
      <c r="BE317" s="153">
        <f t="shared" si="112"/>
        <v>0</v>
      </c>
      <c r="BF317" s="153">
        <f t="shared" si="113"/>
        <v>0</v>
      </c>
      <c r="BG317" s="153">
        <f t="shared" si="114"/>
        <v>0</v>
      </c>
      <c r="BH317" s="153">
        <f t="shared" si="115"/>
        <v>0</v>
      </c>
      <c r="BI317" s="153">
        <f t="shared" si="116"/>
        <v>0</v>
      </c>
      <c r="BJ317" s="18" t="s">
        <v>84</v>
      </c>
      <c r="BK317" s="153">
        <f t="shared" si="117"/>
        <v>0</v>
      </c>
      <c r="BL317" s="18" t="s">
        <v>311</v>
      </c>
      <c r="BM317" s="152" t="s">
        <v>780</v>
      </c>
    </row>
    <row r="318" spans="2:65" s="1" customFormat="1" ht="16.5" customHeight="1" x14ac:dyDescent="0.2">
      <c r="B318" s="138"/>
      <c r="C318" s="139" t="s">
        <v>781</v>
      </c>
      <c r="D318" s="139" t="s">
        <v>170</v>
      </c>
      <c r="E318" s="140" t="s">
        <v>318</v>
      </c>
      <c r="F318" s="141" t="s">
        <v>319</v>
      </c>
      <c r="G318" s="142" t="s">
        <v>310</v>
      </c>
      <c r="H318" s="143">
        <v>1</v>
      </c>
      <c r="I318" s="144"/>
      <c r="J318" s="144"/>
      <c r="K318" s="145">
        <f t="shared" si="105"/>
        <v>0</v>
      </c>
      <c r="L318" s="146"/>
      <c r="M318" s="33"/>
      <c r="N318" s="147" t="s">
        <v>3</v>
      </c>
      <c r="O318" s="148" t="s">
        <v>45</v>
      </c>
      <c r="P318" s="149">
        <f t="shared" si="106"/>
        <v>0</v>
      </c>
      <c r="Q318" s="149">
        <f t="shared" si="107"/>
        <v>0</v>
      </c>
      <c r="R318" s="149">
        <f t="shared" si="108"/>
        <v>0</v>
      </c>
      <c r="T318" s="150">
        <f t="shared" si="109"/>
        <v>0</v>
      </c>
      <c r="U318" s="150">
        <v>0</v>
      </c>
      <c r="V318" s="150">
        <f t="shared" si="110"/>
        <v>0</v>
      </c>
      <c r="W318" s="150">
        <v>0</v>
      </c>
      <c r="X318" s="151">
        <f t="shared" si="111"/>
        <v>0</v>
      </c>
      <c r="AR318" s="152" t="s">
        <v>311</v>
      </c>
      <c r="AT318" s="152" t="s">
        <v>170</v>
      </c>
      <c r="AU318" s="152" t="s">
        <v>164</v>
      </c>
      <c r="AY318" s="18" t="s">
        <v>165</v>
      </c>
      <c r="BE318" s="153">
        <f t="shared" si="112"/>
        <v>0</v>
      </c>
      <c r="BF318" s="153">
        <f t="shared" si="113"/>
        <v>0</v>
      </c>
      <c r="BG318" s="153">
        <f t="shared" si="114"/>
        <v>0</v>
      </c>
      <c r="BH318" s="153">
        <f t="shared" si="115"/>
        <v>0</v>
      </c>
      <c r="BI318" s="153">
        <f t="shared" si="116"/>
        <v>0</v>
      </c>
      <c r="BJ318" s="18" t="s">
        <v>84</v>
      </c>
      <c r="BK318" s="153">
        <f t="shared" si="117"/>
        <v>0</v>
      </c>
      <c r="BL318" s="18" t="s">
        <v>311</v>
      </c>
      <c r="BM318" s="152" t="s">
        <v>782</v>
      </c>
    </row>
    <row r="319" spans="2:65" s="1" customFormat="1" ht="16.5" customHeight="1" x14ac:dyDescent="0.2">
      <c r="B319" s="138"/>
      <c r="C319" s="139" t="s">
        <v>783</v>
      </c>
      <c r="D319" s="139" t="s">
        <v>170</v>
      </c>
      <c r="E319" s="140" t="s">
        <v>322</v>
      </c>
      <c r="F319" s="141" t="s">
        <v>323</v>
      </c>
      <c r="G319" s="142" t="s">
        <v>310</v>
      </c>
      <c r="H319" s="143">
        <v>1</v>
      </c>
      <c r="I319" s="144"/>
      <c r="J319" s="144"/>
      <c r="K319" s="145">
        <f t="shared" si="105"/>
        <v>0</v>
      </c>
      <c r="L319" s="146"/>
      <c r="M319" s="33"/>
      <c r="N319" s="147" t="s">
        <v>3</v>
      </c>
      <c r="O319" s="148" t="s">
        <v>45</v>
      </c>
      <c r="P319" s="149">
        <f t="shared" si="106"/>
        <v>0</v>
      </c>
      <c r="Q319" s="149">
        <f t="shared" si="107"/>
        <v>0</v>
      </c>
      <c r="R319" s="149">
        <f t="shared" si="108"/>
        <v>0</v>
      </c>
      <c r="T319" s="150">
        <f t="shared" si="109"/>
        <v>0</v>
      </c>
      <c r="U319" s="150">
        <v>0</v>
      </c>
      <c r="V319" s="150">
        <f t="shared" si="110"/>
        <v>0</v>
      </c>
      <c r="W319" s="150">
        <v>0</v>
      </c>
      <c r="X319" s="151">
        <f t="shared" si="111"/>
        <v>0</v>
      </c>
      <c r="AR319" s="152" t="s">
        <v>311</v>
      </c>
      <c r="AT319" s="152" t="s">
        <v>170</v>
      </c>
      <c r="AU319" s="152" t="s">
        <v>164</v>
      </c>
      <c r="AY319" s="18" t="s">
        <v>165</v>
      </c>
      <c r="BE319" s="153">
        <f t="shared" si="112"/>
        <v>0</v>
      </c>
      <c r="BF319" s="153">
        <f t="shared" si="113"/>
        <v>0</v>
      </c>
      <c r="BG319" s="153">
        <f t="shared" si="114"/>
        <v>0</v>
      </c>
      <c r="BH319" s="153">
        <f t="shared" si="115"/>
        <v>0</v>
      </c>
      <c r="BI319" s="153">
        <f t="shared" si="116"/>
        <v>0</v>
      </c>
      <c r="BJ319" s="18" t="s">
        <v>84</v>
      </c>
      <c r="BK319" s="153">
        <f t="shared" si="117"/>
        <v>0</v>
      </c>
      <c r="BL319" s="18" t="s">
        <v>311</v>
      </c>
      <c r="BM319" s="152" t="s">
        <v>784</v>
      </c>
    </row>
    <row r="320" spans="2:65" s="1" customFormat="1" ht="16.5" customHeight="1" x14ac:dyDescent="0.2">
      <c r="B320" s="138"/>
      <c r="C320" s="139" t="s">
        <v>785</v>
      </c>
      <c r="D320" s="139" t="s">
        <v>170</v>
      </c>
      <c r="E320" s="140" t="s">
        <v>786</v>
      </c>
      <c r="F320" s="141" t="s">
        <v>787</v>
      </c>
      <c r="G320" s="142" t="s">
        <v>788</v>
      </c>
      <c r="H320" s="143">
        <v>1</v>
      </c>
      <c r="I320" s="144"/>
      <c r="J320" s="144"/>
      <c r="K320" s="145">
        <f t="shared" si="105"/>
        <v>0</v>
      </c>
      <c r="L320" s="146"/>
      <c r="M320" s="33"/>
      <c r="N320" s="147" t="s">
        <v>3</v>
      </c>
      <c r="O320" s="148" t="s">
        <v>45</v>
      </c>
      <c r="P320" s="149">
        <f t="shared" si="106"/>
        <v>0</v>
      </c>
      <c r="Q320" s="149">
        <f t="shared" si="107"/>
        <v>0</v>
      </c>
      <c r="R320" s="149">
        <f t="shared" si="108"/>
        <v>0</v>
      </c>
      <c r="T320" s="150">
        <f t="shared" si="109"/>
        <v>0</v>
      </c>
      <c r="U320" s="150">
        <v>0</v>
      </c>
      <c r="V320" s="150">
        <f t="shared" si="110"/>
        <v>0</v>
      </c>
      <c r="W320" s="150">
        <v>0</v>
      </c>
      <c r="X320" s="151">
        <f t="shared" si="111"/>
        <v>0</v>
      </c>
      <c r="AR320" s="152" t="s">
        <v>311</v>
      </c>
      <c r="AT320" s="152" t="s">
        <v>170</v>
      </c>
      <c r="AU320" s="152" t="s">
        <v>164</v>
      </c>
      <c r="AY320" s="18" t="s">
        <v>165</v>
      </c>
      <c r="BE320" s="153">
        <f t="shared" si="112"/>
        <v>0</v>
      </c>
      <c r="BF320" s="153">
        <f t="shared" si="113"/>
        <v>0</v>
      </c>
      <c r="BG320" s="153">
        <f t="shared" si="114"/>
        <v>0</v>
      </c>
      <c r="BH320" s="153">
        <f t="shared" si="115"/>
        <v>0</v>
      </c>
      <c r="BI320" s="153">
        <f t="shared" si="116"/>
        <v>0</v>
      </c>
      <c r="BJ320" s="18" t="s">
        <v>84</v>
      </c>
      <c r="BK320" s="153">
        <f t="shared" si="117"/>
        <v>0</v>
      </c>
      <c r="BL320" s="18" t="s">
        <v>311</v>
      </c>
      <c r="BM320" s="152" t="s">
        <v>789</v>
      </c>
    </row>
    <row r="321" spans="2:65" s="1" customFormat="1" ht="21.75" customHeight="1" x14ac:dyDescent="0.2">
      <c r="B321" s="138"/>
      <c r="C321" s="139" t="s">
        <v>790</v>
      </c>
      <c r="D321" s="139" t="s">
        <v>170</v>
      </c>
      <c r="E321" s="140" t="s">
        <v>791</v>
      </c>
      <c r="F321" s="141" t="s">
        <v>792</v>
      </c>
      <c r="G321" s="142" t="s">
        <v>788</v>
      </c>
      <c r="H321" s="143">
        <v>1</v>
      </c>
      <c r="I321" s="144"/>
      <c r="J321" s="144"/>
      <c r="K321" s="145">
        <f t="shared" si="105"/>
        <v>0</v>
      </c>
      <c r="L321" s="146"/>
      <c r="M321" s="33"/>
      <c r="N321" s="147" t="s">
        <v>3</v>
      </c>
      <c r="O321" s="148" t="s">
        <v>45</v>
      </c>
      <c r="P321" s="149">
        <f t="shared" si="106"/>
        <v>0</v>
      </c>
      <c r="Q321" s="149">
        <f t="shared" si="107"/>
        <v>0</v>
      </c>
      <c r="R321" s="149">
        <f t="shared" si="108"/>
        <v>0</v>
      </c>
      <c r="T321" s="150">
        <f t="shared" si="109"/>
        <v>0</v>
      </c>
      <c r="U321" s="150">
        <v>0</v>
      </c>
      <c r="V321" s="150">
        <f t="shared" si="110"/>
        <v>0</v>
      </c>
      <c r="W321" s="150">
        <v>0</v>
      </c>
      <c r="X321" s="151">
        <f t="shared" si="111"/>
        <v>0</v>
      </c>
      <c r="AR321" s="152" t="s">
        <v>311</v>
      </c>
      <c r="AT321" s="152" t="s">
        <v>170</v>
      </c>
      <c r="AU321" s="152" t="s">
        <v>164</v>
      </c>
      <c r="AY321" s="18" t="s">
        <v>165</v>
      </c>
      <c r="BE321" s="153">
        <f t="shared" si="112"/>
        <v>0</v>
      </c>
      <c r="BF321" s="153">
        <f t="shared" si="113"/>
        <v>0</v>
      </c>
      <c r="BG321" s="153">
        <f t="shared" si="114"/>
        <v>0</v>
      </c>
      <c r="BH321" s="153">
        <f t="shared" si="115"/>
        <v>0</v>
      </c>
      <c r="BI321" s="153">
        <f t="shared" si="116"/>
        <v>0</v>
      </c>
      <c r="BJ321" s="18" t="s">
        <v>84</v>
      </c>
      <c r="BK321" s="153">
        <f t="shared" si="117"/>
        <v>0</v>
      </c>
      <c r="BL321" s="18" t="s">
        <v>311</v>
      </c>
      <c r="BM321" s="152" t="s">
        <v>793</v>
      </c>
    </row>
    <row r="322" spans="2:65" s="1" customFormat="1" ht="21.75" customHeight="1" x14ac:dyDescent="0.2">
      <c r="B322" s="138"/>
      <c r="C322" s="139" t="s">
        <v>794</v>
      </c>
      <c r="D322" s="139" t="s">
        <v>170</v>
      </c>
      <c r="E322" s="140" t="s">
        <v>795</v>
      </c>
      <c r="F322" s="141" t="s">
        <v>796</v>
      </c>
      <c r="G322" s="142" t="s">
        <v>788</v>
      </c>
      <c r="H322" s="143">
        <v>1</v>
      </c>
      <c r="I322" s="144"/>
      <c r="J322" s="144"/>
      <c r="K322" s="145">
        <f t="shared" si="105"/>
        <v>0</v>
      </c>
      <c r="L322" s="146"/>
      <c r="M322" s="33"/>
      <c r="N322" s="147" t="s">
        <v>3</v>
      </c>
      <c r="O322" s="148" t="s">
        <v>45</v>
      </c>
      <c r="P322" s="149">
        <f t="shared" si="106"/>
        <v>0</v>
      </c>
      <c r="Q322" s="149">
        <f t="shared" si="107"/>
        <v>0</v>
      </c>
      <c r="R322" s="149">
        <f t="shared" si="108"/>
        <v>0</v>
      </c>
      <c r="T322" s="150">
        <f t="shared" si="109"/>
        <v>0</v>
      </c>
      <c r="U322" s="150">
        <v>0</v>
      </c>
      <c r="V322" s="150">
        <f t="shared" si="110"/>
        <v>0</v>
      </c>
      <c r="W322" s="150">
        <v>0</v>
      </c>
      <c r="X322" s="151">
        <f t="shared" si="111"/>
        <v>0</v>
      </c>
      <c r="AR322" s="152" t="s">
        <v>311</v>
      </c>
      <c r="AT322" s="152" t="s">
        <v>170</v>
      </c>
      <c r="AU322" s="152" t="s">
        <v>164</v>
      </c>
      <c r="AY322" s="18" t="s">
        <v>165</v>
      </c>
      <c r="BE322" s="153">
        <f t="shared" si="112"/>
        <v>0</v>
      </c>
      <c r="BF322" s="153">
        <f t="shared" si="113"/>
        <v>0</v>
      </c>
      <c r="BG322" s="153">
        <f t="shared" si="114"/>
        <v>0</v>
      </c>
      <c r="BH322" s="153">
        <f t="shared" si="115"/>
        <v>0</v>
      </c>
      <c r="BI322" s="153">
        <f t="shared" si="116"/>
        <v>0</v>
      </c>
      <c r="BJ322" s="18" t="s">
        <v>84</v>
      </c>
      <c r="BK322" s="153">
        <f t="shared" si="117"/>
        <v>0</v>
      </c>
      <c r="BL322" s="18" t="s">
        <v>311</v>
      </c>
      <c r="BM322" s="152" t="s">
        <v>797</v>
      </c>
    </row>
    <row r="323" spans="2:65" s="1" customFormat="1" ht="21.75" customHeight="1" x14ac:dyDescent="0.2">
      <c r="B323" s="138"/>
      <c r="C323" s="139" t="s">
        <v>798</v>
      </c>
      <c r="D323" s="139" t="s">
        <v>170</v>
      </c>
      <c r="E323" s="140" t="s">
        <v>799</v>
      </c>
      <c r="F323" s="141" t="s">
        <v>800</v>
      </c>
      <c r="G323" s="142" t="s">
        <v>788</v>
      </c>
      <c r="H323" s="143">
        <v>1</v>
      </c>
      <c r="I323" s="144"/>
      <c r="J323" s="144"/>
      <c r="K323" s="145">
        <f t="shared" si="105"/>
        <v>0</v>
      </c>
      <c r="L323" s="146"/>
      <c r="M323" s="33"/>
      <c r="N323" s="147" t="s">
        <v>3</v>
      </c>
      <c r="O323" s="148" t="s">
        <v>45</v>
      </c>
      <c r="P323" s="149">
        <f t="shared" si="106"/>
        <v>0</v>
      </c>
      <c r="Q323" s="149">
        <f t="shared" si="107"/>
        <v>0</v>
      </c>
      <c r="R323" s="149">
        <f t="shared" si="108"/>
        <v>0</v>
      </c>
      <c r="T323" s="150">
        <f t="shared" si="109"/>
        <v>0</v>
      </c>
      <c r="U323" s="150">
        <v>0</v>
      </c>
      <c r="V323" s="150">
        <f t="shared" si="110"/>
        <v>0</v>
      </c>
      <c r="W323" s="150">
        <v>0</v>
      </c>
      <c r="X323" s="151">
        <f t="shared" si="111"/>
        <v>0</v>
      </c>
      <c r="AR323" s="152" t="s">
        <v>311</v>
      </c>
      <c r="AT323" s="152" t="s">
        <v>170</v>
      </c>
      <c r="AU323" s="152" t="s">
        <v>164</v>
      </c>
      <c r="AY323" s="18" t="s">
        <v>165</v>
      </c>
      <c r="BE323" s="153">
        <f t="shared" si="112"/>
        <v>0</v>
      </c>
      <c r="BF323" s="153">
        <f t="shared" si="113"/>
        <v>0</v>
      </c>
      <c r="BG323" s="153">
        <f t="shared" si="114"/>
        <v>0</v>
      </c>
      <c r="BH323" s="153">
        <f t="shared" si="115"/>
        <v>0</v>
      </c>
      <c r="BI323" s="153">
        <f t="shared" si="116"/>
        <v>0</v>
      </c>
      <c r="BJ323" s="18" t="s">
        <v>84</v>
      </c>
      <c r="BK323" s="153">
        <f t="shared" si="117"/>
        <v>0</v>
      </c>
      <c r="BL323" s="18" t="s">
        <v>311</v>
      </c>
      <c r="BM323" s="152" t="s">
        <v>801</v>
      </c>
    </row>
    <row r="324" spans="2:65" s="1" customFormat="1" ht="16.5" customHeight="1" x14ac:dyDescent="0.2">
      <c r="B324" s="138"/>
      <c r="C324" s="139" t="s">
        <v>802</v>
      </c>
      <c r="D324" s="139" t="s">
        <v>170</v>
      </c>
      <c r="E324" s="140" t="s">
        <v>582</v>
      </c>
      <c r="F324" s="141" t="s">
        <v>583</v>
      </c>
      <c r="G324" s="142" t="s">
        <v>310</v>
      </c>
      <c r="H324" s="143">
        <v>1</v>
      </c>
      <c r="I324" s="144"/>
      <c r="J324" s="144"/>
      <c r="K324" s="145">
        <f t="shared" si="105"/>
        <v>0</v>
      </c>
      <c r="L324" s="146"/>
      <c r="M324" s="33"/>
      <c r="N324" s="147" t="s">
        <v>3</v>
      </c>
      <c r="O324" s="148" t="s">
        <v>45</v>
      </c>
      <c r="P324" s="149">
        <f t="shared" si="106"/>
        <v>0</v>
      </c>
      <c r="Q324" s="149">
        <f t="shared" si="107"/>
        <v>0</v>
      </c>
      <c r="R324" s="149">
        <f t="shared" si="108"/>
        <v>0</v>
      </c>
      <c r="T324" s="150">
        <f t="shared" si="109"/>
        <v>0</v>
      </c>
      <c r="U324" s="150">
        <v>0</v>
      </c>
      <c r="V324" s="150">
        <f t="shared" si="110"/>
        <v>0</v>
      </c>
      <c r="W324" s="150">
        <v>0</v>
      </c>
      <c r="X324" s="151">
        <f t="shared" si="111"/>
        <v>0</v>
      </c>
      <c r="AR324" s="152" t="s">
        <v>311</v>
      </c>
      <c r="AT324" s="152" t="s">
        <v>170</v>
      </c>
      <c r="AU324" s="152" t="s">
        <v>164</v>
      </c>
      <c r="AY324" s="18" t="s">
        <v>165</v>
      </c>
      <c r="BE324" s="153">
        <f t="shared" si="112"/>
        <v>0</v>
      </c>
      <c r="BF324" s="153">
        <f t="shared" si="113"/>
        <v>0</v>
      </c>
      <c r="BG324" s="153">
        <f t="shared" si="114"/>
        <v>0</v>
      </c>
      <c r="BH324" s="153">
        <f t="shared" si="115"/>
        <v>0</v>
      </c>
      <c r="BI324" s="153">
        <f t="shared" si="116"/>
        <v>0</v>
      </c>
      <c r="BJ324" s="18" t="s">
        <v>84</v>
      </c>
      <c r="BK324" s="153">
        <f t="shared" si="117"/>
        <v>0</v>
      </c>
      <c r="BL324" s="18" t="s">
        <v>311</v>
      </c>
      <c r="BM324" s="152" t="s">
        <v>803</v>
      </c>
    </row>
    <row r="325" spans="2:65" s="11" customFormat="1" ht="22.75" customHeight="1" x14ac:dyDescent="0.25">
      <c r="B325" s="125"/>
      <c r="D325" s="126" t="s">
        <v>75</v>
      </c>
      <c r="E325" s="136" t="s">
        <v>804</v>
      </c>
      <c r="F325" s="282" t="s">
        <v>805</v>
      </c>
      <c r="I325" s="128"/>
      <c r="J325" s="128"/>
      <c r="K325" s="137">
        <f>BK325</f>
        <v>0</v>
      </c>
      <c r="M325" s="125"/>
      <c r="N325" s="130"/>
      <c r="Q325" s="131">
        <f>Q326+Q343+Q350</f>
        <v>0</v>
      </c>
      <c r="R325" s="131">
        <f>R326+R343+R350</f>
        <v>0</v>
      </c>
      <c r="T325" s="132">
        <f>T326+T343+T350</f>
        <v>0</v>
      </c>
      <c r="V325" s="132">
        <f>V326+V343+V350</f>
        <v>0</v>
      </c>
      <c r="X325" s="133">
        <f>X326+X343+X350</f>
        <v>0</v>
      </c>
      <c r="AR325" s="126" t="s">
        <v>164</v>
      </c>
      <c r="AT325" s="134" t="s">
        <v>75</v>
      </c>
      <c r="AU325" s="134" t="s">
        <v>84</v>
      </c>
      <c r="AY325" s="126" t="s">
        <v>165</v>
      </c>
      <c r="BK325" s="135">
        <f>BK326+BK343+BK350</f>
        <v>0</v>
      </c>
    </row>
    <row r="326" spans="2:65" s="11" customFormat="1" ht="20.9" customHeight="1" x14ac:dyDescent="0.25">
      <c r="B326" s="125"/>
      <c r="D326" s="126" t="s">
        <v>75</v>
      </c>
      <c r="E326" s="136" t="s">
        <v>168</v>
      </c>
      <c r="F326" s="282" t="s">
        <v>169</v>
      </c>
      <c r="I326" s="128"/>
      <c r="J326" s="128"/>
      <c r="K326" s="137">
        <f>BK326</f>
        <v>0</v>
      </c>
      <c r="M326" s="125"/>
      <c r="N326" s="130"/>
      <c r="Q326" s="131">
        <f>SUM(Q327:Q342)</f>
        <v>0</v>
      </c>
      <c r="R326" s="131">
        <f>SUM(R327:R342)</f>
        <v>0</v>
      </c>
      <c r="T326" s="132">
        <f>SUM(T327:T342)</f>
        <v>0</v>
      </c>
      <c r="V326" s="132">
        <f>SUM(V327:V342)</f>
        <v>0</v>
      </c>
      <c r="X326" s="133">
        <f>SUM(X327:X342)</f>
        <v>0</v>
      </c>
      <c r="AR326" s="126" t="s">
        <v>164</v>
      </c>
      <c r="AT326" s="134" t="s">
        <v>75</v>
      </c>
      <c r="AU326" s="134" t="s">
        <v>86</v>
      </c>
      <c r="AY326" s="126" t="s">
        <v>165</v>
      </c>
      <c r="BK326" s="135">
        <f>SUM(BK327:BK342)</f>
        <v>0</v>
      </c>
    </row>
    <row r="327" spans="2:65" s="1" customFormat="1" ht="16.5" customHeight="1" x14ac:dyDescent="0.2">
      <c r="B327" s="138"/>
      <c r="C327" s="139" t="s">
        <v>806</v>
      </c>
      <c r="D327" s="139" t="s">
        <v>170</v>
      </c>
      <c r="E327" s="140" t="s">
        <v>807</v>
      </c>
      <c r="F327" s="141" t="s">
        <v>808</v>
      </c>
      <c r="G327" s="142" t="s">
        <v>3</v>
      </c>
      <c r="H327" s="143">
        <v>20</v>
      </c>
      <c r="I327" s="144"/>
      <c r="J327" s="144"/>
      <c r="K327" s="145">
        <f t="shared" ref="K327:K342" si="118">ROUND(P327*H327,2)</f>
        <v>0</v>
      </c>
      <c r="L327" s="146"/>
      <c r="M327" s="33"/>
      <c r="N327" s="147" t="s">
        <v>3</v>
      </c>
      <c r="O327" s="148" t="s">
        <v>45</v>
      </c>
      <c r="P327" s="149">
        <f t="shared" ref="P327:P342" si="119">I327+J327</f>
        <v>0</v>
      </c>
      <c r="Q327" s="149">
        <f t="shared" ref="Q327:Q342" si="120">ROUND(I327*H327,2)</f>
        <v>0</v>
      </c>
      <c r="R327" s="149">
        <f t="shared" ref="R327:R342" si="121">ROUND(J327*H327,2)</f>
        <v>0</v>
      </c>
      <c r="T327" s="150">
        <f t="shared" ref="T327:T342" si="122">S327*H327</f>
        <v>0</v>
      </c>
      <c r="U327" s="150">
        <v>0</v>
      </c>
      <c r="V327" s="150">
        <f t="shared" ref="V327:V342" si="123">U327*H327</f>
        <v>0</v>
      </c>
      <c r="W327" s="150">
        <v>0</v>
      </c>
      <c r="X327" s="151">
        <f t="shared" ref="X327:X342" si="124">W327*H327</f>
        <v>0</v>
      </c>
      <c r="AR327" s="152" t="s">
        <v>174</v>
      </c>
      <c r="AT327" s="152" t="s">
        <v>170</v>
      </c>
      <c r="AU327" s="152" t="s">
        <v>164</v>
      </c>
      <c r="AY327" s="18" t="s">
        <v>165</v>
      </c>
      <c r="BE327" s="153">
        <f t="shared" ref="BE327:BE342" si="125">IF(O327="základní",K327,0)</f>
        <v>0</v>
      </c>
      <c r="BF327" s="153">
        <f t="shared" ref="BF327:BF342" si="126">IF(O327="snížená",K327,0)</f>
        <v>0</v>
      </c>
      <c r="BG327" s="153">
        <f t="shared" ref="BG327:BG342" si="127">IF(O327="zákl. přenesená",K327,0)</f>
        <v>0</v>
      </c>
      <c r="BH327" s="153">
        <f t="shared" ref="BH327:BH342" si="128">IF(O327="sníž. přenesená",K327,0)</f>
        <v>0</v>
      </c>
      <c r="BI327" s="153">
        <f t="shared" ref="BI327:BI342" si="129">IF(O327="nulová",K327,0)</f>
        <v>0</v>
      </c>
      <c r="BJ327" s="18" t="s">
        <v>84</v>
      </c>
      <c r="BK327" s="153">
        <f t="shared" ref="BK327:BK342" si="130">ROUND(P327*H327,2)</f>
        <v>0</v>
      </c>
      <c r="BL327" s="18" t="s">
        <v>174</v>
      </c>
      <c r="BM327" s="152" t="s">
        <v>809</v>
      </c>
    </row>
    <row r="328" spans="2:65" s="1" customFormat="1" ht="16.5" customHeight="1" x14ac:dyDescent="0.2">
      <c r="B328" s="138"/>
      <c r="C328" s="139" t="s">
        <v>810</v>
      </c>
      <c r="D328" s="139" t="s">
        <v>170</v>
      </c>
      <c r="E328" s="140" t="s">
        <v>180</v>
      </c>
      <c r="F328" s="141" t="s">
        <v>181</v>
      </c>
      <c r="G328" s="142" t="s">
        <v>173</v>
      </c>
      <c r="H328" s="143">
        <v>60</v>
      </c>
      <c r="I328" s="144"/>
      <c r="J328" s="144"/>
      <c r="K328" s="145">
        <f t="shared" si="118"/>
        <v>0</v>
      </c>
      <c r="L328" s="146"/>
      <c r="M328" s="33"/>
      <c r="N328" s="147" t="s">
        <v>3</v>
      </c>
      <c r="O328" s="148" t="s">
        <v>45</v>
      </c>
      <c r="P328" s="149">
        <f t="shared" si="119"/>
        <v>0</v>
      </c>
      <c r="Q328" s="149">
        <f t="shared" si="120"/>
        <v>0</v>
      </c>
      <c r="R328" s="149">
        <f t="shared" si="121"/>
        <v>0</v>
      </c>
      <c r="T328" s="150">
        <f t="shared" si="122"/>
        <v>0</v>
      </c>
      <c r="U328" s="150">
        <v>0</v>
      </c>
      <c r="V328" s="150">
        <f t="shared" si="123"/>
        <v>0</v>
      </c>
      <c r="W328" s="150">
        <v>0</v>
      </c>
      <c r="X328" s="151">
        <f t="shared" si="124"/>
        <v>0</v>
      </c>
      <c r="AR328" s="152" t="s">
        <v>174</v>
      </c>
      <c r="AT328" s="152" t="s">
        <v>170</v>
      </c>
      <c r="AU328" s="152" t="s">
        <v>164</v>
      </c>
      <c r="AY328" s="18" t="s">
        <v>165</v>
      </c>
      <c r="BE328" s="153">
        <f t="shared" si="125"/>
        <v>0</v>
      </c>
      <c r="BF328" s="153">
        <f t="shared" si="126"/>
        <v>0</v>
      </c>
      <c r="BG328" s="153">
        <f t="shared" si="127"/>
        <v>0</v>
      </c>
      <c r="BH328" s="153">
        <f t="shared" si="128"/>
        <v>0</v>
      </c>
      <c r="BI328" s="153">
        <f t="shared" si="129"/>
        <v>0</v>
      </c>
      <c r="BJ328" s="18" t="s">
        <v>84</v>
      </c>
      <c r="BK328" s="153">
        <f t="shared" si="130"/>
        <v>0</v>
      </c>
      <c r="BL328" s="18" t="s">
        <v>174</v>
      </c>
      <c r="BM328" s="152" t="s">
        <v>811</v>
      </c>
    </row>
    <row r="329" spans="2:65" s="1" customFormat="1" ht="21.75" customHeight="1" x14ac:dyDescent="0.2">
      <c r="B329" s="138"/>
      <c r="C329" s="139" t="s">
        <v>812</v>
      </c>
      <c r="D329" s="139" t="s">
        <v>170</v>
      </c>
      <c r="E329" s="140" t="s">
        <v>813</v>
      </c>
      <c r="F329" s="141" t="s">
        <v>342</v>
      </c>
      <c r="G329" s="142" t="s">
        <v>173</v>
      </c>
      <c r="H329" s="143">
        <v>125</v>
      </c>
      <c r="I329" s="144"/>
      <c r="J329" s="144"/>
      <c r="K329" s="145">
        <f t="shared" si="118"/>
        <v>0</v>
      </c>
      <c r="L329" s="146"/>
      <c r="M329" s="33"/>
      <c r="N329" s="147" t="s">
        <v>3</v>
      </c>
      <c r="O329" s="148" t="s">
        <v>45</v>
      </c>
      <c r="P329" s="149">
        <f t="shared" si="119"/>
        <v>0</v>
      </c>
      <c r="Q329" s="149">
        <f t="shared" si="120"/>
        <v>0</v>
      </c>
      <c r="R329" s="149">
        <f t="shared" si="121"/>
        <v>0</v>
      </c>
      <c r="T329" s="150">
        <f t="shared" si="122"/>
        <v>0</v>
      </c>
      <c r="U329" s="150">
        <v>0</v>
      </c>
      <c r="V329" s="150">
        <f t="shared" si="123"/>
        <v>0</v>
      </c>
      <c r="W329" s="150">
        <v>0</v>
      </c>
      <c r="X329" s="151">
        <f t="shared" si="124"/>
        <v>0</v>
      </c>
      <c r="AR329" s="152" t="s">
        <v>174</v>
      </c>
      <c r="AT329" s="152" t="s">
        <v>170</v>
      </c>
      <c r="AU329" s="152" t="s">
        <v>164</v>
      </c>
      <c r="AY329" s="18" t="s">
        <v>165</v>
      </c>
      <c r="BE329" s="153">
        <f t="shared" si="125"/>
        <v>0</v>
      </c>
      <c r="BF329" s="153">
        <f t="shared" si="126"/>
        <v>0</v>
      </c>
      <c r="BG329" s="153">
        <f t="shared" si="127"/>
        <v>0</v>
      </c>
      <c r="BH329" s="153">
        <f t="shared" si="128"/>
        <v>0</v>
      </c>
      <c r="BI329" s="153">
        <f t="shared" si="129"/>
        <v>0</v>
      </c>
      <c r="BJ329" s="18" t="s">
        <v>84</v>
      </c>
      <c r="BK329" s="153">
        <f t="shared" si="130"/>
        <v>0</v>
      </c>
      <c r="BL329" s="18" t="s">
        <v>174</v>
      </c>
      <c r="BM329" s="152" t="s">
        <v>814</v>
      </c>
    </row>
    <row r="330" spans="2:65" s="1" customFormat="1" ht="16.5" customHeight="1" x14ac:dyDescent="0.2">
      <c r="B330" s="138"/>
      <c r="C330" s="139" t="s">
        <v>815</v>
      </c>
      <c r="D330" s="139" t="s">
        <v>170</v>
      </c>
      <c r="E330" s="140" t="s">
        <v>816</v>
      </c>
      <c r="F330" s="141" t="s">
        <v>817</v>
      </c>
      <c r="G330" s="142" t="s">
        <v>178</v>
      </c>
      <c r="H330" s="143">
        <v>20</v>
      </c>
      <c r="I330" s="144"/>
      <c r="J330" s="144"/>
      <c r="K330" s="145">
        <f t="shared" si="118"/>
        <v>0</v>
      </c>
      <c r="L330" s="146"/>
      <c r="M330" s="33"/>
      <c r="N330" s="147" t="s">
        <v>3</v>
      </c>
      <c r="O330" s="148" t="s">
        <v>45</v>
      </c>
      <c r="P330" s="149">
        <f t="shared" si="119"/>
        <v>0</v>
      </c>
      <c r="Q330" s="149">
        <f t="shared" si="120"/>
        <v>0</v>
      </c>
      <c r="R330" s="149">
        <f t="shared" si="121"/>
        <v>0</v>
      </c>
      <c r="T330" s="150">
        <f t="shared" si="122"/>
        <v>0</v>
      </c>
      <c r="U330" s="150">
        <v>0</v>
      </c>
      <c r="V330" s="150">
        <f t="shared" si="123"/>
        <v>0</v>
      </c>
      <c r="W330" s="150">
        <v>0</v>
      </c>
      <c r="X330" s="151">
        <f t="shared" si="124"/>
        <v>0</v>
      </c>
      <c r="AR330" s="152" t="s">
        <v>174</v>
      </c>
      <c r="AT330" s="152" t="s">
        <v>170</v>
      </c>
      <c r="AU330" s="152" t="s">
        <v>164</v>
      </c>
      <c r="AY330" s="18" t="s">
        <v>165</v>
      </c>
      <c r="BE330" s="153">
        <f t="shared" si="125"/>
        <v>0</v>
      </c>
      <c r="BF330" s="153">
        <f t="shared" si="126"/>
        <v>0</v>
      </c>
      <c r="BG330" s="153">
        <f t="shared" si="127"/>
        <v>0</v>
      </c>
      <c r="BH330" s="153">
        <f t="shared" si="128"/>
        <v>0</v>
      </c>
      <c r="BI330" s="153">
        <f t="shared" si="129"/>
        <v>0</v>
      </c>
      <c r="BJ330" s="18" t="s">
        <v>84</v>
      </c>
      <c r="BK330" s="153">
        <f t="shared" si="130"/>
        <v>0</v>
      </c>
      <c r="BL330" s="18" t="s">
        <v>174</v>
      </c>
      <c r="BM330" s="152" t="s">
        <v>818</v>
      </c>
    </row>
    <row r="331" spans="2:65" s="1" customFormat="1" ht="16.5" customHeight="1" x14ac:dyDescent="0.2">
      <c r="B331" s="138"/>
      <c r="C331" s="139" t="s">
        <v>819</v>
      </c>
      <c r="D331" s="139" t="s">
        <v>170</v>
      </c>
      <c r="E331" s="140" t="s">
        <v>820</v>
      </c>
      <c r="F331" s="141" t="s">
        <v>821</v>
      </c>
      <c r="G331" s="142" t="s">
        <v>822</v>
      </c>
      <c r="H331" s="143">
        <v>20</v>
      </c>
      <c r="I331" s="144"/>
      <c r="J331" s="144"/>
      <c r="K331" s="145">
        <f t="shared" si="118"/>
        <v>0</v>
      </c>
      <c r="L331" s="146"/>
      <c r="M331" s="33"/>
      <c r="N331" s="147" t="s">
        <v>3</v>
      </c>
      <c r="O331" s="148" t="s">
        <v>45</v>
      </c>
      <c r="P331" s="149">
        <f t="shared" si="119"/>
        <v>0</v>
      </c>
      <c r="Q331" s="149">
        <f t="shared" si="120"/>
        <v>0</v>
      </c>
      <c r="R331" s="149">
        <f t="shared" si="121"/>
        <v>0</v>
      </c>
      <c r="T331" s="150">
        <f t="shared" si="122"/>
        <v>0</v>
      </c>
      <c r="U331" s="150">
        <v>0</v>
      </c>
      <c r="V331" s="150">
        <f t="shared" si="123"/>
        <v>0</v>
      </c>
      <c r="W331" s="150">
        <v>0</v>
      </c>
      <c r="X331" s="151">
        <f t="shared" si="124"/>
        <v>0</v>
      </c>
      <c r="AR331" s="152" t="s">
        <v>174</v>
      </c>
      <c r="AT331" s="152" t="s">
        <v>170</v>
      </c>
      <c r="AU331" s="152" t="s">
        <v>164</v>
      </c>
      <c r="AY331" s="18" t="s">
        <v>165</v>
      </c>
      <c r="BE331" s="153">
        <f t="shared" si="125"/>
        <v>0</v>
      </c>
      <c r="BF331" s="153">
        <f t="shared" si="126"/>
        <v>0</v>
      </c>
      <c r="BG331" s="153">
        <f t="shared" si="127"/>
        <v>0</v>
      </c>
      <c r="BH331" s="153">
        <f t="shared" si="128"/>
        <v>0</v>
      </c>
      <c r="BI331" s="153">
        <f t="shared" si="129"/>
        <v>0</v>
      </c>
      <c r="BJ331" s="18" t="s">
        <v>84</v>
      </c>
      <c r="BK331" s="153">
        <f t="shared" si="130"/>
        <v>0</v>
      </c>
      <c r="BL331" s="18" t="s">
        <v>174</v>
      </c>
      <c r="BM331" s="152" t="s">
        <v>823</v>
      </c>
    </row>
    <row r="332" spans="2:65" s="1" customFormat="1" ht="16.5" customHeight="1" x14ac:dyDescent="0.2">
      <c r="B332" s="138"/>
      <c r="C332" s="139" t="s">
        <v>824</v>
      </c>
      <c r="D332" s="139" t="s">
        <v>170</v>
      </c>
      <c r="E332" s="140" t="s">
        <v>825</v>
      </c>
      <c r="F332" s="141" t="s">
        <v>826</v>
      </c>
      <c r="G332" s="142" t="s">
        <v>178</v>
      </c>
      <c r="H332" s="143">
        <v>3</v>
      </c>
      <c r="I332" s="144"/>
      <c r="J332" s="144"/>
      <c r="K332" s="145">
        <f t="shared" si="118"/>
        <v>0</v>
      </c>
      <c r="L332" s="146"/>
      <c r="M332" s="33"/>
      <c r="N332" s="147" t="s">
        <v>3</v>
      </c>
      <c r="O332" s="148" t="s">
        <v>45</v>
      </c>
      <c r="P332" s="149">
        <f t="shared" si="119"/>
        <v>0</v>
      </c>
      <c r="Q332" s="149">
        <f t="shared" si="120"/>
        <v>0</v>
      </c>
      <c r="R332" s="149">
        <f t="shared" si="121"/>
        <v>0</v>
      </c>
      <c r="T332" s="150">
        <f t="shared" si="122"/>
        <v>0</v>
      </c>
      <c r="U332" s="150">
        <v>0</v>
      </c>
      <c r="V332" s="150">
        <f t="shared" si="123"/>
        <v>0</v>
      </c>
      <c r="W332" s="150">
        <v>0</v>
      </c>
      <c r="X332" s="151">
        <f t="shared" si="124"/>
        <v>0</v>
      </c>
      <c r="AR332" s="152" t="s">
        <v>174</v>
      </c>
      <c r="AT332" s="152" t="s">
        <v>170</v>
      </c>
      <c r="AU332" s="152" t="s">
        <v>164</v>
      </c>
      <c r="AY332" s="18" t="s">
        <v>165</v>
      </c>
      <c r="BE332" s="153">
        <f t="shared" si="125"/>
        <v>0</v>
      </c>
      <c r="BF332" s="153">
        <f t="shared" si="126"/>
        <v>0</v>
      </c>
      <c r="BG332" s="153">
        <f t="shared" si="127"/>
        <v>0</v>
      </c>
      <c r="BH332" s="153">
        <f t="shared" si="128"/>
        <v>0</v>
      </c>
      <c r="BI332" s="153">
        <f t="shared" si="129"/>
        <v>0</v>
      </c>
      <c r="BJ332" s="18" t="s">
        <v>84</v>
      </c>
      <c r="BK332" s="153">
        <f t="shared" si="130"/>
        <v>0</v>
      </c>
      <c r="BL332" s="18" t="s">
        <v>174</v>
      </c>
      <c r="BM332" s="152" t="s">
        <v>827</v>
      </c>
    </row>
    <row r="333" spans="2:65" s="1" customFormat="1" ht="16.5" customHeight="1" x14ac:dyDescent="0.2">
      <c r="B333" s="138"/>
      <c r="C333" s="139" t="s">
        <v>828</v>
      </c>
      <c r="D333" s="139" t="s">
        <v>170</v>
      </c>
      <c r="E333" s="140" t="s">
        <v>829</v>
      </c>
      <c r="F333" s="141" t="s">
        <v>830</v>
      </c>
      <c r="G333" s="142" t="s">
        <v>173</v>
      </c>
      <c r="H333" s="143">
        <v>240</v>
      </c>
      <c r="I333" s="144"/>
      <c r="J333" s="144"/>
      <c r="K333" s="145">
        <f t="shared" si="118"/>
        <v>0</v>
      </c>
      <c r="L333" s="146"/>
      <c r="M333" s="33"/>
      <c r="N333" s="147" t="s">
        <v>3</v>
      </c>
      <c r="O333" s="148" t="s">
        <v>45</v>
      </c>
      <c r="P333" s="149">
        <f t="shared" si="119"/>
        <v>0</v>
      </c>
      <c r="Q333" s="149">
        <f t="shared" si="120"/>
        <v>0</v>
      </c>
      <c r="R333" s="149">
        <f t="shared" si="121"/>
        <v>0</v>
      </c>
      <c r="T333" s="150">
        <f t="shared" si="122"/>
        <v>0</v>
      </c>
      <c r="U333" s="150">
        <v>0</v>
      </c>
      <c r="V333" s="150">
        <f t="shared" si="123"/>
        <v>0</v>
      </c>
      <c r="W333" s="150">
        <v>0</v>
      </c>
      <c r="X333" s="151">
        <f t="shared" si="124"/>
        <v>0</v>
      </c>
      <c r="AR333" s="152" t="s">
        <v>174</v>
      </c>
      <c r="AT333" s="152" t="s">
        <v>170</v>
      </c>
      <c r="AU333" s="152" t="s">
        <v>164</v>
      </c>
      <c r="AY333" s="18" t="s">
        <v>165</v>
      </c>
      <c r="BE333" s="153">
        <f t="shared" si="125"/>
        <v>0</v>
      </c>
      <c r="BF333" s="153">
        <f t="shared" si="126"/>
        <v>0</v>
      </c>
      <c r="BG333" s="153">
        <f t="shared" si="127"/>
        <v>0</v>
      </c>
      <c r="BH333" s="153">
        <f t="shared" si="128"/>
        <v>0</v>
      </c>
      <c r="BI333" s="153">
        <f t="shared" si="129"/>
        <v>0</v>
      </c>
      <c r="BJ333" s="18" t="s">
        <v>84</v>
      </c>
      <c r="BK333" s="153">
        <f t="shared" si="130"/>
        <v>0</v>
      </c>
      <c r="BL333" s="18" t="s">
        <v>174</v>
      </c>
      <c r="BM333" s="152" t="s">
        <v>831</v>
      </c>
    </row>
    <row r="334" spans="2:65" s="1" customFormat="1" ht="80.5" customHeight="1" x14ac:dyDescent="0.2">
      <c r="B334" s="138"/>
      <c r="C334" s="139" t="s">
        <v>832</v>
      </c>
      <c r="D334" s="139" t="s">
        <v>170</v>
      </c>
      <c r="E334" s="140" t="s">
        <v>833</v>
      </c>
      <c r="F334" s="141" t="s">
        <v>3761</v>
      </c>
      <c r="G334" s="142" t="s">
        <v>178</v>
      </c>
      <c r="H334" s="143">
        <v>60</v>
      </c>
      <c r="I334" s="144"/>
      <c r="J334" s="144"/>
      <c r="K334" s="145">
        <f t="shared" si="118"/>
        <v>0</v>
      </c>
      <c r="L334" s="146"/>
      <c r="M334" s="33"/>
      <c r="N334" s="147" t="s">
        <v>3</v>
      </c>
      <c r="O334" s="148" t="s">
        <v>45</v>
      </c>
      <c r="P334" s="149">
        <f t="shared" si="119"/>
        <v>0</v>
      </c>
      <c r="Q334" s="149">
        <f t="shared" si="120"/>
        <v>0</v>
      </c>
      <c r="R334" s="149">
        <f t="shared" si="121"/>
        <v>0</v>
      </c>
      <c r="T334" s="150">
        <f t="shared" si="122"/>
        <v>0</v>
      </c>
      <c r="U334" s="150">
        <v>0</v>
      </c>
      <c r="V334" s="150">
        <f t="shared" si="123"/>
        <v>0</v>
      </c>
      <c r="W334" s="150">
        <v>0</v>
      </c>
      <c r="X334" s="151">
        <f t="shared" si="124"/>
        <v>0</v>
      </c>
      <c r="AR334" s="152" t="s">
        <v>174</v>
      </c>
      <c r="AT334" s="152" t="s">
        <v>170</v>
      </c>
      <c r="AU334" s="152" t="s">
        <v>164</v>
      </c>
      <c r="AY334" s="18" t="s">
        <v>165</v>
      </c>
      <c r="BE334" s="153">
        <f t="shared" si="125"/>
        <v>0</v>
      </c>
      <c r="BF334" s="153">
        <f t="shared" si="126"/>
        <v>0</v>
      </c>
      <c r="BG334" s="153">
        <f t="shared" si="127"/>
        <v>0</v>
      </c>
      <c r="BH334" s="153">
        <f t="shared" si="128"/>
        <v>0</v>
      </c>
      <c r="BI334" s="153">
        <f t="shared" si="129"/>
        <v>0</v>
      </c>
      <c r="BJ334" s="18" t="s">
        <v>84</v>
      </c>
      <c r="BK334" s="153">
        <f t="shared" si="130"/>
        <v>0</v>
      </c>
      <c r="BL334" s="18" t="s">
        <v>174</v>
      </c>
      <c r="BM334" s="152" t="s">
        <v>834</v>
      </c>
    </row>
    <row r="335" spans="2:65" s="1" customFormat="1" ht="16.5" customHeight="1" x14ac:dyDescent="0.2">
      <c r="B335" s="138"/>
      <c r="C335" s="154" t="s">
        <v>835</v>
      </c>
      <c r="D335" s="154" t="s">
        <v>162</v>
      </c>
      <c r="E335" s="155" t="s">
        <v>836</v>
      </c>
      <c r="F335" s="156" t="s">
        <v>837</v>
      </c>
      <c r="G335" s="157" t="s">
        <v>162</v>
      </c>
      <c r="H335" s="158">
        <v>240</v>
      </c>
      <c r="I335" s="159"/>
      <c r="J335" s="160"/>
      <c r="K335" s="161">
        <f t="shared" si="118"/>
        <v>0</v>
      </c>
      <c r="L335" s="160"/>
      <c r="M335" s="162"/>
      <c r="N335" s="163" t="s">
        <v>3</v>
      </c>
      <c r="O335" s="148" t="s">
        <v>45</v>
      </c>
      <c r="P335" s="149">
        <f t="shared" si="119"/>
        <v>0</v>
      </c>
      <c r="Q335" s="149">
        <f t="shared" si="120"/>
        <v>0</v>
      </c>
      <c r="R335" s="149">
        <f t="shared" si="121"/>
        <v>0</v>
      </c>
      <c r="T335" s="150">
        <f t="shared" si="122"/>
        <v>0</v>
      </c>
      <c r="U335" s="150">
        <v>0</v>
      </c>
      <c r="V335" s="150">
        <f t="shared" si="123"/>
        <v>0</v>
      </c>
      <c r="W335" s="150">
        <v>0</v>
      </c>
      <c r="X335" s="151">
        <f t="shared" si="124"/>
        <v>0</v>
      </c>
      <c r="AR335" s="152" t="s">
        <v>193</v>
      </c>
      <c r="AT335" s="152" t="s">
        <v>162</v>
      </c>
      <c r="AU335" s="152" t="s">
        <v>164</v>
      </c>
      <c r="AY335" s="18" t="s">
        <v>165</v>
      </c>
      <c r="BE335" s="153">
        <f t="shared" si="125"/>
        <v>0</v>
      </c>
      <c r="BF335" s="153">
        <f t="shared" si="126"/>
        <v>0</v>
      </c>
      <c r="BG335" s="153">
        <f t="shared" si="127"/>
        <v>0</v>
      </c>
      <c r="BH335" s="153">
        <f t="shared" si="128"/>
        <v>0</v>
      </c>
      <c r="BI335" s="153">
        <f t="shared" si="129"/>
        <v>0</v>
      </c>
      <c r="BJ335" s="18" t="s">
        <v>84</v>
      </c>
      <c r="BK335" s="153">
        <f t="shared" si="130"/>
        <v>0</v>
      </c>
      <c r="BL335" s="18" t="s">
        <v>174</v>
      </c>
      <c r="BM335" s="152" t="s">
        <v>838</v>
      </c>
    </row>
    <row r="336" spans="2:65" s="1" customFormat="1" ht="16.25" customHeight="1" x14ac:dyDescent="0.2">
      <c r="B336" s="138"/>
      <c r="C336" s="154" t="s">
        <v>839</v>
      </c>
      <c r="D336" s="154" t="s">
        <v>162</v>
      </c>
      <c r="E336" s="155" t="s">
        <v>840</v>
      </c>
      <c r="F336" s="156" t="s">
        <v>841</v>
      </c>
      <c r="G336" s="157" t="s">
        <v>842</v>
      </c>
      <c r="H336" s="158">
        <v>20</v>
      </c>
      <c r="I336" s="159"/>
      <c r="J336" s="160"/>
      <c r="K336" s="161">
        <f t="shared" si="118"/>
        <v>0</v>
      </c>
      <c r="L336" s="160"/>
      <c r="M336" s="162"/>
      <c r="N336" s="163" t="s">
        <v>3</v>
      </c>
      <c r="O336" s="148" t="s">
        <v>45</v>
      </c>
      <c r="P336" s="149">
        <f t="shared" si="119"/>
        <v>0</v>
      </c>
      <c r="Q336" s="149">
        <f t="shared" si="120"/>
        <v>0</v>
      </c>
      <c r="R336" s="149">
        <f t="shared" si="121"/>
        <v>0</v>
      </c>
      <c r="T336" s="150">
        <f t="shared" si="122"/>
        <v>0</v>
      </c>
      <c r="U336" s="150">
        <v>0</v>
      </c>
      <c r="V336" s="150">
        <f t="shared" si="123"/>
        <v>0</v>
      </c>
      <c r="W336" s="150">
        <v>0</v>
      </c>
      <c r="X336" s="151">
        <f t="shared" si="124"/>
        <v>0</v>
      </c>
      <c r="AR336" s="152" t="s">
        <v>193</v>
      </c>
      <c r="AT336" s="152" t="s">
        <v>162</v>
      </c>
      <c r="AU336" s="152" t="s">
        <v>164</v>
      </c>
      <c r="AY336" s="18" t="s">
        <v>165</v>
      </c>
      <c r="BE336" s="153">
        <f t="shared" si="125"/>
        <v>0</v>
      </c>
      <c r="BF336" s="153">
        <f t="shared" si="126"/>
        <v>0</v>
      </c>
      <c r="BG336" s="153">
        <f t="shared" si="127"/>
        <v>0</v>
      </c>
      <c r="BH336" s="153">
        <f t="shared" si="128"/>
        <v>0</v>
      </c>
      <c r="BI336" s="153">
        <f t="shared" si="129"/>
        <v>0</v>
      </c>
      <c r="BJ336" s="18" t="s">
        <v>84</v>
      </c>
      <c r="BK336" s="153">
        <f t="shared" si="130"/>
        <v>0</v>
      </c>
      <c r="BL336" s="18" t="s">
        <v>174</v>
      </c>
      <c r="BM336" s="152" t="s">
        <v>843</v>
      </c>
    </row>
    <row r="337" spans="2:65" s="1" customFormat="1" ht="16.5" customHeight="1" x14ac:dyDescent="0.2">
      <c r="B337" s="138"/>
      <c r="C337" s="154" t="s">
        <v>844</v>
      </c>
      <c r="D337" s="154" t="s">
        <v>162</v>
      </c>
      <c r="E337" s="155" t="s">
        <v>845</v>
      </c>
      <c r="F337" s="156" t="s">
        <v>846</v>
      </c>
      <c r="G337" s="157" t="s">
        <v>208</v>
      </c>
      <c r="H337" s="158">
        <v>20</v>
      </c>
      <c r="I337" s="159"/>
      <c r="J337" s="160"/>
      <c r="K337" s="161">
        <f t="shared" si="118"/>
        <v>0</v>
      </c>
      <c r="L337" s="160"/>
      <c r="M337" s="162"/>
      <c r="N337" s="163" t="s">
        <v>3</v>
      </c>
      <c r="O337" s="148" t="s">
        <v>45</v>
      </c>
      <c r="P337" s="149">
        <f t="shared" si="119"/>
        <v>0</v>
      </c>
      <c r="Q337" s="149">
        <f t="shared" si="120"/>
        <v>0</v>
      </c>
      <c r="R337" s="149">
        <f t="shared" si="121"/>
        <v>0</v>
      </c>
      <c r="T337" s="150">
        <f t="shared" si="122"/>
        <v>0</v>
      </c>
      <c r="U337" s="150">
        <v>0</v>
      </c>
      <c r="V337" s="150">
        <f t="shared" si="123"/>
        <v>0</v>
      </c>
      <c r="W337" s="150">
        <v>0</v>
      </c>
      <c r="X337" s="151">
        <f t="shared" si="124"/>
        <v>0</v>
      </c>
      <c r="AR337" s="152" t="s">
        <v>193</v>
      </c>
      <c r="AT337" s="152" t="s">
        <v>162</v>
      </c>
      <c r="AU337" s="152" t="s">
        <v>164</v>
      </c>
      <c r="AY337" s="18" t="s">
        <v>165</v>
      </c>
      <c r="BE337" s="153">
        <f t="shared" si="125"/>
        <v>0</v>
      </c>
      <c r="BF337" s="153">
        <f t="shared" si="126"/>
        <v>0</v>
      </c>
      <c r="BG337" s="153">
        <f t="shared" si="127"/>
        <v>0</v>
      </c>
      <c r="BH337" s="153">
        <f t="shared" si="128"/>
        <v>0</v>
      </c>
      <c r="BI337" s="153">
        <f t="shared" si="129"/>
        <v>0</v>
      </c>
      <c r="BJ337" s="18" t="s">
        <v>84</v>
      </c>
      <c r="BK337" s="153">
        <f t="shared" si="130"/>
        <v>0</v>
      </c>
      <c r="BL337" s="18" t="s">
        <v>174</v>
      </c>
      <c r="BM337" s="152" t="s">
        <v>847</v>
      </c>
    </row>
    <row r="338" spans="2:65" s="1" customFormat="1" ht="16.5" customHeight="1" x14ac:dyDescent="0.2">
      <c r="B338" s="138"/>
      <c r="C338" s="154" t="s">
        <v>848</v>
      </c>
      <c r="D338" s="154" t="s">
        <v>162</v>
      </c>
      <c r="E338" s="155" t="s">
        <v>849</v>
      </c>
      <c r="F338" s="156" t="s">
        <v>850</v>
      </c>
      <c r="G338" s="157" t="s">
        <v>178</v>
      </c>
      <c r="H338" s="158">
        <v>20</v>
      </c>
      <c r="I338" s="159"/>
      <c r="J338" s="160"/>
      <c r="K338" s="161">
        <f t="shared" si="118"/>
        <v>0</v>
      </c>
      <c r="L338" s="160"/>
      <c r="M338" s="162"/>
      <c r="N338" s="163" t="s">
        <v>3</v>
      </c>
      <c r="O338" s="148" t="s">
        <v>45</v>
      </c>
      <c r="P338" s="149">
        <f t="shared" si="119"/>
        <v>0</v>
      </c>
      <c r="Q338" s="149">
        <f t="shared" si="120"/>
        <v>0</v>
      </c>
      <c r="R338" s="149">
        <f t="shared" si="121"/>
        <v>0</v>
      </c>
      <c r="T338" s="150">
        <f t="shared" si="122"/>
        <v>0</v>
      </c>
      <c r="U338" s="150">
        <v>0</v>
      </c>
      <c r="V338" s="150">
        <f t="shared" si="123"/>
        <v>0</v>
      </c>
      <c r="W338" s="150">
        <v>0</v>
      </c>
      <c r="X338" s="151">
        <f t="shared" si="124"/>
        <v>0</v>
      </c>
      <c r="AR338" s="152" t="s">
        <v>193</v>
      </c>
      <c r="AT338" s="152" t="s">
        <v>162</v>
      </c>
      <c r="AU338" s="152" t="s">
        <v>164</v>
      </c>
      <c r="AY338" s="18" t="s">
        <v>165</v>
      </c>
      <c r="BE338" s="153">
        <f t="shared" si="125"/>
        <v>0</v>
      </c>
      <c r="BF338" s="153">
        <f t="shared" si="126"/>
        <v>0</v>
      </c>
      <c r="BG338" s="153">
        <f t="shared" si="127"/>
        <v>0</v>
      </c>
      <c r="BH338" s="153">
        <f t="shared" si="128"/>
        <v>0</v>
      </c>
      <c r="BI338" s="153">
        <f t="shared" si="129"/>
        <v>0</v>
      </c>
      <c r="BJ338" s="18" t="s">
        <v>84</v>
      </c>
      <c r="BK338" s="153">
        <f t="shared" si="130"/>
        <v>0</v>
      </c>
      <c r="BL338" s="18" t="s">
        <v>174</v>
      </c>
      <c r="BM338" s="152" t="s">
        <v>851</v>
      </c>
    </row>
    <row r="339" spans="2:65" s="1" customFormat="1" ht="16.5" customHeight="1" x14ac:dyDescent="0.2">
      <c r="B339" s="138"/>
      <c r="C339" s="154" t="s">
        <v>852</v>
      </c>
      <c r="D339" s="154" t="s">
        <v>162</v>
      </c>
      <c r="E339" s="155" t="s">
        <v>199</v>
      </c>
      <c r="F339" s="156" t="s">
        <v>200</v>
      </c>
      <c r="G339" s="157" t="s">
        <v>162</v>
      </c>
      <c r="H339" s="158">
        <v>60</v>
      </c>
      <c r="I339" s="159"/>
      <c r="J339" s="160"/>
      <c r="K339" s="161">
        <f t="shared" si="118"/>
        <v>0</v>
      </c>
      <c r="L339" s="160"/>
      <c r="M339" s="162"/>
      <c r="N339" s="163" t="s">
        <v>3</v>
      </c>
      <c r="O339" s="148" t="s">
        <v>45</v>
      </c>
      <c r="P339" s="149">
        <f t="shared" si="119"/>
        <v>0</v>
      </c>
      <c r="Q339" s="149">
        <f t="shared" si="120"/>
        <v>0</v>
      </c>
      <c r="R339" s="149">
        <f t="shared" si="121"/>
        <v>0</v>
      </c>
      <c r="T339" s="150">
        <f t="shared" si="122"/>
        <v>0</v>
      </c>
      <c r="U339" s="150">
        <v>0</v>
      </c>
      <c r="V339" s="150">
        <f t="shared" si="123"/>
        <v>0</v>
      </c>
      <c r="W339" s="150">
        <v>0</v>
      </c>
      <c r="X339" s="151">
        <f t="shared" si="124"/>
        <v>0</v>
      </c>
      <c r="AR339" s="152" t="s">
        <v>193</v>
      </c>
      <c r="AT339" s="152" t="s">
        <v>162</v>
      </c>
      <c r="AU339" s="152" t="s">
        <v>164</v>
      </c>
      <c r="AY339" s="18" t="s">
        <v>165</v>
      </c>
      <c r="BE339" s="153">
        <f t="shared" si="125"/>
        <v>0</v>
      </c>
      <c r="BF339" s="153">
        <f t="shared" si="126"/>
        <v>0</v>
      </c>
      <c r="BG339" s="153">
        <f t="shared" si="127"/>
        <v>0</v>
      </c>
      <c r="BH339" s="153">
        <f t="shared" si="128"/>
        <v>0</v>
      </c>
      <c r="BI339" s="153">
        <f t="shared" si="129"/>
        <v>0</v>
      </c>
      <c r="BJ339" s="18" t="s">
        <v>84</v>
      </c>
      <c r="BK339" s="153">
        <f t="shared" si="130"/>
        <v>0</v>
      </c>
      <c r="BL339" s="18" t="s">
        <v>174</v>
      </c>
      <c r="BM339" s="152" t="s">
        <v>853</v>
      </c>
    </row>
    <row r="340" spans="2:65" s="1" customFormat="1" ht="16.5" customHeight="1" x14ac:dyDescent="0.2">
      <c r="B340" s="138"/>
      <c r="C340" s="154" t="s">
        <v>854</v>
      </c>
      <c r="D340" s="154" t="s">
        <v>162</v>
      </c>
      <c r="E340" s="155" t="s">
        <v>418</v>
      </c>
      <c r="F340" s="156" t="s">
        <v>419</v>
      </c>
      <c r="G340" s="157" t="s">
        <v>162</v>
      </c>
      <c r="H340" s="158">
        <v>125</v>
      </c>
      <c r="I340" s="159"/>
      <c r="J340" s="160"/>
      <c r="K340" s="161">
        <f t="shared" si="118"/>
        <v>0</v>
      </c>
      <c r="L340" s="160"/>
      <c r="M340" s="162"/>
      <c r="N340" s="163" t="s">
        <v>3</v>
      </c>
      <c r="O340" s="148" t="s">
        <v>45</v>
      </c>
      <c r="P340" s="149">
        <f t="shared" si="119"/>
        <v>0</v>
      </c>
      <c r="Q340" s="149">
        <f t="shared" si="120"/>
        <v>0</v>
      </c>
      <c r="R340" s="149">
        <f t="shared" si="121"/>
        <v>0</v>
      </c>
      <c r="T340" s="150">
        <f t="shared" si="122"/>
        <v>0</v>
      </c>
      <c r="U340" s="150">
        <v>0</v>
      </c>
      <c r="V340" s="150">
        <f t="shared" si="123"/>
        <v>0</v>
      </c>
      <c r="W340" s="150">
        <v>0</v>
      </c>
      <c r="X340" s="151">
        <f t="shared" si="124"/>
        <v>0</v>
      </c>
      <c r="AR340" s="152" t="s">
        <v>193</v>
      </c>
      <c r="AT340" s="152" t="s">
        <v>162</v>
      </c>
      <c r="AU340" s="152" t="s">
        <v>164</v>
      </c>
      <c r="AY340" s="18" t="s">
        <v>165</v>
      </c>
      <c r="BE340" s="153">
        <f t="shared" si="125"/>
        <v>0</v>
      </c>
      <c r="BF340" s="153">
        <f t="shared" si="126"/>
        <v>0</v>
      </c>
      <c r="BG340" s="153">
        <f t="shared" si="127"/>
        <v>0</v>
      </c>
      <c r="BH340" s="153">
        <f t="shared" si="128"/>
        <v>0</v>
      </c>
      <c r="BI340" s="153">
        <f t="shared" si="129"/>
        <v>0</v>
      </c>
      <c r="BJ340" s="18" t="s">
        <v>84</v>
      </c>
      <c r="BK340" s="153">
        <f t="shared" si="130"/>
        <v>0</v>
      </c>
      <c r="BL340" s="18" t="s">
        <v>174</v>
      </c>
      <c r="BM340" s="152" t="s">
        <v>855</v>
      </c>
    </row>
    <row r="341" spans="2:65" s="1" customFormat="1" ht="100" customHeight="1" x14ac:dyDescent="0.2">
      <c r="B341" s="138"/>
      <c r="C341" s="154" t="s">
        <v>856</v>
      </c>
      <c r="D341" s="154" t="s">
        <v>162</v>
      </c>
      <c r="E341" s="155" t="s">
        <v>857</v>
      </c>
      <c r="F341" s="156" t="s">
        <v>3760</v>
      </c>
      <c r="G341" s="157" t="s">
        <v>208</v>
      </c>
      <c r="H341" s="158">
        <v>60</v>
      </c>
      <c r="I341" s="159"/>
      <c r="J341" s="160"/>
      <c r="K341" s="161">
        <f t="shared" si="118"/>
        <v>0</v>
      </c>
      <c r="L341" s="160"/>
      <c r="M341" s="162"/>
      <c r="N341" s="163" t="s">
        <v>3</v>
      </c>
      <c r="O341" s="148" t="s">
        <v>45</v>
      </c>
      <c r="P341" s="149">
        <f t="shared" si="119"/>
        <v>0</v>
      </c>
      <c r="Q341" s="149">
        <f t="shared" si="120"/>
        <v>0</v>
      </c>
      <c r="R341" s="149">
        <f t="shared" si="121"/>
        <v>0</v>
      </c>
      <c r="T341" s="150">
        <f t="shared" si="122"/>
        <v>0</v>
      </c>
      <c r="U341" s="150">
        <v>0</v>
      </c>
      <c r="V341" s="150">
        <f t="shared" si="123"/>
        <v>0</v>
      </c>
      <c r="W341" s="150">
        <v>0</v>
      </c>
      <c r="X341" s="151">
        <f t="shared" si="124"/>
        <v>0</v>
      </c>
      <c r="AR341" s="152" t="s">
        <v>193</v>
      </c>
      <c r="AT341" s="152" t="s">
        <v>162</v>
      </c>
      <c r="AU341" s="152" t="s">
        <v>164</v>
      </c>
      <c r="AY341" s="18" t="s">
        <v>165</v>
      </c>
      <c r="BE341" s="153">
        <f t="shared" si="125"/>
        <v>0</v>
      </c>
      <c r="BF341" s="153">
        <f t="shared" si="126"/>
        <v>0</v>
      </c>
      <c r="BG341" s="153">
        <f t="shared" si="127"/>
        <v>0</v>
      </c>
      <c r="BH341" s="153">
        <f t="shared" si="128"/>
        <v>0</v>
      </c>
      <c r="BI341" s="153">
        <f t="shared" si="129"/>
        <v>0</v>
      </c>
      <c r="BJ341" s="18" t="s">
        <v>84</v>
      </c>
      <c r="BK341" s="153">
        <f t="shared" si="130"/>
        <v>0</v>
      </c>
      <c r="BL341" s="18" t="s">
        <v>174</v>
      </c>
      <c r="BM341" s="152" t="s">
        <v>858</v>
      </c>
    </row>
    <row r="342" spans="2:65" s="1" customFormat="1" ht="24.15" customHeight="1" x14ac:dyDescent="0.2">
      <c r="B342" s="138"/>
      <c r="C342" s="154" t="s">
        <v>859</v>
      </c>
      <c r="D342" s="154" t="s">
        <v>162</v>
      </c>
      <c r="E342" s="155" t="s">
        <v>860</v>
      </c>
      <c r="F342" s="156" t="s">
        <v>861</v>
      </c>
      <c r="G342" s="157" t="s">
        <v>208</v>
      </c>
      <c r="H342" s="158">
        <v>20</v>
      </c>
      <c r="I342" s="159"/>
      <c r="J342" s="160"/>
      <c r="K342" s="161">
        <f t="shared" si="118"/>
        <v>0</v>
      </c>
      <c r="L342" s="160"/>
      <c r="M342" s="162"/>
      <c r="N342" s="163" t="s">
        <v>3</v>
      </c>
      <c r="O342" s="148" t="s">
        <v>45</v>
      </c>
      <c r="P342" s="149">
        <f t="shared" si="119"/>
        <v>0</v>
      </c>
      <c r="Q342" s="149">
        <f t="shared" si="120"/>
        <v>0</v>
      </c>
      <c r="R342" s="149">
        <f t="shared" si="121"/>
        <v>0</v>
      </c>
      <c r="T342" s="150">
        <f t="shared" si="122"/>
        <v>0</v>
      </c>
      <c r="U342" s="150">
        <v>0</v>
      </c>
      <c r="V342" s="150">
        <f t="shared" si="123"/>
        <v>0</v>
      </c>
      <c r="W342" s="150">
        <v>0</v>
      </c>
      <c r="X342" s="151">
        <f t="shared" si="124"/>
        <v>0</v>
      </c>
      <c r="AR342" s="152" t="s">
        <v>193</v>
      </c>
      <c r="AT342" s="152" t="s">
        <v>162</v>
      </c>
      <c r="AU342" s="152" t="s">
        <v>164</v>
      </c>
      <c r="AY342" s="18" t="s">
        <v>165</v>
      </c>
      <c r="BE342" s="153">
        <f t="shared" si="125"/>
        <v>0</v>
      </c>
      <c r="BF342" s="153">
        <f t="shared" si="126"/>
        <v>0</v>
      </c>
      <c r="BG342" s="153">
        <f t="shared" si="127"/>
        <v>0</v>
      </c>
      <c r="BH342" s="153">
        <f t="shared" si="128"/>
        <v>0</v>
      </c>
      <c r="BI342" s="153">
        <f t="shared" si="129"/>
        <v>0</v>
      </c>
      <c r="BJ342" s="18" t="s">
        <v>84</v>
      </c>
      <c r="BK342" s="153">
        <f t="shared" si="130"/>
        <v>0</v>
      </c>
      <c r="BL342" s="18" t="s">
        <v>174</v>
      </c>
      <c r="BM342" s="152" t="s">
        <v>862</v>
      </c>
    </row>
    <row r="343" spans="2:65" s="11" customFormat="1" ht="20.9" customHeight="1" x14ac:dyDescent="0.25">
      <c r="B343" s="125"/>
      <c r="D343" s="126" t="s">
        <v>75</v>
      </c>
      <c r="E343" s="136" t="s">
        <v>247</v>
      </c>
      <c r="F343" s="282" t="s">
        <v>248</v>
      </c>
      <c r="I343" s="128"/>
      <c r="J343" s="128"/>
      <c r="K343" s="137">
        <f>BK343</f>
        <v>0</v>
      </c>
      <c r="M343" s="125"/>
      <c r="N343" s="130"/>
      <c r="Q343" s="131">
        <f>SUM(Q344:Q349)</f>
        <v>0</v>
      </c>
      <c r="R343" s="131">
        <f>SUM(R344:R349)</f>
        <v>0</v>
      </c>
      <c r="T343" s="132">
        <f>SUM(T344:T349)</f>
        <v>0</v>
      </c>
      <c r="V343" s="132">
        <f>SUM(V344:V349)</f>
        <v>0</v>
      </c>
      <c r="X343" s="133">
        <f>SUM(X344:X349)</f>
        <v>0</v>
      </c>
      <c r="AR343" s="126" t="s">
        <v>164</v>
      </c>
      <c r="AT343" s="134" t="s">
        <v>75</v>
      </c>
      <c r="AU343" s="134" t="s">
        <v>86</v>
      </c>
      <c r="AY343" s="126" t="s">
        <v>165</v>
      </c>
      <c r="BK343" s="135">
        <f>SUM(BK344:BK349)</f>
        <v>0</v>
      </c>
    </row>
    <row r="344" spans="2:65" s="1" customFormat="1" ht="16.5" customHeight="1" x14ac:dyDescent="0.2">
      <c r="B344" s="138"/>
      <c r="C344" s="139" t="s">
        <v>863</v>
      </c>
      <c r="D344" s="139" t="s">
        <v>170</v>
      </c>
      <c r="E344" s="140" t="s">
        <v>864</v>
      </c>
      <c r="F344" s="141" t="s">
        <v>865</v>
      </c>
      <c r="G344" s="142" t="s">
        <v>252</v>
      </c>
      <c r="H344" s="143">
        <v>8</v>
      </c>
      <c r="I344" s="144"/>
      <c r="J344" s="144"/>
      <c r="K344" s="145">
        <f t="shared" ref="K344:K349" si="131">ROUND(P344*H344,2)</f>
        <v>0</v>
      </c>
      <c r="L344" s="146"/>
      <c r="M344" s="33"/>
      <c r="N344" s="147" t="s">
        <v>3</v>
      </c>
      <c r="O344" s="148" t="s">
        <v>45</v>
      </c>
      <c r="P344" s="149">
        <f t="shared" ref="P344:P349" si="132">I344+J344</f>
        <v>0</v>
      </c>
      <c r="Q344" s="149">
        <f t="shared" ref="Q344:Q349" si="133">ROUND(I344*H344,2)</f>
        <v>0</v>
      </c>
      <c r="R344" s="149">
        <f t="shared" ref="R344:R349" si="134">ROUND(J344*H344,2)</f>
        <v>0</v>
      </c>
      <c r="T344" s="150">
        <f t="shared" ref="T344:T349" si="135">S344*H344</f>
        <v>0</v>
      </c>
      <c r="U344" s="150">
        <v>0</v>
      </c>
      <c r="V344" s="150">
        <f t="shared" ref="V344:V349" si="136">U344*H344</f>
        <v>0</v>
      </c>
      <c r="W344" s="150">
        <v>0</v>
      </c>
      <c r="X344" s="151">
        <f t="shared" ref="X344:X349" si="137">W344*H344</f>
        <v>0</v>
      </c>
      <c r="AR344" s="152" t="s">
        <v>174</v>
      </c>
      <c r="AT344" s="152" t="s">
        <v>170</v>
      </c>
      <c r="AU344" s="152" t="s">
        <v>164</v>
      </c>
      <c r="AY344" s="18" t="s">
        <v>165</v>
      </c>
      <c r="BE344" s="153">
        <f t="shared" ref="BE344:BE349" si="138">IF(O344="základní",K344,0)</f>
        <v>0</v>
      </c>
      <c r="BF344" s="153">
        <f t="shared" ref="BF344:BF349" si="139">IF(O344="snížená",K344,0)</f>
        <v>0</v>
      </c>
      <c r="BG344" s="153">
        <f t="shared" ref="BG344:BG349" si="140">IF(O344="zákl. přenesená",K344,0)</f>
        <v>0</v>
      </c>
      <c r="BH344" s="153">
        <f t="shared" ref="BH344:BH349" si="141">IF(O344="sníž. přenesená",K344,0)</f>
        <v>0</v>
      </c>
      <c r="BI344" s="153">
        <f t="shared" ref="BI344:BI349" si="142">IF(O344="nulová",K344,0)</f>
        <v>0</v>
      </c>
      <c r="BJ344" s="18" t="s">
        <v>84</v>
      </c>
      <c r="BK344" s="153">
        <f t="shared" ref="BK344:BK349" si="143">ROUND(P344*H344,2)</f>
        <v>0</v>
      </c>
      <c r="BL344" s="18" t="s">
        <v>174</v>
      </c>
      <c r="BM344" s="152" t="s">
        <v>866</v>
      </c>
    </row>
    <row r="345" spans="2:65" s="1" customFormat="1" ht="16.5" customHeight="1" x14ac:dyDescent="0.2">
      <c r="B345" s="138"/>
      <c r="C345" s="139" t="s">
        <v>867</v>
      </c>
      <c r="D345" s="139" t="s">
        <v>170</v>
      </c>
      <c r="E345" s="140" t="s">
        <v>868</v>
      </c>
      <c r="F345" s="141" t="s">
        <v>760</v>
      </c>
      <c r="G345" s="142" t="s">
        <v>252</v>
      </c>
      <c r="H345" s="143">
        <v>20</v>
      </c>
      <c r="I345" s="144"/>
      <c r="J345" s="144"/>
      <c r="K345" s="145">
        <f t="shared" si="131"/>
        <v>0</v>
      </c>
      <c r="L345" s="146"/>
      <c r="M345" s="33"/>
      <c r="N345" s="147" t="s">
        <v>3</v>
      </c>
      <c r="O345" s="148" t="s">
        <v>45</v>
      </c>
      <c r="P345" s="149">
        <f t="shared" si="132"/>
        <v>0</v>
      </c>
      <c r="Q345" s="149">
        <f t="shared" si="133"/>
        <v>0</v>
      </c>
      <c r="R345" s="149">
        <f t="shared" si="134"/>
        <v>0</v>
      </c>
      <c r="T345" s="150">
        <f t="shared" si="135"/>
        <v>0</v>
      </c>
      <c r="U345" s="150">
        <v>0</v>
      </c>
      <c r="V345" s="150">
        <f t="shared" si="136"/>
        <v>0</v>
      </c>
      <c r="W345" s="150">
        <v>0</v>
      </c>
      <c r="X345" s="151">
        <f t="shared" si="137"/>
        <v>0</v>
      </c>
      <c r="AR345" s="152" t="s">
        <v>174</v>
      </c>
      <c r="AT345" s="152" t="s">
        <v>170</v>
      </c>
      <c r="AU345" s="152" t="s">
        <v>164</v>
      </c>
      <c r="AY345" s="18" t="s">
        <v>165</v>
      </c>
      <c r="BE345" s="153">
        <f t="shared" si="138"/>
        <v>0</v>
      </c>
      <c r="BF345" s="153">
        <f t="shared" si="139"/>
        <v>0</v>
      </c>
      <c r="BG345" s="153">
        <f t="shared" si="140"/>
        <v>0</v>
      </c>
      <c r="BH345" s="153">
        <f t="shared" si="141"/>
        <v>0</v>
      </c>
      <c r="BI345" s="153">
        <f t="shared" si="142"/>
        <v>0</v>
      </c>
      <c r="BJ345" s="18" t="s">
        <v>84</v>
      </c>
      <c r="BK345" s="153">
        <f t="shared" si="143"/>
        <v>0</v>
      </c>
      <c r="BL345" s="18" t="s">
        <v>174</v>
      </c>
      <c r="BM345" s="152" t="s">
        <v>869</v>
      </c>
    </row>
    <row r="346" spans="2:65" s="1" customFormat="1" ht="16.5" customHeight="1" x14ac:dyDescent="0.2">
      <c r="B346" s="138"/>
      <c r="C346" s="139" t="s">
        <v>870</v>
      </c>
      <c r="D346" s="139" t="s">
        <v>170</v>
      </c>
      <c r="E346" s="140" t="s">
        <v>871</v>
      </c>
      <c r="F346" s="141" t="s">
        <v>764</v>
      </c>
      <c r="G346" s="142" t="s">
        <v>252</v>
      </c>
      <c r="H346" s="143">
        <v>16</v>
      </c>
      <c r="I346" s="144"/>
      <c r="J346" s="144"/>
      <c r="K346" s="145">
        <f t="shared" si="131"/>
        <v>0</v>
      </c>
      <c r="L346" s="146"/>
      <c r="M346" s="33"/>
      <c r="N346" s="147" t="s">
        <v>3</v>
      </c>
      <c r="O346" s="148" t="s">
        <v>45</v>
      </c>
      <c r="P346" s="149">
        <f t="shared" si="132"/>
        <v>0</v>
      </c>
      <c r="Q346" s="149">
        <f t="shared" si="133"/>
        <v>0</v>
      </c>
      <c r="R346" s="149">
        <f t="shared" si="134"/>
        <v>0</v>
      </c>
      <c r="T346" s="150">
        <f t="shared" si="135"/>
        <v>0</v>
      </c>
      <c r="U346" s="150">
        <v>0</v>
      </c>
      <c r="V346" s="150">
        <f t="shared" si="136"/>
        <v>0</v>
      </c>
      <c r="W346" s="150">
        <v>0</v>
      </c>
      <c r="X346" s="151">
        <f t="shared" si="137"/>
        <v>0</v>
      </c>
      <c r="AR346" s="152" t="s">
        <v>174</v>
      </c>
      <c r="AT346" s="152" t="s">
        <v>170</v>
      </c>
      <c r="AU346" s="152" t="s">
        <v>164</v>
      </c>
      <c r="AY346" s="18" t="s">
        <v>165</v>
      </c>
      <c r="BE346" s="153">
        <f t="shared" si="138"/>
        <v>0</v>
      </c>
      <c r="BF346" s="153">
        <f t="shared" si="139"/>
        <v>0</v>
      </c>
      <c r="BG346" s="153">
        <f t="shared" si="140"/>
        <v>0</v>
      </c>
      <c r="BH346" s="153">
        <f t="shared" si="141"/>
        <v>0</v>
      </c>
      <c r="BI346" s="153">
        <f t="shared" si="142"/>
        <v>0</v>
      </c>
      <c r="BJ346" s="18" t="s">
        <v>84</v>
      </c>
      <c r="BK346" s="153">
        <f t="shared" si="143"/>
        <v>0</v>
      </c>
      <c r="BL346" s="18" t="s">
        <v>174</v>
      </c>
      <c r="BM346" s="152" t="s">
        <v>872</v>
      </c>
    </row>
    <row r="347" spans="2:65" s="1" customFormat="1" ht="16.5" customHeight="1" x14ac:dyDescent="0.2">
      <c r="B347" s="138"/>
      <c r="C347" s="139" t="s">
        <v>873</v>
      </c>
      <c r="D347" s="139" t="s">
        <v>170</v>
      </c>
      <c r="E347" s="140" t="s">
        <v>874</v>
      </c>
      <c r="F347" s="141" t="s">
        <v>768</v>
      </c>
      <c r="G347" s="142" t="s">
        <v>252</v>
      </c>
      <c r="H347" s="143">
        <v>10</v>
      </c>
      <c r="I347" s="144"/>
      <c r="J347" s="144"/>
      <c r="K347" s="145">
        <f t="shared" si="131"/>
        <v>0</v>
      </c>
      <c r="L347" s="146"/>
      <c r="M347" s="33"/>
      <c r="N347" s="147" t="s">
        <v>3</v>
      </c>
      <c r="O347" s="148" t="s">
        <v>45</v>
      </c>
      <c r="P347" s="149">
        <f t="shared" si="132"/>
        <v>0</v>
      </c>
      <c r="Q347" s="149">
        <f t="shared" si="133"/>
        <v>0</v>
      </c>
      <c r="R347" s="149">
        <f t="shared" si="134"/>
        <v>0</v>
      </c>
      <c r="T347" s="150">
        <f t="shared" si="135"/>
        <v>0</v>
      </c>
      <c r="U347" s="150">
        <v>0</v>
      </c>
      <c r="V347" s="150">
        <f t="shared" si="136"/>
        <v>0</v>
      </c>
      <c r="W347" s="150">
        <v>0</v>
      </c>
      <c r="X347" s="151">
        <f t="shared" si="137"/>
        <v>0</v>
      </c>
      <c r="AR347" s="152" t="s">
        <v>174</v>
      </c>
      <c r="AT347" s="152" t="s">
        <v>170</v>
      </c>
      <c r="AU347" s="152" t="s">
        <v>164</v>
      </c>
      <c r="AY347" s="18" t="s">
        <v>165</v>
      </c>
      <c r="BE347" s="153">
        <f t="shared" si="138"/>
        <v>0</v>
      </c>
      <c r="BF347" s="153">
        <f t="shared" si="139"/>
        <v>0</v>
      </c>
      <c r="BG347" s="153">
        <f t="shared" si="140"/>
        <v>0</v>
      </c>
      <c r="BH347" s="153">
        <f t="shared" si="141"/>
        <v>0</v>
      </c>
      <c r="BI347" s="153">
        <f t="shared" si="142"/>
        <v>0</v>
      </c>
      <c r="BJ347" s="18" t="s">
        <v>84</v>
      </c>
      <c r="BK347" s="153">
        <f t="shared" si="143"/>
        <v>0</v>
      </c>
      <c r="BL347" s="18" t="s">
        <v>174</v>
      </c>
      <c r="BM347" s="152" t="s">
        <v>875</v>
      </c>
    </row>
    <row r="348" spans="2:65" s="1" customFormat="1" ht="16.5" customHeight="1" x14ac:dyDescent="0.2">
      <c r="B348" s="138"/>
      <c r="C348" s="139" t="s">
        <v>876</v>
      </c>
      <c r="D348" s="139" t="s">
        <v>170</v>
      </c>
      <c r="E348" s="140" t="s">
        <v>877</v>
      </c>
      <c r="F348" s="141" t="s">
        <v>772</v>
      </c>
      <c r="G348" s="142" t="s">
        <v>252</v>
      </c>
      <c r="H348" s="143">
        <v>20</v>
      </c>
      <c r="I348" s="144"/>
      <c r="J348" s="144"/>
      <c r="K348" s="145">
        <f t="shared" si="131"/>
        <v>0</v>
      </c>
      <c r="L348" s="146"/>
      <c r="M348" s="33"/>
      <c r="N348" s="147" t="s">
        <v>3</v>
      </c>
      <c r="O348" s="148" t="s">
        <v>45</v>
      </c>
      <c r="P348" s="149">
        <f t="shared" si="132"/>
        <v>0</v>
      </c>
      <c r="Q348" s="149">
        <f t="shared" si="133"/>
        <v>0</v>
      </c>
      <c r="R348" s="149">
        <f t="shared" si="134"/>
        <v>0</v>
      </c>
      <c r="T348" s="150">
        <f t="shared" si="135"/>
        <v>0</v>
      </c>
      <c r="U348" s="150">
        <v>0</v>
      </c>
      <c r="V348" s="150">
        <f t="shared" si="136"/>
        <v>0</v>
      </c>
      <c r="W348" s="150">
        <v>0</v>
      </c>
      <c r="X348" s="151">
        <f t="shared" si="137"/>
        <v>0</v>
      </c>
      <c r="AR348" s="152" t="s">
        <v>174</v>
      </c>
      <c r="AT348" s="152" t="s">
        <v>170</v>
      </c>
      <c r="AU348" s="152" t="s">
        <v>164</v>
      </c>
      <c r="AY348" s="18" t="s">
        <v>165</v>
      </c>
      <c r="BE348" s="153">
        <f t="shared" si="138"/>
        <v>0</v>
      </c>
      <c r="BF348" s="153">
        <f t="shared" si="139"/>
        <v>0</v>
      </c>
      <c r="BG348" s="153">
        <f t="shared" si="140"/>
        <v>0</v>
      </c>
      <c r="BH348" s="153">
        <f t="shared" si="141"/>
        <v>0</v>
      </c>
      <c r="BI348" s="153">
        <f t="shared" si="142"/>
        <v>0</v>
      </c>
      <c r="BJ348" s="18" t="s">
        <v>84</v>
      </c>
      <c r="BK348" s="153">
        <f t="shared" si="143"/>
        <v>0</v>
      </c>
      <c r="BL348" s="18" t="s">
        <v>174</v>
      </c>
      <c r="BM348" s="152" t="s">
        <v>878</v>
      </c>
    </row>
    <row r="349" spans="2:65" s="1" customFormat="1" ht="16.5" customHeight="1" x14ac:dyDescent="0.2">
      <c r="B349" s="138"/>
      <c r="C349" s="139" t="s">
        <v>879</v>
      </c>
      <c r="D349" s="139" t="s">
        <v>170</v>
      </c>
      <c r="E349" s="140" t="s">
        <v>880</v>
      </c>
      <c r="F349" s="141" t="s">
        <v>279</v>
      </c>
      <c r="G349" s="142" t="s">
        <v>252</v>
      </c>
      <c r="H349" s="143">
        <v>15</v>
      </c>
      <c r="I349" s="144"/>
      <c r="J349" s="144"/>
      <c r="K349" s="145">
        <f t="shared" si="131"/>
        <v>0</v>
      </c>
      <c r="L349" s="146"/>
      <c r="M349" s="33"/>
      <c r="N349" s="147" t="s">
        <v>3</v>
      </c>
      <c r="O349" s="148" t="s">
        <v>45</v>
      </c>
      <c r="P349" s="149">
        <f t="shared" si="132"/>
        <v>0</v>
      </c>
      <c r="Q349" s="149">
        <f t="shared" si="133"/>
        <v>0</v>
      </c>
      <c r="R349" s="149">
        <f t="shared" si="134"/>
        <v>0</v>
      </c>
      <c r="T349" s="150">
        <f t="shared" si="135"/>
        <v>0</v>
      </c>
      <c r="U349" s="150">
        <v>0</v>
      </c>
      <c r="V349" s="150">
        <f t="shared" si="136"/>
        <v>0</v>
      </c>
      <c r="W349" s="150">
        <v>0</v>
      </c>
      <c r="X349" s="151">
        <f t="shared" si="137"/>
        <v>0</v>
      </c>
      <c r="AR349" s="152" t="s">
        <v>174</v>
      </c>
      <c r="AT349" s="152" t="s">
        <v>170</v>
      </c>
      <c r="AU349" s="152" t="s">
        <v>164</v>
      </c>
      <c r="AY349" s="18" t="s">
        <v>165</v>
      </c>
      <c r="BE349" s="153">
        <f t="shared" si="138"/>
        <v>0</v>
      </c>
      <c r="BF349" s="153">
        <f t="shared" si="139"/>
        <v>0</v>
      </c>
      <c r="BG349" s="153">
        <f t="shared" si="140"/>
        <v>0</v>
      </c>
      <c r="BH349" s="153">
        <f t="shared" si="141"/>
        <v>0</v>
      </c>
      <c r="BI349" s="153">
        <f t="shared" si="142"/>
        <v>0</v>
      </c>
      <c r="BJ349" s="18" t="s">
        <v>84</v>
      </c>
      <c r="BK349" s="153">
        <f t="shared" si="143"/>
        <v>0</v>
      </c>
      <c r="BL349" s="18" t="s">
        <v>174</v>
      </c>
      <c r="BM349" s="152" t="s">
        <v>881</v>
      </c>
    </row>
    <row r="350" spans="2:65" s="11" customFormat="1" ht="20.9" customHeight="1" x14ac:dyDescent="0.25">
      <c r="B350" s="125"/>
      <c r="D350" s="126" t="s">
        <v>75</v>
      </c>
      <c r="E350" s="136" t="s">
        <v>305</v>
      </c>
      <c r="F350" s="282" t="s">
        <v>306</v>
      </c>
      <c r="I350" s="128"/>
      <c r="J350" s="128"/>
      <c r="K350" s="137">
        <f>BK350</f>
        <v>0</v>
      </c>
      <c r="M350" s="125"/>
      <c r="N350" s="130"/>
      <c r="Q350" s="131">
        <f>SUM(Q351:Q353)</f>
        <v>0</v>
      </c>
      <c r="R350" s="131">
        <f>SUM(R351:R353)</f>
        <v>0</v>
      </c>
      <c r="T350" s="132">
        <f>SUM(T351:T353)</f>
        <v>0</v>
      </c>
      <c r="V350" s="132">
        <f>SUM(V351:V353)</f>
        <v>0</v>
      </c>
      <c r="X350" s="133">
        <f>SUM(X351:X353)</f>
        <v>0</v>
      </c>
      <c r="AR350" s="126" t="s">
        <v>164</v>
      </c>
      <c r="AT350" s="134" t="s">
        <v>75</v>
      </c>
      <c r="AU350" s="134" t="s">
        <v>86</v>
      </c>
      <c r="AY350" s="126" t="s">
        <v>165</v>
      </c>
      <c r="BK350" s="135">
        <f>SUM(BK351:BK353)</f>
        <v>0</v>
      </c>
    </row>
    <row r="351" spans="2:65" s="1" customFormat="1" ht="16.5" customHeight="1" x14ac:dyDescent="0.2">
      <c r="B351" s="138"/>
      <c r="C351" s="139" t="s">
        <v>882</v>
      </c>
      <c r="D351" s="139" t="s">
        <v>170</v>
      </c>
      <c r="E351" s="140" t="s">
        <v>308</v>
      </c>
      <c r="F351" s="141" t="s">
        <v>309</v>
      </c>
      <c r="G351" s="142" t="s">
        <v>310</v>
      </c>
      <c r="H351" s="143">
        <v>1</v>
      </c>
      <c r="I351" s="144"/>
      <c r="J351" s="144"/>
      <c r="K351" s="145">
        <f>ROUND(P351*H351,2)</f>
        <v>0</v>
      </c>
      <c r="L351" s="146"/>
      <c r="M351" s="33"/>
      <c r="N351" s="147" t="s">
        <v>3</v>
      </c>
      <c r="O351" s="148" t="s">
        <v>45</v>
      </c>
      <c r="P351" s="149">
        <f>I351+J351</f>
        <v>0</v>
      </c>
      <c r="Q351" s="149">
        <f>ROUND(I351*H351,2)</f>
        <v>0</v>
      </c>
      <c r="R351" s="149">
        <f>ROUND(J351*H351,2)</f>
        <v>0</v>
      </c>
      <c r="T351" s="150">
        <f>S351*H351</f>
        <v>0</v>
      </c>
      <c r="U351" s="150">
        <v>0</v>
      </c>
      <c r="V351" s="150">
        <f>U351*H351</f>
        <v>0</v>
      </c>
      <c r="W351" s="150">
        <v>0</v>
      </c>
      <c r="X351" s="151">
        <f>W351*H351</f>
        <v>0</v>
      </c>
      <c r="AR351" s="152" t="s">
        <v>311</v>
      </c>
      <c r="AT351" s="152" t="s">
        <v>170</v>
      </c>
      <c r="AU351" s="152" t="s">
        <v>164</v>
      </c>
      <c r="AY351" s="18" t="s">
        <v>165</v>
      </c>
      <c r="BE351" s="153">
        <f>IF(O351="základní",K351,0)</f>
        <v>0</v>
      </c>
      <c r="BF351" s="153">
        <f>IF(O351="snížená",K351,0)</f>
        <v>0</v>
      </c>
      <c r="BG351" s="153">
        <f>IF(O351="zákl. přenesená",K351,0)</f>
        <v>0</v>
      </c>
      <c r="BH351" s="153">
        <f>IF(O351="sníž. přenesená",K351,0)</f>
        <v>0</v>
      </c>
      <c r="BI351" s="153">
        <f>IF(O351="nulová",K351,0)</f>
        <v>0</v>
      </c>
      <c r="BJ351" s="18" t="s">
        <v>84</v>
      </c>
      <c r="BK351" s="153">
        <f>ROUND(P351*H351,2)</f>
        <v>0</v>
      </c>
      <c r="BL351" s="18" t="s">
        <v>311</v>
      </c>
      <c r="BM351" s="152" t="s">
        <v>883</v>
      </c>
    </row>
    <row r="352" spans="2:65" s="1" customFormat="1" ht="24.15" customHeight="1" x14ac:dyDescent="0.2">
      <c r="B352" s="138"/>
      <c r="C352" s="139" t="s">
        <v>884</v>
      </c>
      <c r="D352" s="139" t="s">
        <v>170</v>
      </c>
      <c r="E352" s="140" t="s">
        <v>314</v>
      </c>
      <c r="F352" s="141" t="s">
        <v>315</v>
      </c>
      <c r="G352" s="142" t="s">
        <v>310</v>
      </c>
      <c r="H352" s="143">
        <v>1</v>
      </c>
      <c r="I352" s="144"/>
      <c r="J352" s="144"/>
      <c r="K352" s="145">
        <f>ROUND(P352*H352,2)</f>
        <v>0</v>
      </c>
      <c r="L352" s="146"/>
      <c r="M352" s="33"/>
      <c r="N352" s="147" t="s">
        <v>3</v>
      </c>
      <c r="O352" s="148" t="s">
        <v>45</v>
      </c>
      <c r="P352" s="149">
        <f>I352+J352</f>
        <v>0</v>
      </c>
      <c r="Q352" s="149">
        <f>ROUND(I352*H352,2)</f>
        <v>0</v>
      </c>
      <c r="R352" s="149">
        <f>ROUND(J352*H352,2)</f>
        <v>0</v>
      </c>
      <c r="T352" s="150">
        <f>S352*H352</f>
        <v>0</v>
      </c>
      <c r="U352" s="150">
        <v>0</v>
      </c>
      <c r="V352" s="150">
        <f>U352*H352</f>
        <v>0</v>
      </c>
      <c r="W352" s="150">
        <v>0</v>
      </c>
      <c r="X352" s="151">
        <f>W352*H352</f>
        <v>0</v>
      </c>
      <c r="AR352" s="152" t="s">
        <v>311</v>
      </c>
      <c r="AT352" s="152" t="s">
        <v>170</v>
      </c>
      <c r="AU352" s="152" t="s">
        <v>164</v>
      </c>
      <c r="AY352" s="18" t="s">
        <v>165</v>
      </c>
      <c r="BE352" s="153">
        <f>IF(O352="základní",K352,0)</f>
        <v>0</v>
      </c>
      <c r="BF352" s="153">
        <f>IF(O352="snížená",K352,0)</f>
        <v>0</v>
      </c>
      <c r="BG352" s="153">
        <f>IF(O352="zákl. přenesená",K352,0)</f>
        <v>0</v>
      </c>
      <c r="BH352" s="153">
        <f>IF(O352="sníž. přenesená",K352,0)</f>
        <v>0</v>
      </c>
      <c r="BI352" s="153">
        <f>IF(O352="nulová",K352,0)</f>
        <v>0</v>
      </c>
      <c r="BJ352" s="18" t="s">
        <v>84</v>
      </c>
      <c r="BK352" s="153">
        <f>ROUND(P352*H352,2)</f>
        <v>0</v>
      </c>
      <c r="BL352" s="18" t="s">
        <v>311</v>
      </c>
      <c r="BM352" s="152" t="s">
        <v>885</v>
      </c>
    </row>
    <row r="353" spans="2:65" s="1" customFormat="1" ht="16.5" customHeight="1" x14ac:dyDescent="0.2">
      <c r="B353" s="138"/>
      <c r="C353" s="139" t="s">
        <v>886</v>
      </c>
      <c r="D353" s="139" t="s">
        <v>170</v>
      </c>
      <c r="E353" s="140" t="s">
        <v>318</v>
      </c>
      <c r="F353" s="141" t="s">
        <v>319</v>
      </c>
      <c r="G353" s="142" t="s">
        <v>310</v>
      </c>
      <c r="H353" s="143">
        <v>1</v>
      </c>
      <c r="I353" s="144"/>
      <c r="J353" s="144"/>
      <c r="K353" s="145">
        <f>ROUND(P353*H353,2)</f>
        <v>0</v>
      </c>
      <c r="L353" s="146"/>
      <c r="M353" s="33"/>
      <c r="N353" s="147" t="s">
        <v>3</v>
      </c>
      <c r="O353" s="148" t="s">
        <v>45</v>
      </c>
      <c r="P353" s="149">
        <f>I353+J353</f>
        <v>0</v>
      </c>
      <c r="Q353" s="149">
        <f>ROUND(I353*H353,2)</f>
        <v>0</v>
      </c>
      <c r="R353" s="149">
        <f>ROUND(J353*H353,2)</f>
        <v>0</v>
      </c>
      <c r="T353" s="150">
        <f>S353*H353</f>
        <v>0</v>
      </c>
      <c r="U353" s="150">
        <v>0</v>
      </c>
      <c r="V353" s="150">
        <f>U353*H353</f>
        <v>0</v>
      </c>
      <c r="W353" s="150">
        <v>0</v>
      </c>
      <c r="X353" s="151">
        <f>W353*H353</f>
        <v>0</v>
      </c>
      <c r="AR353" s="152" t="s">
        <v>311</v>
      </c>
      <c r="AT353" s="152" t="s">
        <v>170</v>
      </c>
      <c r="AU353" s="152" t="s">
        <v>164</v>
      </c>
      <c r="AY353" s="18" t="s">
        <v>165</v>
      </c>
      <c r="BE353" s="153">
        <f>IF(O353="základní",K353,0)</f>
        <v>0</v>
      </c>
      <c r="BF353" s="153">
        <f>IF(O353="snížená",K353,0)</f>
        <v>0</v>
      </c>
      <c r="BG353" s="153">
        <f>IF(O353="zákl. přenesená",K353,0)</f>
        <v>0</v>
      </c>
      <c r="BH353" s="153">
        <f>IF(O353="sníž. přenesená",K353,0)</f>
        <v>0</v>
      </c>
      <c r="BI353" s="153">
        <f>IF(O353="nulová",K353,0)</f>
        <v>0</v>
      </c>
      <c r="BJ353" s="18" t="s">
        <v>84</v>
      </c>
      <c r="BK353" s="153">
        <f>ROUND(P353*H353,2)</f>
        <v>0</v>
      </c>
      <c r="BL353" s="18" t="s">
        <v>311</v>
      </c>
      <c r="BM353" s="152" t="s">
        <v>887</v>
      </c>
    </row>
    <row r="354" spans="2:65" s="11" customFormat="1" ht="22.75" customHeight="1" x14ac:dyDescent="0.25">
      <c r="B354" s="125"/>
      <c r="D354" s="126" t="s">
        <v>75</v>
      </c>
      <c r="E354" s="136" t="s">
        <v>888</v>
      </c>
      <c r="F354" s="282" t="s">
        <v>889</v>
      </c>
      <c r="I354" s="128"/>
      <c r="J354" s="128"/>
      <c r="K354" s="137">
        <f>BK354</f>
        <v>0</v>
      </c>
      <c r="M354" s="125"/>
      <c r="N354" s="130"/>
      <c r="Q354" s="131">
        <f>Q355+Q373+Q379</f>
        <v>0</v>
      </c>
      <c r="R354" s="131">
        <f>R355+R373+R379</f>
        <v>0</v>
      </c>
      <c r="T354" s="132">
        <f>T355+T373+T379</f>
        <v>0</v>
      </c>
      <c r="V354" s="132">
        <f>V355+V373+V379</f>
        <v>0</v>
      </c>
      <c r="X354" s="133">
        <f>X355+X373+X379</f>
        <v>0</v>
      </c>
      <c r="AR354" s="126" t="s">
        <v>164</v>
      </c>
      <c r="AT354" s="134" t="s">
        <v>75</v>
      </c>
      <c r="AU354" s="134" t="s">
        <v>84</v>
      </c>
      <c r="AY354" s="126" t="s">
        <v>165</v>
      </c>
      <c r="BK354" s="135">
        <f>BK355+BK373+BK379</f>
        <v>0</v>
      </c>
    </row>
    <row r="355" spans="2:65" s="11" customFormat="1" ht="20.9" customHeight="1" x14ac:dyDescent="0.25">
      <c r="B355" s="125"/>
      <c r="D355" s="126" t="s">
        <v>75</v>
      </c>
      <c r="E355" s="136" t="s">
        <v>168</v>
      </c>
      <c r="F355" s="282" t="s">
        <v>169</v>
      </c>
      <c r="I355" s="128"/>
      <c r="J355" s="128"/>
      <c r="K355" s="137">
        <f>BK355</f>
        <v>0</v>
      </c>
      <c r="M355" s="125"/>
      <c r="N355" s="130"/>
      <c r="Q355" s="131">
        <f>SUM(Q356:Q372)</f>
        <v>0</v>
      </c>
      <c r="R355" s="131">
        <f>SUM(R356:R372)</f>
        <v>0</v>
      </c>
      <c r="T355" s="132">
        <f>SUM(T356:T372)</f>
        <v>0</v>
      </c>
      <c r="V355" s="132">
        <f>SUM(V356:V372)</f>
        <v>0</v>
      </c>
      <c r="X355" s="133">
        <f>SUM(X356:X372)</f>
        <v>0</v>
      </c>
      <c r="AR355" s="126" t="s">
        <v>164</v>
      </c>
      <c r="AT355" s="134" t="s">
        <v>75</v>
      </c>
      <c r="AU355" s="134" t="s">
        <v>86</v>
      </c>
      <c r="AY355" s="126" t="s">
        <v>165</v>
      </c>
      <c r="BK355" s="135">
        <f>SUM(BK356:BK372)</f>
        <v>0</v>
      </c>
    </row>
    <row r="356" spans="2:65" s="1" customFormat="1" ht="16.5" customHeight="1" x14ac:dyDescent="0.2">
      <c r="B356" s="138"/>
      <c r="C356" s="139" t="s">
        <v>890</v>
      </c>
      <c r="D356" s="139" t="s">
        <v>170</v>
      </c>
      <c r="E356" s="140" t="s">
        <v>891</v>
      </c>
      <c r="F356" s="141" t="s">
        <v>892</v>
      </c>
      <c r="G356" s="142" t="s">
        <v>173</v>
      </c>
      <c r="H356" s="143">
        <v>155</v>
      </c>
      <c r="I356" s="144"/>
      <c r="J356" s="144"/>
      <c r="K356" s="145">
        <f t="shared" ref="K356:K372" si="144">ROUND(P356*H356,2)</f>
        <v>0</v>
      </c>
      <c r="L356" s="146"/>
      <c r="M356" s="33"/>
      <c r="N356" s="147" t="s">
        <v>3</v>
      </c>
      <c r="O356" s="148" t="s">
        <v>45</v>
      </c>
      <c r="P356" s="149">
        <f t="shared" ref="P356:P372" si="145">I356+J356</f>
        <v>0</v>
      </c>
      <c r="Q356" s="149">
        <f t="shared" ref="Q356:Q372" si="146">ROUND(I356*H356,2)</f>
        <v>0</v>
      </c>
      <c r="R356" s="149">
        <f t="shared" ref="R356:R372" si="147">ROUND(J356*H356,2)</f>
        <v>0</v>
      </c>
      <c r="T356" s="150">
        <f t="shared" ref="T356:T372" si="148">S356*H356</f>
        <v>0</v>
      </c>
      <c r="U356" s="150">
        <v>0</v>
      </c>
      <c r="V356" s="150">
        <f t="shared" ref="V356:V372" si="149">U356*H356</f>
        <v>0</v>
      </c>
      <c r="W356" s="150">
        <v>0</v>
      </c>
      <c r="X356" s="151">
        <f t="shared" ref="X356:X372" si="150">W356*H356</f>
        <v>0</v>
      </c>
      <c r="AR356" s="152" t="s">
        <v>174</v>
      </c>
      <c r="AT356" s="152" t="s">
        <v>170</v>
      </c>
      <c r="AU356" s="152" t="s">
        <v>164</v>
      </c>
      <c r="AY356" s="18" t="s">
        <v>165</v>
      </c>
      <c r="BE356" s="153">
        <f t="shared" ref="BE356:BE372" si="151">IF(O356="základní",K356,0)</f>
        <v>0</v>
      </c>
      <c r="BF356" s="153">
        <f t="shared" ref="BF356:BF372" si="152">IF(O356="snížená",K356,0)</f>
        <v>0</v>
      </c>
      <c r="BG356" s="153">
        <f t="shared" ref="BG356:BG372" si="153">IF(O356="zákl. přenesená",K356,0)</f>
        <v>0</v>
      </c>
      <c r="BH356" s="153">
        <f t="shared" ref="BH356:BH372" si="154">IF(O356="sníž. přenesená",K356,0)</f>
        <v>0</v>
      </c>
      <c r="BI356" s="153">
        <f t="shared" ref="BI356:BI372" si="155">IF(O356="nulová",K356,0)</f>
        <v>0</v>
      </c>
      <c r="BJ356" s="18" t="s">
        <v>84</v>
      </c>
      <c r="BK356" s="153">
        <f t="shared" ref="BK356:BK372" si="156">ROUND(P356*H356,2)</f>
        <v>0</v>
      </c>
      <c r="BL356" s="18" t="s">
        <v>174</v>
      </c>
      <c r="BM356" s="152" t="s">
        <v>893</v>
      </c>
    </row>
    <row r="357" spans="2:65" s="1" customFormat="1" ht="16.5" customHeight="1" x14ac:dyDescent="0.2">
      <c r="B357" s="138"/>
      <c r="C357" s="139" t="s">
        <v>894</v>
      </c>
      <c r="D357" s="139" t="s">
        <v>170</v>
      </c>
      <c r="E357" s="140" t="s">
        <v>895</v>
      </c>
      <c r="F357" s="141" t="s">
        <v>655</v>
      </c>
      <c r="G357" s="142" t="s">
        <v>178</v>
      </c>
      <c r="H357" s="143">
        <v>6</v>
      </c>
      <c r="I357" s="144"/>
      <c r="J357" s="144"/>
      <c r="K357" s="145">
        <f t="shared" si="144"/>
        <v>0</v>
      </c>
      <c r="L357" s="146"/>
      <c r="M357" s="33"/>
      <c r="N357" s="147" t="s">
        <v>3</v>
      </c>
      <c r="O357" s="148" t="s">
        <v>45</v>
      </c>
      <c r="P357" s="149">
        <f t="shared" si="145"/>
        <v>0</v>
      </c>
      <c r="Q357" s="149">
        <f t="shared" si="146"/>
        <v>0</v>
      </c>
      <c r="R357" s="149">
        <f t="shared" si="147"/>
        <v>0</v>
      </c>
      <c r="T357" s="150">
        <f t="shared" si="148"/>
        <v>0</v>
      </c>
      <c r="U357" s="150">
        <v>0</v>
      </c>
      <c r="V357" s="150">
        <f t="shared" si="149"/>
        <v>0</v>
      </c>
      <c r="W357" s="150">
        <v>0</v>
      </c>
      <c r="X357" s="151">
        <f t="shared" si="150"/>
        <v>0</v>
      </c>
      <c r="AR357" s="152" t="s">
        <v>174</v>
      </c>
      <c r="AT357" s="152" t="s">
        <v>170</v>
      </c>
      <c r="AU357" s="152" t="s">
        <v>164</v>
      </c>
      <c r="AY357" s="18" t="s">
        <v>165</v>
      </c>
      <c r="BE357" s="153">
        <f t="shared" si="151"/>
        <v>0</v>
      </c>
      <c r="BF357" s="153">
        <f t="shared" si="152"/>
        <v>0</v>
      </c>
      <c r="BG357" s="153">
        <f t="shared" si="153"/>
        <v>0</v>
      </c>
      <c r="BH357" s="153">
        <f t="shared" si="154"/>
        <v>0</v>
      </c>
      <c r="BI357" s="153">
        <f t="shared" si="155"/>
        <v>0</v>
      </c>
      <c r="BJ357" s="18" t="s">
        <v>84</v>
      </c>
      <c r="BK357" s="153">
        <f t="shared" si="156"/>
        <v>0</v>
      </c>
      <c r="BL357" s="18" t="s">
        <v>174</v>
      </c>
      <c r="BM357" s="152" t="s">
        <v>896</v>
      </c>
    </row>
    <row r="358" spans="2:65" s="1" customFormat="1" ht="21.75" customHeight="1" x14ac:dyDescent="0.2">
      <c r="B358" s="138"/>
      <c r="C358" s="139" t="s">
        <v>897</v>
      </c>
      <c r="D358" s="139" t="s">
        <v>170</v>
      </c>
      <c r="E358" s="140" t="s">
        <v>898</v>
      </c>
      <c r="F358" s="141" t="s">
        <v>899</v>
      </c>
      <c r="G358" s="142" t="s">
        <v>173</v>
      </c>
      <c r="H358" s="143">
        <v>180</v>
      </c>
      <c r="I358" s="144"/>
      <c r="J358" s="144"/>
      <c r="K358" s="145">
        <f t="shared" si="144"/>
        <v>0</v>
      </c>
      <c r="L358" s="146"/>
      <c r="M358" s="33"/>
      <c r="N358" s="147" t="s">
        <v>3</v>
      </c>
      <c r="O358" s="148" t="s">
        <v>45</v>
      </c>
      <c r="P358" s="149">
        <f t="shared" si="145"/>
        <v>0</v>
      </c>
      <c r="Q358" s="149">
        <f t="shared" si="146"/>
        <v>0</v>
      </c>
      <c r="R358" s="149">
        <f t="shared" si="147"/>
        <v>0</v>
      </c>
      <c r="T358" s="150">
        <f t="shared" si="148"/>
        <v>0</v>
      </c>
      <c r="U358" s="150">
        <v>0</v>
      </c>
      <c r="V358" s="150">
        <f t="shared" si="149"/>
        <v>0</v>
      </c>
      <c r="W358" s="150">
        <v>0</v>
      </c>
      <c r="X358" s="151">
        <f t="shared" si="150"/>
        <v>0</v>
      </c>
      <c r="AR358" s="152" t="s">
        <v>174</v>
      </c>
      <c r="AT358" s="152" t="s">
        <v>170</v>
      </c>
      <c r="AU358" s="152" t="s">
        <v>164</v>
      </c>
      <c r="AY358" s="18" t="s">
        <v>165</v>
      </c>
      <c r="BE358" s="153">
        <f t="shared" si="151"/>
        <v>0</v>
      </c>
      <c r="BF358" s="153">
        <f t="shared" si="152"/>
        <v>0</v>
      </c>
      <c r="BG358" s="153">
        <f t="shared" si="153"/>
        <v>0</v>
      </c>
      <c r="BH358" s="153">
        <f t="shared" si="154"/>
        <v>0</v>
      </c>
      <c r="BI358" s="153">
        <f t="shared" si="155"/>
        <v>0</v>
      </c>
      <c r="BJ358" s="18" t="s">
        <v>84</v>
      </c>
      <c r="BK358" s="153">
        <f t="shared" si="156"/>
        <v>0</v>
      </c>
      <c r="BL358" s="18" t="s">
        <v>174</v>
      </c>
      <c r="BM358" s="152" t="s">
        <v>900</v>
      </c>
    </row>
    <row r="359" spans="2:65" s="1" customFormat="1" ht="21.75" customHeight="1" x14ac:dyDescent="0.2">
      <c r="B359" s="138"/>
      <c r="C359" s="139" t="s">
        <v>901</v>
      </c>
      <c r="D359" s="139" t="s">
        <v>170</v>
      </c>
      <c r="E359" s="140" t="s">
        <v>902</v>
      </c>
      <c r="F359" s="141" t="s">
        <v>899</v>
      </c>
      <c r="G359" s="142" t="s">
        <v>173</v>
      </c>
      <c r="H359" s="143">
        <v>120</v>
      </c>
      <c r="I359" s="144"/>
      <c r="J359" s="144"/>
      <c r="K359" s="145">
        <f t="shared" si="144"/>
        <v>0</v>
      </c>
      <c r="L359" s="146"/>
      <c r="M359" s="33"/>
      <c r="N359" s="147" t="s">
        <v>3</v>
      </c>
      <c r="O359" s="148" t="s">
        <v>45</v>
      </c>
      <c r="P359" s="149">
        <f t="shared" si="145"/>
        <v>0</v>
      </c>
      <c r="Q359" s="149">
        <f t="shared" si="146"/>
        <v>0</v>
      </c>
      <c r="R359" s="149">
        <f t="shared" si="147"/>
        <v>0</v>
      </c>
      <c r="T359" s="150">
        <f t="shared" si="148"/>
        <v>0</v>
      </c>
      <c r="U359" s="150">
        <v>0</v>
      </c>
      <c r="V359" s="150">
        <f t="shared" si="149"/>
        <v>0</v>
      </c>
      <c r="W359" s="150">
        <v>0</v>
      </c>
      <c r="X359" s="151">
        <f t="shared" si="150"/>
        <v>0</v>
      </c>
      <c r="AR359" s="152" t="s">
        <v>174</v>
      </c>
      <c r="AT359" s="152" t="s">
        <v>170</v>
      </c>
      <c r="AU359" s="152" t="s">
        <v>164</v>
      </c>
      <c r="AY359" s="18" t="s">
        <v>165</v>
      </c>
      <c r="BE359" s="153">
        <f t="shared" si="151"/>
        <v>0</v>
      </c>
      <c r="BF359" s="153">
        <f t="shared" si="152"/>
        <v>0</v>
      </c>
      <c r="BG359" s="153">
        <f t="shared" si="153"/>
        <v>0</v>
      </c>
      <c r="BH359" s="153">
        <f t="shared" si="154"/>
        <v>0</v>
      </c>
      <c r="BI359" s="153">
        <f t="shared" si="155"/>
        <v>0</v>
      </c>
      <c r="BJ359" s="18" t="s">
        <v>84</v>
      </c>
      <c r="BK359" s="153">
        <f t="shared" si="156"/>
        <v>0</v>
      </c>
      <c r="BL359" s="18" t="s">
        <v>174</v>
      </c>
      <c r="BM359" s="152" t="s">
        <v>903</v>
      </c>
    </row>
    <row r="360" spans="2:65" s="1" customFormat="1" ht="16.5" customHeight="1" x14ac:dyDescent="0.2">
      <c r="B360" s="138"/>
      <c r="C360" s="139" t="s">
        <v>904</v>
      </c>
      <c r="D360" s="139" t="s">
        <v>170</v>
      </c>
      <c r="E360" s="140" t="s">
        <v>905</v>
      </c>
      <c r="F360" s="141" t="s">
        <v>906</v>
      </c>
      <c r="G360" s="142" t="s">
        <v>178</v>
      </c>
      <c r="H360" s="143">
        <v>190</v>
      </c>
      <c r="I360" s="144"/>
      <c r="J360" s="144"/>
      <c r="K360" s="145">
        <f t="shared" si="144"/>
        <v>0</v>
      </c>
      <c r="L360" s="146"/>
      <c r="M360" s="33"/>
      <c r="N360" s="147" t="s">
        <v>3</v>
      </c>
      <c r="O360" s="148" t="s">
        <v>45</v>
      </c>
      <c r="P360" s="149">
        <f t="shared" si="145"/>
        <v>0</v>
      </c>
      <c r="Q360" s="149">
        <f t="shared" si="146"/>
        <v>0</v>
      </c>
      <c r="R360" s="149">
        <f t="shared" si="147"/>
        <v>0</v>
      </c>
      <c r="T360" s="150">
        <f t="shared" si="148"/>
        <v>0</v>
      </c>
      <c r="U360" s="150">
        <v>0</v>
      </c>
      <c r="V360" s="150">
        <f t="shared" si="149"/>
        <v>0</v>
      </c>
      <c r="W360" s="150">
        <v>0</v>
      </c>
      <c r="X360" s="151">
        <f t="shared" si="150"/>
        <v>0</v>
      </c>
      <c r="AR360" s="152" t="s">
        <v>174</v>
      </c>
      <c r="AT360" s="152" t="s">
        <v>170</v>
      </c>
      <c r="AU360" s="152" t="s">
        <v>164</v>
      </c>
      <c r="AY360" s="18" t="s">
        <v>165</v>
      </c>
      <c r="BE360" s="153">
        <f t="shared" si="151"/>
        <v>0</v>
      </c>
      <c r="BF360" s="153">
        <f t="shared" si="152"/>
        <v>0</v>
      </c>
      <c r="BG360" s="153">
        <f t="shared" si="153"/>
        <v>0</v>
      </c>
      <c r="BH360" s="153">
        <f t="shared" si="154"/>
        <v>0</v>
      </c>
      <c r="BI360" s="153">
        <f t="shared" si="155"/>
        <v>0</v>
      </c>
      <c r="BJ360" s="18" t="s">
        <v>84</v>
      </c>
      <c r="BK360" s="153">
        <f t="shared" si="156"/>
        <v>0</v>
      </c>
      <c r="BL360" s="18" t="s">
        <v>174</v>
      </c>
      <c r="BM360" s="152" t="s">
        <v>907</v>
      </c>
    </row>
    <row r="361" spans="2:65" s="1" customFormat="1" ht="16.5" customHeight="1" x14ac:dyDescent="0.2">
      <c r="B361" s="138"/>
      <c r="C361" s="139" t="s">
        <v>908</v>
      </c>
      <c r="D361" s="139" t="s">
        <v>170</v>
      </c>
      <c r="E361" s="140" t="s">
        <v>909</v>
      </c>
      <c r="F361" s="141" t="s">
        <v>910</v>
      </c>
      <c r="G361" s="142" t="s">
        <v>173</v>
      </c>
      <c r="H361" s="143">
        <v>185</v>
      </c>
      <c r="I361" s="144"/>
      <c r="J361" s="144"/>
      <c r="K361" s="145">
        <f t="shared" si="144"/>
        <v>0</v>
      </c>
      <c r="L361" s="146"/>
      <c r="M361" s="33"/>
      <c r="N361" s="147" t="s">
        <v>3</v>
      </c>
      <c r="O361" s="148" t="s">
        <v>45</v>
      </c>
      <c r="P361" s="149">
        <f t="shared" si="145"/>
        <v>0</v>
      </c>
      <c r="Q361" s="149">
        <f t="shared" si="146"/>
        <v>0</v>
      </c>
      <c r="R361" s="149">
        <f t="shared" si="147"/>
        <v>0</v>
      </c>
      <c r="T361" s="150">
        <f t="shared" si="148"/>
        <v>0</v>
      </c>
      <c r="U361" s="150">
        <v>0</v>
      </c>
      <c r="V361" s="150">
        <f t="shared" si="149"/>
        <v>0</v>
      </c>
      <c r="W361" s="150">
        <v>0</v>
      </c>
      <c r="X361" s="151">
        <f t="shared" si="150"/>
        <v>0</v>
      </c>
      <c r="AR361" s="152" t="s">
        <v>174</v>
      </c>
      <c r="AT361" s="152" t="s">
        <v>170</v>
      </c>
      <c r="AU361" s="152" t="s">
        <v>164</v>
      </c>
      <c r="AY361" s="18" t="s">
        <v>165</v>
      </c>
      <c r="BE361" s="153">
        <f t="shared" si="151"/>
        <v>0</v>
      </c>
      <c r="BF361" s="153">
        <f t="shared" si="152"/>
        <v>0</v>
      </c>
      <c r="BG361" s="153">
        <f t="shared" si="153"/>
        <v>0</v>
      </c>
      <c r="BH361" s="153">
        <f t="shared" si="154"/>
        <v>0</v>
      </c>
      <c r="BI361" s="153">
        <f t="shared" si="155"/>
        <v>0</v>
      </c>
      <c r="BJ361" s="18" t="s">
        <v>84</v>
      </c>
      <c r="BK361" s="153">
        <f t="shared" si="156"/>
        <v>0</v>
      </c>
      <c r="BL361" s="18" t="s">
        <v>174</v>
      </c>
      <c r="BM361" s="152" t="s">
        <v>911</v>
      </c>
    </row>
    <row r="362" spans="2:65" s="1" customFormat="1" ht="16.5" customHeight="1" x14ac:dyDescent="0.2">
      <c r="B362" s="138"/>
      <c r="C362" s="139" t="s">
        <v>912</v>
      </c>
      <c r="D362" s="139" t="s">
        <v>170</v>
      </c>
      <c r="E362" s="140" t="s">
        <v>909</v>
      </c>
      <c r="F362" s="141" t="s">
        <v>910</v>
      </c>
      <c r="G362" s="142" t="s">
        <v>173</v>
      </c>
      <c r="H362" s="143">
        <v>185</v>
      </c>
      <c r="I362" s="144"/>
      <c r="J362" s="144"/>
      <c r="K362" s="145">
        <f t="shared" si="144"/>
        <v>0</v>
      </c>
      <c r="L362" s="146"/>
      <c r="M362" s="33"/>
      <c r="N362" s="147" t="s">
        <v>3</v>
      </c>
      <c r="O362" s="148" t="s">
        <v>45</v>
      </c>
      <c r="P362" s="149">
        <f t="shared" si="145"/>
        <v>0</v>
      </c>
      <c r="Q362" s="149">
        <f t="shared" si="146"/>
        <v>0</v>
      </c>
      <c r="R362" s="149">
        <f t="shared" si="147"/>
        <v>0</v>
      </c>
      <c r="T362" s="150">
        <f t="shared" si="148"/>
        <v>0</v>
      </c>
      <c r="U362" s="150">
        <v>0</v>
      </c>
      <c r="V362" s="150">
        <f t="shared" si="149"/>
        <v>0</v>
      </c>
      <c r="W362" s="150">
        <v>0</v>
      </c>
      <c r="X362" s="151">
        <f t="shared" si="150"/>
        <v>0</v>
      </c>
      <c r="AR362" s="152" t="s">
        <v>174</v>
      </c>
      <c r="AT362" s="152" t="s">
        <v>170</v>
      </c>
      <c r="AU362" s="152" t="s">
        <v>164</v>
      </c>
      <c r="AY362" s="18" t="s">
        <v>165</v>
      </c>
      <c r="BE362" s="153">
        <f t="shared" si="151"/>
        <v>0</v>
      </c>
      <c r="BF362" s="153">
        <f t="shared" si="152"/>
        <v>0</v>
      </c>
      <c r="BG362" s="153">
        <f t="shared" si="153"/>
        <v>0</v>
      </c>
      <c r="BH362" s="153">
        <f t="shared" si="154"/>
        <v>0</v>
      </c>
      <c r="BI362" s="153">
        <f t="shared" si="155"/>
        <v>0</v>
      </c>
      <c r="BJ362" s="18" t="s">
        <v>84</v>
      </c>
      <c r="BK362" s="153">
        <f t="shared" si="156"/>
        <v>0</v>
      </c>
      <c r="BL362" s="18" t="s">
        <v>174</v>
      </c>
      <c r="BM362" s="152" t="s">
        <v>913</v>
      </c>
    </row>
    <row r="363" spans="2:65" s="1" customFormat="1" ht="16.5" customHeight="1" x14ac:dyDescent="0.2">
      <c r="B363" s="138"/>
      <c r="C363" s="139" t="s">
        <v>914</v>
      </c>
      <c r="D363" s="139" t="s">
        <v>170</v>
      </c>
      <c r="E363" s="140" t="s">
        <v>909</v>
      </c>
      <c r="F363" s="141" t="s">
        <v>910</v>
      </c>
      <c r="G363" s="142" t="s">
        <v>173</v>
      </c>
      <c r="H363" s="143">
        <v>185</v>
      </c>
      <c r="I363" s="144"/>
      <c r="J363" s="144"/>
      <c r="K363" s="145">
        <f t="shared" si="144"/>
        <v>0</v>
      </c>
      <c r="L363" s="146"/>
      <c r="M363" s="33"/>
      <c r="N363" s="147" t="s">
        <v>3</v>
      </c>
      <c r="O363" s="148" t="s">
        <v>45</v>
      </c>
      <c r="P363" s="149">
        <f t="shared" si="145"/>
        <v>0</v>
      </c>
      <c r="Q363" s="149">
        <f t="shared" si="146"/>
        <v>0</v>
      </c>
      <c r="R363" s="149">
        <f t="shared" si="147"/>
        <v>0</v>
      </c>
      <c r="T363" s="150">
        <f t="shared" si="148"/>
        <v>0</v>
      </c>
      <c r="U363" s="150">
        <v>0</v>
      </c>
      <c r="V363" s="150">
        <f t="shared" si="149"/>
        <v>0</v>
      </c>
      <c r="W363" s="150">
        <v>0</v>
      </c>
      <c r="X363" s="151">
        <f t="shared" si="150"/>
        <v>0</v>
      </c>
      <c r="AR363" s="152" t="s">
        <v>174</v>
      </c>
      <c r="AT363" s="152" t="s">
        <v>170</v>
      </c>
      <c r="AU363" s="152" t="s">
        <v>164</v>
      </c>
      <c r="AY363" s="18" t="s">
        <v>165</v>
      </c>
      <c r="BE363" s="153">
        <f t="shared" si="151"/>
        <v>0</v>
      </c>
      <c r="BF363" s="153">
        <f t="shared" si="152"/>
        <v>0</v>
      </c>
      <c r="BG363" s="153">
        <f t="shared" si="153"/>
        <v>0</v>
      </c>
      <c r="BH363" s="153">
        <f t="shared" si="154"/>
        <v>0</v>
      </c>
      <c r="BI363" s="153">
        <f t="shared" si="155"/>
        <v>0</v>
      </c>
      <c r="BJ363" s="18" t="s">
        <v>84</v>
      </c>
      <c r="BK363" s="153">
        <f t="shared" si="156"/>
        <v>0</v>
      </c>
      <c r="BL363" s="18" t="s">
        <v>174</v>
      </c>
      <c r="BM363" s="152" t="s">
        <v>915</v>
      </c>
    </row>
    <row r="364" spans="2:65" s="1" customFormat="1" ht="100.5" customHeight="1" x14ac:dyDescent="0.2">
      <c r="B364" s="138"/>
      <c r="C364" s="154" t="s">
        <v>916</v>
      </c>
      <c r="D364" s="154" t="s">
        <v>162</v>
      </c>
      <c r="E364" s="155" t="s">
        <v>917</v>
      </c>
      <c r="F364" s="156" t="s">
        <v>3765</v>
      </c>
      <c r="G364" s="157" t="s">
        <v>173</v>
      </c>
      <c r="H364" s="158">
        <v>190</v>
      </c>
      <c r="I364" s="159"/>
      <c r="J364" s="160"/>
      <c r="K364" s="161">
        <f t="shared" si="144"/>
        <v>0</v>
      </c>
      <c r="L364" s="160"/>
      <c r="M364" s="162"/>
      <c r="N364" s="163" t="s">
        <v>3</v>
      </c>
      <c r="O364" s="148" t="s">
        <v>45</v>
      </c>
      <c r="P364" s="149">
        <f t="shared" si="145"/>
        <v>0</v>
      </c>
      <c r="Q364" s="149">
        <f t="shared" si="146"/>
        <v>0</v>
      </c>
      <c r="R364" s="149">
        <f t="shared" si="147"/>
        <v>0</v>
      </c>
      <c r="T364" s="150">
        <f t="shared" si="148"/>
        <v>0</v>
      </c>
      <c r="U364" s="150">
        <v>0</v>
      </c>
      <c r="V364" s="150">
        <f t="shared" si="149"/>
        <v>0</v>
      </c>
      <c r="W364" s="150">
        <v>0</v>
      </c>
      <c r="X364" s="151">
        <f t="shared" si="150"/>
        <v>0</v>
      </c>
      <c r="AR364" s="152" t="s">
        <v>193</v>
      </c>
      <c r="AT364" s="152" t="s">
        <v>162</v>
      </c>
      <c r="AU364" s="152" t="s">
        <v>164</v>
      </c>
      <c r="AY364" s="18" t="s">
        <v>165</v>
      </c>
      <c r="BE364" s="153">
        <f t="shared" si="151"/>
        <v>0</v>
      </c>
      <c r="BF364" s="153">
        <f t="shared" si="152"/>
        <v>0</v>
      </c>
      <c r="BG364" s="153">
        <f t="shared" si="153"/>
        <v>0</v>
      </c>
      <c r="BH364" s="153">
        <f t="shared" si="154"/>
        <v>0</v>
      </c>
      <c r="BI364" s="153">
        <f t="shared" si="155"/>
        <v>0</v>
      </c>
      <c r="BJ364" s="18" t="s">
        <v>84</v>
      </c>
      <c r="BK364" s="153">
        <f t="shared" si="156"/>
        <v>0</v>
      </c>
      <c r="BL364" s="18" t="s">
        <v>174</v>
      </c>
      <c r="BM364" s="152" t="s">
        <v>918</v>
      </c>
    </row>
    <row r="365" spans="2:65" s="1" customFormat="1" ht="16.5" customHeight="1" x14ac:dyDescent="0.2">
      <c r="B365" s="138"/>
      <c r="C365" s="154" t="s">
        <v>919</v>
      </c>
      <c r="D365" s="154" t="s">
        <v>162</v>
      </c>
      <c r="E365" s="155" t="s">
        <v>920</v>
      </c>
      <c r="F365" s="156" t="s">
        <v>921</v>
      </c>
      <c r="G365" s="157" t="s">
        <v>922</v>
      </c>
      <c r="H365" s="158">
        <v>180</v>
      </c>
      <c r="I365" s="159"/>
      <c r="J365" s="160"/>
      <c r="K365" s="161">
        <f t="shared" si="144"/>
        <v>0</v>
      </c>
      <c r="L365" s="160"/>
      <c r="M365" s="162"/>
      <c r="N365" s="163" t="s">
        <v>3</v>
      </c>
      <c r="O365" s="148" t="s">
        <v>45</v>
      </c>
      <c r="P365" s="149">
        <f t="shared" si="145"/>
        <v>0</v>
      </c>
      <c r="Q365" s="149">
        <f t="shared" si="146"/>
        <v>0</v>
      </c>
      <c r="R365" s="149">
        <f t="shared" si="147"/>
        <v>0</v>
      </c>
      <c r="T365" s="150">
        <f t="shared" si="148"/>
        <v>0</v>
      </c>
      <c r="U365" s="150">
        <v>0</v>
      </c>
      <c r="V365" s="150">
        <f t="shared" si="149"/>
        <v>0</v>
      </c>
      <c r="W365" s="150">
        <v>0</v>
      </c>
      <c r="X365" s="151">
        <f t="shared" si="150"/>
        <v>0</v>
      </c>
      <c r="AR365" s="152" t="s">
        <v>193</v>
      </c>
      <c r="AT365" s="152" t="s">
        <v>162</v>
      </c>
      <c r="AU365" s="152" t="s">
        <v>164</v>
      </c>
      <c r="AY365" s="18" t="s">
        <v>165</v>
      </c>
      <c r="BE365" s="153">
        <f t="shared" si="151"/>
        <v>0</v>
      </c>
      <c r="BF365" s="153">
        <f t="shared" si="152"/>
        <v>0</v>
      </c>
      <c r="BG365" s="153">
        <f t="shared" si="153"/>
        <v>0</v>
      </c>
      <c r="BH365" s="153">
        <f t="shared" si="154"/>
        <v>0</v>
      </c>
      <c r="BI365" s="153">
        <f t="shared" si="155"/>
        <v>0</v>
      </c>
      <c r="BJ365" s="18" t="s">
        <v>84</v>
      </c>
      <c r="BK365" s="153">
        <f t="shared" si="156"/>
        <v>0</v>
      </c>
      <c r="BL365" s="18" t="s">
        <v>174</v>
      </c>
      <c r="BM365" s="152" t="s">
        <v>923</v>
      </c>
    </row>
    <row r="366" spans="2:65" s="1" customFormat="1" ht="16.5" customHeight="1" x14ac:dyDescent="0.2">
      <c r="B366" s="138"/>
      <c r="C366" s="154" t="s">
        <v>924</v>
      </c>
      <c r="D366" s="154" t="s">
        <v>162</v>
      </c>
      <c r="E366" s="155" t="s">
        <v>920</v>
      </c>
      <c r="F366" s="156" t="s">
        <v>921</v>
      </c>
      <c r="G366" s="157" t="s">
        <v>922</v>
      </c>
      <c r="H366" s="158">
        <v>120</v>
      </c>
      <c r="I366" s="159"/>
      <c r="J366" s="160"/>
      <c r="K366" s="161">
        <f t="shared" si="144"/>
        <v>0</v>
      </c>
      <c r="L366" s="160"/>
      <c r="M366" s="162"/>
      <c r="N366" s="163" t="s">
        <v>3</v>
      </c>
      <c r="O366" s="148" t="s">
        <v>45</v>
      </c>
      <c r="P366" s="149">
        <f t="shared" si="145"/>
        <v>0</v>
      </c>
      <c r="Q366" s="149">
        <f t="shared" si="146"/>
        <v>0</v>
      </c>
      <c r="R366" s="149">
        <f t="shared" si="147"/>
        <v>0</v>
      </c>
      <c r="T366" s="150">
        <f t="shared" si="148"/>
        <v>0</v>
      </c>
      <c r="U366" s="150">
        <v>0</v>
      </c>
      <c r="V366" s="150">
        <f t="shared" si="149"/>
        <v>0</v>
      </c>
      <c r="W366" s="150">
        <v>0</v>
      </c>
      <c r="X366" s="151">
        <f t="shared" si="150"/>
        <v>0</v>
      </c>
      <c r="AR366" s="152" t="s">
        <v>193</v>
      </c>
      <c r="AT366" s="152" t="s">
        <v>162</v>
      </c>
      <c r="AU366" s="152" t="s">
        <v>164</v>
      </c>
      <c r="AY366" s="18" t="s">
        <v>165</v>
      </c>
      <c r="BE366" s="153">
        <f t="shared" si="151"/>
        <v>0</v>
      </c>
      <c r="BF366" s="153">
        <f t="shared" si="152"/>
        <v>0</v>
      </c>
      <c r="BG366" s="153">
        <f t="shared" si="153"/>
        <v>0</v>
      </c>
      <c r="BH366" s="153">
        <f t="shared" si="154"/>
        <v>0</v>
      </c>
      <c r="BI366" s="153">
        <f t="shared" si="155"/>
        <v>0</v>
      </c>
      <c r="BJ366" s="18" t="s">
        <v>84</v>
      </c>
      <c r="BK366" s="153">
        <f t="shared" si="156"/>
        <v>0</v>
      </c>
      <c r="BL366" s="18" t="s">
        <v>174</v>
      </c>
      <c r="BM366" s="152" t="s">
        <v>925</v>
      </c>
    </row>
    <row r="367" spans="2:65" s="1" customFormat="1" ht="16.5" customHeight="1" x14ac:dyDescent="0.2">
      <c r="B367" s="138"/>
      <c r="C367" s="154" t="s">
        <v>926</v>
      </c>
      <c r="D367" s="154" t="s">
        <v>162</v>
      </c>
      <c r="E367" s="155" t="s">
        <v>927</v>
      </c>
      <c r="F367" s="156" t="s">
        <v>928</v>
      </c>
      <c r="G367" s="157" t="s">
        <v>162</v>
      </c>
      <c r="H367" s="158">
        <v>185</v>
      </c>
      <c r="I367" s="159"/>
      <c r="J367" s="160"/>
      <c r="K367" s="161">
        <f t="shared" si="144"/>
        <v>0</v>
      </c>
      <c r="L367" s="160"/>
      <c r="M367" s="162"/>
      <c r="N367" s="163" t="s">
        <v>3</v>
      </c>
      <c r="O367" s="148" t="s">
        <v>45</v>
      </c>
      <c r="P367" s="149">
        <f t="shared" si="145"/>
        <v>0</v>
      </c>
      <c r="Q367" s="149">
        <f t="shared" si="146"/>
        <v>0</v>
      </c>
      <c r="R367" s="149">
        <f t="shared" si="147"/>
        <v>0</v>
      </c>
      <c r="T367" s="150">
        <f t="shared" si="148"/>
        <v>0</v>
      </c>
      <c r="U367" s="150">
        <v>0</v>
      </c>
      <c r="V367" s="150">
        <f t="shared" si="149"/>
        <v>0</v>
      </c>
      <c r="W367" s="150">
        <v>0</v>
      </c>
      <c r="X367" s="151">
        <f t="shared" si="150"/>
        <v>0</v>
      </c>
      <c r="AR367" s="152" t="s">
        <v>193</v>
      </c>
      <c r="AT367" s="152" t="s">
        <v>162</v>
      </c>
      <c r="AU367" s="152" t="s">
        <v>164</v>
      </c>
      <c r="AY367" s="18" t="s">
        <v>165</v>
      </c>
      <c r="BE367" s="153">
        <f t="shared" si="151"/>
        <v>0</v>
      </c>
      <c r="BF367" s="153">
        <f t="shared" si="152"/>
        <v>0</v>
      </c>
      <c r="BG367" s="153">
        <f t="shared" si="153"/>
        <v>0</v>
      </c>
      <c r="BH367" s="153">
        <f t="shared" si="154"/>
        <v>0</v>
      </c>
      <c r="BI367" s="153">
        <f t="shared" si="155"/>
        <v>0</v>
      </c>
      <c r="BJ367" s="18" t="s">
        <v>84</v>
      </c>
      <c r="BK367" s="153">
        <f t="shared" si="156"/>
        <v>0</v>
      </c>
      <c r="BL367" s="18" t="s">
        <v>174</v>
      </c>
      <c r="BM367" s="152" t="s">
        <v>929</v>
      </c>
    </row>
    <row r="368" spans="2:65" s="1" customFormat="1" ht="16.5" customHeight="1" x14ac:dyDescent="0.2">
      <c r="B368" s="138"/>
      <c r="C368" s="154" t="s">
        <v>930</v>
      </c>
      <c r="D368" s="154" t="s">
        <v>162</v>
      </c>
      <c r="E368" s="155" t="s">
        <v>927</v>
      </c>
      <c r="F368" s="156" t="s">
        <v>928</v>
      </c>
      <c r="G368" s="157" t="s">
        <v>162</v>
      </c>
      <c r="H368" s="158">
        <v>185</v>
      </c>
      <c r="I368" s="159"/>
      <c r="J368" s="160"/>
      <c r="K368" s="161">
        <f t="shared" si="144"/>
        <v>0</v>
      </c>
      <c r="L368" s="160"/>
      <c r="M368" s="162"/>
      <c r="N368" s="163" t="s">
        <v>3</v>
      </c>
      <c r="O368" s="148" t="s">
        <v>45</v>
      </c>
      <c r="P368" s="149">
        <f t="shared" si="145"/>
        <v>0</v>
      </c>
      <c r="Q368" s="149">
        <f t="shared" si="146"/>
        <v>0</v>
      </c>
      <c r="R368" s="149">
        <f t="shared" si="147"/>
        <v>0</v>
      </c>
      <c r="T368" s="150">
        <f t="shared" si="148"/>
        <v>0</v>
      </c>
      <c r="U368" s="150">
        <v>0</v>
      </c>
      <c r="V368" s="150">
        <f t="shared" si="149"/>
        <v>0</v>
      </c>
      <c r="W368" s="150">
        <v>0</v>
      </c>
      <c r="X368" s="151">
        <f t="shared" si="150"/>
        <v>0</v>
      </c>
      <c r="AR368" s="152" t="s">
        <v>193</v>
      </c>
      <c r="AT368" s="152" t="s">
        <v>162</v>
      </c>
      <c r="AU368" s="152" t="s">
        <v>164</v>
      </c>
      <c r="AY368" s="18" t="s">
        <v>165</v>
      </c>
      <c r="BE368" s="153">
        <f t="shared" si="151"/>
        <v>0</v>
      </c>
      <c r="BF368" s="153">
        <f t="shared" si="152"/>
        <v>0</v>
      </c>
      <c r="BG368" s="153">
        <f t="shared" si="153"/>
        <v>0</v>
      </c>
      <c r="BH368" s="153">
        <f t="shared" si="154"/>
        <v>0</v>
      </c>
      <c r="BI368" s="153">
        <f t="shared" si="155"/>
        <v>0</v>
      </c>
      <c r="BJ368" s="18" t="s">
        <v>84</v>
      </c>
      <c r="BK368" s="153">
        <f t="shared" si="156"/>
        <v>0</v>
      </c>
      <c r="BL368" s="18" t="s">
        <v>174</v>
      </c>
      <c r="BM368" s="152" t="s">
        <v>931</v>
      </c>
    </row>
    <row r="369" spans="2:65" s="1" customFormat="1" ht="16.5" customHeight="1" x14ac:dyDescent="0.2">
      <c r="B369" s="138"/>
      <c r="C369" s="154" t="s">
        <v>932</v>
      </c>
      <c r="D369" s="154" t="s">
        <v>162</v>
      </c>
      <c r="E369" s="155" t="s">
        <v>927</v>
      </c>
      <c r="F369" s="156" t="s">
        <v>928</v>
      </c>
      <c r="G369" s="157" t="s">
        <v>162</v>
      </c>
      <c r="H369" s="158">
        <v>185</v>
      </c>
      <c r="I369" s="159"/>
      <c r="J369" s="160"/>
      <c r="K369" s="161">
        <f t="shared" si="144"/>
        <v>0</v>
      </c>
      <c r="L369" s="160"/>
      <c r="M369" s="162"/>
      <c r="N369" s="163" t="s">
        <v>3</v>
      </c>
      <c r="O369" s="148" t="s">
        <v>45</v>
      </c>
      <c r="P369" s="149">
        <f t="shared" si="145"/>
        <v>0</v>
      </c>
      <c r="Q369" s="149">
        <f t="shared" si="146"/>
        <v>0</v>
      </c>
      <c r="R369" s="149">
        <f t="shared" si="147"/>
        <v>0</v>
      </c>
      <c r="T369" s="150">
        <f t="shared" si="148"/>
        <v>0</v>
      </c>
      <c r="U369" s="150">
        <v>0</v>
      </c>
      <c r="V369" s="150">
        <f t="shared" si="149"/>
        <v>0</v>
      </c>
      <c r="W369" s="150">
        <v>0</v>
      </c>
      <c r="X369" s="151">
        <f t="shared" si="150"/>
        <v>0</v>
      </c>
      <c r="AR369" s="152" t="s">
        <v>193</v>
      </c>
      <c r="AT369" s="152" t="s">
        <v>162</v>
      </c>
      <c r="AU369" s="152" t="s">
        <v>164</v>
      </c>
      <c r="AY369" s="18" t="s">
        <v>165</v>
      </c>
      <c r="BE369" s="153">
        <f t="shared" si="151"/>
        <v>0</v>
      </c>
      <c r="BF369" s="153">
        <f t="shared" si="152"/>
        <v>0</v>
      </c>
      <c r="BG369" s="153">
        <f t="shared" si="153"/>
        <v>0</v>
      </c>
      <c r="BH369" s="153">
        <f t="shared" si="154"/>
        <v>0</v>
      </c>
      <c r="BI369" s="153">
        <f t="shared" si="155"/>
        <v>0</v>
      </c>
      <c r="BJ369" s="18" t="s">
        <v>84</v>
      </c>
      <c r="BK369" s="153">
        <f t="shared" si="156"/>
        <v>0</v>
      </c>
      <c r="BL369" s="18" t="s">
        <v>174</v>
      </c>
      <c r="BM369" s="152" t="s">
        <v>933</v>
      </c>
    </row>
    <row r="370" spans="2:65" s="1" customFormat="1" ht="99.5" customHeight="1" x14ac:dyDescent="0.2">
      <c r="B370" s="138"/>
      <c r="C370" s="154" t="s">
        <v>934</v>
      </c>
      <c r="D370" s="154" t="s">
        <v>162</v>
      </c>
      <c r="E370" s="155" t="s">
        <v>935</v>
      </c>
      <c r="F370" s="156" t="s">
        <v>3762</v>
      </c>
      <c r="G370" s="157" t="s">
        <v>162</v>
      </c>
      <c r="H370" s="158">
        <v>155</v>
      </c>
      <c r="I370" s="159"/>
      <c r="J370" s="160"/>
      <c r="K370" s="161">
        <f t="shared" si="144"/>
        <v>0</v>
      </c>
      <c r="L370" s="160"/>
      <c r="M370" s="162"/>
      <c r="N370" s="163" t="s">
        <v>3</v>
      </c>
      <c r="O370" s="148" t="s">
        <v>45</v>
      </c>
      <c r="P370" s="149">
        <f t="shared" si="145"/>
        <v>0</v>
      </c>
      <c r="Q370" s="149">
        <f t="shared" si="146"/>
        <v>0</v>
      </c>
      <c r="R370" s="149">
        <f t="shared" si="147"/>
        <v>0</v>
      </c>
      <c r="T370" s="150">
        <f t="shared" si="148"/>
        <v>0</v>
      </c>
      <c r="U370" s="150">
        <v>0</v>
      </c>
      <c r="V370" s="150">
        <f t="shared" si="149"/>
        <v>0</v>
      </c>
      <c r="W370" s="150">
        <v>0</v>
      </c>
      <c r="X370" s="151">
        <f t="shared" si="150"/>
        <v>0</v>
      </c>
      <c r="AR370" s="152" t="s">
        <v>193</v>
      </c>
      <c r="AT370" s="152" t="s">
        <v>162</v>
      </c>
      <c r="AU370" s="152" t="s">
        <v>164</v>
      </c>
      <c r="AY370" s="18" t="s">
        <v>165</v>
      </c>
      <c r="BE370" s="153">
        <f t="shared" si="151"/>
        <v>0</v>
      </c>
      <c r="BF370" s="153">
        <f t="shared" si="152"/>
        <v>0</v>
      </c>
      <c r="BG370" s="153">
        <f t="shared" si="153"/>
        <v>0</v>
      </c>
      <c r="BH370" s="153">
        <f t="shared" si="154"/>
        <v>0</v>
      </c>
      <c r="BI370" s="153">
        <f t="shared" si="155"/>
        <v>0</v>
      </c>
      <c r="BJ370" s="18" t="s">
        <v>84</v>
      </c>
      <c r="BK370" s="153">
        <f t="shared" si="156"/>
        <v>0</v>
      </c>
      <c r="BL370" s="18" t="s">
        <v>174</v>
      </c>
      <c r="BM370" s="152" t="s">
        <v>936</v>
      </c>
    </row>
    <row r="371" spans="2:65" s="1" customFormat="1" ht="33" customHeight="1" x14ac:dyDescent="0.2">
      <c r="B371" s="138"/>
      <c r="C371" s="154" t="s">
        <v>937</v>
      </c>
      <c r="D371" s="154" t="s">
        <v>162</v>
      </c>
      <c r="E371" s="155" t="s">
        <v>938</v>
      </c>
      <c r="F371" s="156" t="s">
        <v>939</v>
      </c>
      <c r="G371" s="157" t="s">
        <v>208</v>
      </c>
      <c r="H371" s="158">
        <v>1</v>
      </c>
      <c r="I371" s="159"/>
      <c r="J371" s="160"/>
      <c r="K371" s="161">
        <f t="shared" si="144"/>
        <v>0</v>
      </c>
      <c r="L371" s="160"/>
      <c r="M371" s="162"/>
      <c r="N371" s="163" t="s">
        <v>3</v>
      </c>
      <c r="O371" s="148" t="s">
        <v>45</v>
      </c>
      <c r="P371" s="149">
        <f t="shared" si="145"/>
        <v>0</v>
      </c>
      <c r="Q371" s="149">
        <f t="shared" si="146"/>
        <v>0</v>
      </c>
      <c r="R371" s="149">
        <f t="shared" si="147"/>
        <v>0</v>
      </c>
      <c r="T371" s="150">
        <f t="shared" si="148"/>
        <v>0</v>
      </c>
      <c r="U371" s="150">
        <v>0</v>
      </c>
      <c r="V371" s="150">
        <f t="shared" si="149"/>
        <v>0</v>
      </c>
      <c r="W371" s="150">
        <v>0</v>
      </c>
      <c r="X371" s="151">
        <f t="shared" si="150"/>
        <v>0</v>
      </c>
      <c r="AR371" s="152" t="s">
        <v>193</v>
      </c>
      <c r="AT371" s="152" t="s">
        <v>162</v>
      </c>
      <c r="AU371" s="152" t="s">
        <v>164</v>
      </c>
      <c r="AY371" s="18" t="s">
        <v>165</v>
      </c>
      <c r="BE371" s="153">
        <f t="shared" si="151"/>
        <v>0</v>
      </c>
      <c r="BF371" s="153">
        <f t="shared" si="152"/>
        <v>0</v>
      </c>
      <c r="BG371" s="153">
        <f t="shared" si="153"/>
        <v>0</v>
      </c>
      <c r="BH371" s="153">
        <f t="shared" si="154"/>
        <v>0</v>
      </c>
      <c r="BI371" s="153">
        <f t="shared" si="155"/>
        <v>0</v>
      </c>
      <c r="BJ371" s="18" t="s">
        <v>84</v>
      </c>
      <c r="BK371" s="153">
        <f t="shared" si="156"/>
        <v>0</v>
      </c>
      <c r="BL371" s="18" t="s">
        <v>174</v>
      </c>
      <c r="BM371" s="152" t="s">
        <v>940</v>
      </c>
    </row>
    <row r="372" spans="2:65" s="1" customFormat="1" ht="24.15" customHeight="1" x14ac:dyDescent="0.2">
      <c r="B372" s="138"/>
      <c r="C372" s="154" t="s">
        <v>941</v>
      </c>
      <c r="D372" s="154" t="s">
        <v>162</v>
      </c>
      <c r="E372" s="155" t="s">
        <v>942</v>
      </c>
      <c r="F372" s="156" t="s">
        <v>943</v>
      </c>
      <c r="G372" s="157" t="s">
        <v>208</v>
      </c>
      <c r="H372" s="158">
        <v>1</v>
      </c>
      <c r="I372" s="159"/>
      <c r="J372" s="160"/>
      <c r="K372" s="161">
        <f t="shared" si="144"/>
        <v>0</v>
      </c>
      <c r="L372" s="160"/>
      <c r="M372" s="162"/>
      <c r="N372" s="163" t="s">
        <v>3</v>
      </c>
      <c r="O372" s="148" t="s">
        <v>45</v>
      </c>
      <c r="P372" s="149">
        <f t="shared" si="145"/>
        <v>0</v>
      </c>
      <c r="Q372" s="149">
        <f t="shared" si="146"/>
        <v>0</v>
      </c>
      <c r="R372" s="149">
        <f t="shared" si="147"/>
        <v>0</v>
      </c>
      <c r="T372" s="150">
        <f t="shared" si="148"/>
        <v>0</v>
      </c>
      <c r="U372" s="150">
        <v>0</v>
      </c>
      <c r="V372" s="150">
        <f t="shared" si="149"/>
        <v>0</v>
      </c>
      <c r="W372" s="150">
        <v>0</v>
      </c>
      <c r="X372" s="151">
        <f t="shared" si="150"/>
        <v>0</v>
      </c>
      <c r="AR372" s="152" t="s">
        <v>193</v>
      </c>
      <c r="AT372" s="152" t="s">
        <v>162</v>
      </c>
      <c r="AU372" s="152" t="s">
        <v>164</v>
      </c>
      <c r="AY372" s="18" t="s">
        <v>165</v>
      </c>
      <c r="BE372" s="153">
        <f t="shared" si="151"/>
        <v>0</v>
      </c>
      <c r="BF372" s="153">
        <f t="shared" si="152"/>
        <v>0</v>
      </c>
      <c r="BG372" s="153">
        <f t="shared" si="153"/>
        <v>0</v>
      </c>
      <c r="BH372" s="153">
        <f t="shared" si="154"/>
        <v>0</v>
      </c>
      <c r="BI372" s="153">
        <f t="shared" si="155"/>
        <v>0</v>
      </c>
      <c r="BJ372" s="18" t="s">
        <v>84</v>
      </c>
      <c r="BK372" s="153">
        <f t="shared" si="156"/>
        <v>0</v>
      </c>
      <c r="BL372" s="18" t="s">
        <v>174</v>
      </c>
      <c r="BM372" s="152" t="s">
        <v>944</v>
      </c>
    </row>
    <row r="373" spans="2:65" s="11" customFormat="1" ht="20.9" customHeight="1" x14ac:dyDescent="0.25">
      <c r="B373" s="125"/>
      <c r="D373" s="126" t="s">
        <v>75</v>
      </c>
      <c r="E373" s="136" t="s">
        <v>247</v>
      </c>
      <c r="F373" s="282" t="s">
        <v>248</v>
      </c>
      <c r="I373" s="128"/>
      <c r="J373" s="128"/>
      <c r="K373" s="137">
        <f>BK373</f>
        <v>0</v>
      </c>
      <c r="M373" s="125"/>
      <c r="N373" s="130"/>
      <c r="Q373" s="131">
        <f>SUM(Q374:Q378)</f>
        <v>0</v>
      </c>
      <c r="R373" s="131">
        <f>SUM(R374:R378)</f>
        <v>0</v>
      </c>
      <c r="T373" s="132">
        <f>SUM(T374:T378)</f>
        <v>0</v>
      </c>
      <c r="V373" s="132">
        <f>SUM(V374:V378)</f>
        <v>0</v>
      </c>
      <c r="X373" s="133">
        <f>SUM(X374:X378)</f>
        <v>0</v>
      </c>
      <c r="AR373" s="126" t="s">
        <v>164</v>
      </c>
      <c r="AT373" s="134" t="s">
        <v>75</v>
      </c>
      <c r="AU373" s="134" t="s">
        <v>86</v>
      </c>
      <c r="AY373" s="126" t="s">
        <v>165</v>
      </c>
      <c r="BK373" s="135">
        <f>SUM(BK374:BK378)</f>
        <v>0</v>
      </c>
    </row>
    <row r="374" spans="2:65" s="1" customFormat="1" ht="21.75" customHeight="1" x14ac:dyDescent="0.2">
      <c r="B374" s="138"/>
      <c r="C374" s="139" t="s">
        <v>945</v>
      </c>
      <c r="D374" s="139" t="s">
        <v>170</v>
      </c>
      <c r="E374" s="140" t="s">
        <v>946</v>
      </c>
      <c r="F374" s="141" t="s">
        <v>947</v>
      </c>
      <c r="G374" s="142" t="s">
        <v>252</v>
      </c>
      <c r="H374" s="143">
        <v>160</v>
      </c>
      <c r="I374" s="144"/>
      <c r="J374" s="144"/>
      <c r="K374" s="145">
        <f>ROUND(P374*H374,2)</f>
        <v>0</v>
      </c>
      <c r="L374" s="146"/>
      <c r="M374" s="33"/>
      <c r="N374" s="147" t="s">
        <v>3</v>
      </c>
      <c r="O374" s="148" t="s">
        <v>45</v>
      </c>
      <c r="P374" s="149">
        <f>I374+J374</f>
        <v>0</v>
      </c>
      <c r="Q374" s="149">
        <f>ROUND(I374*H374,2)</f>
        <v>0</v>
      </c>
      <c r="R374" s="149">
        <f>ROUND(J374*H374,2)</f>
        <v>0</v>
      </c>
      <c r="T374" s="150">
        <f>S374*H374</f>
        <v>0</v>
      </c>
      <c r="U374" s="150">
        <v>0</v>
      </c>
      <c r="V374" s="150">
        <f>U374*H374</f>
        <v>0</v>
      </c>
      <c r="W374" s="150">
        <v>0</v>
      </c>
      <c r="X374" s="151">
        <f>W374*H374</f>
        <v>0</v>
      </c>
      <c r="AR374" s="152" t="s">
        <v>174</v>
      </c>
      <c r="AT374" s="152" t="s">
        <v>170</v>
      </c>
      <c r="AU374" s="152" t="s">
        <v>164</v>
      </c>
      <c r="AY374" s="18" t="s">
        <v>165</v>
      </c>
      <c r="BE374" s="153">
        <f>IF(O374="základní",K374,0)</f>
        <v>0</v>
      </c>
      <c r="BF374" s="153">
        <f>IF(O374="snížená",K374,0)</f>
        <v>0</v>
      </c>
      <c r="BG374" s="153">
        <f>IF(O374="zákl. přenesená",K374,0)</f>
        <v>0</v>
      </c>
      <c r="BH374" s="153">
        <f>IF(O374="sníž. přenesená",K374,0)</f>
        <v>0</v>
      </c>
      <c r="BI374" s="153">
        <f>IF(O374="nulová",K374,0)</f>
        <v>0</v>
      </c>
      <c r="BJ374" s="18" t="s">
        <v>84</v>
      </c>
      <c r="BK374" s="153">
        <f>ROUND(P374*H374,2)</f>
        <v>0</v>
      </c>
      <c r="BL374" s="18" t="s">
        <v>174</v>
      </c>
      <c r="BM374" s="152" t="s">
        <v>948</v>
      </c>
    </row>
    <row r="375" spans="2:65" s="1" customFormat="1" ht="16.5" customHeight="1" x14ac:dyDescent="0.2">
      <c r="B375" s="138"/>
      <c r="C375" s="139" t="s">
        <v>949</v>
      </c>
      <c r="D375" s="139" t="s">
        <v>170</v>
      </c>
      <c r="E375" s="140" t="s">
        <v>950</v>
      </c>
      <c r="F375" s="141" t="s">
        <v>951</v>
      </c>
      <c r="G375" s="142" t="s">
        <v>252</v>
      </c>
      <c r="H375" s="143">
        <v>65</v>
      </c>
      <c r="I375" s="144"/>
      <c r="J375" s="144"/>
      <c r="K375" s="145">
        <f>ROUND(P375*H375,2)</f>
        <v>0</v>
      </c>
      <c r="L375" s="146"/>
      <c r="M375" s="33"/>
      <c r="N375" s="147" t="s">
        <v>3</v>
      </c>
      <c r="O375" s="148" t="s">
        <v>45</v>
      </c>
      <c r="P375" s="149">
        <f>I375+J375</f>
        <v>0</v>
      </c>
      <c r="Q375" s="149">
        <f>ROUND(I375*H375,2)</f>
        <v>0</v>
      </c>
      <c r="R375" s="149">
        <f>ROUND(J375*H375,2)</f>
        <v>0</v>
      </c>
      <c r="T375" s="150">
        <f>S375*H375</f>
        <v>0</v>
      </c>
      <c r="U375" s="150">
        <v>0</v>
      </c>
      <c r="V375" s="150">
        <f>U375*H375</f>
        <v>0</v>
      </c>
      <c r="W375" s="150">
        <v>0</v>
      </c>
      <c r="X375" s="151">
        <f>W375*H375</f>
        <v>0</v>
      </c>
      <c r="AR375" s="152" t="s">
        <v>174</v>
      </c>
      <c r="AT375" s="152" t="s">
        <v>170</v>
      </c>
      <c r="AU375" s="152" t="s">
        <v>164</v>
      </c>
      <c r="AY375" s="18" t="s">
        <v>165</v>
      </c>
      <c r="BE375" s="153">
        <f>IF(O375="základní",K375,0)</f>
        <v>0</v>
      </c>
      <c r="BF375" s="153">
        <f>IF(O375="snížená",K375,0)</f>
        <v>0</v>
      </c>
      <c r="BG375" s="153">
        <f>IF(O375="zákl. přenesená",K375,0)</f>
        <v>0</v>
      </c>
      <c r="BH375" s="153">
        <f>IF(O375="sníž. přenesená",K375,0)</f>
        <v>0</v>
      </c>
      <c r="BI375" s="153">
        <f>IF(O375="nulová",K375,0)</f>
        <v>0</v>
      </c>
      <c r="BJ375" s="18" t="s">
        <v>84</v>
      </c>
      <c r="BK375" s="153">
        <f>ROUND(P375*H375,2)</f>
        <v>0</v>
      </c>
      <c r="BL375" s="18" t="s">
        <v>174</v>
      </c>
      <c r="BM375" s="152" t="s">
        <v>952</v>
      </c>
    </row>
    <row r="376" spans="2:65" s="1" customFormat="1" ht="16.5" customHeight="1" x14ac:dyDescent="0.2">
      <c r="B376" s="138"/>
      <c r="C376" s="139" t="s">
        <v>953</v>
      </c>
      <c r="D376" s="139" t="s">
        <v>170</v>
      </c>
      <c r="E376" s="140" t="s">
        <v>954</v>
      </c>
      <c r="F376" s="141" t="s">
        <v>955</v>
      </c>
      <c r="G376" s="142" t="s">
        <v>252</v>
      </c>
      <c r="H376" s="143">
        <v>220</v>
      </c>
      <c r="I376" s="144"/>
      <c r="J376" s="144"/>
      <c r="K376" s="145">
        <f>ROUND(P376*H376,2)</f>
        <v>0</v>
      </c>
      <c r="L376" s="146"/>
      <c r="M376" s="33"/>
      <c r="N376" s="147" t="s">
        <v>3</v>
      </c>
      <c r="O376" s="148" t="s">
        <v>45</v>
      </c>
      <c r="P376" s="149">
        <f>I376+J376</f>
        <v>0</v>
      </c>
      <c r="Q376" s="149">
        <f>ROUND(I376*H376,2)</f>
        <v>0</v>
      </c>
      <c r="R376" s="149">
        <f>ROUND(J376*H376,2)</f>
        <v>0</v>
      </c>
      <c r="T376" s="150">
        <f>S376*H376</f>
        <v>0</v>
      </c>
      <c r="U376" s="150">
        <v>0</v>
      </c>
      <c r="V376" s="150">
        <f>U376*H376</f>
        <v>0</v>
      </c>
      <c r="W376" s="150">
        <v>0</v>
      </c>
      <c r="X376" s="151">
        <f>W376*H376</f>
        <v>0</v>
      </c>
      <c r="AR376" s="152" t="s">
        <v>174</v>
      </c>
      <c r="AT376" s="152" t="s">
        <v>170</v>
      </c>
      <c r="AU376" s="152" t="s">
        <v>164</v>
      </c>
      <c r="AY376" s="18" t="s">
        <v>165</v>
      </c>
      <c r="BE376" s="153">
        <f>IF(O376="základní",K376,0)</f>
        <v>0</v>
      </c>
      <c r="BF376" s="153">
        <f>IF(O376="snížená",K376,0)</f>
        <v>0</v>
      </c>
      <c r="BG376" s="153">
        <f>IF(O376="zákl. přenesená",K376,0)</f>
        <v>0</v>
      </c>
      <c r="BH376" s="153">
        <f>IF(O376="sníž. přenesená",K376,0)</f>
        <v>0</v>
      </c>
      <c r="BI376" s="153">
        <f>IF(O376="nulová",K376,0)</f>
        <v>0</v>
      </c>
      <c r="BJ376" s="18" t="s">
        <v>84</v>
      </c>
      <c r="BK376" s="153">
        <f>ROUND(P376*H376,2)</f>
        <v>0</v>
      </c>
      <c r="BL376" s="18" t="s">
        <v>174</v>
      </c>
      <c r="BM376" s="152" t="s">
        <v>956</v>
      </c>
    </row>
    <row r="377" spans="2:65" s="1" customFormat="1" ht="16.5" customHeight="1" x14ac:dyDescent="0.2">
      <c r="B377" s="138"/>
      <c r="C377" s="139" t="s">
        <v>957</v>
      </c>
      <c r="D377" s="139" t="s">
        <v>170</v>
      </c>
      <c r="E377" s="140" t="s">
        <v>958</v>
      </c>
      <c r="F377" s="141" t="s">
        <v>768</v>
      </c>
      <c r="G377" s="142" t="s">
        <v>252</v>
      </c>
      <c r="H377" s="143">
        <v>40</v>
      </c>
      <c r="I377" s="144"/>
      <c r="J377" s="144"/>
      <c r="K377" s="145">
        <f>ROUND(P377*H377,2)</f>
        <v>0</v>
      </c>
      <c r="L377" s="146"/>
      <c r="M377" s="33"/>
      <c r="N377" s="147" t="s">
        <v>3</v>
      </c>
      <c r="O377" s="148" t="s">
        <v>45</v>
      </c>
      <c r="P377" s="149">
        <f>I377+J377</f>
        <v>0</v>
      </c>
      <c r="Q377" s="149">
        <f>ROUND(I377*H377,2)</f>
        <v>0</v>
      </c>
      <c r="R377" s="149">
        <f>ROUND(J377*H377,2)</f>
        <v>0</v>
      </c>
      <c r="T377" s="150">
        <f>S377*H377</f>
        <v>0</v>
      </c>
      <c r="U377" s="150">
        <v>0</v>
      </c>
      <c r="V377" s="150">
        <f>U377*H377</f>
        <v>0</v>
      </c>
      <c r="W377" s="150">
        <v>0</v>
      </c>
      <c r="X377" s="151">
        <f>W377*H377</f>
        <v>0</v>
      </c>
      <c r="AR377" s="152" t="s">
        <v>174</v>
      </c>
      <c r="AT377" s="152" t="s">
        <v>170</v>
      </c>
      <c r="AU377" s="152" t="s">
        <v>164</v>
      </c>
      <c r="AY377" s="18" t="s">
        <v>165</v>
      </c>
      <c r="BE377" s="153">
        <f>IF(O377="základní",K377,0)</f>
        <v>0</v>
      </c>
      <c r="BF377" s="153">
        <f>IF(O377="snížená",K377,0)</f>
        <v>0</v>
      </c>
      <c r="BG377" s="153">
        <f>IF(O377="zákl. přenesená",K377,0)</f>
        <v>0</v>
      </c>
      <c r="BH377" s="153">
        <f>IF(O377="sníž. přenesená",K377,0)</f>
        <v>0</v>
      </c>
      <c r="BI377" s="153">
        <f>IF(O377="nulová",K377,0)</f>
        <v>0</v>
      </c>
      <c r="BJ377" s="18" t="s">
        <v>84</v>
      </c>
      <c r="BK377" s="153">
        <f>ROUND(P377*H377,2)</f>
        <v>0</v>
      </c>
      <c r="BL377" s="18" t="s">
        <v>174</v>
      </c>
      <c r="BM377" s="152" t="s">
        <v>959</v>
      </c>
    </row>
    <row r="378" spans="2:65" s="1" customFormat="1" ht="16.5" customHeight="1" x14ac:dyDescent="0.2">
      <c r="B378" s="138"/>
      <c r="C378" s="139" t="s">
        <v>960</v>
      </c>
      <c r="D378" s="139" t="s">
        <v>170</v>
      </c>
      <c r="E378" s="140" t="s">
        <v>961</v>
      </c>
      <c r="F378" s="141" t="s">
        <v>962</v>
      </c>
      <c r="G378" s="142" t="s">
        <v>252</v>
      </c>
      <c r="H378" s="143">
        <v>24</v>
      </c>
      <c r="I378" s="144"/>
      <c r="J378" s="144"/>
      <c r="K378" s="145">
        <f>ROUND(P378*H378,2)</f>
        <v>0</v>
      </c>
      <c r="L378" s="146"/>
      <c r="M378" s="33"/>
      <c r="N378" s="147" t="s">
        <v>3</v>
      </c>
      <c r="O378" s="148" t="s">
        <v>45</v>
      </c>
      <c r="P378" s="149">
        <f>I378+J378</f>
        <v>0</v>
      </c>
      <c r="Q378" s="149">
        <f>ROUND(I378*H378,2)</f>
        <v>0</v>
      </c>
      <c r="R378" s="149">
        <f>ROUND(J378*H378,2)</f>
        <v>0</v>
      </c>
      <c r="T378" s="150">
        <f>S378*H378</f>
        <v>0</v>
      </c>
      <c r="U378" s="150">
        <v>0</v>
      </c>
      <c r="V378" s="150">
        <f>U378*H378</f>
        <v>0</v>
      </c>
      <c r="W378" s="150">
        <v>0</v>
      </c>
      <c r="X378" s="151">
        <f>W378*H378</f>
        <v>0</v>
      </c>
      <c r="AR378" s="152" t="s">
        <v>174</v>
      </c>
      <c r="AT378" s="152" t="s">
        <v>170</v>
      </c>
      <c r="AU378" s="152" t="s">
        <v>164</v>
      </c>
      <c r="AY378" s="18" t="s">
        <v>165</v>
      </c>
      <c r="BE378" s="153">
        <f>IF(O378="základní",K378,0)</f>
        <v>0</v>
      </c>
      <c r="BF378" s="153">
        <f>IF(O378="snížená",K378,0)</f>
        <v>0</v>
      </c>
      <c r="BG378" s="153">
        <f>IF(O378="zákl. přenesená",K378,0)</f>
        <v>0</v>
      </c>
      <c r="BH378" s="153">
        <f>IF(O378="sníž. přenesená",K378,0)</f>
        <v>0</v>
      </c>
      <c r="BI378" s="153">
        <f>IF(O378="nulová",K378,0)</f>
        <v>0</v>
      </c>
      <c r="BJ378" s="18" t="s">
        <v>84</v>
      </c>
      <c r="BK378" s="153">
        <f>ROUND(P378*H378,2)</f>
        <v>0</v>
      </c>
      <c r="BL378" s="18" t="s">
        <v>174</v>
      </c>
      <c r="BM378" s="152" t="s">
        <v>963</v>
      </c>
    </row>
    <row r="379" spans="2:65" s="11" customFormat="1" ht="20.9" customHeight="1" x14ac:dyDescent="0.25">
      <c r="B379" s="125"/>
      <c r="D379" s="126" t="s">
        <v>75</v>
      </c>
      <c r="E379" s="136" t="s">
        <v>305</v>
      </c>
      <c r="F379" s="282" t="s">
        <v>306</v>
      </c>
      <c r="I379" s="128"/>
      <c r="J379" s="128"/>
      <c r="K379" s="137">
        <f>BK379</f>
        <v>0</v>
      </c>
      <c r="M379" s="125"/>
      <c r="N379" s="130"/>
      <c r="Q379" s="131">
        <f>SUM(Q380:Q382)</f>
        <v>0</v>
      </c>
      <c r="R379" s="131">
        <f>SUM(R380:R382)</f>
        <v>0</v>
      </c>
      <c r="T379" s="132">
        <f>SUM(T380:T382)</f>
        <v>0</v>
      </c>
      <c r="V379" s="132">
        <f>SUM(V380:V382)</f>
        <v>0</v>
      </c>
      <c r="X379" s="133">
        <f>SUM(X380:X382)</f>
        <v>0</v>
      </c>
      <c r="AR379" s="126" t="s">
        <v>164</v>
      </c>
      <c r="AT379" s="134" t="s">
        <v>75</v>
      </c>
      <c r="AU379" s="134" t="s">
        <v>86</v>
      </c>
      <c r="AY379" s="126" t="s">
        <v>165</v>
      </c>
      <c r="BK379" s="135">
        <f>SUM(BK380:BK382)</f>
        <v>0</v>
      </c>
    </row>
    <row r="380" spans="2:65" s="1" customFormat="1" ht="16.5" customHeight="1" x14ac:dyDescent="0.2">
      <c r="B380" s="138"/>
      <c r="C380" s="139" t="s">
        <v>964</v>
      </c>
      <c r="D380" s="139" t="s">
        <v>170</v>
      </c>
      <c r="E380" s="140" t="s">
        <v>308</v>
      </c>
      <c r="F380" s="141" t="s">
        <v>309</v>
      </c>
      <c r="G380" s="142" t="s">
        <v>310</v>
      </c>
      <c r="H380" s="143">
        <v>1</v>
      </c>
      <c r="I380" s="144"/>
      <c r="J380" s="144"/>
      <c r="K380" s="145">
        <f>ROUND(P380*H380,2)</f>
        <v>0</v>
      </c>
      <c r="L380" s="146"/>
      <c r="M380" s="33"/>
      <c r="N380" s="147" t="s">
        <v>3</v>
      </c>
      <c r="O380" s="148" t="s">
        <v>45</v>
      </c>
      <c r="P380" s="149">
        <f>I380+J380</f>
        <v>0</v>
      </c>
      <c r="Q380" s="149">
        <f>ROUND(I380*H380,2)</f>
        <v>0</v>
      </c>
      <c r="R380" s="149">
        <f>ROUND(J380*H380,2)</f>
        <v>0</v>
      </c>
      <c r="T380" s="150">
        <f>S380*H380</f>
        <v>0</v>
      </c>
      <c r="U380" s="150">
        <v>0</v>
      </c>
      <c r="V380" s="150">
        <f>U380*H380</f>
        <v>0</v>
      </c>
      <c r="W380" s="150">
        <v>0</v>
      </c>
      <c r="X380" s="151">
        <f>W380*H380</f>
        <v>0</v>
      </c>
      <c r="AR380" s="152" t="s">
        <v>311</v>
      </c>
      <c r="AT380" s="152" t="s">
        <v>170</v>
      </c>
      <c r="AU380" s="152" t="s">
        <v>164</v>
      </c>
      <c r="AY380" s="18" t="s">
        <v>165</v>
      </c>
      <c r="BE380" s="153">
        <f>IF(O380="základní",K380,0)</f>
        <v>0</v>
      </c>
      <c r="BF380" s="153">
        <f>IF(O380="snížená",K380,0)</f>
        <v>0</v>
      </c>
      <c r="BG380" s="153">
        <f>IF(O380="zákl. přenesená",K380,0)</f>
        <v>0</v>
      </c>
      <c r="BH380" s="153">
        <f>IF(O380="sníž. přenesená",K380,0)</f>
        <v>0</v>
      </c>
      <c r="BI380" s="153">
        <f>IF(O380="nulová",K380,0)</f>
        <v>0</v>
      </c>
      <c r="BJ380" s="18" t="s">
        <v>84</v>
      </c>
      <c r="BK380" s="153">
        <f>ROUND(P380*H380,2)</f>
        <v>0</v>
      </c>
      <c r="BL380" s="18" t="s">
        <v>311</v>
      </c>
      <c r="BM380" s="152" t="s">
        <v>965</v>
      </c>
    </row>
    <row r="381" spans="2:65" s="1" customFormat="1" ht="24.15" customHeight="1" x14ac:dyDescent="0.2">
      <c r="B381" s="138"/>
      <c r="C381" s="139" t="s">
        <v>966</v>
      </c>
      <c r="D381" s="139" t="s">
        <v>170</v>
      </c>
      <c r="E381" s="140" t="s">
        <v>314</v>
      </c>
      <c r="F381" s="141" t="s">
        <v>315</v>
      </c>
      <c r="G381" s="142" t="s">
        <v>310</v>
      </c>
      <c r="H381" s="143">
        <v>1</v>
      </c>
      <c r="I381" s="144"/>
      <c r="J381" s="144"/>
      <c r="K381" s="145">
        <f>ROUND(P381*H381,2)</f>
        <v>0</v>
      </c>
      <c r="L381" s="146"/>
      <c r="M381" s="33"/>
      <c r="N381" s="147" t="s">
        <v>3</v>
      </c>
      <c r="O381" s="148" t="s">
        <v>45</v>
      </c>
      <c r="P381" s="149">
        <f>I381+J381</f>
        <v>0</v>
      </c>
      <c r="Q381" s="149">
        <f>ROUND(I381*H381,2)</f>
        <v>0</v>
      </c>
      <c r="R381" s="149">
        <f>ROUND(J381*H381,2)</f>
        <v>0</v>
      </c>
      <c r="T381" s="150">
        <f>S381*H381</f>
        <v>0</v>
      </c>
      <c r="U381" s="150">
        <v>0</v>
      </c>
      <c r="V381" s="150">
        <f>U381*H381</f>
        <v>0</v>
      </c>
      <c r="W381" s="150">
        <v>0</v>
      </c>
      <c r="X381" s="151">
        <f>W381*H381</f>
        <v>0</v>
      </c>
      <c r="AR381" s="152" t="s">
        <v>311</v>
      </c>
      <c r="AT381" s="152" t="s">
        <v>170</v>
      </c>
      <c r="AU381" s="152" t="s">
        <v>164</v>
      </c>
      <c r="AY381" s="18" t="s">
        <v>165</v>
      </c>
      <c r="BE381" s="153">
        <f>IF(O381="základní",K381,0)</f>
        <v>0</v>
      </c>
      <c r="BF381" s="153">
        <f>IF(O381="snížená",K381,0)</f>
        <v>0</v>
      </c>
      <c r="BG381" s="153">
        <f>IF(O381="zákl. přenesená",K381,0)</f>
        <v>0</v>
      </c>
      <c r="BH381" s="153">
        <f>IF(O381="sníž. přenesená",K381,0)</f>
        <v>0</v>
      </c>
      <c r="BI381" s="153">
        <f>IF(O381="nulová",K381,0)</f>
        <v>0</v>
      </c>
      <c r="BJ381" s="18" t="s">
        <v>84</v>
      </c>
      <c r="BK381" s="153">
        <f>ROUND(P381*H381,2)</f>
        <v>0</v>
      </c>
      <c r="BL381" s="18" t="s">
        <v>311</v>
      </c>
      <c r="BM381" s="152" t="s">
        <v>967</v>
      </c>
    </row>
    <row r="382" spans="2:65" s="1" customFormat="1" ht="16.5" customHeight="1" x14ac:dyDescent="0.2">
      <c r="B382" s="138"/>
      <c r="C382" s="139" t="s">
        <v>968</v>
      </c>
      <c r="D382" s="139" t="s">
        <v>170</v>
      </c>
      <c r="E382" s="140" t="s">
        <v>318</v>
      </c>
      <c r="F382" s="141" t="s">
        <v>319</v>
      </c>
      <c r="G382" s="142" t="s">
        <v>310</v>
      </c>
      <c r="H382" s="143">
        <v>1</v>
      </c>
      <c r="I382" s="144"/>
      <c r="J382" s="144"/>
      <c r="K382" s="145">
        <f>ROUND(P382*H382,2)</f>
        <v>0</v>
      </c>
      <c r="L382" s="146"/>
      <c r="M382" s="33"/>
      <c r="N382" s="147" t="s">
        <v>3</v>
      </c>
      <c r="O382" s="148" t="s">
        <v>45</v>
      </c>
      <c r="P382" s="149">
        <f>I382+J382</f>
        <v>0</v>
      </c>
      <c r="Q382" s="149">
        <f>ROUND(I382*H382,2)</f>
        <v>0</v>
      </c>
      <c r="R382" s="149">
        <f>ROUND(J382*H382,2)</f>
        <v>0</v>
      </c>
      <c r="T382" s="150">
        <f>S382*H382</f>
        <v>0</v>
      </c>
      <c r="U382" s="150">
        <v>0</v>
      </c>
      <c r="V382" s="150">
        <f>U382*H382</f>
        <v>0</v>
      </c>
      <c r="W382" s="150">
        <v>0</v>
      </c>
      <c r="X382" s="151">
        <f>W382*H382</f>
        <v>0</v>
      </c>
      <c r="AR382" s="152" t="s">
        <v>311</v>
      </c>
      <c r="AT382" s="152" t="s">
        <v>170</v>
      </c>
      <c r="AU382" s="152" t="s">
        <v>164</v>
      </c>
      <c r="AY382" s="18" t="s">
        <v>165</v>
      </c>
      <c r="BE382" s="153">
        <f>IF(O382="základní",K382,0)</f>
        <v>0</v>
      </c>
      <c r="BF382" s="153">
        <f>IF(O382="snížená",K382,0)</f>
        <v>0</v>
      </c>
      <c r="BG382" s="153">
        <f>IF(O382="zákl. přenesená",K382,0)</f>
        <v>0</v>
      </c>
      <c r="BH382" s="153">
        <f>IF(O382="sníž. přenesená",K382,0)</f>
        <v>0</v>
      </c>
      <c r="BI382" s="153">
        <f>IF(O382="nulová",K382,0)</f>
        <v>0</v>
      </c>
      <c r="BJ382" s="18" t="s">
        <v>84</v>
      </c>
      <c r="BK382" s="153">
        <f>ROUND(P382*H382,2)</f>
        <v>0</v>
      </c>
      <c r="BL382" s="18" t="s">
        <v>311</v>
      </c>
      <c r="BM382" s="152" t="s">
        <v>969</v>
      </c>
    </row>
    <row r="383" spans="2:65" s="11" customFormat="1" ht="22.75" customHeight="1" x14ac:dyDescent="0.25">
      <c r="B383" s="125"/>
      <c r="D383" s="126" t="s">
        <v>75</v>
      </c>
      <c r="E383" s="136" t="s">
        <v>970</v>
      </c>
      <c r="F383" s="282" t="s">
        <v>971</v>
      </c>
      <c r="I383" s="128"/>
      <c r="J383" s="128"/>
      <c r="K383" s="137">
        <f>BK383</f>
        <v>0</v>
      </c>
      <c r="M383" s="125"/>
      <c r="N383" s="130"/>
      <c r="Q383" s="131">
        <f>Q384+Q391+Q437+Q440</f>
        <v>0</v>
      </c>
      <c r="R383" s="131">
        <f>R384+R391+R437+R440</f>
        <v>0</v>
      </c>
      <c r="T383" s="132">
        <f>T384+T391+T437+T440</f>
        <v>0</v>
      </c>
      <c r="V383" s="132">
        <f>V384+V391+V437+V440</f>
        <v>0</v>
      </c>
      <c r="X383" s="133">
        <f>X384+X391+X437+X440</f>
        <v>0</v>
      </c>
      <c r="AR383" s="126" t="s">
        <v>164</v>
      </c>
      <c r="AT383" s="134" t="s">
        <v>75</v>
      </c>
      <c r="AU383" s="134" t="s">
        <v>84</v>
      </c>
      <c r="AY383" s="126" t="s">
        <v>165</v>
      </c>
      <c r="BK383" s="135">
        <f>BK384+BK391+BK437+BK440</f>
        <v>0</v>
      </c>
    </row>
    <row r="384" spans="2:65" s="11" customFormat="1" ht="20.9" customHeight="1" x14ac:dyDescent="0.25">
      <c r="B384" s="125"/>
      <c r="D384" s="126" t="s">
        <v>75</v>
      </c>
      <c r="E384" s="136" t="s">
        <v>587</v>
      </c>
      <c r="F384" s="282" t="s">
        <v>588</v>
      </c>
      <c r="I384" s="128"/>
      <c r="J384" s="128"/>
      <c r="K384" s="137">
        <f>BK384</f>
        <v>0</v>
      </c>
      <c r="M384" s="125"/>
      <c r="N384" s="130"/>
      <c r="Q384" s="131">
        <f>SUM(Q385:Q390)</f>
        <v>0</v>
      </c>
      <c r="R384" s="131">
        <f>SUM(R385:R390)</f>
        <v>0</v>
      </c>
      <c r="T384" s="132">
        <f>SUM(T385:T390)</f>
        <v>0</v>
      </c>
      <c r="V384" s="132">
        <f>SUM(V385:V390)</f>
        <v>0</v>
      </c>
      <c r="X384" s="133">
        <f>SUM(X385:X390)</f>
        <v>0</v>
      </c>
      <c r="AR384" s="126" t="s">
        <v>164</v>
      </c>
      <c r="AT384" s="134" t="s">
        <v>75</v>
      </c>
      <c r="AU384" s="134" t="s">
        <v>86</v>
      </c>
      <c r="AY384" s="126" t="s">
        <v>165</v>
      </c>
      <c r="BK384" s="135">
        <f>SUM(BK385:BK390)</f>
        <v>0</v>
      </c>
    </row>
    <row r="385" spans="2:65" s="1" customFormat="1" ht="16.5" customHeight="1" x14ac:dyDescent="0.2">
      <c r="B385" s="138"/>
      <c r="C385" s="139" t="s">
        <v>972</v>
      </c>
      <c r="D385" s="139" t="s">
        <v>170</v>
      </c>
      <c r="E385" s="140" t="s">
        <v>590</v>
      </c>
      <c r="F385" s="141" t="s">
        <v>591</v>
      </c>
      <c r="G385" s="142" t="s">
        <v>592</v>
      </c>
      <c r="H385" s="143">
        <v>0.59</v>
      </c>
      <c r="I385" s="144"/>
      <c r="J385" s="144"/>
      <c r="K385" s="145">
        <f t="shared" ref="K385:K390" si="157">ROUND(P385*H385,2)</f>
        <v>0</v>
      </c>
      <c r="L385" s="146"/>
      <c r="M385" s="33"/>
      <c r="N385" s="147" t="s">
        <v>3</v>
      </c>
      <c r="O385" s="148" t="s">
        <v>45</v>
      </c>
      <c r="P385" s="149">
        <f t="shared" ref="P385:P390" si="158">I385+J385</f>
        <v>0</v>
      </c>
      <c r="Q385" s="149">
        <f t="shared" ref="Q385:Q390" si="159">ROUND(I385*H385,2)</f>
        <v>0</v>
      </c>
      <c r="R385" s="149">
        <f t="shared" ref="R385:R390" si="160">ROUND(J385*H385,2)</f>
        <v>0</v>
      </c>
      <c r="T385" s="150">
        <f t="shared" ref="T385:T390" si="161">S385*H385</f>
        <v>0</v>
      </c>
      <c r="U385" s="150">
        <v>0</v>
      </c>
      <c r="V385" s="150">
        <f t="shared" ref="V385:V390" si="162">U385*H385</f>
        <v>0</v>
      </c>
      <c r="W385" s="150">
        <v>0</v>
      </c>
      <c r="X385" s="151">
        <f t="shared" ref="X385:X390" si="163">W385*H385</f>
        <v>0</v>
      </c>
      <c r="AR385" s="152" t="s">
        <v>174</v>
      </c>
      <c r="AT385" s="152" t="s">
        <v>170</v>
      </c>
      <c r="AU385" s="152" t="s">
        <v>164</v>
      </c>
      <c r="AY385" s="18" t="s">
        <v>165</v>
      </c>
      <c r="BE385" s="153">
        <f t="shared" ref="BE385:BE390" si="164">IF(O385="základní",K385,0)</f>
        <v>0</v>
      </c>
      <c r="BF385" s="153">
        <f t="shared" ref="BF385:BF390" si="165">IF(O385="snížená",K385,0)</f>
        <v>0</v>
      </c>
      <c r="BG385" s="153">
        <f t="shared" ref="BG385:BG390" si="166">IF(O385="zákl. přenesená",K385,0)</f>
        <v>0</v>
      </c>
      <c r="BH385" s="153">
        <f t="shared" ref="BH385:BH390" si="167">IF(O385="sníž. přenesená",K385,0)</f>
        <v>0</v>
      </c>
      <c r="BI385" s="153">
        <f t="shared" ref="BI385:BI390" si="168">IF(O385="nulová",K385,0)</f>
        <v>0</v>
      </c>
      <c r="BJ385" s="18" t="s">
        <v>84</v>
      </c>
      <c r="BK385" s="153">
        <f t="shared" ref="BK385:BK390" si="169">ROUND(P385*H385,2)</f>
        <v>0</v>
      </c>
      <c r="BL385" s="18" t="s">
        <v>174</v>
      </c>
      <c r="BM385" s="152" t="s">
        <v>973</v>
      </c>
    </row>
    <row r="386" spans="2:65" s="1" customFormat="1" ht="16.5" customHeight="1" x14ac:dyDescent="0.2">
      <c r="B386" s="138"/>
      <c r="C386" s="139" t="s">
        <v>974</v>
      </c>
      <c r="D386" s="139" t="s">
        <v>170</v>
      </c>
      <c r="E386" s="140" t="s">
        <v>595</v>
      </c>
      <c r="F386" s="141" t="s">
        <v>596</v>
      </c>
      <c r="G386" s="142" t="s">
        <v>597</v>
      </c>
      <c r="H386" s="143">
        <v>16</v>
      </c>
      <c r="I386" s="144"/>
      <c r="J386" s="144"/>
      <c r="K386" s="145">
        <f t="shared" si="157"/>
        <v>0</v>
      </c>
      <c r="L386" s="146"/>
      <c r="M386" s="33"/>
      <c r="N386" s="147" t="s">
        <v>3</v>
      </c>
      <c r="O386" s="148" t="s">
        <v>45</v>
      </c>
      <c r="P386" s="149">
        <f t="shared" si="158"/>
        <v>0</v>
      </c>
      <c r="Q386" s="149">
        <f t="shared" si="159"/>
        <v>0</v>
      </c>
      <c r="R386" s="149">
        <f t="shared" si="160"/>
        <v>0</v>
      </c>
      <c r="T386" s="150">
        <f t="shared" si="161"/>
        <v>0</v>
      </c>
      <c r="U386" s="150">
        <v>0</v>
      </c>
      <c r="V386" s="150">
        <f t="shared" si="162"/>
        <v>0</v>
      </c>
      <c r="W386" s="150">
        <v>0</v>
      </c>
      <c r="X386" s="151">
        <f t="shared" si="163"/>
        <v>0</v>
      </c>
      <c r="AR386" s="152" t="s">
        <v>174</v>
      </c>
      <c r="AT386" s="152" t="s">
        <v>170</v>
      </c>
      <c r="AU386" s="152" t="s">
        <v>164</v>
      </c>
      <c r="AY386" s="18" t="s">
        <v>165</v>
      </c>
      <c r="BE386" s="153">
        <f t="shared" si="164"/>
        <v>0</v>
      </c>
      <c r="BF386" s="153">
        <f t="shared" si="165"/>
        <v>0</v>
      </c>
      <c r="BG386" s="153">
        <f t="shared" si="166"/>
        <v>0</v>
      </c>
      <c r="BH386" s="153">
        <f t="shared" si="167"/>
        <v>0</v>
      </c>
      <c r="BI386" s="153">
        <f t="shared" si="168"/>
        <v>0</v>
      </c>
      <c r="BJ386" s="18" t="s">
        <v>84</v>
      </c>
      <c r="BK386" s="153">
        <f t="shared" si="169"/>
        <v>0</v>
      </c>
      <c r="BL386" s="18" t="s">
        <v>174</v>
      </c>
      <c r="BM386" s="152" t="s">
        <v>975</v>
      </c>
    </row>
    <row r="387" spans="2:65" s="1" customFormat="1" ht="16.5" customHeight="1" x14ac:dyDescent="0.2">
      <c r="B387" s="138"/>
      <c r="C387" s="139" t="s">
        <v>976</v>
      </c>
      <c r="D387" s="139" t="s">
        <v>170</v>
      </c>
      <c r="E387" s="140" t="s">
        <v>977</v>
      </c>
      <c r="F387" s="141" t="s">
        <v>978</v>
      </c>
      <c r="G387" s="142" t="s">
        <v>173</v>
      </c>
      <c r="H387" s="143">
        <v>590</v>
      </c>
      <c r="I387" s="144"/>
      <c r="J387" s="144"/>
      <c r="K387" s="145">
        <f t="shared" si="157"/>
        <v>0</v>
      </c>
      <c r="L387" s="146"/>
      <c r="M387" s="33"/>
      <c r="N387" s="147" t="s">
        <v>3</v>
      </c>
      <c r="O387" s="148" t="s">
        <v>45</v>
      </c>
      <c r="P387" s="149">
        <f t="shared" si="158"/>
        <v>0</v>
      </c>
      <c r="Q387" s="149">
        <f t="shared" si="159"/>
        <v>0</v>
      </c>
      <c r="R387" s="149">
        <f t="shared" si="160"/>
        <v>0</v>
      </c>
      <c r="T387" s="150">
        <f t="shared" si="161"/>
        <v>0</v>
      </c>
      <c r="U387" s="150">
        <v>0</v>
      </c>
      <c r="V387" s="150">
        <f t="shared" si="162"/>
        <v>0</v>
      </c>
      <c r="W387" s="150">
        <v>0</v>
      </c>
      <c r="X387" s="151">
        <f t="shared" si="163"/>
        <v>0</v>
      </c>
      <c r="AR387" s="152" t="s">
        <v>174</v>
      </c>
      <c r="AT387" s="152" t="s">
        <v>170</v>
      </c>
      <c r="AU387" s="152" t="s">
        <v>164</v>
      </c>
      <c r="AY387" s="18" t="s">
        <v>165</v>
      </c>
      <c r="BE387" s="153">
        <f t="shared" si="164"/>
        <v>0</v>
      </c>
      <c r="BF387" s="153">
        <f t="shared" si="165"/>
        <v>0</v>
      </c>
      <c r="BG387" s="153">
        <f t="shared" si="166"/>
        <v>0</v>
      </c>
      <c r="BH387" s="153">
        <f t="shared" si="167"/>
        <v>0</v>
      </c>
      <c r="BI387" s="153">
        <f t="shared" si="168"/>
        <v>0</v>
      </c>
      <c r="BJ387" s="18" t="s">
        <v>84</v>
      </c>
      <c r="BK387" s="153">
        <f t="shared" si="169"/>
        <v>0</v>
      </c>
      <c r="BL387" s="18" t="s">
        <v>174</v>
      </c>
      <c r="BM387" s="152" t="s">
        <v>979</v>
      </c>
    </row>
    <row r="388" spans="2:65" s="1" customFormat="1" ht="16.5" customHeight="1" x14ac:dyDescent="0.2">
      <c r="B388" s="138"/>
      <c r="C388" s="139" t="s">
        <v>980</v>
      </c>
      <c r="D388" s="139" t="s">
        <v>170</v>
      </c>
      <c r="E388" s="140" t="s">
        <v>981</v>
      </c>
      <c r="F388" s="141" t="s">
        <v>982</v>
      </c>
      <c r="G388" s="142" t="s">
        <v>597</v>
      </c>
      <c r="H388" s="143">
        <v>295</v>
      </c>
      <c r="I388" s="144"/>
      <c r="J388" s="144"/>
      <c r="K388" s="145">
        <f t="shared" si="157"/>
        <v>0</v>
      </c>
      <c r="L388" s="146"/>
      <c r="M388" s="33"/>
      <c r="N388" s="147" t="s">
        <v>3</v>
      </c>
      <c r="O388" s="148" t="s">
        <v>45</v>
      </c>
      <c r="P388" s="149">
        <f t="shared" si="158"/>
        <v>0</v>
      </c>
      <c r="Q388" s="149">
        <f t="shared" si="159"/>
        <v>0</v>
      </c>
      <c r="R388" s="149">
        <f t="shared" si="160"/>
        <v>0</v>
      </c>
      <c r="T388" s="150">
        <f t="shared" si="161"/>
        <v>0</v>
      </c>
      <c r="U388" s="150">
        <v>0</v>
      </c>
      <c r="V388" s="150">
        <f t="shared" si="162"/>
        <v>0</v>
      </c>
      <c r="W388" s="150">
        <v>0</v>
      </c>
      <c r="X388" s="151">
        <f t="shared" si="163"/>
        <v>0</v>
      </c>
      <c r="AR388" s="152" t="s">
        <v>174</v>
      </c>
      <c r="AT388" s="152" t="s">
        <v>170</v>
      </c>
      <c r="AU388" s="152" t="s">
        <v>164</v>
      </c>
      <c r="AY388" s="18" t="s">
        <v>165</v>
      </c>
      <c r="BE388" s="153">
        <f t="shared" si="164"/>
        <v>0</v>
      </c>
      <c r="BF388" s="153">
        <f t="shared" si="165"/>
        <v>0</v>
      </c>
      <c r="BG388" s="153">
        <f t="shared" si="166"/>
        <v>0</v>
      </c>
      <c r="BH388" s="153">
        <f t="shared" si="167"/>
        <v>0</v>
      </c>
      <c r="BI388" s="153">
        <f t="shared" si="168"/>
        <v>0</v>
      </c>
      <c r="BJ388" s="18" t="s">
        <v>84</v>
      </c>
      <c r="BK388" s="153">
        <f t="shared" si="169"/>
        <v>0</v>
      </c>
      <c r="BL388" s="18" t="s">
        <v>174</v>
      </c>
      <c r="BM388" s="152" t="s">
        <v>983</v>
      </c>
    </row>
    <row r="389" spans="2:65" s="1" customFormat="1" ht="16.5" customHeight="1" x14ac:dyDescent="0.2">
      <c r="B389" s="138"/>
      <c r="C389" s="139" t="s">
        <v>984</v>
      </c>
      <c r="D389" s="139" t="s">
        <v>170</v>
      </c>
      <c r="E389" s="140" t="s">
        <v>985</v>
      </c>
      <c r="F389" s="141" t="s">
        <v>986</v>
      </c>
      <c r="G389" s="142" t="s">
        <v>173</v>
      </c>
      <c r="H389" s="143">
        <v>590</v>
      </c>
      <c r="I389" s="144"/>
      <c r="J389" s="144"/>
      <c r="K389" s="145">
        <f t="shared" si="157"/>
        <v>0</v>
      </c>
      <c r="L389" s="146"/>
      <c r="M389" s="33"/>
      <c r="N389" s="147" t="s">
        <v>3</v>
      </c>
      <c r="O389" s="148" t="s">
        <v>45</v>
      </c>
      <c r="P389" s="149">
        <f t="shared" si="158"/>
        <v>0</v>
      </c>
      <c r="Q389" s="149">
        <f t="shared" si="159"/>
        <v>0</v>
      </c>
      <c r="R389" s="149">
        <f t="shared" si="160"/>
        <v>0</v>
      </c>
      <c r="T389" s="150">
        <f t="shared" si="161"/>
        <v>0</v>
      </c>
      <c r="U389" s="150">
        <v>0</v>
      </c>
      <c r="V389" s="150">
        <f t="shared" si="162"/>
        <v>0</v>
      </c>
      <c r="W389" s="150">
        <v>0</v>
      </c>
      <c r="X389" s="151">
        <f t="shared" si="163"/>
        <v>0</v>
      </c>
      <c r="AR389" s="152" t="s">
        <v>174</v>
      </c>
      <c r="AT389" s="152" t="s">
        <v>170</v>
      </c>
      <c r="AU389" s="152" t="s">
        <v>164</v>
      </c>
      <c r="AY389" s="18" t="s">
        <v>165</v>
      </c>
      <c r="BE389" s="153">
        <f t="shared" si="164"/>
        <v>0</v>
      </c>
      <c r="BF389" s="153">
        <f t="shared" si="165"/>
        <v>0</v>
      </c>
      <c r="BG389" s="153">
        <f t="shared" si="166"/>
        <v>0</v>
      </c>
      <c r="BH389" s="153">
        <f t="shared" si="167"/>
        <v>0</v>
      </c>
      <c r="BI389" s="153">
        <f t="shared" si="168"/>
        <v>0</v>
      </c>
      <c r="BJ389" s="18" t="s">
        <v>84</v>
      </c>
      <c r="BK389" s="153">
        <f t="shared" si="169"/>
        <v>0</v>
      </c>
      <c r="BL389" s="18" t="s">
        <v>174</v>
      </c>
      <c r="BM389" s="152" t="s">
        <v>987</v>
      </c>
    </row>
    <row r="390" spans="2:65" s="1" customFormat="1" ht="16.5" customHeight="1" x14ac:dyDescent="0.2">
      <c r="B390" s="138"/>
      <c r="C390" s="139" t="s">
        <v>988</v>
      </c>
      <c r="D390" s="139" t="s">
        <v>170</v>
      </c>
      <c r="E390" s="140" t="s">
        <v>989</v>
      </c>
      <c r="F390" s="141" t="s">
        <v>990</v>
      </c>
      <c r="G390" s="142" t="s">
        <v>991</v>
      </c>
      <c r="H390" s="143">
        <v>590</v>
      </c>
      <c r="I390" s="144"/>
      <c r="J390" s="144"/>
      <c r="K390" s="145">
        <f t="shared" si="157"/>
        <v>0</v>
      </c>
      <c r="L390" s="146"/>
      <c r="M390" s="33"/>
      <c r="N390" s="147" t="s">
        <v>3</v>
      </c>
      <c r="O390" s="148" t="s">
        <v>45</v>
      </c>
      <c r="P390" s="149">
        <f t="shared" si="158"/>
        <v>0</v>
      </c>
      <c r="Q390" s="149">
        <f t="shared" si="159"/>
        <v>0</v>
      </c>
      <c r="R390" s="149">
        <f t="shared" si="160"/>
        <v>0</v>
      </c>
      <c r="T390" s="150">
        <f t="shared" si="161"/>
        <v>0</v>
      </c>
      <c r="U390" s="150">
        <v>0</v>
      </c>
      <c r="V390" s="150">
        <f t="shared" si="162"/>
        <v>0</v>
      </c>
      <c r="W390" s="150">
        <v>0</v>
      </c>
      <c r="X390" s="151">
        <f t="shared" si="163"/>
        <v>0</v>
      </c>
      <c r="AR390" s="152" t="s">
        <v>174</v>
      </c>
      <c r="AT390" s="152" t="s">
        <v>170</v>
      </c>
      <c r="AU390" s="152" t="s">
        <v>164</v>
      </c>
      <c r="AY390" s="18" t="s">
        <v>165</v>
      </c>
      <c r="BE390" s="153">
        <f t="shared" si="164"/>
        <v>0</v>
      </c>
      <c r="BF390" s="153">
        <f t="shared" si="165"/>
        <v>0</v>
      </c>
      <c r="BG390" s="153">
        <f t="shared" si="166"/>
        <v>0</v>
      </c>
      <c r="BH390" s="153">
        <f t="shared" si="167"/>
        <v>0</v>
      </c>
      <c r="BI390" s="153">
        <f t="shared" si="168"/>
        <v>0</v>
      </c>
      <c r="BJ390" s="18" t="s">
        <v>84</v>
      </c>
      <c r="BK390" s="153">
        <f t="shared" si="169"/>
        <v>0</v>
      </c>
      <c r="BL390" s="18" t="s">
        <v>174</v>
      </c>
      <c r="BM390" s="152" t="s">
        <v>992</v>
      </c>
    </row>
    <row r="391" spans="2:65" s="11" customFormat="1" ht="20.9" customHeight="1" x14ac:dyDescent="0.25">
      <c r="B391" s="125"/>
      <c r="D391" s="126" t="s">
        <v>75</v>
      </c>
      <c r="E391" s="136" t="s">
        <v>168</v>
      </c>
      <c r="F391" s="282" t="s">
        <v>169</v>
      </c>
      <c r="I391" s="128"/>
      <c r="J391" s="128"/>
      <c r="K391" s="137">
        <f>BK391</f>
        <v>0</v>
      </c>
      <c r="M391" s="125"/>
      <c r="N391" s="130"/>
      <c r="Q391" s="131">
        <f>SUM(Q392:Q436)</f>
        <v>0</v>
      </c>
      <c r="R391" s="131">
        <f>SUM(R392:R436)</f>
        <v>0</v>
      </c>
      <c r="T391" s="132">
        <f>SUM(T392:T436)</f>
        <v>0</v>
      </c>
      <c r="V391" s="132">
        <f>SUM(V392:V436)</f>
        <v>0</v>
      </c>
      <c r="X391" s="133">
        <f>SUM(X392:X436)</f>
        <v>0</v>
      </c>
      <c r="AR391" s="126" t="s">
        <v>164</v>
      </c>
      <c r="AT391" s="134" t="s">
        <v>75</v>
      </c>
      <c r="AU391" s="134" t="s">
        <v>86</v>
      </c>
      <c r="AY391" s="126" t="s">
        <v>165</v>
      </c>
      <c r="BK391" s="135">
        <f>SUM(BK392:BK436)</f>
        <v>0</v>
      </c>
    </row>
    <row r="392" spans="2:65" s="1" customFormat="1" ht="16.5" customHeight="1" x14ac:dyDescent="0.2">
      <c r="B392" s="138"/>
      <c r="C392" s="139" t="s">
        <v>993</v>
      </c>
      <c r="D392" s="139" t="s">
        <v>170</v>
      </c>
      <c r="E392" s="140" t="s">
        <v>825</v>
      </c>
      <c r="F392" s="141" t="s">
        <v>826</v>
      </c>
      <c r="G392" s="142" t="s">
        <v>178</v>
      </c>
      <c r="H392" s="143">
        <v>48</v>
      </c>
      <c r="I392" s="144"/>
      <c r="J392" s="144"/>
      <c r="K392" s="145">
        <f t="shared" ref="K392:K436" si="170">ROUND(P392*H392,2)</f>
        <v>0</v>
      </c>
      <c r="L392" s="146"/>
      <c r="M392" s="33"/>
      <c r="N392" s="147" t="s">
        <v>3</v>
      </c>
      <c r="O392" s="148" t="s">
        <v>45</v>
      </c>
      <c r="P392" s="149">
        <f t="shared" ref="P392:P436" si="171">I392+J392</f>
        <v>0</v>
      </c>
      <c r="Q392" s="149">
        <f t="shared" ref="Q392:Q436" si="172">ROUND(I392*H392,2)</f>
        <v>0</v>
      </c>
      <c r="R392" s="149">
        <f t="shared" ref="R392:R436" si="173">ROUND(J392*H392,2)</f>
        <v>0</v>
      </c>
      <c r="T392" s="150">
        <f t="shared" ref="T392:T436" si="174">S392*H392</f>
        <v>0</v>
      </c>
      <c r="U392" s="150">
        <v>0</v>
      </c>
      <c r="V392" s="150">
        <f t="shared" ref="V392:V436" si="175">U392*H392</f>
        <v>0</v>
      </c>
      <c r="W392" s="150">
        <v>0</v>
      </c>
      <c r="X392" s="151">
        <f t="shared" ref="X392:X436" si="176">W392*H392</f>
        <v>0</v>
      </c>
      <c r="AR392" s="152" t="s">
        <v>174</v>
      </c>
      <c r="AT392" s="152" t="s">
        <v>170</v>
      </c>
      <c r="AU392" s="152" t="s">
        <v>164</v>
      </c>
      <c r="AY392" s="18" t="s">
        <v>165</v>
      </c>
      <c r="BE392" s="153">
        <f t="shared" ref="BE392:BE436" si="177">IF(O392="základní",K392,0)</f>
        <v>0</v>
      </c>
      <c r="BF392" s="153">
        <f t="shared" ref="BF392:BF436" si="178">IF(O392="snížená",K392,0)</f>
        <v>0</v>
      </c>
      <c r="BG392" s="153">
        <f t="shared" ref="BG392:BG436" si="179">IF(O392="zákl. přenesená",K392,0)</f>
        <v>0</v>
      </c>
      <c r="BH392" s="153">
        <f t="shared" ref="BH392:BH436" si="180">IF(O392="sníž. přenesená",K392,0)</f>
        <v>0</v>
      </c>
      <c r="BI392" s="153">
        <f t="shared" ref="BI392:BI436" si="181">IF(O392="nulová",K392,0)</f>
        <v>0</v>
      </c>
      <c r="BJ392" s="18" t="s">
        <v>84</v>
      </c>
      <c r="BK392" s="153">
        <f t="shared" ref="BK392:BK436" si="182">ROUND(P392*H392,2)</f>
        <v>0</v>
      </c>
      <c r="BL392" s="18" t="s">
        <v>174</v>
      </c>
      <c r="BM392" s="152" t="s">
        <v>994</v>
      </c>
    </row>
    <row r="393" spans="2:65" s="1" customFormat="1" ht="16.5" customHeight="1" x14ac:dyDescent="0.2">
      <c r="B393" s="138"/>
      <c r="C393" s="139" t="s">
        <v>995</v>
      </c>
      <c r="D393" s="139" t="s">
        <v>170</v>
      </c>
      <c r="E393" s="140" t="s">
        <v>996</v>
      </c>
      <c r="F393" s="141" t="s">
        <v>997</v>
      </c>
      <c r="G393" s="142" t="s">
        <v>178</v>
      </c>
      <c r="H393" s="143">
        <v>160</v>
      </c>
      <c r="I393" s="144"/>
      <c r="J393" s="144"/>
      <c r="K393" s="145">
        <f t="shared" si="170"/>
        <v>0</v>
      </c>
      <c r="L393" s="146"/>
      <c r="M393" s="33"/>
      <c r="N393" s="147" t="s">
        <v>3</v>
      </c>
      <c r="O393" s="148" t="s">
        <v>45</v>
      </c>
      <c r="P393" s="149">
        <f t="shared" si="171"/>
        <v>0</v>
      </c>
      <c r="Q393" s="149">
        <f t="shared" si="172"/>
        <v>0</v>
      </c>
      <c r="R393" s="149">
        <f t="shared" si="173"/>
        <v>0</v>
      </c>
      <c r="T393" s="150">
        <f t="shared" si="174"/>
        <v>0</v>
      </c>
      <c r="U393" s="150">
        <v>0</v>
      </c>
      <c r="V393" s="150">
        <f t="shared" si="175"/>
        <v>0</v>
      </c>
      <c r="W393" s="150">
        <v>0</v>
      </c>
      <c r="X393" s="151">
        <f t="shared" si="176"/>
        <v>0</v>
      </c>
      <c r="AR393" s="152" t="s">
        <v>174</v>
      </c>
      <c r="AT393" s="152" t="s">
        <v>170</v>
      </c>
      <c r="AU393" s="152" t="s">
        <v>164</v>
      </c>
      <c r="AY393" s="18" t="s">
        <v>165</v>
      </c>
      <c r="BE393" s="153">
        <f t="shared" si="177"/>
        <v>0</v>
      </c>
      <c r="BF393" s="153">
        <f t="shared" si="178"/>
        <v>0</v>
      </c>
      <c r="BG393" s="153">
        <f t="shared" si="179"/>
        <v>0</v>
      </c>
      <c r="BH393" s="153">
        <f t="shared" si="180"/>
        <v>0</v>
      </c>
      <c r="BI393" s="153">
        <f t="shared" si="181"/>
        <v>0</v>
      </c>
      <c r="BJ393" s="18" t="s">
        <v>84</v>
      </c>
      <c r="BK393" s="153">
        <f t="shared" si="182"/>
        <v>0</v>
      </c>
      <c r="BL393" s="18" t="s">
        <v>174</v>
      </c>
      <c r="BM393" s="152" t="s">
        <v>998</v>
      </c>
    </row>
    <row r="394" spans="2:65" s="1" customFormat="1" ht="16.5" customHeight="1" x14ac:dyDescent="0.2">
      <c r="B394" s="138"/>
      <c r="C394" s="139" t="s">
        <v>999</v>
      </c>
      <c r="D394" s="139" t="s">
        <v>170</v>
      </c>
      <c r="E394" s="140" t="s">
        <v>1000</v>
      </c>
      <c r="F394" s="141" t="s">
        <v>1001</v>
      </c>
      <c r="G394" s="142" t="s">
        <v>178</v>
      </c>
      <c r="H394" s="143">
        <v>32</v>
      </c>
      <c r="I394" s="144"/>
      <c r="J394" s="144"/>
      <c r="K394" s="145">
        <f t="shared" si="170"/>
        <v>0</v>
      </c>
      <c r="L394" s="146"/>
      <c r="M394" s="33"/>
      <c r="N394" s="147" t="s">
        <v>3</v>
      </c>
      <c r="O394" s="148" t="s">
        <v>45</v>
      </c>
      <c r="P394" s="149">
        <f t="shared" si="171"/>
        <v>0</v>
      </c>
      <c r="Q394" s="149">
        <f t="shared" si="172"/>
        <v>0</v>
      </c>
      <c r="R394" s="149">
        <f t="shared" si="173"/>
        <v>0</v>
      </c>
      <c r="T394" s="150">
        <f t="shared" si="174"/>
        <v>0</v>
      </c>
      <c r="U394" s="150">
        <v>0</v>
      </c>
      <c r="V394" s="150">
        <f t="shared" si="175"/>
        <v>0</v>
      </c>
      <c r="W394" s="150">
        <v>0</v>
      </c>
      <c r="X394" s="151">
        <f t="shared" si="176"/>
        <v>0</v>
      </c>
      <c r="AR394" s="152" t="s">
        <v>174</v>
      </c>
      <c r="AT394" s="152" t="s">
        <v>170</v>
      </c>
      <c r="AU394" s="152" t="s">
        <v>164</v>
      </c>
      <c r="AY394" s="18" t="s">
        <v>165</v>
      </c>
      <c r="BE394" s="153">
        <f t="shared" si="177"/>
        <v>0</v>
      </c>
      <c r="BF394" s="153">
        <f t="shared" si="178"/>
        <v>0</v>
      </c>
      <c r="BG394" s="153">
        <f t="shared" si="179"/>
        <v>0</v>
      </c>
      <c r="BH394" s="153">
        <f t="shared" si="180"/>
        <v>0</v>
      </c>
      <c r="BI394" s="153">
        <f t="shared" si="181"/>
        <v>0</v>
      </c>
      <c r="BJ394" s="18" t="s">
        <v>84</v>
      </c>
      <c r="BK394" s="153">
        <f t="shared" si="182"/>
        <v>0</v>
      </c>
      <c r="BL394" s="18" t="s">
        <v>174</v>
      </c>
      <c r="BM394" s="152" t="s">
        <v>1002</v>
      </c>
    </row>
    <row r="395" spans="2:65" s="1" customFormat="1" ht="16.5" customHeight="1" x14ac:dyDescent="0.2">
      <c r="B395" s="138"/>
      <c r="C395" s="139" t="s">
        <v>1003</v>
      </c>
      <c r="D395" s="139" t="s">
        <v>170</v>
      </c>
      <c r="E395" s="140" t="s">
        <v>1004</v>
      </c>
      <c r="F395" s="141" t="s">
        <v>1005</v>
      </c>
      <c r="G395" s="142" t="s">
        <v>178</v>
      </c>
      <c r="H395" s="143">
        <v>18</v>
      </c>
      <c r="I395" s="144"/>
      <c r="J395" s="144"/>
      <c r="K395" s="145">
        <f t="shared" si="170"/>
        <v>0</v>
      </c>
      <c r="L395" s="146"/>
      <c r="M395" s="33"/>
      <c r="N395" s="147" t="s">
        <v>3</v>
      </c>
      <c r="O395" s="148" t="s">
        <v>45</v>
      </c>
      <c r="P395" s="149">
        <f t="shared" si="171"/>
        <v>0</v>
      </c>
      <c r="Q395" s="149">
        <f t="shared" si="172"/>
        <v>0</v>
      </c>
      <c r="R395" s="149">
        <f t="shared" si="173"/>
        <v>0</v>
      </c>
      <c r="T395" s="150">
        <f t="shared" si="174"/>
        <v>0</v>
      </c>
      <c r="U395" s="150">
        <v>0</v>
      </c>
      <c r="V395" s="150">
        <f t="shared" si="175"/>
        <v>0</v>
      </c>
      <c r="W395" s="150">
        <v>0</v>
      </c>
      <c r="X395" s="151">
        <f t="shared" si="176"/>
        <v>0</v>
      </c>
      <c r="AR395" s="152" t="s">
        <v>174</v>
      </c>
      <c r="AT395" s="152" t="s">
        <v>170</v>
      </c>
      <c r="AU395" s="152" t="s">
        <v>164</v>
      </c>
      <c r="AY395" s="18" t="s">
        <v>165</v>
      </c>
      <c r="BE395" s="153">
        <f t="shared" si="177"/>
        <v>0</v>
      </c>
      <c r="BF395" s="153">
        <f t="shared" si="178"/>
        <v>0</v>
      </c>
      <c r="BG395" s="153">
        <f t="shared" si="179"/>
        <v>0</v>
      </c>
      <c r="BH395" s="153">
        <f t="shared" si="180"/>
        <v>0</v>
      </c>
      <c r="BI395" s="153">
        <f t="shared" si="181"/>
        <v>0</v>
      </c>
      <c r="BJ395" s="18" t="s">
        <v>84</v>
      </c>
      <c r="BK395" s="153">
        <f t="shared" si="182"/>
        <v>0</v>
      </c>
      <c r="BL395" s="18" t="s">
        <v>174</v>
      </c>
      <c r="BM395" s="152" t="s">
        <v>1006</v>
      </c>
    </row>
    <row r="396" spans="2:65" s="1" customFormat="1" ht="16.5" customHeight="1" x14ac:dyDescent="0.2">
      <c r="B396" s="138"/>
      <c r="C396" s="139" t="s">
        <v>1007</v>
      </c>
      <c r="D396" s="139" t="s">
        <v>170</v>
      </c>
      <c r="E396" s="140" t="s">
        <v>1008</v>
      </c>
      <c r="F396" s="141" t="s">
        <v>1009</v>
      </c>
      <c r="G396" s="142" t="s">
        <v>178</v>
      </c>
      <c r="H396" s="143">
        <v>18</v>
      </c>
      <c r="I396" s="144"/>
      <c r="J396" s="144"/>
      <c r="K396" s="145">
        <f t="shared" si="170"/>
        <v>0</v>
      </c>
      <c r="L396" s="146"/>
      <c r="M396" s="33"/>
      <c r="N396" s="147" t="s">
        <v>3</v>
      </c>
      <c r="O396" s="148" t="s">
        <v>45</v>
      </c>
      <c r="P396" s="149">
        <f t="shared" si="171"/>
        <v>0</v>
      </c>
      <c r="Q396" s="149">
        <f t="shared" si="172"/>
        <v>0</v>
      </c>
      <c r="R396" s="149">
        <f t="shared" si="173"/>
        <v>0</v>
      </c>
      <c r="T396" s="150">
        <f t="shared" si="174"/>
        <v>0</v>
      </c>
      <c r="U396" s="150">
        <v>0</v>
      </c>
      <c r="V396" s="150">
        <f t="shared" si="175"/>
        <v>0</v>
      </c>
      <c r="W396" s="150">
        <v>0</v>
      </c>
      <c r="X396" s="151">
        <f t="shared" si="176"/>
        <v>0</v>
      </c>
      <c r="AR396" s="152" t="s">
        <v>174</v>
      </c>
      <c r="AT396" s="152" t="s">
        <v>170</v>
      </c>
      <c r="AU396" s="152" t="s">
        <v>164</v>
      </c>
      <c r="AY396" s="18" t="s">
        <v>165</v>
      </c>
      <c r="BE396" s="153">
        <f t="shared" si="177"/>
        <v>0</v>
      </c>
      <c r="BF396" s="153">
        <f t="shared" si="178"/>
        <v>0</v>
      </c>
      <c r="BG396" s="153">
        <f t="shared" si="179"/>
        <v>0</v>
      </c>
      <c r="BH396" s="153">
        <f t="shared" si="180"/>
        <v>0</v>
      </c>
      <c r="BI396" s="153">
        <f t="shared" si="181"/>
        <v>0</v>
      </c>
      <c r="BJ396" s="18" t="s">
        <v>84</v>
      </c>
      <c r="BK396" s="153">
        <f t="shared" si="182"/>
        <v>0</v>
      </c>
      <c r="BL396" s="18" t="s">
        <v>174</v>
      </c>
      <c r="BM396" s="152" t="s">
        <v>1010</v>
      </c>
    </row>
    <row r="397" spans="2:65" s="1" customFormat="1" ht="16.5" customHeight="1" x14ac:dyDescent="0.2">
      <c r="B397" s="138"/>
      <c r="C397" s="139" t="s">
        <v>1011</v>
      </c>
      <c r="D397" s="139" t="s">
        <v>170</v>
      </c>
      <c r="E397" s="140" t="s">
        <v>1012</v>
      </c>
      <c r="F397" s="141" t="s">
        <v>1013</v>
      </c>
      <c r="G397" s="142" t="s">
        <v>178</v>
      </c>
      <c r="H397" s="143">
        <v>16</v>
      </c>
      <c r="I397" s="144"/>
      <c r="J397" s="144"/>
      <c r="K397" s="145">
        <f t="shared" si="170"/>
        <v>0</v>
      </c>
      <c r="L397" s="146"/>
      <c r="M397" s="33"/>
      <c r="N397" s="147" t="s">
        <v>3</v>
      </c>
      <c r="O397" s="148" t="s">
        <v>45</v>
      </c>
      <c r="P397" s="149">
        <f t="shared" si="171"/>
        <v>0</v>
      </c>
      <c r="Q397" s="149">
        <f t="shared" si="172"/>
        <v>0</v>
      </c>
      <c r="R397" s="149">
        <f t="shared" si="173"/>
        <v>0</v>
      </c>
      <c r="T397" s="150">
        <f t="shared" si="174"/>
        <v>0</v>
      </c>
      <c r="U397" s="150">
        <v>0</v>
      </c>
      <c r="V397" s="150">
        <f t="shared" si="175"/>
        <v>0</v>
      </c>
      <c r="W397" s="150">
        <v>0</v>
      </c>
      <c r="X397" s="151">
        <f t="shared" si="176"/>
        <v>0</v>
      </c>
      <c r="AR397" s="152" t="s">
        <v>174</v>
      </c>
      <c r="AT397" s="152" t="s">
        <v>170</v>
      </c>
      <c r="AU397" s="152" t="s">
        <v>164</v>
      </c>
      <c r="AY397" s="18" t="s">
        <v>165</v>
      </c>
      <c r="BE397" s="153">
        <f t="shared" si="177"/>
        <v>0</v>
      </c>
      <c r="BF397" s="153">
        <f t="shared" si="178"/>
        <v>0</v>
      </c>
      <c r="BG397" s="153">
        <f t="shared" si="179"/>
        <v>0</v>
      </c>
      <c r="BH397" s="153">
        <f t="shared" si="180"/>
        <v>0</v>
      </c>
      <c r="BI397" s="153">
        <f t="shared" si="181"/>
        <v>0</v>
      </c>
      <c r="BJ397" s="18" t="s">
        <v>84</v>
      </c>
      <c r="BK397" s="153">
        <f t="shared" si="182"/>
        <v>0</v>
      </c>
      <c r="BL397" s="18" t="s">
        <v>174</v>
      </c>
      <c r="BM397" s="152" t="s">
        <v>1014</v>
      </c>
    </row>
    <row r="398" spans="2:65" s="1" customFormat="1" ht="16.5" customHeight="1" x14ac:dyDescent="0.2">
      <c r="B398" s="138"/>
      <c r="C398" s="139" t="s">
        <v>1015</v>
      </c>
      <c r="D398" s="139" t="s">
        <v>170</v>
      </c>
      <c r="E398" s="140" t="s">
        <v>1016</v>
      </c>
      <c r="F398" s="141" t="s">
        <v>1017</v>
      </c>
      <c r="G398" s="142" t="s">
        <v>178</v>
      </c>
      <c r="H398" s="143">
        <v>18</v>
      </c>
      <c r="I398" s="144"/>
      <c r="J398" s="144"/>
      <c r="K398" s="145">
        <f t="shared" si="170"/>
        <v>0</v>
      </c>
      <c r="L398" s="146"/>
      <c r="M398" s="33"/>
      <c r="N398" s="147" t="s">
        <v>3</v>
      </c>
      <c r="O398" s="148" t="s">
        <v>45</v>
      </c>
      <c r="P398" s="149">
        <f t="shared" si="171"/>
        <v>0</v>
      </c>
      <c r="Q398" s="149">
        <f t="shared" si="172"/>
        <v>0</v>
      </c>
      <c r="R398" s="149">
        <f t="shared" si="173"/>
        <v>0</v>
      </c>
      <c r="T398" s="150">
        <f t="shared" si="174"/>
        <v>0</v>
      </c>
      <c r="U398" s="150">
        <v>0</v>
      </c>
      <c r="V398" s="150">
        <f t="shared" si="175"/>
        <v>0</v>
      </c>
      <c r="W398" s="150">
        <v>0</v>
      </c>
      <c r="X398" s="151">
        <f t="shared" si="176"/>
        <v>0</v>
      </c>
      <c r="AR398" s="152" t="s">
        <v>174</v>
      </c>
      <c r="AT398" s="152" t="s">
        <v>170</v>
      </c>
      <c r="AU398" s="152" t="s">
        <v>164</v>
      </c>
      <c r="AY398" s="18" t="s">
        <v>165</v>
      </c>
      <c r="BE398" s="153">
        <f t="shared" si="177"/>
        <v>0</v>
      </c>
      <c r="BF398" s="153">
        <f t="shared" si="178"/>
        <v>0</v>
      </c>
      <c r="BG398" s="153">
        <f t="shared" si="179"/>
        <v>0</v>
      </c>
      <c r="BH398" s="153">
        <f t="shared" si="180"/>
        <v>0</v>
      </c>
      <c r="BI398" s="153">
        <f t="shared" si="181"/>
        <v>0</v>
      </c>
      <c r="BJ398" s="18" t="s">
        <v>84</v>
      </c>
      <c r="BK398" s="153">
        <f t="shared" si="182"/>
        <v>0</v>
      </c>
      <c r="BL398" s="18" t="s">
        <v>174</v>
      </c>
      <c r="BM398" s="152" t="s">
        <v>1018</v>
      </c>
    </row>
    <row r="399" spans="2:65" s="1" customFormat="1" ht="16.5" customHeight="1" x14ac:dyDescent="0.2">
      <c r="B399" s="138"/>
      <c r="C399" s="139" t="s">
        <v>1019</v>
      </c>
      <c r="D399" s="139" t="s">
        <v>170</v>
      </c>
      <c r="E399" s="140" t="s">
        <v>1020</v>
      </c>
      <c r="F399" s="141" t="s">
        <v>1021</v>
      </c>
      <c r="G399" s="142" t="s">
        <v>178</v>
      </c>
      <c r="H399" s="143">
        <v>18</v>
      </c>
      <c r="I399" s="144"/>
      <c r="J399" s="144"/>
      <c r="K399" s="145">
        <f t="shared" si="170"/>
        <v>0</v>
      </c>
      <c r="L399" s="146"/>
      <c r="M399" s="33"/>
      <c r="N399" s="147" t="s">
        <v>3</v>
      </c>
      <c r="O399" s="148" t="s">
        <v>45</v>
      </c>
      <c r="P399" s="149">
        <f t="shared" si="171"/>
        <v>0</v>
      </c>
      <c r="Q399" s="149">
        <f t="shared" si="172"/>
        <v>0</v>
      </c>
      <c r="R399" s="149">
        <f t="shared" si="173"/>
        <v>0</v>
      </c>
      <c r="T399" s="150">
        <f t="shared" si="174"/>
        <v>0</v>
      </c>
      <c r="U399" s="150">
        <v>0</v>
      </c>
      <c r="V399" s="150">
        <f t="shared" si="175"/>
        <v>0</v>
      </c>
      <c r="W399" s="150">
        <v>0</v>
      </c>
      <c r="X399" s="151">
        <f t="shared" si="176"/>
        <v>0</v>
      </c>
      <c r="AR399" s="152" t="s">
        <v>174</v>
      </c>
      <c r="AT399" s="152" t="s">
        <v>170</v>
      </c>
      <c r="AU399" s="152" t="s">
        <v>164</v>
      </c>
      <c r="AY399" s="18" t="s">
        <v>165</v>
      </c>
      <c r="BE399" s="153">
        <f t="shared" si="177"/>
        <v>0</v>
      </c>
      <c r="BF399" s="153">
        <f t="shared" si="178"/>
        <v>0</v>
      </c>
      <c r="BG399" s="153">
        <f t="shared" si="179"/>
        <v>0</v>
      </c>
      <c r="BH399" s="153">
        <f t="shared" si="180"/>
        <v>0</v>
      </c>
      <c r="BI399" s="153">
        <f t="shared" si="181"/>
        <v>0</v>
      </c>
      <c r="BJ399" s="18" t="s">
        <v>84</v>
      </c>
      <c r="BK399" s="153">
        <f t="shared" si="182"/>
        <v>0</v>
      </c>
      <c r="BL399" s="18" t="s">
        <v>174</v>
      </c>
      <c r="BM399" s="152" t="s">
        <v>1022</v>
      </c>
    </row>
    <row r="400" spans="2:65" s="1" customFormat="1" ht="21.75" customHeight="1" x14ac:dyDescent="0.2">
      <c r="B400" s="138"/>
      <c r="C400" s="139" t="s">
        <v>1023</v>
      </c>
      <c r="D400" s="139" t="s">
        <v>170</v>
      </c>
      <c r="E400" s="140" t="s">
        <v>1024</v>
      </c>
      <c r="F400" s="141" t="s">
        <v>899</v>
      </c>
      <c r="G400" s="142" t="s">
        <v>173</v>
      </c>
      <c r="H400" s="143">
        <v>655</v>
      </c>
      <c r="I400" s="144"/>
      <c r="J400" s="144"/>
      <c r="K400" s="145">
        <f t="shared" si="170"/>
        <v>0</v>
      </c>
      <c r="L400" s="146"/>
      <c r="M400" s="33"/>
      <c r="N400" s="147" t="s">
        <v>3</v>
      </c>
      <c r="O400" s="148" t="s">
        <v>45</v>
      </c>
      <c r="P400" s="149">
        <f t="shared" si="171"/>
        <v>0</v>
      </c>
      <c r="Q400" s="149">
        <f t="shared" si="172"/>
        <v>0</v>
      </c>
      <c r="R400" s="149">
        <f t="shared" si="173"/>
        <v>0</v>
      </c>
      <c r="T400" s="150">
        <f t="shared" si="174"/>
        <v>0</v>
      </c>
      <c r="U400" s="150">
        <v>0</v>
      </c>
      <c r="V400" s="150">
        <f t="shared" si="175"/>
        <v>0</v>
      </c>
      <c r="W400" s="150">
        <v>0</v>
      </c>
      <c r="X400" s="151">
        <f t="shared" si="176"/>
        <v>0</v>
      </c>
      <c r="AR400" s="152" t="s">
        <v>174</v>
      </c>
      <c r="AT400" s="152" t="s">
        <v>170</v>
      </c>
      <c r="AU400" s="152" t="s">
        <v>164</v>
      </c>
      <c r="AY400" s="18" t="s">
        <v>165</v>
      </c>
      <c r="BE400" s="153">
        <f t="shared" si="177"/>
        <v>0</v>
      </c>
      <c r="BF400" s="153">
        <f t="shared" si="178"/>
        <v>0</v>
      </c>
      <c r="BG400" s="153">
        <f t="shared" si="179"/>
        <v>0</v>
      </c>
      <c r="BH400" s="153">
        <f t="shared" si="180"/>
        <v>0</v>
      </c>
      <c r="BI400" s="153">
        <f t="shared" si="181"/>
        <v>0</v>
      </c>
      <c r="BJ400" s="18" t="s">
        <v>84</v>
      </c>
      <c r="BK400" s="153">
        <f t="shared" si="182"/>
        <v>0</v>
      </c>
      <c r="BL400" s="18" t="s">
        <v>174</v>
      </c>
      <c r="BM400" s="152" t="s">
        <v>1025</v>
      </c>
    </row>
    <row r="401" spans="2:65" s="1" customFormat="1" ht="21.75" customHeight="1" x14ac:dyDescent="0.2">
      <c r="B401" s="138"/>
      <c r="C401" s="139" t="s">
        <v>1026</v>
      </c>
      <c r="D401" s="139" t="s">
        <v>170</v>
      </c>
      <c r="E401" s="140" t="s">
        <v>1027</v>
      </c>
      <c r="F401" s="141" t="s">
        <v>1028</v>
      </c>
      <c r="G401" s="142" t="s">
        <v>173</v>
      </c>
      <c r="H401" s="143">
        <v>80</v>
      </c>
      <c r="I401" s="144"/>
      <c r="J401" s="144"/>
      <c r="K401" s="145">
        <f t="shared" si="170"/>
        <v>0</v>
      </c>
      <c r="L401" s="146"/>
      <c r="M401" s="33"/>
      <c r="N401" s="147" t="s">
        <v>3</v>
      </c>
      <c r="O401" s="148" t="s">
        <v>45</v>
      </c>
      <c r="P401" s="149">
        <f t="shared" si="171"/>
        <v>0</v>
      </c>
      <c r="Q401" s="149">
        <f t="shared" si="172"/>
        <v>0</v>
      </c>
      <c r="R401" s="149">
        <f t="shared" si="173"/>
        <v>0</v>
      </c>
      <c r="T401" s="150">
        <f t="shared" si="174"/>
        <v>0</v>
      </c>
      <c r="U401" s="150">
        <v>0</v>
      </c>
      <c r="V401" s="150">
        <f t="shared" si="175"/>
        <v>0</v>
      </c>
      <c r="W401" s="150">
        <v>0</v>
      </c>
      <c r="X401" s="151">
        <f t="shared" si="176"/>
        <v>0</v>
      </c>
      <c r="AR401" s="152" t="s">
        <v>174</v>
      </c>
      <c r="AT401" s="152" t="s">
        <v>170</v>
      </c>
      <c r="AU401" s="152" t="s">
        <v>164</v>
      </c>
      <c r="AY401" s="18" t="s">
        <v>165</v>
      </c>
      <c r="BE401" s="153">
        <f t="shared" si="177"/>
        <v>0</v>
      </c>
      <c r="BF401" s="153">
        <f t="shared" si="178"/>
        <v>0</v>
      </c>
      <c r="BG401" s="153">
        <f t="shared" si="179"/>
        <v>0</v>
      </c>
      <c r="BH401" s="153">
        <f t="shared" si="180"/>
        <v>0</v>
      </c>
      <c r="BI401" s="153">
        <f t="shared" si="181"/>
        <v>0</v>
      </c>
      <c r="BJ401" s="18" t="s">
        <v>84</v>
      </c>
      <c r="BK401" s="153">
        <f t="shared" si="182"/>
        <v>0</v>
      </c>
      <c r="BL401" s="18" t="s">
        <v>174</v>
      </c>
      <c r="BM401" s="152" t="s">
        <v>1029</v>
      </c>
    </row>
    <row r="402" spans="2:65" s="1" customFormat="1" ht="16.5" customHeight="1" x14ac:dyDescent="0.2">
      <c r="B402" s="138"/>
      <c r="C402" s="139" t="s">
        <v>1030</v>
      </c>
      <c r="D402" s="139" t="s">
        <v>170</v>
      </c>
      <c r="E402" s="140" t="s">
        <v>1031</v>
      </c>
      <c r="F402" s="141" t="s">
        <v>1032</v>
      </c>
      <c r="G402" s="142" t="s">
        <v>178</v>
      </c>
      <c r="H402" s="143">
        <v>32</v>
      </c>
      <c r="I402" s="144"/>
      <c r="J402" s="144"/>
      <c r="K402" s="145">
        <f t="shared" si="170"/>
        <v>0</v>
      </c>
      <c r="L402" s="146"/>
      <c r="M402" s="33"/>
      <c r="N402" s="147" t="s">
        <v>3</v>
      </c>
      <c r="O402" s="148" t="s">
        <v>45</v>
      </c>
      <c r="P402" s="149">
        <f t="shared" si="171"/>
        <v>0</v>
      </c>
      <c r="Q402" s="149">
        <f t="shared" si="172"/>
        <v>0</v>
      </c>
      <c r="R402" s="149">
        <f t="shared" si="173"/>
        <v>0</v>
      </c>
      <c r="T402" s="150">
        <f t="shared" si="174"/>
        <v>0</v>
      </c>
      <c r="U402" s="150">
        <v>0</v>
      </c>
      <c r="V402" s="150">
        <f t="shared" si="175"/>
        <v>0</v>
      </c>
      <c r="W402" s="150">
        <v>0</v>
      </c>
      <c r="X402" s="151">
        <f t="shared" si="176"/>
        <v>0</v>
      </c>
      <c r="AR402" s="152" t="s">
        <v>174</v>
      </c>
      <c r="AT402" s="152" t="s">
        <v>170</v>
      </c>
      <c r="AU402" s="152" t="s">
        <v>164</v>
      </c>
      <c r="AY402" s="18" t="s">
        <v>165</v>
      </c>
      <c r="BE402" s="153">
        <f t="shared" si="177"/>
        <v>0</v>
      </c>
      <c r="BF402" s="153">
        <f t="shared" si="178"/>
        <v>0</v>
      </c>
      <c r="BG402" s="153">
        <f t="shared" si="179"/>
        <v>0</v>
      </c>
      <c r="BH402" s="153">
        <f t="shared" si="180"/>
        <v>0</v>
      </c>
      <c r="BI402" s="153">
        <f t="shared" si="181"/>
        <v>0</v>
      </c>
      <c r="BJ402" s="18" t="s">
        <v>84</v>
      </c>
      <c r="BK402" s="153">
        <f t="shared" si="182"/>
        <v>0</v>
      </c>
      <c r="BL402" s="18" t="s">
        <v>174</v>
      </c>
      <c r="BM402" s="152" t="s">
        <v>1033</v>
      </c>
    </row>
    <row r="403" spans="2:65" s="1" customFormat="1" ht="21.75" customHeight="1" x14ac:dyDescent="0.2">
      <c r="B403" s="138"/>
      <c r="C403" s="139" t="s">
        <v>1034</v>
      </c>
      <c r="D403" s="139" t="s">
        <v>170</v>
      </c>
      <c r="E403" s="140" t="s">
        <v>1035</v>
      </c>
      <c r="F403" s="141" t="s">
        <v>1036</v>
      </c>
      <c r="G403" s="142" t="s">
        <v>178</v>
      </c>
      <c r="H403" s="143">
        <v>32</v>
      </c>
      <c r="I403" s="144"/>
      <c r="J403" s="144"/>
      <c r="K403" s="145">
        <f t="shared" si="170"/>
        <v>0</v>
      </c>
      <c r="L403" s="146"/>
      <c r="M403" s="33"/>
      <c r="N403" s="147" t="s">
        <v>3</v>
      </c>
      <c r="O403" s="148" t="s">
        <v>45</v>
      </c>
      <c r="P403" s="149">
        <f t="shared" si="171"/>
        <v>0</v>
      </c>
      <c r="Q403" s="149">
        <f t="shared" si="172"/>
        <v>0</v>
      </c>
      <c r="R403" s="149">
        <f t="shared" si="173"/>
        <v>0</v>
      </c>
      <c r="T403" s="150">
        <f t="shared" si="174"/>
        <v>0</v>
      </c>
      <c r="U403" s="150">
        <v>0</v>
      </c>
      <c r="V403" s="150">
        <f t="shared" si="175"/>
        <v>0</v>
      </c>
      <c r="W403" s="150">
        <v>0</v>
      </c>
      <c r="X403" s="151">
        <f t="shared" si="176"/>
        <v>0</v>
      </c>
      <c r="AR403" s="152" t="s">
        <v>174</v>
      </c>
      <c r="AT403" s="152" t="s">
        <v>170</v>
      </c>
      <c r="AU403" s="152" t="s">
        <v>164</v>
      </c>
      <c r="AY403" s="18" t="s">
        <v>165</v>
      </c>
      <c r="BE403" s="153">
        <f t="shared" si="177"/>
        <v>0</v>
      </c>
      <c r="BF403" s="153">
        <f t="shared" si="178"/>
        <v>0</v>
      </c>
      <c r="BG403" s="153">
        <f t="shared" si="179"/>
        <v>0</v>
      </c>
      <c r="BH403" s="153">
        <f t="shared" si="180"/>
        <v>0</v>
      </c>
      <c r="BI403" s="153">
        <f t="shared" si="181"/>
        <v>0</v>
      </c>
      <c r="BJ403" s="18" t="s">
        <v>84</v>
      </c>
      <c r="BK403" s="153">
        <f t="shared" si="182"/>
        <v>0</v>
      </c>
      <c r="BL403" s="18" t="s">
        <v>174</v>
      </c>
      <c r="BM403" s="152" t="s">
        <v>1037</v>
      </c>
    </row>
    <row r="404" spans="2:65" s="1" customFormat="1" ht="21.75" customHeight="1" x14ac:dyDescent="0.2">
      <c r="B404" s="138"/>
      <c r="C404" s="139" t="s">
        <v>1038</v>
      </c>
      <c r="D404" s="139" t="s">
        <v>170</v>
      </c>
      <c r="E404" s="140" t="s">
        <v>1035</v>
      </c>
      <c r="F404" s="141" t="s">
        <v>1036</v>
      </c>
      <c r="G404" s="142" t="s">
        <v>178</v>
      </c>
      <c r="H404" s="143">
        <v>16</v>
      </c>
      <c r="I404" s="144"/>
      <c r="J404" s="144"/>
      <c r="K404" s="145">
        <f t="shared" si="170"/>
        <v>0</v>
      </c>
      <c r="L404" s="146"/>
      <c r="M404" s="33"/>
      <c r="N404" s="147" t="s">
        <v>3</v>
      </c>
      <c r="O404" s="148" t="s">
        <v>45</v>
      </c>
      <c r="P404" s="149">
        <f t="shared" si="171"/>
        <v>0</v>
      </c>
      <c r="Q404" s="149">
        <f t="shared" si="172"/>
        <v>0</v>
      </c>
      <c r="R404" s="149">
        <f t="shared" si="173"/>
        <v>0</v>
      </c>
      <c r="T404" s="150">
        <f t="shared" si="174"/>
        <v>0</v>
      </c>
      <c r="U404" s="150">
        <v>0</v>
      </c>
      <c r="V404" s="150">
        <f t="shared" si="175"/>
        <v>0</v>
      </c>
      <c r="W404" s="150">
        <v>0</v>
      </c>
      <c r="X404" s="151">
        <f t="shared" si="176"/>
        <v>0</v>
      </c>
      <c r="AR404" s="152" t="s">
        <v>174</v>
      </c>
      <c r="AT404" s="152" t="s">
        <v>170</v>
      </c>
      <c r="AU404" s="152" t="s">
        <v>164</v>
      </c>
      <c r="AY404" s="18" t="s">
        <v>165</v>
      </c>
      <c r="BE404" s="153">
        <f t="shared" si="177"/>
        <v>0</v>
      </c>
      <c r="BF404" s="153">
        <f t="shared" si="178"/>
        <v>0</v>
      </c>
      <c r="BG404" s="153">
        <f t="shared" si="179"/>
        <v>0</v>
      </c>
      <c r="BH404" s="153">
        <f t="shared" si="180"/>
        <v>0</v>
      </c>
      <c r="BI404" s="153">
        <f t="shared" si="181"/>
        <v>0</v>
      </c>
      <c r="BJ404" s="18" t="s">
        <v>84</v>
      </c>
      <c r="BK404" s="153">
        <f t="shared" si="182"/>
        <v>0</v>
      </c>
      <c r="BL404" s="18" t="s">
        <v>174</v>
      </c>
      <c r="BM404" s="152" t="s">
        <v>1039</v>
      </c>
    </row>
    <row r="405" spans="2:65" s="1" customFormat="1" ht="16.5" customHeight="1" x14ac:dyDescent="0.2">
      <c r="B405" s="138"/>
      <c r="C405" s="139" t="s">
        <v>1040</v>
      </c>
      <c r="D405" s="139" t="s">
        <v>170</v>
      </c>
      <c r="E405" s="140" t="s">
        <v>829</v>
      </c>
      <c r="F405" s="141" t="s">
        <v>830</v>
      </c>
      <c r="G405" s="142" t="s">
        <v>173</v>
      </c>
      <c r="H405" s="143">
        <v>270</v>
      </c>
      <c r="I405" s="144"/>
      <c r="J405" s="144"/>
      <c r="K405" s="145">
        <f t="shared" si="170"/>
        <v>0</v>
      </c>
      <c r="L405" s="146"/>
      <c r="M405" s="33"/>
      <c r="N405" s="147" t="s">
        <v>3</v>
      </c>
      <c r="O405" s="148" t="s">
        <v>45</v>
      </c>
      <c r="P405" s="149">
        <f t="shared" si="171"/>
        <v>0</v>
      </c>
      <c r="Q405" s="149">
        <f t="shared" si="172"/>
        <v>0</v>
      </c>
      <c r="R405" s="149">
        <f t="shared" si="173"/>
        <v>0</v>
      </c>
      <c r="T405" s="150">
        <f t="shared" si="174"/>
        <v>0</v>
      </c>
      <c r="U405" s="150">
        <v>0</v>
      </c>
      <c r="V405" s="150">
        <f t="shared" si="175"/>
        <v>0</v>
      </c>
      <c r="W405" s="150">
        <v>0</v>
      </c>
      <c r="X405" s="151">
        <f t="shared" si="176"/>
        <v>0</v>
      </c>
      <c r="AR405" s="152" t="s">
        <v>174</v>
      </c>
      <c r="AT405" s="152" t="s">
        <v>170</v>
      </c>
      <c r="AU405" s="152" t="s">
        <v>164</v>
      </c>
      <c r="AY405" s="18" t="s">
        <v>165</v>
      </c>
      <c r="BE405" s="153">
        <f t="shared" si="177"/>
        <v>0</v>
      </c>
      <c r="BF405" s="153">
        <f t="shared" si="178"/>
        <v>0</v>
      </c>
      <c r="BG405" s="153">
        <f t="shared" si="179"/>
        <v>0</v>
      </c>
      <c r="BH405" s="153">
        <f t="shared" si="180"/>
        <v>0</v>
      </c>
      <c r="BI405" s="153">
        <f t="shared" si="181"/>
        <v>0</v>
      </c>
      <c r="BJ405" s="18" t="s">
        <v>84</v>
      </c>
      <c r="BK405" s="153">
        <f t="shared" si="182"/>
        <v>0</v>
      </c>
      <c r="BL405" s="18" t="s">
        <v>174</v>
      </c>
      <c r="BM405" s="152" t="s">
        <v>1041</v>
      </c>
    </row>
    <row r="406" spans="2:65" s="1" customFormat="1" ht="16.5" customHeight="1" x14ac:dyDescent="0.2">
      <c r="B406" s="138"/>
      <c r="C406" s="139" t="s">
        <v>1042</v>
      </c>
      <c r="D406" s="139" t="s">
        <v>170</v>
      </c>
      <c r="E406" s="140" t="s">
        <v>1043</v>
      </c>
      <c r="F406" s="141" t="s">
        <v>1044</v>
      </c>
      <c r="G406" s="142" t="s">
        <v>173</v>
      </c>
      <c r="H406" s="143">
        <v>655</v>
      </c>
      <c r="I406" s="144"/>
      <c r="J406" s="144"/>
      <c r="K406" s="145">
        <f t="shared" si="170"/>
        <v>0</v>
      </c>
      <c r="L406" s="146"/>
      <c r="M406" s="33"/>
      <c r="N406" s="147" t="s">
        <v>3</v>
      </c>
      <c r="O406" s="148" t="s">
        <v>45</v>
      </c>
      <c r="P406" s="149">
        <f t="shared" si="171"/>
        <v>0</v>
      </c>
      <c r="Q406" s="149">
        <f t="shared" si="172"/>
        <v>0</v>
      </c>
      <c r="R406" s="149">
        <f t="shared" si="173"/>
        <v>0</v>
      </c>
      <c r="T406" s="150">
        <f t="shared" si="174"/>
        <v>0</v>
      </c>
      <c r="U406" s="150">
        <v>0</v>
      </c>
      <c r="V406" s="150">
        <f t="shared" si="175"/>
        <v>0</v>
      </c>
      <c r="W406" s="150">
        <v>0</v>
      </c>
      <c r="X406" s="151">
        <f t="shared" si="176"/>
        <v>0</v>
      </c>
      <c r="AR406" s="152" t="s">
        <v>174</v>
      </c>
      <c r="AT406" s="152" t="s">
        <v>170</v>
      </c>
      <c r="AU406" s="152" t="s">
        <v>164</v>
      </c>
      <c r="AY406" s="18" t="s">
        <v>165</v>
      </c>
      <c r="BE406" s="153">
        <f t="shared" si="177"/>
        <v>0</v>
      </c>
      <c r="BF406" s="153">
        <f t="shared" si="178"/>
        <v>0</v>
      </c>
      <c r="BG406" s="153">
        <f t="shared" si="179"/>
        <v>0</v>
      </c>
      <c r="BH406" s="153">
        <f t="shared" si="180"/>
        <v>0</v>
      </c>
      <c r="BI406" s="153">
        <f t="shared" si="181"/>
        <v>0</v>
      </c>
      <c r="BJ406" s="18" t="s">
        <v>84</v>
      </c>
      <c r="BK406" s="153">
        <f t="shared" si="182"/>
        <v>0</v>
      </c>
      <c r="BL406" s="18" t="s">
        <v>174</v>
      </c>
      <c r="BM406" s="152" t="s">
        <v>1045</v>
      </c>
    </row>
    <row r="407" spans="2:65" s="1" customFormat="1" ht="16.5" customHeight="1" x14ac:dyDescent="0.2">
      <c r="B407" s="138"/>
      <c r="C407" s="139" t="s">
        <v>1046</v>
      </c>
      <c r="D407" s="139" t="s">
        <v>170</v>
      </c>
      <c r="E407" s="140" t="s">
        <v>1047</v>
      </c>
      <c r="F407" s="141" t="s">
        <v>1048</v>
      </c>
      <c r="G407" s="142" t="s">
        <v>991</v>
      </c>
      <c r="H407" s="143">
        <v>48</v>
      </c>
      <c r="I407" s="144"/>
      <c r="J407" s="144"/>
      <c r="K407" s="145">
        <f t="shared" si="170"/>
        <v>0</v>
      </c>
      <c r="L407" s="146"/>
      <c r="M407" s="33"/>
      <c r="N407" s="147" t="s">
        <v>3</v>
      </c>
      <c r="O407" s="148" t="s">
        <v>45</v>
      </c>
      <c r="P407" s="149">
        <f t="shared" si="171"/>
        <v>0</v>
      </c>
      <c r="Q407" s="149">
        <f t="shared" si="172"/>
        <v>0</v>
      </c>
      <c r="R407" s="149">
        <f t="shared" si="173"/>
        <v>0</v>
      </c>
      <c r="T407" s="150">
        <f t="shared" si="174"/>
        <v>0</v>
      </c>
      <c r="U407" s="150">
        <v>0</v>
      </c>
      <c r="V407" s="150">
        <f t="shared" si="175"/>
        <v>0</v>
      </c>
      <c r="W407" s="150">
        <v>0</v>
      </c>
      <c r="X407" s="151">
        <f t="shared" si="176"/>
        <v>0</v>
      </c>
      <c r="AR407" s="152" t="s">
        <v>174</v>
      </c>
      <c r="AT407" s="152" t="s">
        <v>170</v>
      </c>
      <c r="AU407" s="152" t="s">
        <v>164</v>
      </c>
      <c r="AY407" s="18" t="s">
        <v>165</v>
      </c>
      <c r="BE407" s="153">
        <f t="shared" si="177"/>
        <v>0</v>
      </c>
      <c r="BF407" s="153">
        <f t="shared" si="178"/>
        <v>0</v>
      </c>
      <c r="BG407" s="153">
        <f t="shared" si="179"/>
        <v>0</v>
      </c>
      <c r="BH407" s="153">
        <f t="shared" si="180"/>
        <v>0</v>
      </c>
      <c r="BI407" s="153">
        <f t="shared" si="181"/>
        <v>0</v>
      </c>
      <c r="BJ407" s="18" t="s">
        <v>84</v>
      </c>
      <c r="BK407" s="153">
        <f t="shared" si="182"/>
        <v>0</v>
      </c>
      <c r="BL407" s="18" t="s">
        <v>174</v>
      </c>
      <c r="BM407" s="152" t="s">
        <v>1049</v>
      </c>
    </row>
    <row r="408" spans="2:65" s="1" customFormat="1" ht="16.5" customHeight="1" x14ac:dyDescent="0.2">
      <c r="B408" s="138"/>
      <c r="C408" s="139" t="s">
        <v>1050</v>
      </c>
      <c r="D408" s="139" t="s">
        <v>170</v>
      </c>
      <c r="E408" s="140" t="s">
        <v>1051</v>
      </c>
      <c r="F408" s="141" t="s">
        <v>1052</v>
      </c>
      <c r="G408" s="142" t="s">
        <v>991</v>
      </c>
      <c r="H408" s="143">
        <v>48</v>
      </c>
      <c r="I408" s="144"/>
      <c r="J408" s="144"/>
      <c r="K408" s="145">
        <f t="shared" si="170"/>
        <v>0</v>
      </c>
      <c r="L408" s="146"/>
      <c r="M408" s="33"/>
      <c r="N408" s="147" t="s">
        <v>3</v>
      </c>
      <c r="O408" s="148" t="s">
        <v>45</v>
      </c>
      <c r="P408" s="149">
        <f t="shared" si="171"/>
        <v>0</v>
      </c>
      <c r="Q408" s="149">
        <f t="shared" si="172"/>
        <v>0</v>
      </c>
      <c r="R408" s="149">
        <f t="shared" si="173"/>
        <v>0</v>
      </c>
      <c r="T408" s="150">
        <f t="shared" si="174"/>
        <v>0</v>
      </c>
      <c r="U408" s="150">
        <v>0</v>
      </c>
      <c r="V408" s="150">
        <f t="shared" si="175"/>
        <v>0</v>
      </c>
      <c r="W408" s="150">
        <v>0</v>
      </c>
      <c r="X408" s="151">
        <f t="shared" si="176"/>
        <v>0</v>
      </c>
      <c r="AR408" s="152" t="s">
        <v>174</v>
      </c>
      <c r="AT408" s="152" t="s">
        <v>170</v>
      </c>
      <c r="AU408" s="152" t="s">
        <v>164</v>
      </c>
      <c r="AY408" s="18" t="s">
        <v>165</v>
      </c>
      <c r="BE408" s="153">
        <f t="shared" si="177"/>
        <v>0</v>
      </c>
      <c r="BF408" s="153">
        <f t="shared" si="178"/>
        <v>0</v>
      </c>
      <c r="BG408" s="153">
        <f t="shared" si="179"/>
        <v>0</v>
      </c>
      <c r="BH408" s="153">
        <f t="shared" si="180"/>
        <v>0</v>
      </c>
      <c r="BI408" s="153">
        <f t="shared" si="181"/>
        <v>0</v>
      </c>
      <c r="BJ408" s="18" t="s">
        <v>84</v>
      </c>
      <c r="BK408" s="153">
        <f t="shared" si="182"/>
        <v>0</v>
      </c>
      <c r="BL408" s="18" t="s">
        <v>174</v>
      </c>
      <c r="BM408" s="152" t="s">
        <v>1053</v>
      </c>
    </row>
    <row r="409" spans="2:65" s="1" customFormat="1" ht="16.5" customHeight="1" x14ac:dyDescent="0.2">
      <c r="B409" s="138"/>
      <c r="C409" s="139" t="s">
        <v>1054</v>
      </c>
      <c r="D409" s="139" t="s">
        <v>170</v>
      </c>
      <c r="E409" s="140" t="s">
        <v>1055</v>
      </c>
      <c r="F409" s="141" t="s">
        <v>1056</v>
      </c>
      <c r="G409" s="142" t="s">
        <v>991</v>
      </c>
      <c r="H409" s="143">
        <v>48</v>
      </c>
      <c r="I409" s="144"/>
      <c r="J409" s="144"/>
      <c r="K409" s="145">
        <f t="shared" si="170"/>
        <v>0</v>
      </c>
      <c r="L409" s="146"/>
      <c r="M409" s="33"/>
      <c r="N409" s="147" t="s">
        <v>3</v>
      </c>
      <c r="O409" s="148" t="s">
        <v>45</v>
      </c>
      <c r="P409" s="149">
        <f t="shared" si="171"/>
        <v>0</v>
      </c>
      <c r="Q409" s="149">
        <f t="shared" si="172"/>
        <v>0</v>
      </c>
      <c r="R409" s="149">
        <f t="shared" si="173"/>
        <v>0</v>
      </c>
      <c r="T409" s="150">
        <f t="shared" si="174"/>
        <v>0</v>
      </c>
      <c r="U409" s="150">
        <v>0</v>
      </c>
      <c r="V409" s="150">
        <f t="shared" si="175"/>
        <v>0</v>
      </c>
      <c r="W409" s="150">
        <v>0</v>
      </c>
      <c r="X409" s="151">
        <f t="shared" si="176"/>
        <v>0</v>
      </c>
      <c r="AR409" s="152" t="s">
        <v>174</v>
      </c>
      <c r="AT409" s="152" t="s">
        <v>170</v>
      </c>
      <c r="AU409" s="152" t="s">
        <v>164</v>
      </c>
      <c r="AY409" s="18" t="s">
        <v>165</v>
      </c>
      <c r="BE409" s="153">
        <f t="shared" si="177"/>
        <v>0</v>
      </c>
      <c r="BF409" s="153">
        <f t="shared" si="178"/>
        <v>0</v>
      </c>
      <c r="BG409" s="153">
        <f t="shared" si="179"/>
        <v>0</v>
      </c>
      <c r="BH409" s="153">
        <f t="shared" si="180"/>
        <v>0</v>
      </c>
      <c r="BI409" s="153">
        <f t="shared" si="181"/>
        <v>0</v>
      </c>
      <c r="BJ409" s="18" t="s">
        <v>84</v>
      </c>
      <c r="BK409" s="153">
        <f t="shared" si="182"/>
        <v>0</v>
      </c>
      <c r="BL409" s="18" t="s">
        <v>174</v>
      </c>
      <c r="BM409" s="152" t="s">
        <v>1057</v>
      </c>
    </row>
    <row r="410" spans="2:65" s="1" customFormat="1" ht="16.5" customHeight="1" x14ac:dyDescent="0.2">
      <c r="B410" s="138"/>
      <c r="C410" s="139" t="s">
        <v>1058</v>
      </c>
      <c r="D410" s="139" t="s">
        <v>170</v>
      </c>
      <c r="E410" s="140" t="s">
        <v>1059</v>
      </c>
      <c r="F410" s="141" t="s">
        <v>1060</v>
      </c>
      <c r="G410" s="142" t="s">
        <v>597</v>
      </c>
      <c r="H410" s="143">
        <v>9</v>
      </c>
      <c r="I410" s="144"/>
      <c r="J410" s="144"/>
      <c r="K410" s="145">
        <f t="shared" si="170"/>
        <v>0</v>
      </c>
      <c r="L410" s="146"/>
      <c r="M410" s="33"/>
      <c r="N410" s="147" t="s">
        <v>3</v>
      </c>
      <c r="O410" s="148" t="s">
        <v>45</v>
      </c>
      <c r="P410" s="149">
        <f t="shared" si="171"/>
        <v>0</v>
      </c>
      <c r="Q410" s="149">
        <f t="shared" si="172"/>
        <v>0</v>
      </c>
      <c r="R410" s="149">
        <f t="shared" si="173"/>
        <v>0</v>
      </c>
      <c r="T410" s="150">
        <f t="shared" si="174"/>
        <v>0</v>
      </c>
      <c r="U410" s="150">
        <v>0</v>
      </c>
      <c r="V410" s="150">
        <f t="shared" si="175"/>
        <v>0</v>
      </c>
      <c r="W410" s="150">
        <v>0</v>
      </c>
      <c r="X410" s="151">
        <f t="shared" si="176"/>
        <v>0</v>
      </c>
      <c r="AR410" s="152" t="s">
        <v>174</v>
      </c>
      <c r="AT410" s="152" t="s">
        <v>170</v>
      </c>
      <c r="AU410" s="152" t="s">
        <v>164</v>
      </c>
      <c r="AY410" s="18" t="s">
        <v>165</v>
      </c>
      <c r="BE410" s="153">
        <f t="shared" si="177"/>
        <v>0</v>
      </c>
      <c r="BF410" s="153">
        <f t="shared" si="178"/>
        <v>0</v>
      </c>
      <c r="BG410" s="153">
        <f t="shared" si="179"/>
        <v>0</v>
      </c>
      <c r="BH410" s="153">
        <f t="shared" si="180"/>
        <v>0</v>
      </c>
      <c r="BI410" s="153">
        <f t="shared" si="181"/>
        <v>0</v>
      </c>
      <c r="BJ410" s="18" t="s">
        <v>84</v>
      </c>
      <c r="BK410" s="153">
        <f t="shared" si="182"/>
        <v>0</v>
      </c>
      <c r="BL410" s="18" t="s">
        <v>174</v>
      </c>
      <c r="BM410" s="152" t="s">
        <v>1061</v>
      </c>
    </row>
    <row r="411" spans="2:65" s="1" customFormat="1" ht="21.75" customHeight="1" x14ac:dyDescent="0.2">
      <c r="B411" s="138"/>
      <c r="C411" s="139" t="s">
        <v>1062</v>
      </c>
      <c r="D411" s="139" t="s">
        <v>170</v>
      </c>
      <c r="E411" s="140" t="s">
        <v>1063</v>
      </c>
      <c r="F411" s="141" t="s">
        <v>1064</v>
      </c>
      <c r="G411" s="142" t="s">
        <v>178</v>
      </c>
      <c r="H411" s="143">
        <v>16</v>
      </c>
      <c r="I411" s="144"/>
      <c r="J411" s="144"/>
      <c r="K411" s="145">
        <f t="shared" si="170"/>
        <v>0</v>
      </c>
      <c r="L411" s="146"/>
      <c r="M411" s="33"/>
      <c r="N411" s="147" t="s">
        <v>3</v>
      </c>
      <c r="O411" s="148" t="s">
        <v>45</v>
      </c>
      <c r="P411" s="149">
        <f t="shared" si="171"/>
        <v>0</v>
      </c>
      <c r="Q411" s="149">
        <f t="shared" si="172"/>
        <v>0</v>
      </c>
      <c r="R411" s="149">
        <f t="shared" si="173"/>
        <v>0</v>
      </c>
      <c r="T411" s="150">
        <f t="shared" si="174"/>
        <v>0</v>
      </c>
      <c r="U411" s="150">
        <v>0</v>
      </c>
      <c r="V411" s="150">
        <f t="shared" si="175"/>
        <v>0</v>
      </c>
      <c r="W411" s="150">
        <v>0</v>
      </c>
      <c r="X411" s="151">
        <f t="shared" si="176"/>
        <v>0</v>
      </c>
      <c r="AR411" s="152" t="s">
        <v>174</v>
      </c>
      <c r="AT411" s="152" t="s">
        <v>170</v>
      </c>
      <c r="AU411" s="152" t="s">
        <v>164</v>
      </c>
      <c r="AY411" s="18" t="s">
        <v>165</v>
      </c>
      <c r="BE411" s="153">
        <f t="shared" si="177"/>
        <v>0</v>
      </c>
      <c r="BF411" s="153">
        <f t="shared" si="178"/>
        <v>0</v>
      </c>
      <c r="BG411" s="153">
        <f t="shared" si="179"/>
        <v>0</v>
      </c>
      <c r="BH411" s="153">
        <f t="shared" si="180"/>
        <v>0</v>
      </c>
      <c r="BI411" s="153">
        <f t="shared" si="181"/>
        <v>0</v>
      </c>
      <c r="BJ411" s="18" t="s">
        <v>84</v>
      </c>
      <c r="BK411" s="153">
        <f t="shared" si="182"/>
        <v>0</v>
      </c>
      <c r="BL411" s="18" t="s">
        <v>174</v>
      </c>
      <c r="BM411" s="152" t="s">
        <v>1065</v>
      </c>
    </row>
    <row r="412" spans="2:65" s="1" customFormat="1" ht="16.5" customHeight="1" x14ac:dyDescent="0.2">
      <c r="B412" s="138"/>
      <c r="C412" s="139" t="s">
        <v>1066</v>
      </c>
      <c r="D412" s="139" t="s">
        <v>170</v>
      </c>
      <c r="E412" s="140" t="s">
        <v>187</v>
      </c>
      <c r="F412" s="141" t="s">
        <v>188</v>
      </c>
      <c r="G412" s="142" t="s">
        <v>173</v>
      </c>
      <c r="H412" s="143">
        <v>650</v>
      </c>
      <c r="I412" s="144"/>
      <c r="J412" s="144"/>
      <c r="K412" s="145">
        <f t="shared" si="170"/>
        <v>0</v>
      </c>
      <c r="L412" s="146"/>
      <c r="M412" s="33"/>
      <c r="N412" s="147" t="s">
        <v>3</v>
      </c>
      <c r="O412" s="148" t="s">
        <v>45</v>
      </c>
      <c r="P412" s="149">
        <f t="shared" si="171"/>
        <v>0</v>
      </c>
      <c r="Q412" s="149">
        <f t="shared" si="172"/>
        <v>0</v>
      </c>
      <c r="R412" s="149">
        <f t="shared" si="173"/>
        <v>0</v>
      </c>
      <c r="T412" s="150">
        <f t="shared" si="174"/>
        <v>0</v>
      </c>
      <c r="U412" s="150">
        <v>0</v>
      </c>
      <c r="V412" s="150">
        <f t="shared" si="175"/>
        <v>0</v>
      </c>
      <c r="W412" s="150">
        <v>0</v>
      </c>
      <c r="X412" s="151">
        <f t="shared" si="176"/>
        <v>0</v>
      </c>
      <c r="AR412" s="152" t="s">
        <v>174</v>
      </c>
      <c r="AT412" s="152" t="s">
        <v>170</v>
      </c>
      <c r="AU412" s="152" t="s">
        <v>164</v>
      </c>
      <c r="AY412" s="18" t="s">
        <v>165</v>
      </c>
      <c r="BE412" s="153">
        <f t="shared" si="177"/>
        <v>0</v>
      </c>
      <c r="BF412" s="153">
        <f t="shared" si="178"/>
        <v>0</v>
      </c>
      <c r="BG412" s="153">
        <f t="shared" si="179"/>
        <v>0</v>
      </c>
      <c r="BH412" s="153">
        <f t="shared" si="180"/>
        <v>0</v>
      </c>
      <c r="BI412" s="153">
        <f t="shared" si="181"/>
        <v>0</v>
      </c>
      <c r="BJ412" s="18" t="s">
        <v>84</v>
      </c>
      <c r="BK412" s="153">
        <f t="shared" si="182"/>
        <v>0</v>
      </c>
      <c r="BL412" s="18" t="s">
        <v>174</v>
      </c>
      <c r="BM412" s="152" t="s">
        <v>1067</v>
      </c>
    </row>
    <row r="413" spans="2:65" s="1" customFormat="1" ht="16.5" customHeight="1" x14ac:dyDescent="0.2">
      <c r="B413" s="138"/>
      <c r="C413" s="154" t="s">
        <v>1068</v>
      </c>
      <c r="D413" s="154" t="s">
        <v>162</v>
      </c>
      <c r="E413" s="155" t="s">
        <v>1069</v>
      </c>
      <c r="F413" s="156" t="s">
        <v>1070</v>
      </c>
      <c r="G413" s="157" t="s">
        <v>162</v>
      </c>
      <c r="H413" s="158">
        <v>270</v>
      </c>
      <c r="I413" s="159"/>
      <c r="J413" s="160"/>
      <c r="K413" s="161">
        <f t="shared" si="170"/>
        <v>0</v>
      </c>
      <c r="L413" s="160"/>
      <c r="M413" s="162"/>
      <c r="N413" s="163" t="s">
        <v>3</v>
      </c>
      <c r="O413" s="148" t="s">
        <v>45</v>
      </c>
      <c r="P413" s="149">
        <f t="shared" si="171"/>
        <v>0</v>
      </c>
      <c r="Q413" s="149">
        <f t="shared" si="172"/>
        <v>0</v>
      </c>
      <c r="R413" s="149">
        <f t="shared" si="173"/>
        <v>0</v>
      </c>
      <c r="T413" s="150">
        <f t="shared" si="174"/>
        <v>0</v>
      </c>
      <c r="U413" s="150">
        <v>0</v>
      </c>
      <c r="V413" s="150">
        <f t="shared" si="175"/>
        <v>0</v>
      </c>
      <c r="W413" s="150">
        <v>0</v>
      </c>
      <c r="X413" s="151">
        <f t="shared" si="176"/>
        <v>0</v>
      </c>
      <c r="AR413" s="152" t="s">
        <v>193</v>
      </c>
      <c r="AT413" s="152" t="s">
        <v>162</v>
      </c>
      <c r="AU413" s="152" t="s">
        <v>164</v>
      </c>
      <c r="AY413" s="18" t="s">
        <v>165</v>
      </c>
      <c r="BE413" s="153">
        <f t="shared" si="177"/>
        <v>0</v>
      </c>
      <c r="BF413" s="153">
        <f t="shared" si="178"/>
        <v>0</v>
      </c>
      <c r="BG413" s="153">
        <f t="shared" si="179"/>
        <v>0</v>
      </c>
      <c r="BH413" s="153">
        <f t="shared" si="180"/>
        <v>0</v>
      </c>
      <c r="BI413" s="153">
        <f t="shared" si="181"/>
        <v>0</v>
      </c>
      <c r="BJ413" s="18" t="s">
        <v>84</v>
      </c>
      <c r="BK413" s="153">
        <f t="shared" si="182"/>
        <v>0</v>
      </c>
      <c r="BL413" s="18" t="s">
        <v>174</v>
      </c>
      <c r="BM413" s="152" t="s">
        <v>1071</v>
      </c>
    </row>
    <row r="414" spans="2:65" s="1" customFormat="1" ht="16.5" customHeight="1" x14ac:dyDescent="0.2">
      <c r="B414" s="138"/>
      <c r="C414" s="154" t="s">
        <v>1072</v>
      </c>
      <c r="D414" s="154" t="s">
        <v>162</v>
      </c>
      <c r="E414" s="155" t="s">
        <v>1073</v>
      </c>
      <c r="F414" s="156" t="s">
        <v>1074</v>
      </c>
      <c r="G414" s="157" t="s">
        <v>162</v>
      </c>
      <c r="H414" s="158">
        <v>655</v>
      </c>
      <c r="I414" s="159"/>
      <c r="J414" s="160"/>
      <c r="K414" s="161">
        <f t="shared" si="170"/>
        <v>0</v>
      </c>
      <c r="L414" s="160"/>
      <c r="M414" s="162"/>
      <c r="N414" s="163" t="s">
        <v>3</v>
      </c>
      <c r="O414" s="148" t="s">
        <v>45</v>
      </c>
      <c r="P414" s="149">
        <f t="shared" si="171"/>
        <v>0</v>
      </c>
      <c r="Q414" s="149">
        <f t="shared" si="172"/>
        <v>0</v>
      </c>
      <c r="R414" s="149">
        <f t="shared" si="173"/>
        <v>0</v>
      </c>
      <c r="T414" s="150">
        <f t="shared" si="174"/>
        <v>0</v>
      </c>
      <c r="U414" s="150">
        <v>0</v>
      </c>
      <c r="V414" s="150">
        <f t="shared" si="175"/>
        <v>0</v>
      </c>
      <c r="W414" s="150">
        <v>0</v>
      </c>
      <c r="X414" s="151">
        <f t="shared" si="176"/>
        <v>0</v>
      </c>
      <c r="AR414" s="152" t="s">
        <v>193</v>
      </c>
      <c r="AT414" s="152" t="s">
        <v>162</v>
      </c>
      <c r="AU414" s="152" t="s">
        <v>164</v>
      </c>
      <c r="AY414" s="18" t="s">
        <v>165</v>
      </c>
      <c r="BE414" s="153">
        <f t="shared" si="177"/>
        <v>0</v>
      </c>
      <c r="BF414" s="153">
        <f t="shared" si="178"/>
        <v>0</v>
      </c>
      <c r="BG414" s="153">
        <f t="shared" si="179"/>
        <v>0</v>
      </c>
      <c r="BH414" s="153">
        <f t="shared" si="180"/>
        <v>0</v>
      </c>
      <c r="BI414" s="153">
        <f t="shared" si="181"/>
        <v>0</v>
      </c>
      <c r="BJ414" s="18" t="s">
        <v>84</v>
      </c>
      <c r="BK414" s="153">
        <f t="shared" si="182"/>
        <v>0</v>
      </c>
      <c r="BL414" s="18" t="s">
        <v>174</v>
      </c>
      <c r="BM414" s="152" t="s">
        <v>1075</v>
      </c>
    </row>
    <row r="415" spans="2:65" s="1" customFormat="1" ht="16.5" customHeight="1" x14ac:dyDescent="0.2">
      <c r="B415" s="138"/>
      <c r="C415" s="154" t="s">
        <v>1076</v>
      </c>
      <c r="D415" s="154" t="s">
        <v>162</v>
      </c>
      <c r="E415" s="155" t="s">
        <v>1077</v>
      </c>
      <c r="F415" s="156" t="s">
        <v>1078</v>
      </c>
      <c r="G415" s="157" t="s">
        <v>178</v>
      </c>
      <c r="H415" s="158">
        <v>32</v>
      </c>
      <c r="I415" s="159"/>
      <c r="J415" s="160"/>
      <c r="K415" s="161">
        <f t="shared" si="170"/>
        <v>0</v>
      </c>
      <c r="L415" s="160"/>
      <c r="M415" s="162"/>
      <c r="N415" s="163" t="s">
        <v>3</v>
      </c>
      <c r="O415" s="148" t="s">
        <v>45</v>
      </c>
      <c r="P415" s="149">
        <f t="shared" si="171"/>
        <v>0</v>
      </c>
      <c r="Q415" s="149">
        <f t="shared" si="172"/>
        <v>0</v>
      </c>
      <c r="R415" s="149">
        <f t="shared" si="173"/>
        <v>0</v>
      </c>
      <c r="T415" s="150">
        <f t="shared" si="174"/>
        <v>0</v>
      </c>
      <c r="U415" s="150">
        <v>0</v>
      </c>
      <c r="V415" s="150">
        <f t="shared" si="175"/>
        <v>0</v>
      </c>
      <c r="W415" s="150">
        <v>0</v>
      </c>
      <c r="X415" s="151">
        <f t="shared" si="176"/>
        <v>0</v>
      </c>
      <c r="AR415" s="152" t="s">
        <v>193</v>
      </c>
      <c r="AT415" s="152" t="s">
        <v>162</v>
      </c>
      <c r="AU415" s="152" t="s">
        <v>164</v>
      </c>
      <c r="AY415" s="18" t="s">
        <v>165</v>
      </c>
      <c r="BE415" s="153">
        <f t="shared" si="177"/>
        <v>0</v>
      </c>
      <c r="BF415" s="153">
        <f t="shared" si="178"/>
        <v>0</v>
      </c>
      <c r="BG415" s="153">
        <f t="shared" si="179"/>
        <v>0</v>
      </c>
      <c r="BH415" s="153">
        <f t="shared" si="180"/>
        <v>0</v>
      </c>
      <c r="BI415" s="153">
        <f t="shared" si="181"/>
        <v>0</v>
      </c>
      <c r="BJ415" s="18" t="s">
        <v>84</v>
      </c>
      <c r="BK415" s="153">
        <f t="shared" si="182"/>
        <v>0</v>
      </c>
      <c r="BL415" s="18" t="s">
        <v>174</v>
      </c>
      <c r="BM415" s="152" t="s">
        <v>1079</v>
      </c>
    </row>
    <row r="416" spans="2:65" s="1" customFormat="1" ht="16.5" customHeight="1" x14ac:dyDescent="0.2">
      <c r="B416" s="138"/>
      <c r="C416" s="154" t="s">
        <v>1080</v>
      </c>
      <c r="D416" s="154" t="s">
        <v>162</v>
      </c>
      <c r="E416" s="155" t="s">
        <v>1081</v>
      </c>
      <c r="F416" s="156" t="s">
        <v>1082</v>
      </c>
      <c r="G416" s="157" t="s">
        <v>208</v>
      </c>
      <c r="H416" s="158">
        <v>18</v>
      </c>
      <c r="I416" s="159"/>
      <c r="J416" s="160"/>
      <c r="K416" s="161">
        <f t="shared" si="170"/>
        <v>0</v>
      </c>
      <c r="L416" s="160"/>
      <c r="M416" s="162"/>
      <c r="N416" s="163" t="s">
        <v>3</v>
      </c>
      <c r="O416" s="148" t="s">
        <v>45</v>
      </c>
      <c r="P416" s="149">
        <f t="shared" si="171"/>
        <v>0</v>
      </c>
      <c r="Q416" s="149">
        <f t="shared" si="172"/>
        <v>0</v>
      </c>
      <c r="R416" s="149">
        <f t="shared" si="173"/>
        <v>0</v>
      </c>
      <c r="T416" s="150">
        <f t="shared" si="174"/>
        <v>0</v>
      </c>
      <c r="U416" s="150">
        <v>0</v>
      </c>
      <c r="V416" s="150">
        <f t="shared" si="175"/>
        <v>0</v>
      </c>
      <c r="W416" s="150">
        <v>0</v>
      </c>
      <c r="X416" s="151">
        <f t="shared" si="176"/>
        <v>0</v>
      </c>
      <c r="AR416" s="152" t="s">
        <v>193</v>
      </c>
      <c r="AT416" s="152" t="s">
        <v>162</v>
      </c>
      <c r="AU416" s="152" t="s">
        <v>164</v>
      </c>
      <c r="AY416" s="18" t="s">
        <v>165</v>
      </c>
      <c r="BE416" s="153">
        <f t="shared" si="177"/>
        <v>0</v>
      </c>
      <c r="BF416" s="153">
        <f t="shared" si="178"/>
        <v>0</v>
      </c>
      <c r="BG416" s="153">
        <f t="shared" si="179"/>
        <v>0</v>
      </c>
      <c r="BH416" s="153">
        <f t="shared" si="180"/>
        <v>0</v>
      </c>
      <c r="BI416" s="153">
        <f t="shared" si="181"/>
        <v>0</v>
      </c>
      <c r="BJ416" s="18" t="s">
        <v>84</v>
      </c>
      <c r="BK416" s="153">
        <f t="shared" si="182"/>
        <v>0</v>
      </c>
      <c r="BL416" s="18" t="s">
        <v>174</v>
      </c>
      <c r="BM416" s="152" t="s">
        <v>1083</v>
      </c>
    </row>
    <row r="417" spans="2:65" s="1" customFormat="1" ht="16.5" customHeight="1" x14ac:dyDescent="0.2">
      <c r="B417" s="138"/>
      <c r="C417" s="154" t="s">
        <v>1084</v>
      </c>
      <c r="D417" s="154" t="s">
        <v>162</v>
      </c>
      <c r="E417" s="155" t="s">
        <v>1085</v>
      </c>
      <c r="F417" s="156" t="s">
        <v>1086</v>
      </c>
      <c r="G417" s="157" t="s">
        <v>208</v>
      </c>
      <c r="H417" s="158">
        <v>18</v>
      </c>
      <c r="I417" s="159"/>
      <c r="J417" s="160"/>
      <c r="K417" s="161">
        <f t="shared" si="170"/>
        <v>0</v>
      </c>
      <c r="L417" s="160"/>
      <c r="M417" s="162"/>
      <c r="N417" s="163" t="s">
        <v>3</v>
      </c>
      <c r="O417" s="148" t="s">
        <v>45</v>
      </c>
      <c r="P417" s="149">
        <f t="shared" si="171"/>
        <v>0</v>
      </c>
      <c r="Q417" s="149">
        <f t="shared" si="172"/>
        <v>0</v>
      </c>
      <c r="R417" s="149">
        <f t="shared" si="173"/>
        <v>0</v>
      </c>
      <c r="T417" s="150">
        <f t="shared" si="174"/>
        <v>0</v>
      </c>
      <c r="U417" s="150">
        <v>0</v>
      </c>
      <c r="V417" s="150">
        <f t="shared" si="175"/>
        <v>0</v>
      </c>
      <c r="W417" s="150">
        <v>0</v>
      </c>
      <c r="X417" s="151">
        <f t="shared" si="176"/>
        <v>0</v>
      </c>
      <c r="AR417" s="152" t="s">
        <v>193</v>
      </c>
      <c r="AT417" s="152" t="s">
        <v>162</v>
      </c>
      <c r="AU417" s="152" t="s">
        <v>164</v>
      </c>
      <c r="AY417" s="18" t="s">
        <v>165</v>
      </c>
      <c r="BE417" s="153">
        <f t="shared" si="177"/>
        <v>0</v>
      </c>
      <c r="BF417" s="153">
        <f t="shared" si="178"/>
        <v>0</v>
      </c>
      <c r="BG417" s="153">
        <f t="shared" si="179"/>
        <v>0</v>
      </c>
      <c r="BH417" s="153">
        <f t="shared" si="180"/>
        <v>0</v>
      </c>
      <c r="BI417" s="153">
        <f t="shared" si="181"/>
        <v>0</v>
      </c>
      <c r="BJ417" s="18" t="s">
        <v>84</v>
      </c>
      <c r="BK417" s="153">
        <f t="shared" si="182"/>
        <v>0</v>
      </c>
      <c r="BL417" s="18" t="s">
        <v>174</v>
      </c>
      <c r="BM417" s="152" t="s">
        <v>1087</v>
      </c>
    </row>
    <row r="418" spans="2:65" s="1" customFormat="1" ht="16.5" customHeight="1" x14ac:dyDescent="0.2">
      <c r="B418" s="138"/>
      <c r="C418" s="154" t="s">
        <v>1088</v>
      </c>
      <c r="D418" s="154" t="s">
        <v>162</v>
      </c>
      <c r="E418" s="155" t="s">
        <v>1089</v>
      </c>
      <c r="F418" s="156" t="s">
        <v>1090</v>
      </c>
      <c r="G418" s="157" t="s">
        <v>208</v>
      </c>
      <c r="H418" s="158">
        <v>18</v>
      </c>
      <c r="I418" s="159"/>
      <c r="J418" s="160"/>
      <c r="K418" s="161">
        <f t="shared" si="170"/>
        <v>0</v>
      </c>
      <c r="L418" s="160"/>
      <c r="M418" s="162"/>
      <c r="N418" s="163" t="s">
        <v>3</v>
      </c>
      <c r="O418" s="148" t="s">
        <v>45</v>
      </c>
      <c r="P418" s="149">
        <f t="shared" si="171"/>
        <v>0</v>
      </c>
      <c r="Q418" s="149">
        <f t="shared" si="172"/>
        <v>0</v>
      </c>
      <c r="R418" s="149">
        <f t="shared" si="173"/>
        <v>0</v>
      </c>
      <c r="T418" s="150">
        <f t="shared" si="174"/>
        <v>0</v>
      </c>
      <c r="U418" s="150">
        <v>0</v>
      </c>
      <c r="V418" s="150">
        <f t="shared" si="175"/>
        <v>0</v>
      </c>
      <c r="W418" s="150">
        <v>0</v>
      </c>
      <c r="X418" s="151">
        <f t="shared" si="176"/>
        <v>0</v>
      </c>
      <c r="AR418" s="152" t="s">
        <v>193</v>
      </c>
      <c r="AT418" s="152" t="s">
        <v>162</v>
      </c>
      <c r="AU418" s="152" t="s">
        <v>164</v>
      </c>
      <c r="AY418" s="18" t="s">
        <v>165</v>
      </c>
      <c r="BE418" s="153">
        <f t="shared" si="177"/>
        <v>0</v>
      </c>
      <c r="BF418" s="153">
        <f t="shared" si="178"/>
        <v>0</v>
      </c>
      <c r="BG418" s="153">
        <f t="shared" si="179"/>
        <v>0</v>
      </c>
      <c r="BH418" s="153">
        <f t="shared" si="180"/>
        <v>0</v>
      </c>
      <c r="BI418" s="153">
        <f t="shared" si="181"/>
        <v>0</v>
      </c>
      <c r="BJ418" s="18" t="s">
        <v>84</v>
      </c>
      <c r="BK418" s="153">
        <f t="shared" si="182"/>
        <v>0</v>
      </c>
      <c r="BL418" s="18" t="s">
        <v>174</v>
      </c>
      <c r="BM418" s="152" t="s">
        <v>1091</v>
      </c>
    </row>
    <row r="419" spans="2:65" s="1" customFormat="1" ht="16.5" customHeight="1" x14ac:dyDescent="0.2">
      <c r="B419" s="138"/>
      <c r="C419" s="154" t="s">
        <v>1092</v>
      </c>
      <c r="D419" s="154" t="s">
        <v>162</v>
      </c>
      <c r="E419" s="155" t="s">
        <v>1093</v>
      </c>
      <c r="F419" s="156" t="s">
        <v>1094</v>
      </c>
      <c r="G419" s="157" t="s">
        <v>922</v>
      </c>
      <c r="H419" s="158">
        <v>40</v>
      </c>
      <c r="I419" s="159"/>
      <c r="J419" s="160"/>
      <c r="K419" s="161">
        <f t="shared" si="170"/>
        <v>0</v>
      </c>
      <c r="L419" s="160"/>
      <c r="M419" s="162"/>
      <c r="N419" s="163" t="s">
        <v>3</v>
      </c>
      <c r="O419" s="148" t="s">
        <v>45</v>
      </c>
      <c r="P419" s="149">
        <f t="shared" si="171"/>
        <v>0</v>
      </c>
      <c r="Q419" s="149">
        <f t="shared" si="172"/>
        <v>0</v>
      </c>
      <c r="R419" s="149">
        <f t="shared" si="173"/>
        <v>0</v>
      </c>
      <c r="T419" s="150">
        <f t="shared" si="174"/>
        <v>0</v>
      </c>
      <c r="U419" s="150">
        <v>0</v>
      </c>
      <c r="V419" s="150">
        <f t="shared" si="175"/>
        <v>0</v>
      </c>
      <c r="W419" s="150">
        <v>0</v>
      </c>
      <c r="X419" s="151">
        <f t="shared" si="176"/>
        <v>0</v>
      </c>
      <c r="AR419" s="152" t="s">
        <v>193</v>
      </c>
      <c r="AT419" s="152" t="s">
        <v>162</v>
      </c>
      <c r="AU419" s="152" t="s">
        <v>164</v>
      </c>
      <c r="AY419" s="18" t="s">
        <v>165</v>
      </c>
      <c r="BE419" s="153">
        <f t="shared" si="177"/>
        <v>0</v>
      </c>
      <c r="BF419" s="153">
        <f t="shared" si="178"/>
        <v>0</v>
      </c>
      <c r="BG419" s="153">
        <f t="shared" si="179"/>
        <v>0</v>
      </c>
      <c r="BH419" s="153">
        <f t="shared" si="180"/>
        <v>0</v>
      </c>
      <c r="BI419" s="153">
        <f t="shared" si="181"/>
        <v>0</v>
      </c>
      <c r="BJ419" s="18" t="s">
        <v>84</v>
      </c>
      <c r="BK419" s="153">
        <f t="shared" si="182"/>
        <v>0</v>
      </c>
      <c r="BL419" s="18" t="s">
        <v>174</v>
      </c>
      <c r="BM419" s="152" t="s">
        <v>1095</v>
      </c>
    </row>
    <row r="420" spans="2:65" s="1" customFormat="1" ht="16.5" customHeight="1" x14ac:dyDescent="0.2">
      <c r="B420" s="138"/>
      <c r="C420" s="154" t="s">
        <v>1096</v>
      </c>
      <c r="D420" s="154" t="s">
        <v>162</v>
      </c>
      <c r="E420" s="155" t="s">
        <v>690</v>
      </c>
      <c r="F420" s="156" t="s">
        <v>691</v>
      </c>
      <c r="G420" s="157" t="s">
        <v>597</v>
      </c>
      <c r="H420" s="158">
        <v>9</v>
      </c>
      <c r="I420" s="159"/>
      <c r="J420" s="160"/>
      <c r="K420" s="161">
        <f t="shared" si="170"/>
        <v>0</v>
      </c>
      <c r="L420" s="160"/>
      <c r="M420" s="162"/>
      <c r="N420" s="163" t="s">
        <v>3</v>
      </c>
      <c r="O420" s="148" t="s">
        <v>45</v>
      </c>
      <c r="P420" s="149">
        <f t="shared" si="171"/>
        <v>0</v>
      </c>
      <c r="Q420" s="149">
        <f t="shared" si="172"/>
        <v>0</v>
      </c>
      <c r="R420" s="149">
        <f t="shared" si="173"/>
        <v>0</v>
      </c>
      <c r="T420" s="150">
        <f t="shared" si="174"/>
        <v>0</v>
      </c>
      <c r="U420" s="150">
        <v>0</v>
      </c>
      <c r="V420" s="150">
        <f t="shared" si="175"/>
        <v>0</v>
      </c>
      <c r="W420" s="150">
        <v>0</v>
      </c>
      <c r="X420" s="151">
        <f t="shared" si="176"/>
        <v>0</v>
      </c>
      <c r="AR420" s="152" t="s">
        <v>193</v>
      </c>
      <c r="AT420" s="152" t="s">
        <v>162</v>
      </c>
      <c r="AU420" s="152" t="s">
        <v>164</v>
      </c>
      <c r="AY420" s="18" t="s">
        <v>165</v>
      </c>
      <c r="BE420" s="153">
        <f t="shared" si="177"/>
        <v>0</v>
      </c>
      <c r="BF420" s="153">
        <f t="shared" si="178"/>
        <v>0</v>
      </c>
      <c r="BG420" s="153">
        <f t="shared" si="179"/>
        <v>0</v>
      </c>
      <c r="BH420" s="153">
        <f t="shared" si="180"/>
        <v>0</v>
      </c>
      <c r="BI420" s="153">
        <f t="shared" si="181"/>
        <v>0</v>
      </c>
      <c r="BJ420" s="18" t="s">
        <v>84</v>
      </c>
      <c r="BK420" s="153">
        <f t="shared" si="182"/>
        <v>0</v>
      </c>
      <c r="BL420" s="18" t="s">
        <v>174</v>
      </c>
      <c r="BM420" s="152" t="s">
        <v>1097</v>
      </c>
    </row>
    <row r="421" spans="2:65" s="1" customFormat="1" ht="16.5" customHeight="1" x14ac:dyDescent="0.2">
      <c r="B421" s="138"/>
      <c r="C421" s="154" t="s">
        <v>1098</v>
      </c>
      <c r="D421" s="154" t="s">
        <v>162</v>
      </c>
      <c r="E421" s="155" t="s">
        <v>690</v>
      </c>
      <c r="F421" s="156" t="s">
        <v>691</v>
      </c>
      <c r="G421" s="157" t="s">
        <v>597</v>
      </c>
      <c r="H421" s="158">
        <v>4</v>
      </c>
      <c r="I421" s="159"/>
      <c r="J421" s="160"/>
      <c r="K421" s="161">
        <f t="shared" si="170"/>
        <v>0</v>
      </c>
      <c r="L421" s="160"/>
      <c r="M421" s="162"/>
      <c r="N421" s="163" t="s">
        <v>3</v>
      </c>
      <c r="O421" s="148" t="s">
        <v>45</v>
      </c>
      <c r="P421" s="149">
        <f t="shared" si="171"/>
        <v>0</v>
      </c>
      <c r="Q421" s="149">
        <f t="shared" si="172"/>
        <v>0</v>
      </c>
      <c r="R421" s="149">
        <f t="shared" si="173"/>
        <v>0</v>
      </c>
      <c r="T421" s="150">
        <f t="shared" si="174"/>
        <v>0</v>
      </c>
      <c r="U421" s="150">
        <v>0</v>
      </c>
      <c r="V421" s="150">
        <f t="shared" si="175"/>
        <v>0</v>
      </c>
      <c r="W421" s="150">
        <v>0</v>
      </c>
      <c r="X421" s="151">
        <f t="shared" si="176"/>
        <v>0</v>
      </c>
      <c r="AR421" s="152" t="s">
        <v>193</v>
      </c>
      <c r="AT421" s="152" t="s">
        <v>162</v>
      </c>
      <c r="AU421" s="152" t="s">
        <v>164</v>
      </c>
      <c r="AY421" s="18" t="s">
        <v>165</v>
      </c>
      <c r="BE421" s="153">
        <f t="shared" si="177"/>
        <v>0</v>
      </c>
      <c r="BF421" s="153">
        <f t="shared" si="178"/>
        <v>0</v>
      </c>
      <c r="BG421" s="153">
        <f t="shared" si="179"/>
        <v>0</v>
      </c>
      <c r="BH421" s="153">
        <f t="shared" si="180"/>
        <v>0</v>
      </c>
      <c r="BI421" s="153">
        <f t="shared" si="181"/>
        <v>0</v>
      </c>
      <c r="BJ421" s="18" t="s">
        <v>84</v>
      </c>
      <c r="BK421" s="153">
        <f t="shared" si="182"/>
        <v>0</v>
      </c>
      <c r="BL421" s="18" t="s">
        <v>174</v>
      </c>
      <c r="BM421" s="152" t="s">
        <v>1099</v>
      </c>
    </row>
    <row r="422" spans="2:65" s="1" customFormat="1" ht="16.5" customHeight="1" x14ac:dyDescent="0.2">
      <c r="B422" s="138"/>
      <c r="C422" s="154" t="s">
        <v>1100</v>
      </c>
      <c r="D422" s="154" t="s">
        <v>162</v>
      </c>
      <c r="E422" s="155" t="s">
        <v>1101</v>
      </c>
      <c r="F422" s="156" t="s">
        <v>1102</v>
      </c>
      <c r="G422" s="157" t="s">
        <v>178</v>
      </c>
      <c r="H422" s="158">
        <v>16</v>
      </c>
      <c r="I422" s="159"/>
      <c r="J422" s="160"/>
      <c r="K422" s="161">
        <f t="shared" si="170"/>
        <v>0</v>
      </c>
      <c r="L422" s="160"/>
      <c r="M422" s="162"/>
      <c r="N422" s="163" t="s">
        <v>3</v>
      </c>
      <c r="O422" s="148" t="s">
        <v>45</v>
      </c>
      <c r="P422" s="149">
        <f t="shared" si="171"/>
        <v>0</v>
      </c>
      <c r="Q422" s="149">
        <f t="shared" si="172"/>
        <v>0</v>
      </c>
      <c r="R422" s="149">
        <f t="shared" si="173"/>
        <v>0</v>
      </c>
      <c r="T422" s="150">
        <f t="shared" si="174"/>
        <v>0</v>
      </c>
      <c r="U422" s="150">
        <v>0</v>
      </c>
      <c r="V422" s="150">
        <f t="shared" si="175"/>
        <v>0</v>
      </c>
      <c r="W422" s="150">
        <v>0</v>
      </c>
      <c r="X422" s="151">
        <f t="shared" si="176"/>
        <v>0</v>
      </c>
      <c r="AR422" s="152" t="s">
        <v>193</v>
      </c>
      <c r="AT422" s="152" t="s">
        <v>162</v>
      </c>
      <c r="AU422" s="152" t="s">
        <v>164</v>
      </c>
      <c r="AY422" s="18" t="s">
        <v>165</v>
      </c>
      <c r="BE422" s="153">
        <f t="shared" si="177"/>
        <v>0</v>
      </c>
      <c r="BF422" s="153">
        <f t="shared" si="178"/>
        <v>0</v>
      </c>
      <c r="BG422" s="153">
        <f t="shared" si="179"/>
        <v>0</v>
      </c>
      <c r="BH422" s="153">
        <f t="shared" si="180"/>
        <v>0</v>
      </c>
      <c r="BI422" s="153">
        <f t="shared" si="181"/>
        <v>0</v>
      </c>
      <c r="BJ422" s="18" t="s">
        <v>84</v>
      </c>
      <c r="BK422" s="153">
        <f t="shared" si="182"/>
        <v>0</v>
      </c>
      <c r="BL422" s="18" t="s">
        <v>174</v>
      </c>
      <c r="BM422" s="152" t="s">
        <v>1103</v>
      </c>
    </row>
    <row r="423" spans="2:65" s="1" customFormat="1" ht="16.5" customHeight="1" x14ac:dyDescent="0.2">
      <c r="B423" s="138"/>
      <c r="C423" s="154" t="s">
        <v>1104</v>
      </c>
      <c r="D423" s="154" t="s">
        <v>162</v>
      </c>
      <c r="E423" s="155" t="s">
        <v>1105</v>
      </c>
      <c r="F423" s="156" t="s">
        <v>1106</v>
      </c>
      <c r="G423" s="157" t="s">
        <v>822</v>
      </c>
      <c r="H423" s="158">
        <v>16</v>
      </c>
      <c r="I423" s="159"/>
      <c r="J423" s="160"/>
      <c r="K423" s="161">
        <f t="shared" si="170"/>
        <v>0</v>
      </c>
      <c r="L423" s="160"/>
      <c r="M423" s="162"/>
      <c r="N423" s="163" t="s">
        <v>3</v>
      </c>
      <c r="O423" s="148" t="s">
        <v>45</v>
      </c>
      <c r="P423" s="149">
        <f t="shared" si="171"/>
        <v>0</v>
      </c>
      <c r="Q423" s="149">
        <f t="shared" si="172"/>
        <v>0</v>
      </c>
      <c r="R423" s="149">
        <f t="shared" si="173"/>
        <v>0</v>
      </c>
      <c r="T423" s="150">
        <f t="shared" si="174"/>
        <v>0</v>
      </c>
      <c r="U423" s="150">
        <v>0</v>
      </c>
      <c r="V423" s="150">
        <f t="shared" si="175"/>
        <v>0</v>
      </c>
      <c r="W423" s="150">
        <v>0</v>
      </c>
      <c r="X423" s="151">
        <f t="shared" si="176"/>
        <v>0</v>
      </c>
      <c r="AR423" s="152" t="s">
        <v>193</v>
      </c>
      <c r="AT423" s="152" t="s">
        <v>162</v>
      </c>
      <c r="AU423" s="152" t="s">
        <v>164</v>
      </c>
      <c r="AY423" s="18" t="s">
        <v>165</v>
      </c>
      <c r="BE423" s="153">
        <f t="shared" si="177"/>
        <v>0</v>
      </c>
      <c r="BF423" s="153">
        <f t="shared" si="178"/>
        <v>0</v>
      </c>
      <c r="BG423" s="153">
        <f t="shared" si="179"/>
        <v>0</v>
      </c>
      <c r="BH423" s="153">
        <f t="shared" si="180"/>
        <v>0</v>
      </c>
      <c r="BI423" s="153">
        <f t="shared" si="181"/>
        <v>0</v>
      </c>
      <c r="BJ423" s="18" t="s">
        <v>84</v>
      </c>
      <c r="BK423" s="153">
        <f t="shared" si="182"/>
        <v>0</v>
      </c>
      <c r="BL423" s="18" t="s">
        <v>174</v>
      </c>
      <c r="BM423" s="152" t="s">
        <v>1107</v>
      </c>
    </row>
    <row r="424" spans="2:65" s="1" customFormat="1" ht="16.5" customHeight="1" x14ac:dyDescent="0.2">
      <c r="B424" s="138"/>
      <c r="C424" s="154" t="s">
        <v>1108</v>
      </c>
      <c r="D424" s="154" t="s">
        <v>162</v>
      </c>
      <c r="E424" s="155" t="s">
        <v>1109</v>
      </c>
      <c r="F424" s="156" t="s">
        <v>1110</v>
      </c>
      <c r="G424" s="157" t="s">
        <v>822</v>
      </c>
      <c r="H424" s="158">
        <v>32</v>
      </c>
      <c r="I424" s="159"/>
      <c r="J424" s="160"/>
      <c r="K424" s="161">
        <f t="shared" si="170"/>
        <v>0</v>
      </c>
      <c r="L424" s="160"/>
      <c r="M424" s="162"/>
      <c r="N424" s="163" t="s">
        <v>3</v>
      </c>
      <c r="O424" s="148" t="s">
        <v>45</v>
      </c>
      <c r="P424" s="149">
        <f t="shared" si="171"/>
        <v>0</v>
      </c>
      <c r="Q424" s="149">
        <f t="shared" si="172"/>
        <v>0</v>
      </c>
      <c r="R424" s="149">
        <f t="shared" si="173"/>
        <v>0</v>
      </c>
      <c r="T424" s="150">
        <f t="shared" si="174"/>
        <v>0</v>
      </c>
      <c r="U424" s="150">
        <v>0</v>
      </c>
      <c r="V424" s="150">
        <f t="shared" si="175"/>
        <v>0</v>
      </c>
      <c r="W424" s="150">
        <v>0</v>
      </c>
      <c r="X424" s="151">
        <f t="shared" si="176"/>
        <v>0</v>
      </c>
      <c r="AR424" s="152" t="s">
        <v>193</v>
      </c>
      <c r="AT424" s="152" t="s">
        <v>162</v>
      </c>
      <c r="AU424" s="152" t="s">
        <v>164</v>
      </c>
      <c r="AY424" s="18" t="s">
        <v>165</v>
      </c>
      <c r="BE424" s="153">
        <f t="shared" si="177"/>
        <v>0</v>
      </c>
      <c r="BF424" s="153">
        <f t="shared" si="178"/>
        <v>0</v>
      </c>
      <c r="BG424" s="153">
        <f t="shared" si="179"/>
        <v>0</v>
      </c>
      <c r="BH424" s="153">
        <f t="shared" si="180"/>
        <v>0</v>
      </c>
      <c r="BI424" s="153">
        <f t="shared" si="181"/>
        <v>0</v>
      </c>
      <c r="BJ424" s="18" t="s">
        <v>84</v>
      </c>
      <c r="BK424" s="153">
        <f t="shared" si="182"/>
        <v>0</v>
      </c>
      <c r="BL424" s="18" t="s">
        <v>174</v>
      </c>
      <c r="BM424" s="152" t="s">
        <v>1111</v>
      </c>
    </row>
    <row r="425" spans="2:65" s="1" customFormat="1" ht="16.5" customHeight="1" x14ac:dyDescent="0.2">
      <c r="B425" s="138"/>
      <c r="C425" s="154" t="s">
        <v>1112</v>
      </c>
      <c r="D425" s="154" t="s">
        <v>162</v>
      </c>
      <c r="E425" s="155" t="s">
        <v>1113</v>
      </c>
      <c r="F425" s="156" t="s">
        <v>1114</v>
      </c>
      <c r="G425" s="157" t="s">
        <v>822</v>
      </c>
      <c r="H425" s="158">
        <v>32</v>
      </c>
      <c r="I425" s="159"/>
      <c r="J425" s="160"/>
      <c r="K425" s="161">
        <f t="shared" si="170"/>
        <v>0</v>
      </c>
      <c r="L425" s="160"/>
      <c r="M425" s="162"/>
      <c r="N425" s="163" t="s">
        <v>3</v>
      </c>
      <c r="O425" s="148" t="s">
        <v>45</v>
      </c>
      <c r="P425" s="149">
        <f t="shared" si="171"/>
        <v>0</v>
      </c>
      <c r="Q425" s="149">
        <f t="shared" si="172"/>
        <v>0</v>
      </c>
      <c r="R425" s="149">
        <f t="shared" si="173"/>
        <v>0</v>
      </c>
      <c r="T425" s="150">
        <f t="shared" si="174"/>
        <v>0</v>
      </c>
      <c r="U425" s="150">
        <v>0</v>
      </c>
      <c r="V425" s="150">
        <f t="shared" si="175"/>
        <v>0</v>
      </c>
      <c r="W425" s="150">
        <v>0</v>
      </c>
      <c r="X425" s="151">
        <f t="shared" si="176"/>
        <v>0</v>
      </c>
      <c r="AR425" s="152" t="s">
        <v>193</v>
      </c>
      <c r="AT425" s="152" t="s">
        <v>162</v>
      </c>
      <c r="AU425" s="152" t="s">
        <v>164</v>
      </c>
      <c r="AY425" s="18" t="s">
        <v>165</v>
      </c>
      <c r="BE425" s="153">
        <f t="shared" si="177"/>
        <v>0</v>
      </c>
      <c r="BF425" s="153">
        <f t="shared" si="178"/>
        <v>0</v>
      </c>
      <c r="BG425" s="153">
        <f t="shared" si="179"/>
        <v>0</v>
      </c>
      <c r="BH425" s="153">
        <f t="shared" si="180"/>
        <v>0</v>
      </c>
      <c r="BI425" s="153">
        <f t="shared" si="181"/>
        <v>0</v>
      </c>
      <c r="BJ425" s="18" t="s">
        <v>84</v>
      </c>
      <c r="BK425" s="153">
        <f t="shared" si="182"/>
        <v>0</v>
      </c>
      <c r="BL425" s="18" t="s">
        <v>174</v>
      </c>
      <c r="BM425" s="152" t="s">
        <v>1115</v>
      </c>
    </row>
    <row r="426" spans="2:65" s="1" customFormat="1" ht="16.5" customHeight="1" x14ac:dyDescent="0.2">
      <c r="B426" s="138"/>
      <c r="C426" s="154" t="s">
        <v>732</v>
      </c>
      <c r="D426" s="154" t="s">
        <v>162</v>
      </c>
      <c r="E426" s="155" t="s">
        <v>920</v>
      </c>
      <c r="F426" s="156" t="s">
        <v>921</v>
      </c>
      <c r="G426" s="157" t="s">
        <v>922</v>
      </c>
      <c r="H426" s="158">
        <v>655</v>
      </c>
      <c r="I426" s="159"/>
      <c r="J426" s="160"/>
      <c r="K426" s="161">
        <f t="shared" si="170"/>
        <v>0</v>
      </c>
      <c r="L426" s="160"/>
      <c r="M426" s="162"/>
      <c r="N426" s="163" t="s">
        <v>3</v>
      </c>
      <c r="O426" s="148" t="s">
        <v>45</v>
      </c>
      <c r="P426" s="149">
        <f t="shared" si="171"/>
        <v>0</v>
      </c>
      <c r="Q426" s="149">
        <f t="shared" si="172"/>
        <v>0</v>
      </c>
      <c r="R426" s="149">
        <f t="shared" si="173"/>
        <v>0</v>
      </c>
      <c r="T426" s="150">
        <f t="shared" si="174"/>
        <v>0</v>
      </c>
      <c r="U426" s="150">
        <v>0</v>
      </c>
      <c r="V426" s="150">
        <f t="shared" si="175"/>
        <v>0</v>
      </c>
      <c r="W426" s="150">
        <v>0</v>
      </c>
      <c r="X426" s="151">
        <f t="shared" si="176"/>
        <v>0</v>
      </c>
      <c r="AR426" s="152" t="s">
        <v>193</v>
      </c>
      <c r="AT426" s="152" t="s">
        <v>162</v>
      </c>
      <c r="AU426" s="152" t="s">
        <v>164</v>
      </c>
      <c r="AY426" s="18" t="s">
        <v>165</v>
      </c>
      <c r="BE426" s="153">
        <f t="shared" si="177"/>
        <v>0</v>
      </c>
      <c r="BF426" s="153">
        <f t="shared" si="178"/>
        <v>0</v>
      </c>
      <c r="BG426" s="153">
        <f t="shared" si="179"/>
        <v>0</v>
      </c>
      <c r="BH426" s="153">
        <f t="shared" si="180"/>
        <v>0</v>
      </c>
      <c r="BI426" s="153">
        <f t="shared" si="181"/>
        <v>0</v>
      </c>
      <c r="BJ426" s="18" t="s">
        <v>84</v>
      </c>
      <c r="BK426" s="153">
        <f t="shared" si="182"/>
        <v>0</v>
      </c>
      <c r="BL426" s="18" t="s">
        <v>174</v>
      </c>
      <c r="BM426" s="152" t="s">
        <v>1116</v>
      </c>
    </row>
    <row r="427" spans="2:65" s="1" customFormat="1" ht="16.5" customHeight="1" x14ac:dyDescent="0.2">
      <c r="B427" s="138"/>
      <c r="C427" s="154" t="s">
        <v>1117</v>
      </c>
      <c r="D427" s="154" t="s">
        <v>162</v>
      </c>
      <c r="E427" s="155" t="s">
        <v>1118</v>
      </c>
      <c r="F427" s="156" t="s">
        <v>1119</v>
      </c>
      <c r="G427" s="157" t="s">
        <v>822</v>
      </c>
      <c r="H427" s="158">
        <v>18</v>
      </c>
      <c r="I427" s="159"/>
      <c r="J427" s="160"/>
      <c r="K427" s="161">
        <f t="shared" si="170"/>
        <v>0</v>
      </c>
      <c r="L427" s="160"/>
      <c r="M427" s="162"/>
      <c r="N427" s="163" t="s">
        <v>3</v>
      </c>
      <c r="O427" s="148" t="s">
        <v>45</v>
      </c>
      <c r="P427" s="149">
        <f t="shared" si="171"/>
        <v>0</v>
      </c>
      <c r="Q427" s="149">
        <f t="shared" si="172"/>
        <v>0</v>
      </c>
      <c r="R427" s="149">
        <f t="shared" si="173"/>
        <v>0</v>
      </c>
      <c r="T427" s="150">
        <f t="shared" si="174"/>
        <v>0</v>
      </c>
      <c r="U427" s="150">
        <v>0</v>
      </c>
      <c r="V427" s="150">
        <f t="shared" si="175"/>
        <v>0</v>
      </c>
      <c r="W427" s="150">
        <v>0</v>
      </c>
      <c r="X427" s="151">
        <f t="shared" si="176"/>
        <v>0</v>
      </c>
      <c r="AR427" s="152" t="s">
        <v>193</v>
      </c>
      <c r="AT427" s="152" t="s">
        <v>162</v>
      </c>
      <c r="AU427" s="152" t="s">
        <v>164</v>
      </c>
      <c r="AY427" s="18" t="s">
        <v>165</v>
      </c>
      <c r="BE427" s="153">
        <f t="shared" si="177"/>
        <v>0</v>
      </c>
      <c r="BF427" s="153">
        <f t="shared" si="178"/>
        <v>0</v>
      </c>
      <c r="BG427" s="153">
        <f t="shared" si="179"/>
        <v>0</v>
      </c>
      <c r="BH427" s="153">
        <f t="shared" si="180"/>
        <v>0</v>
      </c>
      <c r="BI427" s="153">
        <f t="shared" si="181"/>
        <v>0</v>
      </c>
      <c r="BJ427" s="18" t="s">
        <v>84</v>
      </c>
      <c r="BK427" s="153">
        <f t="shared" si="182"/>
        <v>0</v>
      </c>
      <c r="BL427" s="18" t="s">
        <v>174</v>
      </c>
      <c r="BM427" s="152" t="s">
        <v>1120</v>
      </c>
    </row>
    <row r="428" spans="2:65" s="1" customFormat="1" ht="97" customHeight="1" x14ac:dyDescent="0.2">
      <c r="B428" s="138"/>
      <c r="C428" s="154" t="s">
        <v>1121</v>
      </c>
      <c r="D428" s="154" t="s">
        <v>162</v>
      </c>
      <c r="E428" s="155" t="s">
        <v>1122</v>
      </c>
      <c r="F428" s="156" t="s">
        <v>3763</v>
      </c>
      <c r="G428" s="157" t="s">
        <v>162</v>
      </c>
      <c r="H428" s="158">
        <v>650</v>
      </c>
      <c r="I428" s="159"/>
      <c r="J428" s="160"/>
      <c r="K428" s="161">
        <f t="shared" si="170"/>
        <v>0</v>
      </c>
      <c r="L428" s="160"/>
      <c r="M428" s="162"/>
      <c r="N428" s="163" t="s">
        <v>3</v>
      </c>
      <c r="O428" s="148" t="s">
        <v>45</v>
      </c>
      <c r="P428" s="149">
        <f t="shared" si="171"/>
        <v>0</v>
      </c>
      <c r="Q428" s="149">
        <f t="shared" si="172"/>
        <v>0</v>
      </c>
      <c r="R428" s="149">
        <f t="shared" si="173"/>
        <v>0</v>
      </c>
      <c r="T428" s="150">
        <f t="shared" si="174"/>
        <v>0</v>
      </c>
      <c r="U428" s="150">
        <v>0</v>
      </c>
      <c r="V428" s="150">
        <f t="shared" si="175"/>
        <v>0</v>
      </c>
      <c r="W428" s="150">
        <v>0</v>
      </c>
      <c r="X428" s="151">
        <f t="shared" si="176"/>
        <v>0</v>
      </c>
      <c r="AR428" s="152" t="s">
        <v>193</v>
      </c>
      <c r="AT428" s="152" t="s">
        <v>162</v>
      </c>
      <c r="AU428" s="152" t="s">
        <v>164</v>
      </c>
      <c r="AY428" s="18" t="s">
        <v>165</v>
      </c>
      <c r="BE428" s="153">
        <f t="shared" si="177"/>
        <v>0</v>
      </c>
      <c r="BF428" s="153">
        <f t="shared" si="178"/>
        <v>0</v>
      </c>
      <c r="BG428" s="153">
        <f t="shared" si="179"/>
        <v>0</v>
      </c>
      <c r="BH428" s="153">
        <f t="shared" si="180"/>
        <v>0</v>
      </c>
      <c r="BI428" s="153">
        <f t="shared" si="181"/>
        <v>0</v>
      </c>
      <c r="BJ428" s="18" t="s">
        <v>84</v>
      </c>
      <c r="BK428" s="153">
        <f t="shared" si="182"/>
        <v>0</v>
      </c>
      <c r="BL428" s="18" t="s">
        <v>174</v>
      </c>
      <c r="BM428" s="152" t="s">
        <v>1123</v>
      </c>
    </row>
    <row r="429" spans="2:65" s="1" customFormat="1" ht="16.5" customHeight="1" x14ac:dyDescent="0.2">
      <c r="B429" s="138"/>
      <c r="C429" s="154" t="s">
        <v>1124</v>
      </c>
      <c r="D429" s="154" t="s">
        <v>162</v>
      </c>
      <c r="E429" s="155" t="s">
        <v>1125</v>
      </c>
      <c r="F429" s="156" t="s">
        <v>1126</v>
      </c>
      <c r="G429" s="157" t="s">
        <v>1127</v>
      </c>
      <c r="H429" s="158">
        <v>50</v>
      </c>
      <c r="I429" s="159"/>
      <c r="J429" s="160"/>
      <c r="K429" s="161">
        <f t="shared" si="170"/>
        <v>0</v>
      </c>
      <c r="L429" s="160"/>
      <c r="M429" s="162"/>
      <c r="N429" s="163" t="s">
        <v>3</v>
      </c>
      <c r="O429" s="148" t="s">
        <v>45</v>
      </c>
      <c r="P429" s="149">
        <f t="shared" si="171"/>
        <v>0</v>
      </c>
      <c r="Q429" s="149">
        <f t="shared" si="172"/>
        <v>0</v>
      </c>
      <c r="R429" s="149">
        <f t="shared" si="173"/>
        <v>0</v>
      </c>
      <c r="T429" s="150">
        <f t="shared" si="174"/>
        <v>0</v>
      </c>
      <c r="U429" s="150">
        <v>0</v>
      </c>
      <c r="V429" s="150">
        <f t="shared" si="175"/>
        <v>0</v>
      </c>
      <c r="W429" s="150">
        <v>0</v>
      </c>
      <c r="X429" s="151">
        <f t="shared" si="176"/>
        <v>0</v>
      </c>
      <c r="AR429" s="152" t="s">
        <v>193</v>
      </c>
      <c r="AT429" s="152" t="s">
        <v>162</v>
      </c>
      <c r="AU429" s="152" t="s">
        <v>164</v>
      </c>
      <c r="AY429" s="18" t="s">
        <v>165</v>
      </c>
      <c r="BE429" s="153">
        <f t="shared" si="177"/>
        <v>0</v>
      </c>
      <c r="BF429" s="153">
        <f t="shared" si="178"/>
        <v>0</v>
      </c>
      <c r="BG429" s="153">
        <f t="shared" si="179"/>
        <v>0</v>
      </c>
      <c r="BH429" s="153">
        <f t="shared" si="180"/>
        <v>0</v>
      </c>
      <c r="BI429" s="153">
        <f t="shared" si="181"/>
        <v>0</v>
      </c>
      <c r="BJ429" s="18" t="s">
        <v>84</v>
      </c>
      <c r="BK429" s="153">
        <f t="shared" si="182"/>
        <v>0</v>
      </c>
      <c r="BL429" s="18" t="s">
        <v>174</v>
      </c>
      <c r="BM429" s="152" t="s">
        <v>1128</v>
      </c>
    </row>
    <row r="430" spans="2:65" s="1" customFormat="1" ht="16.5" customHeight="1" x14ac:dyDescent="0.2">
      <c r="B430" s="138"/>
      <c r="C430" s="154" t="s">
        <v>616</v>
      </c>
      <c r="D430" s="154" t="s">
        <v>162</v>
      </c>
      <c r="E430" s="155" t="s">
        <v>1129</v>
      </c>
      <c r="F430" s="156" t="s">
        <v>1130</v>
      </c>
      <c r="G430" s="157" t="s">
        <v>842</v>
      </c>
      <c r="H430" s="158">
        <v>12</v>
      </c>
      <c r="I430" s="159"/>
      <c r="J430" s="160"/>
      <c r="K430" s="161">
        <f t="shared" si="170"/>
        <v>0</v>
      </c>
      <c r="L430" s="160"/>
      <c r="M430" s="162"/>
      <c r="N430" s="163" t="s">
        <v>3</v>
      </c>
      <c r="O430" s="148" t="s">
        <v>45</v>
      </c>
      <c r="P430" s="149">
        <f t="shared" si="171"/>
        <v>0</v>
      </c>
      <c r="Q430" s="149">
        <f t="shared" si="172"/>
        <v>0</v>
      </c>
      <c r="R430" s="149">
        <f t="shared" si="173"/>
        <v>0</v>
      </c>
      <c r="T430" s="150">
        <f t="shared" si="174"/>
        <v>0</v>
      </c>
      <c r="U430" s="150">
        <v>0</v>
      </c>
      <c r="V430" s="150">
        <f t="shared" si="175"/>
        <v>0</v>
      </c>
      <c r="W430" s="150">
        <v>0</v>
      </c>
      <c r="X430" s="151">
        <f t="shared" si="176"/>
        <v>0</v>
      </c>
      <c r="AR430" s="152" t="s">
        <v>193</v>
      </c>
      <c r="AT430" s="152" t="s">
        <v>162</v>
      </c>
      <c r="AU430" s="152" t="s">
        <v>164</v>
      </c>
      <c r="AY430" s="18" t="s">
        <v>165</v>
      </c>
      <c r="BE430" s="153">
        <f t="shared" si="177"/>
        <v>0</v>
      </c>
      <c r="BF430" s="153">
        <f t="shared" si="178"/>
        <v>0</v>
      </c>
      <c r="BG430" s="153">
        <f t="shared" si="179"/>
        <v>0</v>
      </c>
      <c r="BH430" s="153">
        <f t="shared" si="180"/>
        <v>0</v>
      </c>
      <c r="BI430" s="153">
        <f t="shared" si="181"/>
        <v>0</v>
      </c>
      <c r="BJ430" s="18" t="s">
        <v>84</v>
      </c>
      <c r="BK430" s="153">
        <f t="shared" si="182"/>
        <v>0</v>
      </c>
      <c r="BL430" s="18" t="s">
        <v>174</v>
      </c>
      <c r="BM430" s="152" t="s">
        <v>1131</v>
      </c>
    </row>
    <row r="431" spans="2:65" s="1" customFormat="1" ht="16.5" customHeight="1" x14ac:dyDescent="0.2">
      <c r="B431" s="138"/>
      <c r="C431" s="154" t="s">
        <v>1132</v>
      </c>
      <c r="D431" s="154" t="s">
        <v>162</v>
      </c>
      <c r="E431" s="155" t="s">
        <v>1133</v>
      </c>
      <c r="F431" s="156" t="s">
        <v>1130</v>
      </c>
      <c r="G431" s="157" t="s">
        <v>842</v>
      </c>
      <c r="H431" s="158">
        <v>14.4</v>
      </c>
      <c r="I431" s="159"/>
      <c r="J431" s="160"/>
      <c r="K431" s="161">
        <f t="shared" si="170"/>
        <v>0</v>
      </c>
      <c r="L431" s="160"/>
      <c r="M431" s="162"/>
      <c r="N431" s="163" t="s">
        <v>3</v>
      </c>
      <c r="O431" s="148" t="s">
        <v>45</v>
      </c>
      <c r="P431" s="149">
        <f t="shared" si="171"/>
        <v>0</v>
      </c>
      <c r="Q431" s="149">
        <f t="shared" si="172"/>
        <v>0</v>
      </c>
      <c r="R431" s="149">
        <f t="shared" si="173"/>
        <v>0</v>
      </c>
      <c r="T431" s="150">
        <f t="shared" si="174"/>
        <v>0</v>
      </c>
      <c r="U431" s="150">
        <v>0</v>
      </c>
      <c r="V431" s="150">
        <f t="shared" si="175"/>
        <v>0</v>
      </c>
      <c r="W431" s="150">
        <v>0</v>
      </c>
      <c r="X431" s="151">
        <f t="shared" si="176"/>
        <v>0</v>
      </c>
      <c r="AR431" s="152" t="s">
        <v>193</v>
      </c>
      <c r="AT431" s="152" t="s">
        <v>162</v>
      </c>
      <c r="AU431" s="152" t="s">
        <v>164</v>
      </c>
      <c r="AY431" s="18" t="s">
        <v>165</v>
      </c>
      <c r="BE431" s="153">
        <f t="shared" si="177"/>
        <v>0</v>
      </c>
      <c r="BF431" s="153">
        <f t="shared" si="178"/>
        <v>0</v>
      </c>
      <c r="BG431" s="153">
        <f t="shared" si="179"/>
        <v>0</v>
      </c>
      <c r="BH431" s="153">
        <f t="shared" si="180"/>
        <v>0</v>
      </c>
      <c r="BI431" s="153">
        <f t="shared" si="181"/>
        <v>0</v>
      </c>
      <c r="BJ431" s="18" t="s">
        <v>84</v>
      </c>
      <c r="BK431" s="153">
        <f t="shared" si="182"/>
        <v>0</v>
      </c>
      <c r="BL431" s="18" t="s">
        <v>174</v>
      </c>
      <c r="BM431" s="152" t="s">
        <v>1134</v>
      </c>
    </row>
    <row r="432" spans="2:65" s="1" customFormat="1" ht="16.5" customHeight="1" x14ac:dyDescent="0.2">
      <c r="B432" s="138"/>
      <c r="C432" s="154" t="s">
        <v>1135</v>
      </c>
      <c r="D432" s="154" t="s">
        <v>162</v>
      </c>
      <c r="E432" s="155" t="s">
        <v>1136</v>
      </c>
      <c r="F432" s="156" t="s">
        <v>1137</v>
      </c>
      <c r="G432" s="157" t="s">
        <v>842</v>
      </c>
      <c r="H432" s="158">
        <v>7.2</v>
      </c>
      <c r="I432" s="159"/>
      <c r="J432" s="160"/>
      <c r="K432" s="161">
        <f t="shared" si="170"/>
        <v>0</v>
      </c>
      <c r="L432" s="160"/>
      <c r="M432" s="162"/>
      <c r="N432" s="163" t="s">
        <v>3</v>
      </c>
      <c r="O432" s="148" t="s">
        <v>45</v>
      </c>
      <c r="P432" s="149">
        <f t="shared" si="171"/>
        <v>0</v>
      </c>
      <c r="Q432" s="149">
        <f t="shared" si="172"/>
        <v>0</v>
      </c>
      <c r="R432" s="149">
        <f t="shared" si="173"/>
        <v>0</v>
      </c>
      <c r="T432" s="150">
        <f t="shared" si="174"/>
        <v>0</v>
      </c>
      <c r="U432" s="150">
        <v>0</v>
      </c>
      <c r="V432" s="150">
        <f t="shared" si="175"/>
        <v>0</v>
      </c>
      <c r="W432" s="150">
        <v>0</v>
      </c>
      <c r="X432" s="151">
        <f t="shared" si="176"/>
        <v>0</v>
      </c>
      <c r="AR432" s="152" t="s">
        <v>193</v>
      </c>
      <c r="AT432" s="152" t="s">
        <v>162</v>
      </c>
      <c r="AU432" s="152" t="s">
        <v>164</v>
      </c>
      <c r="AY432" s="18" t="s">
        <v>165</v>
      </c>
      <c r="BE432" s="153">
        <f t="shared" si="177"/>
        <v>0</v>
      </c>
      <c r="BF432" s="153">
        <f t="shared" si="178"/>
        <v>0</v>
      </c>
      <c r="BG432" s="153">
        <f t="shared" si="179"/>
        <v>0</v>
      </c>
      <c r="BH432" s="153">
        <f t="shared" si="180"/>
        <v>0</v>
      </c>
      <c r="BI432" s="153">
        <f t="shared" si="181"/>
        <v>0</v>
      </c>
      <c r="BJ432" s="18" t="s">
        <v>84</v>
      </c>
      <c r="BK432" s="153">
        <f t="shared" si="182"/>
        <v>0</v>
      </c>
      <c r="BL432" s="18" t="s">
        <v>174</v>
      </c>
      <c r="BM432" s="152" t="s">
        <v>1138</v>
      </c>
    </row>
    <row r="433" spans="2:65" s="1" customFormat="1" ht="16.5" customHeight="1" x14ac:dyDescent="0.2">
      <c r="B433" s="138"/>
      <c r="C433" s="154" t="s">
        <v>1139</v>
      </c>
      <c r="D433" s="154" t="s">
        <v>162</v>
      </c>
      <c r="E433" s="155" t="s">
        <v>1140</v>
      </c>
      <c r="F433" s="156" t="s">
        <v>1141</v>
      </c>
      <c r="G433" s="157" t="s">
        <v>842</v>
      </c>
      <c r="H433" s="158">
        <v>3.36</v>
      </c>
      <c r="I433" s="159"/>
      <c r="J433" s="160"/>
      <c r="K433" s="161">
        <f t="shared" si="170"/>
        <v>0</v>
      </c>
      <c r="L433" s="160"/>
      <c r="M433" s="162"/>
      <c r="N433" s="163" t="s">
        <v>3</v>
      </c>
      <c r="O433" s="148" t="s">
        <v>45</v>
      </c>
      <c r="P433" s="149">
        <f t="shared" si="171"/>
        <v>0</v>
      </c>
      <c r="Q433" s="149">
        <f t="shared" si="172"/>
        <v>0</v>
      </c>
      <c r="R433" s="149">
        <f t="shared" si="173"/>
        <v>0</v>
      </c>
      <c r="T433" s="150">
        <f t="shared" si="174"/>
        <v>0</v>
      </c>
      <c r="U433" s="150">
        <v>0</v>
      </c>
      <c r="V433" s="150">
        <f t="shared" si="175"/>
        <v>0</v>
      </c>
      <c r="W433" s="150">
        <v>0</v>
      </c>
      <c r="X433" s="151">
        <f t="shared" si="176"/>
        <v>0</v>
      </c>
      <c r="AR433" s="152" t="s">
        <v>193</v>
      </c>
      <c r="AT433" s="152" t="s">
        <v>162</v>
      </c>
      <c r="AU433" s="152" t="s">
        <v>164</v>
      </c>
      <c r="AY433" s="18" t="s">
        <v>165</v>
      </c>
      <c r="BE433" s="153">
        <f t="shared" si="177"/>
        <v>0</v>
      </c>
      <c r="BF433" s="153">
        <f t="shared" si="178"/>
        <v>0</v>
      </c>
      <c r="BG433" s="153">
        <f t="shared" si="179"/>
        <v>0</v>
      </c>
      <c r="BH433" s="153">
        <f t="shared" si="180"/>
        <v>0</v>
      </c>
      <c r="BI433" s="153">
        <f t="shared" si="181"/>
        <v>0</v>
      </c>
      <c r="BJ433" s="18" t="s">
        <v>84</v>
      </c>
      <c r="BK433" s="153">
        <f t="shared" si="182"/>
        <v>0</v>
      </c>
      <c r="BL433" s="18" t="s">
        <v>174</v>
      </c>
      <c r="BM433" s="152" t="s">
        <v>1142</v>
      </c>
    </row>
    <row r="434" spans="2:65" s="1" customFormat="1" ht="16.5" customHeight="1" x14ac:dyDescent="0.2">
      <c r="B434" s="138"/>
      <c r="C434" s="154" t="s">
        <v>1143</v>
      </c>
      <c r="D434" s="154" t="s">
        <v>162</v>
      </c>
      <c r="E434" s="155" t="s">
        <v>1140</v>
      </c>
      <c r="F434" s="156" t="s">
        <v>1141</v>
      </c>
      <c r="G434" s="157" t="s">
        <v>842</v>
      </c>
      <c r="H434" s="158">
        <v>6.24</v>
      </c>
      <c r="I434" s="159"/>
      <c r="J434" s="160"/>
      <c r="K434" s="161">
        <f t="shared" si="170"/>
        <v>0</v>
      </c>
      <c r="L434" s="160"/>
      <c r="M434" s="162"/>
      <c r="N434" s="163" t="s">
        <v>3</v>
      </c>
      <c r="O434" s="148" t="s">
        <v>45</v>
      </c>
      <c r="P434" s="149">
        <f t="shared" si="171"/>
        <v>0</v>
      </c>
      <c r="Q434" s="149">
        <f t="shared" si="172"/>
        <v>0</v>
      </c>
      <c r="R434" s="149">
        <f t="shared" si="173"/>
        <v>0</v>
      </c>
      <c r="T434" s="150">
        <f t="shared" si="174"/>
        <v>0</v>
      </c>
      <c r="U434" s="150">
        <v>0</v>
      </c>
      <c r="V434" s="150">
        <f t="shared" si="175"/>
        <v>0</v>
      </c>
      <c r="W434" s="150">
        <v>0</v>
      </c>
      <c r="X434" s="151">
        <f t="shared" si="176"/>
        <v>0</v>
      </c>
      <c r="AR434" s="152" t="s">
        <v>193</v>
      </c>
      <c r="AT434" s="152" t="s">
        <v>162</v>
      </c>
      <c r="AU434" s="152" t="s">
        <v>164</v>
      </c>
      <c r="AY434" s="18" t="s">
        <v>165</v>
      </c>
      <c r="BE434" s="153">
        <f t="shared" si="177"/>
        <v>0</v>
      </c>
      <c r="BF434" s="153">
        <f t="shared" si="178"/>
        <v>0</v>
      </c>
      <c r="BG434" s="153">
        <f t="shared" si="179"/>
        <v>0</v>
      </c>
      <c r="BH434" s="153">
        <f t="shared" si="180"/>
        <v>0</v>
      </c>
      <c r="BI434" s="153">
        <f t="shared" si="181"/>
        <v>0</v>
      </c>
      <c r="BJ434" s="18" t="s">
        <v>84</v>
      </c>
      <c r="BK434" s="153">
        <f t="shared" si="182"/>
        <v>0</v>
      </c>
      <c r="BL434" s="18" t="s">
        <v>174</v>
      </c>
      <c r="BM434" s="152" t="s">
        <v>1144</v>
      </c>
    </row>
    <row r="435" spans="2:65" s="1" customFormat="1" ht="99.5" customHeight="1" x14ac:dyDescent="0.2">
      <c r="B435" s="138"/>
      <c r="C435" s="154" t="s">
        <v>1145</v>
      </c>
      <c r="D435" s="154" t="s">
        <v>162</v>
      </c>
      <c r="E435" s="155" t="s">
        <v>1146</v>
      </c>
      <c r="F435" s="156" t="s">
        <v>3766</v>
      </c>
      <c r="G435" s="157" t="s">
        <v>178</v>
      </c>
      <c r="H435" s="158">
        <v>14</v>
      </c>
      <c r="I435" s="159"/>
      <c r="J435" s="160"/>
      <c r="K435" s="161">
        <f t="shared" si="170"/>
        <v>0</v>
      </c>
      <c r="L435" s="160"/>
      <c r="M435" s="162"/>
      <c r="N435" s="163" t="s">
        <v>3</v>
      </c>
      <c r="O435" s="148" t="s">
        <v>45</v>
      </c>
      <c r="P435" s="149">
        <f t="shared" si="171"/>
        <v>0</v>
      </c>
      <c r="Q435" s="149">
        <f t="shared" si="172"/>
        <v>0</v>
      </c>
      <c r="R435" s="149">
        <f t="shared" si="173"/>
        <v>0</v>
      </c>
      <c r="T435" s="150">
        <f t="shared" si="174"/>
        <v>0</v>
      </c>
      <c r="U435" s="150">
        <v>0</v>
      </c>
      <c r="V435" s="150">
        <f t="shared" si="175"/>
        <v>0</v>
      </c>
      <c r="W435" s="150">
        <v>0</v>
      </c>
      <c r="X435" s="151">
        <f t="shared" si="176"/>
        <v>0</v>
      </c>
      <c r="AR435" s="152" t="s">
        <v>193</v>
      </c>
      <c r="AT435" s="152" t="s">
        <v>162</v>
      </c>
      <c r="AU435" s="152" t="s">
        <v>164</v>
      </c>
      <c r="AY435" s="18" t="s">
        <v>165</v>
      </c>
      <c r="BE435" s="153">
        <f t="shared" si="177"/>
        <v>0</v>
      </c>
      <c r="BF435" s="153">
        <f t="shared" si="178"/>
        <v>0</v>
      </c>
      <c r="BG435" s="153">
        <f t="shared" si="179"/>
        <v>0</v>
      </c>
      <c r="BH435" s="153">
        <f t="shared" si="180"/>
        <v>0</v>
      </c>
      <c r="BI435" s="153">
        <f t="shared" si="181"/>
        <v>0</v>
      </c>
      <c r="BJ435" s="18" t="s">
        <v>84</v>
      </c>
      <c r="BK435" s="153">
        <f t="shared" si="182"/>
        <v>0</v>
      </c>
      <c r="BL435" s="18" t="s">
        <v>174</v>
      </c>
      <c r="BM435" s="152" t="s">
        <v>1147</v>
      </c>
    </row>
    <row r="436" spans="2:65" s="1" customFormat="1" ht="101.5" customHeight="1" x14ac:dyDescent="0.2">
      <c r="B436" s="138"/>
      <c r="C436" s="154" t="s">
        <v>1148</v>
      </c>
      <c r="D436" s="154" t="s">
        <v>162</v>
      </c>
      <c r="E436" s="155" t="s">
        <v>1149</v>
      </c>
      <c r="F436" s="156" t="s">
        <v>3767</v>
      </c>
      <c r="G436" s="157" t="s">
        <v>178</v>
      </c>
      <c r="H436" s="158">
        <v>2</v>
      </c>
      <c r="I436" s="159"/>
      <c r="J436" s="160"/>
      <c r="K436" s="161">
        <f t="shared" si="170"/>
        <v>0</v>
      </c>
      <c r="L436" s="160"/>
      <c r="M436" s="162"/>
      <c r="N436" s="163" t="s">
        <v>3</v>
      </c>
      <c r="O436" s="148" t="s">
        <v>45</v>
      </c>
      <c r="P436" s="149">
        <f t="shared" si="171"/>
        <v>0</v>
      </c>
      <c r="Q436" s="149">
        <f t="shared" si="172"/>
        <v>0</v>
      </c>
      <c r="R436" s="149">
        <f t="shared" si="173"/>
        <v>0</v>
      </c>
      <c r="T436" s="150">
        <f t="shared" si="174"/>
        <v>0</v>
      </c>
      <c r="U436" s="150">
        <v>0</v>
      </c>
      <c r="V436" s="150">
        <f t="shared" si="175"/>
        <v>0</v>
      </c>
      <c r="W436" s="150">
        <v>0</v>
      </c>
      <c r="X436" s="151">
        <f t="shared" si="176"/>
        <v>0</v>
      </c>
      <c r="AR436" s="152" t="s">
        <v>193</v>
      </c>
      <c r="AT436" s="152" t="s">
        <v>162</v>
      </c>
      <c r="AU436" s="152" t="s">
        <v>164</v>
      </c>
      <c r="AY436" s="18" t="s">
        <v>165</v>
      </c>
      <c r="BE436" s="153">
        <f t="shared" si="177"/>
        <v>0</v>
      </c>
      <c r="BF436" s="153">
        <f t="shared" si="178"/>
        <v>0</v>
      </c>
      <c r="BG436" s="153">
        <f t="shared" si="179"/>
        <v>0</v>
      </c>
      <c r="BH436" s="153">
        <f t="shared" si="180"/>
        <v>0</v>
      </c>
      <c r="BI436" s="153">
        <f t="shared" si="181"/>
        <v>0</v>
      </c>
      <c r="BJ436" s="18" t="s">
        <v>84</v>
      </c>
      <c r="BK436" s="153">
        <f t="shared" si="182"/>
        <v>0</v>
      </c>
      <c r="BL436" s="18" t="s">
        <v>174</v>
      </c>
      <c r="BM436" s="152" t="s">
        <v>1150</v>
      </c>
    </row>
    <row r="437" spans="2:65" s="11" customFormat="1" ht="20.9" customHeight="1" x14ac:dyDescent="0.25">
      <c r="B437" s="125"/>
      <c r="D437" s="126" t="s">
        <v>75</v>
      </c>
      <c r="E437" s="136" t="s">
        <v>247</v>
      </c>
      <c r="F437" s="282" t="s">
        <v>248</v>
      </c>
      <c r="I437" s="128"/>
      <c r="J437" s="128"/>
      <c r="K437" s="137">
        <f>BK437</f>
        <v>0</v>
      </c>
      <c r="M437" s="125"/>
      <c r="N437" s="130"/>
      <c r="Q437" s="131">
        <f>SUM(Q438:Q439)</f>
        <v>0</v>
      </c>
      <c r="R437" s="131">
        <f>SUM(R438:R439)</f>
        <v>0</v>
      </c>
      <c r="T437" s="132">
        <f>SUM(T438:T439)</f>
        <v>0</v>
      </c>
      <c r="V437" s="132">
        <f>SUM(V438:V439)</f>
        <v>0</v>
      </c>
      <c r="X437" s="133">
        <f>SUM(X438:X439)</f>
        <v>0</v>
      </c>
      <c r="AR437" s="126" t="s">
        <v>164</v>
      </c>
      <c r="AT437" s="134" t="s">
        <v>75</v>
      </c>
      <c r="AU437" s="134" t="s">
        <v>86</v>
      </c>
      <c r="AY437" s="126" t="s">
        <v>165</v>
      </c>
      <c r="BK437" s="135">
        <f>SUM(BK438:BK439)</f>
        <v>0</v>
      </c>
    </row>
    <row r="438" spans="2:65" s="1" customFormat="1" ht="16.5" customHeight="1" x14ac:dyDescent="0.2">
      <c r="B438" s="138"/>
      <c r="C438" s="139" t="s">
        <v>1151</v>
      </c>
      <c r="D438" s="139" t="s">
        <v>170</v>
      </c>
      <c r="E438" s="140" t="s">
        <v>1152</v>
      </c>
      <c r="F438" s="141" t="s">
        <v>279</v>
      </c>
      <c r="G438" s="142" t="s">
        <v>252</v>
      </c>
      <c r="H438" s="143">
        <v>16</v>
      </c>
      <c r="I438" s="144"/>
      <c r="J438" s="144"/>
      <c r="K438" s="145">
        <f>ROUND(P438*H438,2)</f>
        <v>0</v>
      </c>
      <c r="L438" s="146"/>
      <c r="M438" s="33"/>
      <c r="N438" s="147" t="s">
        <v>3</v>
      </c>
      <c r="O438" s="148" t="s">
        <v>45</v>
      </c>
      <c r="P438" s="149">
        <f>I438+J438</f>
        <v>0</v>
      </c>
      <c r="Q438" s="149">
        <f>ROUND(I438*H438,2)</f>
        <v>0</v>
      </c>
      <c r="R438" s="149">
        <f>ROUND(J438*H438,2)</f>
        <v>0</v>
      </c>
      <c r="T438" s="150">
        <f>S438*H438</f>
        <v>0</v>
      </c>
      <c r="U438" s="150">
        <v>0</v>
      </c>
      <c r="V438" s="150">
        <f>U438*H438</f>
        <v>0</v>
      </c>
      <c r="W438" s="150">
        <v>0</v>
      </c>
      <c r="X438" s="151">
        <f>W438*H438</f>
        <v>0</v>
      </c>
      <c r="AR438" s="152" t="s">
        <v>174</v>
      </c>
      <c r="AT438" s="152" t="s">
        <v>170</v>
      </c>
      <c r="AU438" s="152" t="s">
        <v>164</v>
      </c>
      <c r="AY438" s="18" t="s">
        <v>165</v>
      </c>
      <c r="BE438" s="153">
        <f>IF(O438="základní",K438,0)</f>
        <v>0</v>
      </c>
      <c r="BF438" s="153">
        <f>IF(O438="snížená",K438,0)</f>
        <v>0</v>
      </c>
      <c r="BG438" s="153">
        <f>IF(O438="zákl. přenesená",K438,0)</f>
        <v>0</v>
      </c>
      <c r="BH438" s="153">
        <f>IF(O438="sníž. přenesená",K438,0)</f>
        <v>0</v>
      </c>
      <c r="BI438" s="153">
        <f>IF(O438="nulová",K438,0)</f>
        <v>0</v>
      </c>
      <c r="BJ438" s="18" t="s">
        <v>84</v>
      </c>
      <c r="BK438" s="153">
        <f>ROUND(P438*H438,2)</f>
        <v>0</v>
      </c>
      <c r="BL438" s="18" t="s">
        <v>174</v>
      </c>
      <c r="BM438" s="152" t="s">
        <v>1153</v>
      </c>
    </row>
    <row r="439" spans="2:65" s="1" customFormat="1" ht="16.5" customHeight="1" x14ac:dyDescent="0.2">
      <c r="B439" s="138"/>
      <c r="C439" s="139" t="s">
        <v>1154</v>
      </c>
      <c r="D439" s="139" t="s">
        <v>170</v>
      </c>
      <c r="E439" s="140" t="s">
        <v>1155</v>
      </c>
      <c r="F439" s="141" t="s">
        <v>1156</v>
      </c>
      <c r="G439" s="142" t="s">
        <v>252</v>
      </c>
      <c r="H439" s="143">
        <v>18</v>
      </c>
      <c r="I439" s="144"/>
      <c r="J439" s="144"/>
      <c r="K439" s="145">
        <f>ROUND(P439*H439,2)</f>
        <v>0</v>
      </c>
      <c r="L439" s="146"/>
      <c r="M439" s="33"/>
      <c r="N439" s="147" t="s">
        <v>3</v>
      </c>
      <c r="O439" s="148" t="s">
        <v>45</v>
      </c>
      <c r="P439" s="149">
        <f>I439+J439</f>
        <v>0</v>
      </c>
      <c r="Q439" s="149">
        <f>ROUND(I439*H439,2)</f>
        <v>0</v>
      </c>
      <c r="R439" s="149">
        <f>ROUND(J439*H439,2)</f>
        <v>0</v>
      </c>
      <c r="T439" s="150">
        <f>S439*H439</f>
        <v>0</v>
      </c>
      <c r="U439" s="150">
        <v>0</v>
      </c>
      <c r="V439" s="150">
        <f>U439*H439</f>
        <v>0</v>
      </c>
      <c r="W439" s="150">
        <v>0</v>
      </c>
      <c r="X439" s="151">
        <f>W439*H439</f>
        <v>0</v>
      </c>
      <c r="AR439" s="152" t="s">
        <v>174</v>
      </c>
      <c r="AT439" s="152" t="s">
        <v>170</v>
      </c>
      <c r="AU439" s="152" t="s">
        <v>164</v>
      </c>
      <c r="AY439" s="18" t="s">
        <v>165</v>
      </c>
      <c r="BE439" s="153">
        <f>IF(O439="základní",K439,0)</f>
        <v>0</v>
      </c>
      <c r="BF439" s="153">
        <f>IF(O439="snížená",K439,0)</f>
        <v>0</v>
      </c>
      <c r="BG439" s="153">
        <f>IF(O439="zákl. přenesená",K439,0)</f>
        <v>0</v>
      </c>
      <c r="BH439" s="153">
        <f>IF(O439="sníž. přenesená",K439,0)</f>
        <v>0</v>
      </c>
      <c r="BI439" s="153">
        <f>IF(O439="nulová",K439,0)</f>
        <v>0</v>
      </c>
      <c r="BJ439" s="18" t="s">
        <v>84</v>
      </c>
      <c r="BK439" s="153">
        <f>ROUND(P439*H439,2)</f>
        <v>0</v>
      </c>
      <c r="BL439" s="18" t="s">
        <v>174</v>
      </c>
      <c r="BM439" s="152" t="s">
        <v>1157</v>
      </c>
    </row>
    <row r="440" spans="2:65" s="11" customFormat="1" ht="20.9" customHeight="1" x14ac:dyDescent="0.25">
      <c r="B440" s="125"/>
      <c r="D440" s="126" t="s">
        <v>75</v>
      </c>
      <c r="E440" s="136" t="s">
        <v>305</v>
      </c>
      <c r="F440" s="282" t="s">
        <v>306</v>
      </c>
      <c r="I440" s="128"/>
      <c r="J440" s="128"/>
      <c r="K440" s="137">
        <f>BK440</f>
        <v>0</v>
      </c>
      <c r="M440" s="125"/>
      <c r="N440" s="130"/>
      <c r="Q440" s="131">
        <f>SUM(Q441:Q443)</f>
        <v>0</v>
      </c>
      <c r="R440" s="131">
        <f>SUM(R441:R443)</f>
        <v>0</v>
      </c>
      <c r="T440" s="132">
        <f>SUM(T441:T443)</f>
        <v>0</v>
      </c>
      <c r="V440" s="132">
        <f>SUM(V441:V443)</f>
        <v>0</v>
      </c>
      <c r="X440" s="133">
        <f>SUM(X441:X443)</f>
        <v>0</v>
      </c>
      <c r="AR440" s="126" t="s">
        <v>164</v>
      </c>
      <c r="AT440" s="134" t="s">
        <v>75</v>
      </c>
      <c r="AU440" s="134" t="s">
        <v>86</v>
      </c>
      <c r="AY440" s="126" t="s">
        <v>165</v>
      </c>
      <c r="BK440" s="135">
        <f>SUM(BK441:BK443)</f>
        <v>0</v>
      </c>
    </row>
    <row r="441" spans="2:65" s="1" customFormat="1" ht="16.5" customHeight="1" x14ac:dyDescent="0.2">
      <c r="B441" s="138"/>
      <c r="C441" s="139" t="s">
        <v>1158</v>
      </c>
      <c r="D441" s="139" t="s">
        <v>170</v>
      </c>
      <c r="E441" s="140" t="s">
        <v>308</v>
      </c>
      <c r="F441" s="141" t="s">
        <v>309</v>
      </c>
      <c r="G441" s="142" t="s">
        <v>310</v>
      </c>
      <c r="H441" s="143">
        <v>1</v>
      </c>
      <c r="I441" s="144"/>
      <c r="J441" s="144"/>
      <c r="K441" s="145">
        <f>ROUND(P441*H441,2)</f>
        <v>0</v>
      </c>
      <c r="L441" s="146"/>
      <c r="M441" s="33"/>
      <c r="N441" s="147" t="s">
        <v>3</v>
      </c>
      <c r="O441" s="148" t="s">
        <v>45</v>
      </c>
      <c r="P441" s="149">
        <f>I441+J441</f>
        <v>0</v>
      </c>
      <c r="Q441" s="149">
        <f>ROUND(I441*H441,2)</f>
        <v>0</v>
      </c>
      <c r="R441" s="149">
        <f>ROUND(J441*H441,2)</f>
        <v>0</v>
      </c>
      <c r="T441" s="150">
        <f>S441*H441</f>
        <v>0</v>
      </c>
      <c r="U441" s="150">
        <v>0</v>
      </c>
      <c r="V441" s="150">
        <f>U441*H441</f>
        <v>0</v>
      </c>
      <c r="W441" s="150">
        <v>0</v>
      </c>
      <c r="X441" s="151">
        <f>W441*H441</f>
        <v>0</v>
      </c>
      <c r="AR441" s="152" t="s">
        <v>311</v>
      </c>
      <c r="AT441" s="152" t="s">
        <v>170</v>
      </c>
      <c r="AU441" s="152" t="s">
        <v>164</v>
      </c>
      <c r="AY441" s="18" t="s">
        <v>165</v>
      </c>
      <c r="BE441" s="153">
        <f>IF(O441="základní",K441,0)</f>
        <v>0</v>
      </c>
      <c r="BF441" s="153">
        <f>IF(O441="snížená",K441,0)</f>
        <v>0</v>
      </c>
      <c r="BG441" s="153">
        <f>IF(O441="zákl. přenesená",K441,0)</f>
        <v>0</v>
      </c>
      <c r="BH441" s="153">
        <f>IF(O441="sníž. přenesená",K441,0)</f>
        <v>0</v>
      </c>
      <c r="BI441" s="153">
        <f>IF(O441="nulová",K441,0)</f>
        <v>0</v>
      </c>
      <c r="BJ441" s="18" t="s">
        <v>84</v>
      </c>
      <c r="BK441" s="153">
        <f>ROUND(P441*H441,2)</f>
        <v>0</v>
      </c>
      <c r="BL441" s="18" t="s">
        <v>311</v>
      </c>
      <c r="BM441" s="152" t="s">
        <v>1159</v>
      </c>
    </row>
    <row r="442" spans="2:65" s="1" customFormat="1" ht="24.15" customHeight="1" x14ac:dyDescent="0.2">
      <c r="B442" s="138"/>
      <c r="C442" s="139" t="s">
        <v>1160</v>
      </c>
      <c r="D442" s="139" t="s">
        <v>170</v>
      </c>
      <c r="E442" s="140" t="s">
        <v>314</v>
      </c>
      <c r="F442" s="141" t="s">
        <v>315</v>
      </c>
      <c r="G442" s="142" t="s">
        <v>310</v>
      </c>
      <c r="H442" s="143">
        <v>1</v>
      </c>
      <c r="I442" s="144"/>
      <c r="J442" s="144"/>
      <c r="K442" s="145">
        <f>ROUND(P442*H442,2)</f>
        <v>0</v>
      </c>
      <c r="L442" s="146"/>
      <c r="M442" s="33"/>
      <c r="N442" s="147" t="s">
        <v>3</v>
      </c>
      <c r="O442" s="148" t="s">
        <v>45</v>
      </c>
      <c r="P442" s="149">
        <f>I442+J442</f>
        <v>0</v>
      </c>
      <c r="Q442" s="149">
        <f>ROUND(I442*H442,2)</f>
        <v>0</v>
      </c>
      <c r="R442" s="149">
        <f>ROUND(J442*H442,2)</f>
        <v>0</v>
      </c>
      <c r="T442" s="150">
        <f>S442*H442</f>
        <v>0</v>
      </c>
      <c r="U442" s="150">
        <v>0</v>
      </c>
      <c r="V442" s="150">
        <f>U442*H442</f>
        <v>0</v>
      </c>
      <c r="W442" s="150">
        <v>0</v>
      </c>
      <c r="X442" s="151">
        <f>W442*H442</f>
        <v>0</v>
      </c>
      <c r="AR442" s="152" t="s">
        <v>311</v>
      </c>
      <c r="AT442" s="152" t="s">
        <v>170</v>
      </c>
      <c r="AU442" s="152" t="s">
        <v>164</v>
      </c>
      <c r="AY442" s="18" t="s">
        <v>165</v>
      </c>
      <c r="BE442" s="153">
        <f>IF(O442="základní",K442,0)</f>
        <v>0</v>
      </c>
      <c r="BF442" s="153">
        <f>IF(O442="snížená",K442,0)</f>
        <v>0</v>
      </c>
      <c r="BG442" s="153">
        <f>IF(O442="zákl. přenesená",K442,0)</f>
        <v>0</v>
      </c>
      <c r="BH442" s="153">
        <f>IF(O442="sníž. přenesená",K442,0)</f>
        <v>0</v>
      </c>
      <c r="BI442" s="153">
        <f>IF(O442="nulová",K442,0)</f>
        <v>0</v>
      </c>
      <c r="BJ442" s="18" t="s">
        <v>84</v>
      </c>
      <c r="BK442" s="153">
        <f>ROUND(P442*H442,2)</f>
        <v>0</v>
      </c>
      <c r="BL442" s="18" t="s">
        <v>311</v>
      </c>
      <c r="BM442" s="152" t="s">
        <v>1161</v>
      </c>
    </row>
    <row r="443" spans="2:65" s="1" customFormat="1" ht="16.5" customHeight="1" x14ac:dyDescent="0.2">
      <c r="B443" s="138"/>
      <c r="C443" s="139" t="s">
        <v>1162</v>
      </c>
      <c r="D443" s="139" t="s">
        <v>170</v>
      </c>
      <c r="E443" s="140" t="s">
        <v>318</v>
      </c>
      <c r="F443" s="141" t="s">
        <v>319</v>
      </c>
      <c r="G443" s="142" t="s">
        <v>310</v>
      </c>
      <c r="H443" s="143">
        <v>1</v>
      </c>
      <c r="I443" s="144"/>
      <c r="J443" s="144"/>
      <c r="K443" s="145">
        <f>ROUND(P443*H443,2)</f>
        <v>0</v>
      </c>
      <c r="L443" s="146"/>
      <c r="M443" s="33"/>
      <c r="N443" s="147" t="s">
        <v>3</v>
      </c>
      <c r="O443" s="148" t="s">
        <v>45</v>
      </c>
      <c r="P443" s="149">
        <f>I443+J443</f>
        <v>0</v>
      </c>
      <c r="Q443" s="149">
        <f>ROUND(I443*H443,2)</f>
        <v>0</v>
      </c>
      <c r="R443" s="149">
        <f>ROUND(J443*H443,2)</f>
        <v>0</v>
      </c>
      <c r="T443" s="150">
        <f>S443*H443</f>
        <v>0</v>
      </c>
      <c r="U443" s="150">
        <v>0</v>
      </c>
      <c r="V443" s="150">
        <f>U443*H443</f>
        <v>0</v>
      </c>
      <c r="W443" s="150">
        <v>0</v>
      </c>
      <c r="X443" s="151">
        <f>W443*H443</f>
        <v>0</v>
      </c>
      <c r="AR443" s="152" t="s">
        <v>311</v>
      </c>
      <c r="AT443" s="152" t="s">
        <v>170</v>
      </c>
      <c r="AU443" s="152" t="s">
        <v>164</v>
      </c>
      <c r="AY443" s="18" t="s">
        <v>165</v>
      </c>
      <c r="BE443" s="153">
        <f>IF(O443="základní",K443,0)</f>
        <v>0</v>
      </c>
      <c r="BF443" s="153">
        <f>IF(O443="snížená",K443,0)</f>
        <v>0</v>
      </c>
      <c r="BG443" s="153">
        <f>IF(O443="zákl. přenesená",K443,0)</f>
        <v>0</v>
      </c>
      <c r="BH443" s="153">
        <f>IF(O443="sníž. přenesená",K443,0)</f>
        <v>0</v>
      </c>
      <c r="BI443" s="153">
        <f>IF(O443="nulová",K443,0)</f>
        <v>0</v>
      </c>
      <c r="BJ443" s="18" t="s">
        <v>84</v>
      </c>
      <c r="BK443" s="153">
        <f>ROUND(P443*H443,2)</f>
        <v>0</v>
      </c>
      <c r="BL443" s="18" t="s">
        <v>311</v>
      </c>
      <c r="BM443" s="152" t="s">
        <v>1163</v>
      </c>
    </row>
    <row r="444" spans="2:65" s="11" customFormat="1" ht="22.75" customHeight="1" x14ac:dyDescent="0.25">
      <c r="B444" s="125"/>
      <c r="D444" s="126" t="s">
        <v>75</v>
      </c>
      <c r="E444" s="136" t="s">
        <v>1164</v>
      </c>
      <c r="F444" s="282" t="s">
        <v>1165</v>
      </c>
      <c r="I444" s="128"/>
      <c r="J444" s="128"/>
      <c r="K444" s="137">
        <f>BK444</f>
        <v>0</v>
      </c>
      <c r="M444" s="125"/>
      <c r="N444" s="130"/>
      <c r="Q444" s="131">
        <f>Q445</f>
        <v>0</v>
      </c>
      <c r="R444" s="131">
        <f>R445</f>
        <v>0</v>
      </c>
      <c r="T444" s="132">
        <f>T445</f>
        <v>0</v>
      </c>
      <c r="V444" s="132">
        <f>V445</f>
        <v>0</v>
      </c>
      <c r="X444" s="133">
        <f>X445</f>
        <v>0</v>
      </c>
      <c r="AR444" s="126" t="s">
        <v>164</v>
      </c>
      <c r="AT444" s="134" t="s">
        <v>75</v>
      </c>
      <c r="AU444" s="134" t="s">
        <v>84</v>
      </c>
      <c r="AY444" s="126" t="s">
        <v>165</v>
      </c>
      <c r="BK444" s="135">
        <f>BK445</f>
        <v>0</v>
      </c>
    </row>
    <row r="445" spans="2:65" s="11" customFormat="1" ht="20.9" customHeight="1" x14ac:dyDescent="0.25">
      <c r="B445" s="125"/>
      <c r="D445" s="126" t="s">
        <v>75</v>
      </c>
      <c r="E445" s="136" t="s">
        <v>1166</v>
      </c>
      <c r="F445" s="282" t="s">
        <v>1167</v>
      </c>
      <c r="I445" s="128"/>
      <c r="J445" s="128"/>
      <c r="K445" s="137">
        <f>BK445</f>
        <v>0</v>
      </c>
      <c r="M445" s="125"/>
      <c r="N445" s="130"/>
      <c r="Q445" s="131">
        <f>SUM(Q446:Q459)</f>
        <v>0</v>
      </c>
      <c r="R445" s="131">
        <f>SUM(R446:R459)</f>
        <v>0</v>
      </c>
      <c r="T445" s="132">
        <f>SUM(T446:T459)</f>
        <v>0</v>
      </c>
      <c r="V445" s="132">
        <f>SUM(V446:V459)</f>
        <v>0</v>
      </c>
      <c r="X445" s="133">
        <f>SUM(X446:X459)</f>
        <v>0</v>
      </c>
      <c r="AR445" s="126" t="s">
        <v>164</v>
      </c>
      <c r="AT445" s="134" t="s">
        <v>75</v>
      </c>
      <c r="AU445" s="134" t="s">
        <v>86</v>
      </c>
      <c r="AY445" s="126" t="s">
        <v>165</v>
      </c>
      <c r="BK445" s="135">
        <f>SUM(BK446:BK459)</f>
        <v>0</v>
      </c>
    </row>
    <row r="446" spans="2:65" s="1" customFormat="1" ht="49" customHeight="1" x14ac:dyDescent="0.2">
      <c r="B446" s="138"/>
      <c r="C446" s="139" t="s">
        <v>1168</v>
      </c>
      <c r="D446" s="139" t="s">
        <v>170</v>
      </c>
      <c r="E446" s="140" t="s">
        <v>1169</v>
      </c>
      <c r="F446" s="141" t="s">
        <v>1170</v>
      </c>
      <c r="G446" s="142" t="s">
        <v>178</v>
      </c>
      <c r="H446" s="143">
        <v>1</v>
      </c>
      <c r="I446" s="144"/>
      <c r="J446" s="144"/>
      <c r="K446" s="145">
        <f t="shared" ref="K446:K459" si="183">ROUND(P446*H446,2)</f>
        <v>0</v>
      </c>
      <c r="L446" s="146"/>
      <c r="M446" s="33"/>
      <c r="N446" s="147" t="s">
        <v>3</v>
      </c>
      <c r="O446" s="148" t="s">
        <v>45</v>
      </c>
      <c r="P446" s="149">
        <f t="shared" ref="P446:P459" si="184">I446+J446</f>
        <v>0</v>
      </c>
      <c r="Q446" s="149">
        <f t="shared" ref="Q446:Q459" si="185">ROUND(I446*H446,2)</f>
        <v>0</v>
      </c>
      <c r="R446" s="149">
        <f t="shared" ref="R446:R459" si="186">ROUND(J446*H446,2)</f>
        <v>0</v>
      </c>
      <c r="T446" s="150">
        <f t="shared" ref="T446:T459" si="187">S446*H446</f>
        <v>0</v>
      </c>
      <c r="U446" s="150">
        <v>0</v>
      </c>
      <c r="V446" s="150">
        <f t="shared" ref="V446:V459" si="188">U446*H446</f>
        <v>0</v>
      </c>
      <c r="W446" s="150">
        <v>0</v>
      </c>
      <c r="X446" s="151">
        <f t="shared" ref="X446:X459" si="189">W446*H446</f>
        <v>0</v>
      </c>
      <c r="AR446" s="152" t="s">
        <v>311</v>
      </c>
      <c r="AT446" s="152" t="s">
        <v>170</v>
      </c>
      <c r="AU446" s="152" t="s">
        <v>164</v>
      </c>
      <c r="AY446" s="18" t="s">
        <v>165</v>
      </c>
      <c r="BE446" s="153">
        <f t="shared" ref="BE446:BE459" si="190">IF(O446="základní",K446,0)</f>
        <v>0</v>
      </c>
      <c r="BF446" s="153">
        <f t="shared" ref="BF446:BF459" si="191">IF(O446="snížená",K446,0)</f>
        <v>0</v>
      </c>
      <c r="BG446" s="153">
        <f t="shared" ref="BG446:BG459" si="192">IF(O446="zákl. přenesená",K446,0)</f>
        <v>0</v>
      </c>
      <c r="BH446" s="153">
        <f t="shared" ref="BH446:BH459" si="193">IF(O446="sníž. přenesená",K446,0)</f>
        <v>0</v>
      </c>
      <c r="BI446" s="153">
        <f t="shared" ref="BI446:BI459" si="194">IF(O446="nulová",K446,0)</f>
        <v>0</v>
      </c>
      <c r="BJ446" s="18" t="s">
        <v>84</v>
      </c>
      <c r="BK446" s="153">
        <f t="shared" ref="BK446:BK459" si="195">ROUND(P446*H446,2)</f>
        <v>0</v>
      </c>
      <c r="BL446" s="18" t="s">
        <v>311</v>
      </c>
      <c r="BM446" s="152" t="s">
        <v>1171</v>
      </c>
    </row>
    <row r="447" spans="2:65" s="1" customFormat="1" ht="33" customHeight="1" x14ac:dyDescent="0.2">
      <c r="B447" s="138"/>
      <c r="C447" s="139" t="s">
        <v>1172</v>
      </c>
      <c r="D447" s="139" t="s">
        <v>170</v>
      </c>
      <c r="E447" s="140" t="s">
        <v>1173</v>
      </c>
      <c r="F447" s="141" t="s">
        <v>1174</v>
      </c>
      <c r="G447" s="142" t="s">
        <v>178</v>
      </c>
      <c r="H447" s="143">
        <v>1</v>
      </c>
      <c r="I447" s="144"/>
      <c r="J447" s="144"/>
      <c r="K447" s="145">
        <f t="shared" si="183"/>
        <v>0</v>
      </c>
      <c r="L447" s="146"/>
      <c r="M447" s="33"/>
      <c r="N447" s="147" t="s">
        <v>3</v>
      </c>
      <c r="O447" s="148" t="s">
        <v>45</v>
      </c>
      <c r="P447" s="149">
        <f t="shared" si="184"/>
        <v>0</v>
      </c>
      <c r="Q447" s="149">
        <f t="shared" si="185"/>
        <v>0</v>
      </c>
      <c r="R447" s="149">
        <f t="shared" si="186"/>
        <v>0</v>
      </c>
      <c r="T447" s="150">
        <f t="shared" si="187"/>
        <v>0</v>
      </c>
      <c r="U447" s="150">
        <v>0</v>
      </c>
      <c r="V447" s="150">
        <f t="shared" si="188"/>
        <v>0</v>
      </c>
      <c r="W447" s="150">
        <v>0</v>
      </c>
      <c r="X447" s="151">
        <f t="shared" si="189"/>
        <v>0</v>
      </c>
      <c r="AR447" s="152" t="s">
        <v>311</v>
      </c>
      <c r="AT447" s="152" t="s">
        <v>170</v>
      </c>
      <c r="AU447" s="152" t="s">
        <v>164</v>
      </c>
      <c r="AY447" s="18" t="s">
        <v>165</v>
      </c>
      <c r="BE447" s="153">
        <f t="shared" si="190"/>
        <v>0</v>
      </c>
      <c r="BF447" s="153">
        <f t="shared" si="191"/>
        <v>0</v>
      </c>
      <c r="BG447" s="153">
        <f t="shared" si="192"/>
        <v>0</v>
      </c>
      <c r="BH447" s="153">
        <f t="shared" si="193"/>
        <v>0</v>
      </c>
      <c r="BI447" s="153">
        <f t="shared" si="194"/>
        <v>0</v>
      </c>
      <c r="BJ447" s="18" t="s">
        <v>84</v>
      </c>
      <c r="BK447" s="153">
        <f t="shared" si="195"/>
        <v>0</v>
      </c>
      <c r="BL447" s="18" t="s">
        <v>311</v>
      </c>
      <c r="BM447" s="152" t="s">
        <v>1175</v>
      </c>
    </row>
    <row r="448" spans="2:65" s="1" customFormat="1" ht="24.15" customHeight="1" x14ac:dyDescent="0.2">
      <c r="B448" s="138"/>
      <c r="C448" s="139" t="s">
        <v>1176</v>
      </c>
      <c r="D448" s="139" t="s">
        <v>170</v>
      </c>
      <c r="E448" s="140" t="s">
        <v>1177</v>
      </c>
      <c r="F448" s="141" t="s">
        <v>1178</v>
      </c>
      <c r="G448" s="142" t="s">
        <v>178</v>
      </c>
      <c r="H448" s="143">
        <v>3</v>
      </c>
      <c r="I448" s="144"/>
      <c r="J448" s="144"/>
      <c r="K448" s="145">
        <f t="shared" si="183"/>
        <v>0</v>
      </c>
      <c r="L448" s="146"/>
      <c r="M448" s="33"/>
      <c r="N448" s="147" t="s">
        <v>3</v>
      </c>
      <c r="O448" s="148" t="s">
        <v>45</v>
      </c>
      <c r="P448" s="149">
        <f t="shared" si="184"/>
        <v>0</v>
      </c>
      <c r="Q448" s="149">
        <f t="shared" si="185"/>
        <v>0</v>
      </c>
      <c r="R448" s="149">
        <f t="shared" si="186"/>
        <v>0</v>
      </c>
      <c r="T448" s="150">
        <f t="shared" si="187"/>
        <v>0</v>
      </c>
      <c r="U448" s="150">
        <v>0</v>
      </c>
      <c r="V448" s="150">
        <f t="shared" si="188"/>
        <v>0</v>
      </c>
      <c r="W448" s="150">
        <v>0</v>
      </c>
      <c r="X448" s="151">
        <f t="shared" si="189"/>
        <v>0</v>
      </c>
      <c r="AR448" s="152" t="s">
        <v>311</v>
      </c>
      <c r="AT448" s="152" t="s">
        <v>170</v>
      </c>
      <c r="AU448" s="152" t="s">
        <v>164</v>
      </c>
      <c r="AY448" s="18" t="s">
        <v>165</v>
      </c>
      <c r="BE448" s="153">
        <f t="shared" si="190"/>
        <v>0</v>
      </c>
      <c r="BF448" s="153">
        <f t="shared" si="191"/>
        <v>0</v>
      </c>
      <c r="BG448" s="153">
        <f t="shared" si="192"/>
        <v>0</v>
      </c>
      <c r="BH448" s="153">
        <f t="shared" si="193"/>
        <v>0</v>
      </c>
      <c r="BI448" s="153">
        <f t="shared" si="194"/>
        <v>0</v>
      </c>
      <c r="BJ448" s="18" t="s">
        <v>84</v>
      </c>
      <c r="BK448" s="153">
        <f t="shared" si="195"/>
        <v>0</v>
      </c>
      <c r="BL448" s="18" t="s">
        <v>311</v>
      </c>
      <c r="BM448" s="152" t="s">
        <v>1179</v>
      </c>
    </row>
    <row r="449" spans="2:65" s="1" customFormat="1" ht="16.5" customHeight="1" x14ac:dyDescent="0.2">
      <c r="B449" s="138"/>
      <c r="C449" s="139" t="s">
        <v>1180</v>
      </c>
      <c r="D449" s="139" t="s">
        <v>170</v>
      </c>
      <c r="E449" s="140" t="s">
        <v>1181</v>
      </c>
      <c r="F449" s="141" t="s">
        <v>1182</v>
      </c>
      <c r="G449" s="142" t="s">
        <v>178</v>
      </c>
      <c r="H449" s="143">
        <v>1</v>
      </c>
      <c r="I449" s="144"/>
      <c r="J449" s="144"/>
      <c r="K449" s="145">
        <f t="shared" si="183"/>
        <v>0</v>
      </c>
      <c r="L449" s="146"/>
      <c r="M449" s="33"/>
      <c r="N449" s="147" t="s">
        <v>3</v>
      </c>
      <c r="O449" s="148" t="s">
        <v>45</v>
      </c>
      <c r="P449" s="149">
        <f t="shared" si="184"/>
        <v>0</v>
      </c>
      <c r="Q449" s="149">
        <f t="shared" si="185"/>
        <v>0</v>
      </c>
      <c r="R449" s="149">
        <f t="shared" si="186"/>
        <v>0</v>
      </c>
      <c r="T449" s="150">
        <f t="shared" si="187"/>
        <v>0</v>
      </c>
      <c r="U449" s="150">
        <v>0</v>
      </c>
      <c r="V449" s="150">
        <f t="shared" si="188"/>
        <v>0</v>
      </c>
      <c r="W449" s="150">
        <v>0</v>
      </c>
      <c r="X449" s="151">
        <f t="shared" si="189"/>
        <v>0</v>
      </c>
      <c r="AR449" s="152" t="s">
        <v>311</v>
      </c>
      <c r="AT449" s="152" t="s">
        <v>170</v>
      </c>
      <c r="AU449" s="152" t="s">
        <v>164</v>
      </c>
      <c r="AY449" s="18" t="s">
        <v>165</v>
      </c>
      <c r="BE449" s="153">
        <f t="shared" si="190"/>
        <v>0</v>
      </c>
      <c r="BF449" s="153">
        <f t="shared" si="191"/>
        <v>0</v>
      </c>
      <c r="BG449" s="153">
        <f t="shared" si="192"/>
        <v>0</v>
      </c>
      <c r="BH449" s="153">
        <f t="shared" si="193"/>
        <v>0</v>
      </c>
      <c r="BI449" s="153">
        <f t="shared" si="194"/>
        <v>0</v>
      </c>
      <c r="BJ449" s="18" t="s">
        <v>84</v>
      </c>
      <c r="BK449" s="153">
        <f t="shared" si="195"/>
        <v>0</v>
      </c>
      <c r="BL449" s="18" t="s">
        <v>311</v>
      </c>
      <c r="BM449" s="152" t="s">
        <v>1183</v>
      </c>
    </row>
    <row r="450" spans="2:65" s="1" customFormat="1" ht="24.15" customHeight="1" x14ac:dyDescent="0.2">
      <c r="B450" s="138"/>
      <c r="C450" s="139" t="s">
        <v>1184</v>
      </c>
      <c r="D450" s="139" t="s">
        <v>170</v>
      </c>
      <c r="E450" s="140" t="s">
        <v>1185</v>
      </c>
      <c r="F450" s="141" t="s">
        <v>1186</v>
      </c>
      <c r="G450" s="142" t="s">
        <v>178</v>
      </c>
      <c r="H450" s="143">
        <v>1</v>
      </c>
      <c r="I450" s="144"/>
      <c r="J450" s="144"/>
      <c r="K450" s="145">
        <f t="shared" si="183"/>
        <v>0</v>
      </c>
      <c r="L450" s="146"/>
      <c r="M450" s="33"/>
      <c r="N450" s="147" t="s">
        <v>3</v>
      </c>
      <c r="O450" s="148" t="s">
        <v>45</v>
      </c>
      <c r="P450" s="149">
        <f t="shared" si="184"/>
        <v>0</v>
      </c>
      <c r="Q450" s="149">
        <f t="shared" si="185"/>
        <v>0</v>
      </c>
      <c r="R450" s="149">
        <f t="shared" si="186"/>
        <v>0</v>
      </c>
      <c r="T450" s="150">
        <f t="shared" si="187"/>
        <v>0</v>
      </c>
      <c r="U450" s="150">
        <v>0</v>
      </c>
      <c r="V450" s="150">
        <f t="shared" si="188"/>
        <v>0</v>
      </c>
      <c r="W450" s="150">
        <v>0</v>
      </c>
      <c r="X450" s="151">
        <f t="shared" si="189"/>
        <v>0</v>
      </c>
      <c r="AR450" s="152" t="s">
        <v>311</v>
      </c>
      <c r="AT450" s="152" t="s">
        <v>170</v>
      </c>
      <c r="AU450" s="152" t="s">
        <v>164</v>
      </c>
      <c r="AY450" s="18" t="s">
        <v>165</v>
      </c>
      <c r="BE450" s="153">
        <f t="shared" si="190"/>
        <v>0</v>
      </c>
      <c r="BF450" s="153">
        <f t="shared" si="191"/>
        <v>0</v>
      </c>
      <c r="BG450" s="153">
        <f t="shared" si="192"/>
        <v>0</v>
      </c>
      <c r="BH450" s="153">
        <f t="shared" si="193"/>
        <v>0</v>
      </c>
      <c r="BI450" s="153">
        <f t="shared" si="194"/>
        <v>0</v>
      </c>
      <c r="BJ450" s="18" t="s">
        <v>84</v>
      </c>
      <c r="BK450" s="153">
        <f t="shared" si="195"/>
        <v>0</v>
      </c>
      <c r="BL450" s="18" t="s">
        <v>311</v>
      </c>
      <c r="BM450" s="152" t="s">
        <v>1187</v>
      </c>
    </row>
    <row r="451" spans="2:65" s="1" customFormat="1" ht="24.15" customHeight="1" x14ac:dyDescent="0.2">
      <c r="B451" s="138"/>
      <c r="C451" s="139" t="s">
        <v>1188</v>
      </c>
      <c r="D451" s="139" t="s">
        <v>170</v>
      </c>
      <c r="E451" s="140" t="s">
        <v>1189</v>
      </c>
      <c r="F451" s="141" t="s">
        <v>1190</v>
      </c>
      <c r="G451" s="142" t="s">
        <v>3</v>
      </c>
      <c r="H451" s="143">
        <v>4</v>
      </c>
      <c r="I451" s="144"/>
      <c r="J451" s="144"/>
      <c r="K451" s="145">
        <f t="shared" si="183"/>
        <v>0</v>
      </c>
      <c r="L451" s="146"/>
      <c r="M451" s="33"/>
      <c r="N451" s="147" t="s">
        <v>3</v>
      </c>
      <c r="O451" s="148" t="s">
        <v>45</v>
      </c>
      <c r="P451" s="149">
        <f t="shared" si="184"/>
        <v>0</v>
      </c>
      <c r="Q451" s="149">
        <f t="shared" si="185"/>
        <v>0</v>
      </c>
      <c r="R451" s="149">
        <f t="shared" si="186"/>
        <v>0</v>
      </c>
      <c r="T451" s="150">
        <f t="shared" si="187"/>
        <v>0</v>
      </c>
      <c r="U451" s="150">
        <v>0</v>
      </c>
      <c r="V451" s="150">
        <f t="shared" si="188"/>
        <v>0</v>
      </c>
      <c r="W451" s="150">
        <v>0</v>
      </c>
      <c r="X451" s="151">
        <f t="shared" si="189"/>
        <v>0</v>
      </c>
      <c r="AR451" s="152" t="s">
        <v>311</v>
      </c>
      <c r="AT451" s="152" t="s">
        <v>170</v>
      </c>
      <c r="AU451" s="152" t="s">
        <v>164</v>
      </c>
      <c r="AY451" s="18" t="s">
        <v>165</v>
      </c>
      <c r="BE451" s="153">
        <f t="shared" si="190"/>
        <v>0</v>
      </c>
      <c r="BF451" s="153">
        <f t="shared" si="191"/>
        <v>0</v>
      </c>
      <c r="BG451" s="153">
        <f t="shared" si="192"/>
        <v>0</v>
      </c>
      <c r="BH451" s="153">
        <f t="shared" si="193"/>
        <v>0</v>
      </c>
      <c r="BI451" s="153">
        <f t="shared" si="194"/>
        <v>0</v>
      </c>
      <c r="BJ451" s="18" t="s">
        <v>84</v>
      </c>
      <c r="BK451" s="153">
        <f t="shared" si="195"/>
        <v>0</v>
      </c>
      <c r="BL451" s="18" t="s">
        <v>311</v>
      </c>
      <c r="BM451" s="152" t="s">
        <v>1191</v>
      </c>
    </row>
    <row r="452" spans="2:65" s="1" customFormat="1" ht="24.15" customHeight="1" x14ac:dyDescent="0.2">
      <c r="B452" s="138"/>
      <c r="C452" s="139" t="s">
        <v>1192</v>
      </c>
      <c r="D452" s="139" t="s">
        <v>170</v>
      </c>
      <c r="E452" s="140" t="s">
        <v>1193</v>
      </c>
      <c r="F452" s="141" t="s">
        <v>1194</v>
      </c>
      <c r="G452" s="142" t="s">
        <v>178</v>
      </c>
      <c r="H452" s="143">
        <v>1</v>
      </c>
      <c r="I452" s="144"/>
      <c r="J452" s="144"/>
      <c r="K452" s="145">
        <f t="shared" si="183"/>
        <v>0</v>
      </c>
      <c r="L452" s="146"/>
      <c r="M452" s="33"/>
      <c r="N452" s="147" t="s">
        <v>3</v>
      </c>
      <c r="O452" s="148" t="s">
        <v>45</v>
      </c>
      <c r="P452" s="149">
        <f t="shared" si="184"/>
        <v>0</v>
      </c>
      <c r="Q452" s="149">
        <f t="shared" si="185"/>
        <v>0</v>
      </c>
      <c r="R452" s="149">
        <f t="shared" si="186"/>
        <v>0</v>
      </c>
      <c r="T452" s="150">
        <f t="shared" si="187"/>
        <v>0</v>
      </c>
      <c r="U452" s="150">
        <v>0</v>
      </c>
      <c r="V452" s="150">
        <f t="shared" si="188"/>
        <v>0</v>
      </c>
      <c r="W452" s="150">
        <v>0</v>
      </c>
      <c r="X452" s="151">
        <f t="shared" si="189"/>
        <v>0</v>
      </c>
      <c r="AR452" s="152" t="s">
        <v>311</v>
      </c>
      <c r="AT452" s="152" t="s">
        <v>170</v>
      </c>
      <c r="AU452" s="152" t="s">
        <v>164</v>
      </c>
      <c r="AY452" s="18" t="s">
        <v>165</v>
      </c>
      <c r="BE452" s="153">
        <f t="shared" si="190"/>
        <v>0</v>
      </c>
      <c r="BF452" s="153">
        <f t="shared" si="191"/>
        <v>0</v>
      </c>
      <c r="BG452" s="153">
        <f t="shared" si="192"/>
        <v>0</v>
      </c>
      <c r="BH452" s="153">
        <f t="shared" si="193"/>
        <v>0</v>
      </c>
      <c r="BI452" s="153">
        <f t="shared" si="194"/>
        <v>0</v>
      </c>
      <c r="BJ452" s="18" t="s">
        <v>84</v>
      </c>
      <c r="BK452" s="153">
        <f t="shared" si="195"/>
        <v>0</v>
      </c>
      <c r="BL452" s="18" t="s">
        <v>311</v>
      </c>
      <c r="BM452" s="152" t="s">
        <v>1195</v>
      </c>
    </row>
    <row r="453" spans="2:65" s="1" customFormat="1" ht="21.75" customHeight="1" x14ac:dyDescent="0.2">
      <c r="B453" s="138"/>
      <c r="C453" s="139" t="s">
        <v>1196</v>
      </c>
      <c r="D453" s="139" t="s">
        <v>170</v>
      </c>
      <c r="E453" s="140" t="s">
        <v>1197</v>
      </c>
      <c r="F453" s="141" t="s">
        <v>1198</v>
      </c>
      <c r="G453" s="142" t="s">
        <v>178</v>
      </c>
      <c r="H453" s="143">
        <v>1</v>
      </c>
      <c r="I453" s="144"/>
      <c r="J453" s="144"/>
      <c r="K453" s="145">
        <f t="shared" si="183"/>
        <v>0</v>
      </c>
      <c r="L453" s="146"/>
      <c r="M453" s="33"/>
      <c r="N453" s="147" t="s">
        <v>3</v>
      </c>
      <c r="O453" s="148" t="s">
        <v>45</v>
      </c>
      <c r="P453" s="149">
        <f t="shared" si="184"/>
        <v>0</v>
      </c>
      <c r="Q453" s="149">
        <f t="shared" si="185"/>
        <v>0</v>
      </c>
      <c r="R453" s="149">
        <f t="shared" si="186"/>
        <v>0</v>
      </c>
      <c r="T453" s="150">
        <f t="shared" si="187"/>
        <v>0</v>
      </c>
      <c r="U453" s="150">
        <v>0</v>
      </c>
      <c r="V453" s="150">
        <f t="shared" si="188"/>
        <v>0</v>
      </c>
      <c r="W453" s="150">
        <v>0</v>
      </c>
      <c r="X453" s="151">
        <f t="shared" si="189"/>
        <v>0</v>
      </c>
      <c r="AR453" s="152" t="s">
        <v>311</v>
      </c>
      <c r="AT453" s="152" t="s">
        <v>170</v>
      </c>
      <c r="AU453" s="152" t="s">
        <v>164</v>
      </c>
      <c r="AY453" s="18" t="s">
        <v>165</v>
      </c>
      <c r="BE453" s="153">
        <f t="shared" si="190"/>
        <v>0</v>
      </c>
      <c r="BF453" s="153">
        <f t="shared" si="191"/>
        <v>0</v>
      </c>
      <c r="BG453" s="153">
        <f t="shared" si="192"/>
        <v>0</v>
      </c>
      <c r="BH453" s="153">
        <f t="shared" si="193"/>
        <v>0</v>
      </c>
      <c r="BI453" s="153">
        <f t="shared" si="194"/>
        <v>0</v>
      </c>
      <c r="BJ453" s="18" t="s">
        <v>84</v>
      </c>
      <c r="BK453" s="153">
        <f t="shared" si="195"/>
        <v>0</v>
      </c>
      <c r="BL453" s="18" t="s">
        <v>311</v>
      </c>
      <c r="BM453" s="152" t="s">
        <v>1199</v>
      </c>
    </row>
    <row r="454" spans="2:65" s="1" customFormat="1" ht="16.5" customHeight="1" x14ac:dyDescent="0.2">
      <c r="B454" s="138"/>
      <c r="C454" s="139" t="s">
        <v>1200</v>
      </c>
      <c r="D454" s="139" t="s">
        <v>170</v>
      </c>
      <c r="E454" s="140" t="s">
        <v>1201</v>
      </c>
      <c r="F454" s="141" t="s">
        <v>1202</v>
      </c>
      <c r="G454" s="142" t="s">
        <v>178</v>
      </c>
      <c r="H454" s="143">
        <v>1</v>
      </c>
      <c r="I454" s="144"/>
      <c r="J454" s="144"/>
      <c r="K454" s="145">
        <f t="shared" si="183"/>
        <v>0</v>
      </c>
      <c r="L454" s="146"/>
      <c r="M454" s="33"/>
      <c r="N454" s="147" t="s">
        <v>3</v>
      </c>
      <c r="O454" s="148" t="s">
        <v>45</v>
      </c>
      <c r="P454" s="149">
        <f t="shared" si="184"/>
        <v>0</v>
      </c>
      <c r="Q454" s="149">
        <f t="shared" si="185"/>
        <v>0</v>
      </c>
      <c r="R454" s="149">
        <f t="shared" si="186"/>
        <v>0</v>
      </c>
      <c r="T454" s="150">
        <f t="shared" si="187"/>
        <v>0</v>
      </c>
      <c r="U454" s="150">
        <v>0</v>
      </c>
      <c r="V454" s="150">
        <f t="shared" si="188"/>
        <v>0</v>
      </c>
      <c r="W454" s="150">
        <v>0</v>
      </c>
      <c r="X454" s="151">
        <f t="shared" si="189"/>
        <v>0</v>
      </c>
      <c r="AR454" s="152" t="s">
        <v>311</v>
      </c>
      <c r="AT454" s="152" t="s">
        <v>170</v>
      </c>
      <c r="AU454" s="152" t="s">
        <v>164</v>
      </c>
      <c r="AY454" s="18" t="s">
        <v>165</v>
      </c>
      <c r="BE454" s="153">
        <f t="shared" si="190"/>
        <v>0</v>
      </c>
      <c r="BF454" s="153">
        <f t="shared" si="191"/>
        <v>0</v>
      </c>
      <c r="BG454" s="153">
        <f t="shared" si="192"/>
        <v>0</v>
      </c>
      <c r="BH454" s="153">
        <f t="shared" si="193"/>
        <v>0</v>
      </c>
      <c r="BI454" s="153">
        <f t="shared" si="194"/>
        <v>0</v>
      </c>
      <c r="BJ454" s="18" t="s">
        <v>84</v>
      </c>
      <c r="BK454" s="153">
        <f t="shared" si="195"/>
        <v>0</v>
      </c>
      <c r="BL454" s="18" t="s">
        <v>311</v>
      </c>
      <c r="BM454" s="152" t="s">
        <v>1203</v>
      </c>
    </row>
    <row r="455" spans="2:65" s="1" customFormat="1" ht="16.5" customHeight="1" x14ac:dyDescent="0.2">
      <c r="B455" s="138"/>
      <c r="C455" s="139" t="s">
        <v>1204</v>
      </c>
      <c r="D455" s="139" t="s">
        <v>170</v>
      </c>
      <c r="E455" s="140" t="s">
        <v>1205</v>
      </c>
      <c r="F455" s="141" t="s">
        <v>1206</v>
      </c>
      <c r="G455" s="142" t="s">
        <v>1207</v>
      </c>
      <c r="H455" s="143">
        <v>16</v>
      </c>
      <c r="I455" s="144"/>
      <c r="J455" s="144"/>
      <c r="K455" s="145">
        <f t="shared" si="183"/>
        <v>0</v>
      </c>
      <c r="L455" s="146"/>
      <c r="M455" s="33"/>
      <c r="N455" s="147" t="s">
        <v>3</v>
      </c>
      <c r="O455" s="148" t="s">
        <v>45</v>
      </c>
      <c r="P455" s="149">
        <f t="shared" si="184"/>
        <v>0</v>
      </c>
      <c r="Q455" s="149">
        <f t="shared" si="185"/>
        <v>0</v>
      </c>
      <c r="R455" s="149">
        <f t="shared" si="186"/>
        <v>0</v>
      </c>
      <c r="T455" s="150">
        <f t="shared" si="187"/>
        <v>0</v>
      </c>
      <c r="U455" s="150">
        <v>0</v>
      </c>
      <c r="V455" s="150">
        <f t="shared" si="188"/>
        <v>0</v>
      </c>
      <c r="W455" s="150">
        <v>0</v>
      </c>
      <c r="X455" s="151">
        <f t="shared" si="189"/>
        <v>0</v>
      </c>
      <c r="AR455" s="152" t="s">
        <v>311</v>
      </c>
      <c r="AT455" s="152" t="s">
        <v>170</v>
      </c>
      <c r="AU455" s="152" t="s">
        <v>164</v>
      </c>
      <c r="AY455" s="18" t="s">
        <v>165</v>
      </c>
      <c r="BE455" s="153">
        <f t="shared" si="190"/>
        <v>0</v>
      </c>
      <c r="BF455" s="153">
        <f t="shared" si="191"/>
        <v>0</v>
      </c>
      <c r="BG455" s="153">
        <f t="shared" si="192"/>
        <v>0</v>
      </c>
      <c r="BH455" s="153">
        <f t="shared" si="193"/>
        <v>0</v>
      </c>
      <c r="BI455" s="153">
        <f t="shared" si="194"/>
        <v>0</v>
      </c>
      <c r="BJ455" s="18" t="s">
        <v>84</v>
      </c>
      <c r="BK455" s="153">
        <f t="shared" si="195"/>
        <v>0</v>
      </c>
      <c r="BL455" s="18" t="s">
        <v>311</v>
      </c>
      <c r="BM455" s="152" t="s">
        <v>1208</v>
      </c>
    </row>
    <row r="456" spans="2:65" s="1" customFormat="1" ht="24.15" customHeight="1" x14ac:dyDescent="0.2">
      <c r="B456" s="138"/>
      <c r="C456" s="139" t="s">
        <v>1209</v>
      </c>
      <c r="D456" s="139" t="s">
        <v>170</v>
      </c>
      <c r="E456" s="140" t="s">
        <v>1210</v>
      </c>
      <c r="F456" s="141" t="s">
        <v>1211</v>
      </c>
      <c r="G456" s="142" t="s">
        <v>178</v>
      </c>
      <c r="H456" s="143">
        <v>1</v>
      </c>
      <c r="I456" s="144"/>
      <c r="J456" s="144"/>
      <c r="K456" s="145">
        <f t="shared" si="183"/>
        <v>0</v>
      </c>
      <c r="L456" s="146"/>
      <c r="M456" s="33"/>
      <c r="N456" s="147" t="s">
        <v>3</v>
      </c>
      <c r="O456" s="148" t="s">
        <v>45</v>
      </c>
      <c r="P456" s="149">
        <f t="shared" si="184"/>
        <v>0</v>
      </c>
      <c r="Q456" s="149">
        <f t="shared" si="185"/>
        <v>0</v>
      </c>
      <c r="R456" s="149">
        <f t="shared" si="186"/>
        <v>0</v>
      </c>
      <c r="T456" s="150">
        <f t="shared" si="187"/>
        <v>0</v>
      </c>
      <c r="U456" s="150">
        <v>0</v>
      </c>
      <c r="V456" s="150">
        <f t="shared" si="188"/>
        <v>0</v>
      </c>
      <c r="W456" s="150">
        <v>0</v>
      </c>
      <c r="X456" s="151">
        <f t="shared" si="189"/>
        <v>0</v>
      </c>
      <c r="AR456" s="152" t="s">
        <v>311</v>
      </c>
      <c r="AT456" s="152" t="s">
        <v>170</v>
      </c>
      <c r="AU456" s="152" t="s">
        <v>164</v>
      </c>
      <c r="AY456" s="18" t="s">
        <v>165</v>
      </c>
      <c r="BE456" s="153">
        <f t="shared" si="190"/>
        <v>0</v>
      </c>
      <c r="BF456" s="153">
        <f t="shared" si="191"/>
        <v>0</v>
      </c>
      <c r="BG456" s="153">
        <f t="shared" si="192"/>
        <v>0</v>
      </c>
      <c r="BH456" s="153">
        <f t="shared" si="193"/>
        <v>0</v>
      </c>
      <c r="BI456" s="153">
        <f t="shared" si="194"/>
        <v>0</v>
      </c>
      <c r="BJ456" s="18" t="s">
        <v>84</v>
      </c>
      <c r="BK456" s="153">
        <f t="shared" si="195"/>
        <v>0</v>
      </c>
      <c r="BL456" s="18" t="s">
        <v>311</v>
      </c>
      <c r="BM456" s="152" t="s">
        <v>1212</v>
      </c>
    </row>
    <row r="457" spans="2:65" s="1" customFormat="1" ht="24.15" customHeight="1" x14ac:dyDescent="0.2">
      <c r="B457" s="138"/>
      <c r="C457" s="139" t="s">
        <v>1213</v>
      </c>
      <c r="D457" s="139" t="s">
        <v>170</v>
      </c>
      <c r="E457" s="140" t="s">
        <v>1214</v>
      </c>
      <c r="F457" s="141" t="s">
        <v>1215</v>
      </c>
      <c r="G457" s="142" t="s">
        <v>178</v>
      </c>
      <c r="H457" s="143">
        <v>4</v>
      </c>
      <c r="I457" s="144"/>
      <c r="J457" s="144"/>
      <c r="K457" s="145">
        <f t="shared" si="183"/>
        <v>0</v>
      </c>
      <c r="L457" s="146"/>
      <c r="M457" s="33"/>
      <c r="N457" s="147" t="s">
        <v>3</v>
      </c>
      <c r="O457" s="148" t="s">
        <v>45</v>
      </c>
      <c r="P457" s="149">
        <f t="shared" si="184"/>
        <v>0</v>
      </c>
      <c r="Q457" s="149">
        <f t="shared" si="185"/>
        <v>0</v>
      </c>
      <c r="R457" s="149">
        <f t="shared" si="186"/>
        <v>0</v>
      </c>
      <c r="T457" s="150">
        <f t="shared" si="187"/>
        <v>0</v>
      </c>
      <c r="U457" s="150">
        <v>0</v>
      </c>
      <c r="V457" s="150">
        <f t="shared" si="188"/>
        <v>0</v>
      </c>
      <c r="W457" s="150">
        <v>0</v>
      </c>
      <c r="X457" s="151">
        <f t="shared" si="189"/>
        <v>0</v>
      </c>
      <c r="AR457" s="152" t="s">
        <v>311</v>
      </c>
      <c r="AT457" s="152" t="s">
        <v>170</v>
      </c>
      <c r="AU457" s="152" t="s">
        <v>164</v>
      </c>
      <c r="AY457" s="18" t="s">
        <v>165</v>
      </c>
      <c r="BE457" s="153">
        <f t="shared" si="190"/>
        <v>0</v>
      </c>
      <c r="BF457" s="153">
        <f t="shared" si="191"/>
        <v>0</v>
      </c>
      <c r="BG457" s="153">
        <f t="shared" si="192"/>
        <v>0</v>
      </c>
      <c r="BH457" s="153">
        <f t="shared" si="193"/>
        <v>0</v>
      </c>
      <c r="BI457" s="153">
        <f t="shared" si="194"/>
        <v>0</v>
      </c>
      <c r="BJ457" s="18" t="s">
        <v>84</v>
      </c>
      <c r="BK457" s="153">
        <f t="shared" si="195"/>
        <v>0</v>
      </c>
      <c r="BL457" s="18" t="s">
        <v>311</v>
      </c>
      <c r="BM457" s="152" t="s">
        <v>1216</v>
      </c>
    </row>
    <row r="458" spans="2:65" s="1" customFormat="1" ht="16.5" customHeight="1" x14ac:dyDescent="0.2">
      <c r="B458" s="138"/>
      <c r="C458" s="139" t="s">
        <v>1217</v>
      </c>
      <c r="D458" s="139" t="s">
        <v>170</v>
      </c>
      <c r="E458" s="140" t="s">
        <v>1218</v>
      </c>
      <c r="F458" s="141" t="s">
        <v>1219</v>
      </c>
      <c r="G458" s="142" t="s">
        <v>178</v>
      </c>
      <c r="H458" s="143">
        <v>1</v>
      </c>
      <c r="I458" s="144"/>
      <c r="J458" s="144"/>
      <c r="K458" s="145">
        <f t="shared" si="183"/>
        <v>0</v>
      </c>
      <c r="L458" s="146"/>
      <c r="M458" s="33"/>
      <c r="N458" s="147" t="s">
        <v>3</v>
      </c>
      <c r="O458" s="148" t="s">
        <v>45</v>
      </c>
      <c r="P458" s="149">
        <f t="shared" si="184"/>
        <v>0</v>
      </c>
      <c r="Q458" s="149">
        <f t="shared" si="185"/>
        <v>0</v>
      </c>
      <c r="R458" s="149">
        <f t="shared" si="186"/>
        <v>0</v>
      </c>
      <c r="T458" s="150">
        <f t="shared" si="187"/>
        <v>0</v>
      </c>
      <c r="U458" s="150">
        <v>0</v>
      </c>
      <c r="V458" s="150">
        <f t="shared" si="188"/>
        <v>0</v>
      </c>
      <c r="W458" s="150">
        <v>0</v>
      </c>
      <c r="X458" s="151">
        <f t="shared" si="189"/>
        <v>0</v>
      </c>
      <c r="AR458" s="152" t="s">
        <v>311</v>
      </c>
      <c r="AT458" s="152" t="s">
        <v>170</v>
      </c>
      <c r="AU458" s="152" t="s">
        <v>164</v>
      </c>
      <c r="AY458" s="18" t="s">
        <v>165</v>
      </c>
      <c r="BE458" s="153">
        <f t="shared" si="190"/>
        <v>0</v>
      </c>
      <c r="BF458" s="153">
        <f t="shared" si="191"/>
        <v>0</v>
      </c>
      <c r="BG458" s="153">
        <f t="shared" si="192"/>
        <v>0</v>
      </c>
      <c r="BH458" s="153">
        <f t="shared" si="193"/>
        <v>0</v>
      </c>
      <c r="BI458" s="153">
        <f t="shared" si="194"/>
        <v>0</v>
      </c>
      <c r="BJ458" s="18" t="s">
        <v>84</v>
      </c>
      <c r="BK458" s="153">
        <f t="shared" si="195"/>
        <v>0</v>
      </c>
      <c r="BL458" s="18" t="s">
        <v>311</v>
      </c>
      <c r="BM458" s="152" t="s">
        <v>1220</v>
      </c>
    </row>
    <row r="459" spans="2:65" s="1" customFormat="1" ht="16.5" customHeight="1" x14ac:dyDescent="0.2">
      <c r="B459" s="138"/>
      <c r="C459" s="139" t="s">
        <v>1221</v>
      </c>
      <c r="D459" s="139" t="s">
        <v>170</v>
      </c>
      <c r="E459" s="140" t="s">
        <v>1222</v>
      </c>
      <c r="F459" s="141" t="s">
        <v>1223</v>
      </c>
      <c r="G459" s="142" t="s">
        <v>310</v>
      </c>
      <c r="H459" s="143">
        <v>1</v>
      </c>
      <c r="I459" s="144"/>
      <c r="J459" s="144"/>
      <c r="K459" s="145">
        <f t="shared" si="183"/>
        <v>0</v>
      </c>
      <c r="L459" s="146"/>
      <c r="M459" s="33"/>
      <c r="N459" s="179" t="s">
        <v>3</v>
      </c>
      <c r="O459" s="180" t="s">
        <v>45</v>
      </c>
      <c r="P459" s="181">
        <f t="shared" si="184"/>
        <v>0</v>
      </c>
      <c r="Q459" s="181">
        <f t="shared" si="185"/>
        <v>0</v>
      </c>
      <c r="R459" s="181">
        <f t="shared" si="186"/>
        <v>0</v>
      </c>
      <c r="S459" s="182"/>
      <c r="T459" s="183">
        <f t="shared" si="187"/>
        <v>0</v>
      </c>
      <c r="U459" s="183">
        <v>0</v>
      </c>
      <c r="V459" s="183">
        <f t="shared" si="188"/>
        <v>0</v>
      </c>
      <c r="W459" s="183">
        <v>0</v>
      </c>
      <c r="X459" s="184">
        <f t="shared" si="189"/>
        <v>0</v>
      </c>
      <c r="AR459" s="152" t="s">
        <v>311</v>
      </c>
      <c r="AT459" s="152" t="s">
        <v>170</v>
      </c>
      <c r="AU459" s="152" t="s">
        <v>164</v>
      </c>
      <c r="AY459" s="18" t="s">
        <v>165</v>
      </c>
      <c r="BE459" s="153">
        <f t="shared" si="190"/>
        <v>0</v>
      </c>
      <c r="BF459" s="153">
        <f t="shared" si="191"/>
        <v>0</v>
      </c>
      <c r="BG459" s="153">
        <f t="shared" si="192"/>
        <v>0</v>
      </c>
      <c r="BH459" s="153">
        <f t="shared" si="193"/>
        <v>0</v>
      </c>
      <c r="BI459" s="153">
        <f t="shared" si="194"/>
        <v>0</v>
      </c>
      <c r="BJ459" s="18" t="s">
        <v>84</v>
      </c>
      <c r="BK459" s="153">
        <f t="shared" si="195"/>
        <v>0</v>
      </c>
      <c r="BL459" s="18" t="s">
        <v>311</v>
      </c>
      <c r="BM459" s="152" t="s">
        <v>1224</v>
      </c>
    </row>
    <row r="460" spans="2:65" s="1" customFormat="1" ht="6.9" customHeight="1" x14ac:dyDescent="0.2">
      <c r="B460" s="42"/>
      <c r="C460" s="43"/>
      <c r="D460" s="43"/>
      <c r="E460" s="43"/>
      <c r="F460" s="43"/>
      <c r="G460" s="43"/>
      <c r="H460" s="43"/>
      <c r="I460" s="43"/>
      <c r="J460" s="43"/>
      <c r="K460" s="43"/>
      <c r="L460" s="43"/>
      <c r="M460" s="33"/>
    </row>
  </sheetData>
  <autoFilter ref="C112:L459" xr:uid="{00000000-0009-0000-0000-000001000000}"/>
  <mergeCells count="9">
    <mergeCell ref="E52:H52"/>
    <mergeCell ref="E103:H103"/>
    <mergeCell ref="E105:H10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2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89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1225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ROUND(K83,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ROUND((SUM(BE83:BE91)),  2)</f>
        <v>0</v>
      </c>
      <c r="I35" s="97">
        <v>0.21</v>
      </c>
      <c r="K35" s="87">
        <f>ROUND(((SUM(BE83:BE91))*I35),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ROUND((SUM(BF83:BF91)),  2)</f>
        <v>0</v>
      </c>
      <c r="I36" s="97">
        <v>0.15</v>
      </c>
      <c r="K36" s="87">
        <f>ROUND(((SUM(BF83:BF91))*I36),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ROUND((SUM(BG83:BG91)),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ROUND((SUM(BH83:BH91)),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ROUND((SUM(BI83:BI91)),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IO 02 - Identifikační a přihlašovací systém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Q83</f>
        <v>0</v>
      </c>
      <c r="J61" s="64">
        <f t="shared" si="0"/>
        <v>0</v>
      </c>
      <c r="K61" s="64">
        <f>K83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1226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K84</f>
        <v>0</v>
      </c>
      <c r="M62" s="107"/>
    </row>
    <row r="63" spans="2:47" s="9" customFormat="1" ht="20" customHeight="1" x14ac:dyDescent="0.2">
      <c r="B63" s="111"/>
      <c r="D63" s="112" t="s">
        <v>1227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K85</f>
        <v>0</v>
      </c>
      <c r="M63" s="111"/>
    </row>
    <row r="64" spans="2:47" s="1" customFormat="1" ht="21.75" customHeight="1" x14ac:dyDescent="0.2">
      <c r="B64" s="33"/>
      <c r="M64" s="33"/>
    </row>
    <row r="65" spans="2:13" s="1" customFormat="1" ht="6.9" customHeight="1" x14ac:dyDescent="0.2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33"/>
    </row>
    <row r="69" spans="2:13" s="1" customFormat="1" ht="6.9" customHeight="1" x14ac:dyDescent="0.2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45"/>
      <c r="M69" s="33"/>
    </row>
    <row r="70" spans="2:13" s="1" customFormat="1" ht="24.9" customHeight="1" x14ac:dyDescent="0.2">
      <c r="B70" s="33"/>
      <c r="C70" s="22" t="s">
        <v>145</v>
      </c>
      <c r="M70" s="33"/>
    </row>
    <row r="71" spans="2:13" s="1" customFormat="1" ht="6.9" customHeight="1" x14ac:dyDescent="0.2">
      <c r="B71" s="33"/>
      <c r="M71" s="33"/>
    </row>
    <row r="72" spans="2:13" s="1" customFormat="1" ht="12" customHeight="1" x14ac:dyDescent="0.2">
      <c r="B72" s="33"/>
      <c r="C72" s="28" t="s">
        <v>18</v>
      </c>
      <c r="M72" s="33"/>
    </row>
    <row r="73" spans="2:13" s="1" customFormat="1" ht="16.5" customHeight="1" x14ac:dyDescent="0.2">
      <c r="B73" s="33"/>
      <c r="E73" s="326" t="str">
        <f>E7</f>
        <v>Rozvoj vodíkové mobility v Ostravě 1.etapa - 1.a2. fáze</v>
      </c>
      <c r="F73" s="327"/>
      <c r="G73" s="327"/>
      <c r="H73" s="327"/>
      <c r="M73" s="33"/>
    </row>
    <row r="74" spans="2:13" s="1" customFormat="1" ht="12" customHeight="1" x14ac:dyDescent="0.2">
      <c r="B74" s="33"/>
      <c r="C74" s="28" t="s">
        <v>121</v>
      </c>
      <c r="M74" s="33"/>
    </row>
    <row r="75" spans="2:13" s="1" customFormat="1" ht="16.5" customHeight="1" x14ac:dyDescent="0.2">
      <c r="B75" s="33"/>
      <c r="E75" s="320" t="str">
        <f>E9</f>
        <v>IO 02 - Identifikační a přihlašovací systém</v>
      </c>
      <c r="F75" s="325"/>
      <c r="G75" s="325"/>
      <c r="H75" s="325"/>
      <c r="M75" s="33"/>
    </row>
    <row r="76" spans="2:13" s="1" customFormat="1" ht="6.9" customHeight="1" x14ac:dyDescent="0.2">
      <c r="B76" s="33"/>
      <c r="M76" s="33"/>
    </row>
    <row r="77" spans="2:13" s="1" customFormat="1" ht="12" customHeight="1" x14ac:dyDescent="0.2">
      <c r="B77" s="33"/>
      <c r="C77" s="28" t="s">
        <v>22</v>
      </c>
      <c r="F77" s="26" t="str">
        <f>F12</f>
        <v>Ostrava</v>
      </c>
      <c r="I77" s="28" t="s">
        <v>24</v>
      </c>
      <c r="J77" s="50" t="str">
        <f>IF(J12="","",J12)</f>
        <v>28. 3. 2022</v>
      </c>
      <c r="M77" s="33"/>
    </row>
    <row r="78" spans="2:13" s="1" customFormat="1" ht="6.9" customHeight="1" x14ac:dyDescent="0.2">
      <c r="B78" s="33"/>
      <c r="M78" s="33"/>
    </row>
    <row r="79" spans="2:13" s="1" customFormat="1" ht="15.15" customHeight="1" x14ac:dyDescent="0.2">
      <c r="B79" s="33"/>
      <c r="C79" s="28" t="s">
        <v>26</v>
      </c>
      <c r="F79" s="26" t="str">
        <f>E15</f>
        <v>Dopravní podnik Ostrava a.s.</v>
      </c>
      <c r="I79" s="28" t="s">
        <v>33</v>
      </c>
      <c r="J79" s="31" t="str">
        <f>E21</f>
        <v>IGEA s.r.o.</v>
      </c>
      <c r="M79" s="33"/>
    </row>
    <row r="80" spans="2:13" s="1" customFormat="1" ht="15.15" customHeight="1" x14ac:dyDescent="0.2">
      <c r="B80" s="33"/>
      <c r="C80" s="28" t="s">
        <v>31</v>
      </c>
      <c r="F80" s="26" t="str">
        <f>IF(E18="","",E18)</f>
        <v>Vyplň údaj</v>
      </c>
      <c r="I80" s="28" t="s">
        <v>36</v>
      </c>
      <c r="J80" s="31" t="str">
        <f>E24</f>
        <v>R.Vojtěchová</v>
      </c>
      <c r="M80" s="33"/>
    </row>
    <row r="81" spans="2:65" s="1" customFormat="1" ht="10.4" customHeight="1" x14ac:dyDescent="0.2">
      <c r="B81" s="33"/>
      <c r="M81" s="33"/>
    </row>
    <row r="82" spans="2:65" s="10" customFormat="1" ht="29.25" customHeight="1" x14ac:dyDescent="0.2">
      <c r="B82" s="115"/>
      <c r="C82" s="116" t="s">
        <v>146</v>
      </c>
      <c r="D82" s="117" t="s">
        <v>59</v>
      </c>
      <c r="E82" s="117" t="s">
        <v>55</v>
      </c>
      <c r="F82" s="117" t="s">
        <v>56</v>
      </c>
      <c r="G82" s="117" t="s">
        <v>147</v>
      </c>
      <c r="H82" s="117" t="s">
        <v>148</v>
      </c>
      <c r="I82" s="117" t="s">
        <v>149</v>
      </c>
      <c r="J82" s="117" t="s">
        <v>150</v>
      </c>
      <c r="K82" s="118" t="s">
        <v>129</v>
      </c>
      <c r="L82" s="119" t="s">
        <v>151</v>
      </c>
      <c r="M82" s="115"/>
      <c r="N82" s="57" t="s">
        <v>3</v>
      </c>
      <c r="O82" s="58" t="s">
        <v>44</v>
      </c>
      <c r="P82" s="58" t="s">
        <v>152</v>
      </c>
      <c r="Q82" s="58" t="s">
        <v>153</v>
      </c>
      <c r="R82" s="58" t="s">
        <v>154</v>
      </c>
      <c r="S82" s="58" t="s">
        <v>155</v>
      </c>
      <c r="T82" s="58" t="s">
        <v>156</v>
      </c>
      <c r="U82" s="58" t="s">
        <v>157</v>
      </c>
      <c r="V82" s="58" t="s">
        <v>158</v>
      </c>
      <c r="W82" s="58" t="s">
        <v>159</v>
      </c>
      <c r="X82" s="59" t="s">
        <v>160</v>
      </c>
    </row>
    <row r="83" spans="2:65" s="1" customFormat="1" ht="22.75" customHeight="1" x14ac:dyDescent="0.35">
      <c r="B83" s="33"/>
      <c r="C83" s="62" t="s">
        <v>161</v>
      </c>
      <c r="K83" s="120">
        <f>BK83</f>
        <v>0</v>
      </c>
      <c r="M83" s="33"/>
      <c r="N83" s="60"/>
      <c r="O83" s="51"/>
      <c r="P83" s="51"/>
      <c r="Q83" s="121">
        <f>Q84</f>
        <v>0</v>
      </c>
      <c r="R83" s="121">
        <f>R84</f>
        <v>0</v>
      </c>
      <c r="S83" s="51"/>
      <c r="T83" s="122">
        <f>T84</f>
        <v>0</v>
      </c>
      <c r="U83" s="51"/>
      <c r="V83" s="122">
        <f>V84</f>
        <v>0</v>
      </c>
      <c r="W83" s="51"/>
      <c r="X83" s="123">
        <f>X84</f>
        <v>0</v>
      </c>
      <c r="AT83" s="18" t="s">
        <v>75</v>
      </c>
      <c r="AU83" s="18" t="s">
        <v>130</v>
      </c>
      <c r="BK83" s="124">
        <f>BK84</f>
        <v>0</v>
      </c>
    </row>
    <row r="84" spans="2:65" s="11" customFormat="1" ht="26" customHeight="1" x14ac:dyDescent="0.35">
      <c r="B84" s="125"/>
      <c r="D84" s="126" t="s">
        <v>75</v>
      </c>
      <c r="E84" s="127" t="s">
        <v>1228</v>
      </c>
      <c r="F84" s="127" t="s">
        <v>1229</v>
      </c>
      <c r="I84" s="128"/>
      <c r="J84" s="128"/>
      <c r="K84" s="129">
        <f>BK84</f>
        <v>0</v>
      </c>
      <c r="M84" s="125"/>
      <c r="N84" s="130"/>
      <c r="Q84" s="131">
        <f>Q85</f>
        <v>0</v>
      </c>
      <c r="R84" s="131">
        <f>R85</f>
        <v>0</v>
      </c>
      <c r="T84" s="132">
        <f>T85</f>
        <v>0</v>
      </c>
      <c r="V84" s="132">
        <f>V85</f>
        <v>0</v>
      </c>
      <c r="X84" s="133">
        <f>X85</f>
        <v>0</v>
      </c>
      <c r="AR84" s="126" t="s">
        <v>86</v>
      </c>
      <c r="AT84" s="134" t="s">
        <v>75</v>
      </c>
      <c r="AU84" s="134" t="s">
        <v>76</v>
      </c>
      <c r="AY84" s="126" t="s">
        <v>165</v>
      </c>
      <c r="BK84" s="135">
        <f>BK85</f>
        <v>0</v>
      </c>
    </row>
    <row r="85" spans="2:65" s="11" customFormat="1" ht="22.75" customHeight="1" x14ac:dyDescent="0.25">
      <c r="B85" s="125"/>
      <c r="D85" s="126" t="s">
        <v>75</v>
      </c>
      <c r="E85" s="136" t="s">
        <v>1230</v>
      </c>
      <c r="F85" s="136" t="s">
        <v>1231</v>
      </c>
      <c r="I85" s="128"/>
      <c r="J85" s="128"/>
      <c r="K85" s="137">
        <f>BK85</f>
        <v>0</v>
      </c>
      <c r="M85" s="125"/>
      <c r="N85" s="130"/>
      <c r="Q85" s="131">
        <f>SUM(Q86:Q91)</f>
        <v>0</v>
      </c>
      <c r="R85" s="131">
        <f>SUM(R86:R91)</f>
        <v>0</v>
      </c>
      <c r="T85" s="132">
        <f>SUM(T86:T91)</f>
        <v>0</v>
      </c>
      <c r="V85" s="132">
        <f>SUM(V86:V91)</f>
        <v>0</v>
      </c>
      <c r="X85" s="133">
        <f>SUM(X86:X91)</f>
        <v>0</v>
      </c>
      <c r="AR85" s="126" t="s">
        <v>86</v>
      </c>
      <c r="AT85" s="134" t="s">
        <v>75</v>
      </c>
      <c r="AU85" s="134" t="s">
        <v>84</v>
      </c>
      <c r="AY85" s="126" t="s">
        <v>165</v>
      </c>
      <c r="BK85" s="135">
        <f>SUM(BK86:BK91)</f>
        <v>0</v>
      </c>
    </row>
    <row r="86" spans="2:65" s="1" customFormat="1" ht="16.5" customHeight="1" x14ac:dyDescent="0.2">
      <c r="B86" s="138"/>
      <c r="C86" s="139" t="s">
        <v>84</v>
      </c>
      <c r="D86" s="139" t="s">
        <v>170</v>
      </c>
      <c r="E86" s="140" t="s">
        <v>1232</v>
      </c>
      <c r="F86" s="141" t="s">
        <v>1233</v>
      </c>
      <c r="G86" s="142" t="s">
        <v>788</v>
      </c>
      <c r="H86" s="143">
        <v>0</v>
      </c>
      <c r="I86" s="144"/>
      <c r="J86" s="144"/>
      <c r="K86" s="145">
        <f>ROUND(P86*H86,2)</f>
        <v>0</v>
      </c>
      <c r="L86" s="146"/>
      <c r="M86" s="33"/>
      <c r="N86" s="147" t="s">
        <v>3</v>
      </c>
      <c r="O86" s="148" t="s">
        <v>45</v>
      </c>
      <c r="P86" s="149">
        <f>I86+J86</f>
        <v>0</v>
      </c>
      <c r="Q86" s="149">
        <f>ROUND(I86*H86,2)</f>
        <v>0</v>
      </c>
      <c r="R86" s="149">
        <f>ROUND(J86*H86,2)</f>
        <v>0</v>
      </c>
      <c r="T86" s="150">
        <f>S86*H86</f>
        <v>0</v>
      </c>
      <c r="U86" s="150">
        <v>0</v>
      </c>
      <c r="V86" s="150">
        <f>U86*H86</f>
        <v>0</v>
      </c>
      <c r="W86" s="150">
        <v>0</v>
      </c>
      <c r="X86" s="151">
        <f>W86*H86</f>
        <v>0</v>
      </c>
      <c r="AR86" s="152" t="s">
        <v>231</v>
      </c>
      <c r="AT86" s="152" t="s">
        <v>170</v>
      </c>
      <c r="AU86" s="152" t="s">
        <v>86</v>
      </c>
      <c r="AY86" s="18" t="s">
        <v>165</v>
      </c>
      <c r="BE86" s="153">
        <f>IF(O86="základní",K86,0)</f>
        <v>0</v>
      </c>
      <c r="BF86" s="153">
        <f>IF(O86="snížená",K86,0)</f>
        <v>0</v>
      </c>
      <c r="BG86" s="153">
        <f>IF(O86="zákl. přenesená",K86,0)</f>
        <v>0</v>
      </c>
      <c r="BH86" s="153">
        <f>IF(O86="sníž. přenesená",K86,0)</f>
        <v>0</v>
      </c>
      <c r="BI86" s="153">
        <f>IF(O86="nulová",K86,0)</f>
        <v>0</v>
      </c>
      <c r="BJ86" s="18" t="s">
        <v>84</v>
      </c>
      <c r="BK86" s="153">
        <f>ROUND(P86*H86,2)</f>
        <v>0</v>
      </c>
      <c r="BL86" s="18" t="s">
        <v>231</v>
      </c>
      <c r="BM86" s="152" t="s">
        <v>1234</v>
      </c>
    </row>
    <row r="87" spans="2:65" s="14" customFormat="1" x14ac:dyDescent="0.2">
      <c r="B87" s="185"/>
      <c r="D87" s="165" t="s">
        <v>603</v>
      </c>
      <c r="E87" s="186" t="s">
        <v>3</v>
      </c>
      <c r="F87" s="187" t="s">
        <v>1235</v>
      </c>
      <c r="H87" s="186" t="s">
        <v>3</v>
      </c>
      <c r="I87" s="188"/>
      <c r="J87" s="188"/>
      <c r="M87" s="185"/>
      <c r="N87" s="189"/>
      <c r="X87" s="190"/>
      <c r="AT87" s="186" t="s">
        <v>603</v>
      </c>
      <c r="AU87" s="186" t="s">
        <v>86</v>
      </c>
      <c r="AV87" s="14" t="s">
        <v>84</v>
      </c>
      <c r="AW87" s="14" t="s">
        <v>5</v>
      </c>
      <c r="AX87" s="14" t="s">
        <v>76</v>
      </c>
      <c r="AY87" s="186" t="s">
        <v>165</v>
      </c>
    </row>
    <row r="88" spans="2:65" s="12" customFormat="1" x14ac:dyDescent="0.2">
      <c r="B88" s="164"/>
      <c r="D88" s="165" t="s">
        <v>603</v>
      </c>
      <c r="E88" s="166" t="s">
        <v>3</v>
      </c>
      <c r="F88" s="167" t="s">
        <v>1236</v>
      </c>
      <c r="H88" s="168">
        <v>0</v>
      </c>
      <c r="I88" s="169"/>
      <c r="J88" s="169"/>
      <c r="M88" s="164"/>
      <c r="N88" s="170"/>
      <c r="X88" s="171"/>
      <c r="AT88" s="166" t="s">
        <v>603</v>
      </c>
      <c r="AU88" s="166" t="s">
        <v>86</v>
      </c>
      <c r="AV88" s="12" t="s">
        <v>86</v>
      </c>
      <c r="AW88" s="12" t="s">
        <v>5</v>
      </c>
      <c r="AX88" s="12" t="s">
        <v>84</v>
      </c>
      <c r="AY88" s="166" t="s">
        <v>165</v>
      </c>
    </row>
    <row r="89" spans="2:65" s="1" customFormat="1" ht="16.5" customHeight="1" x14ac:dyDescent="0.2">
      <c r="B89" s="138"/>
      <c r="C89" s="139" t="s">
        <v>86</v>
      </c>
      <c r="D89" s="139" t="s">
        <v>170</v>
      </c>
      <c r="E89" s="140" t="s">
        <v>1237</v>
      </c>
      <c r="F89" s="141" t="s">
        <v>1238</v>
      </c>
      <c r="G89" s="142" t="s">
        <v>788</v>
      </c>
      <c r="H89" s="143">
        <v>0</v>
      </c>
      <c r="I89" s="144"/>
      <c r="J89" s="144"/>
      <c r="K89" s="145">
        <f>ROUND(P89*H89,2)</f>
        <v>0</v>
      </c>
      <c r="L89" s="146"/>
      <c r="M89" s="33"/>
      <c r="N89" s="147" t="s">
        <v>3</v>
      </c>
      <c r="O89" s="148" t="s">
        <v>45</v>
      </c>
      <c r="P89" s="149">
        <f>I89+J89</f>
        <v>0</v>
      </c>
      <c r="Q89" s="149">
        <f>ROUND(I89*H89,2)</f>
        <v>0</v>
      </c>
      <c r="R89" s="149">
        <f>ROUND(J89*H89,2)</f>
        <v>0</v>
      </c>
      <c r="T89" s="150">
        <f>S89*H89</f>
        <v>0</v>
      </c>
      <c r="U89" s="150">
        <v>0</v>
      </c>
      <c r="V89" s="150">
        <f>U89*H89</f>
        <v>0</v>
      </c>
      <c r="W89" s="150">
        <v>0</v>
      </c>
      <c r="X89" s="151">
        <f>W89*H89</f>
        <v>0</v>
      </c>
      <c r="AR89" s="152" t="s">
        <v>231</v>
      </c>
      <c r="AT89" s="152" t="s">
        <v>170</v>
      </c>
      <c r="AU89" s="152" t="s">
        <v>86</v>
      </c>
      <c r="AY89" s="18" t="s">
        <v>165</v>
      </c>
      <c r="BE89" s="153">
        <f>IF(O89="základní",K89,0)</f>
        <v>0</v>
      </c>
      <c r="BF89" s="153">
        <f>IF(O89="snížená",K89,0)</f>
        <v>0</v>
      </c>
      <c r="BG89" s="153">
        <f>IF(O89="zákl. přenesená",K89,0)</f>
        <v>0</v>
      </c>
      <c r="BH89" s="153">
        <f>IF(O89="sníž. přenesená",K89,0)</f>
        <v>0</v>
      </c>
      <c r="BI89" s="153">
        <f>IF(O89="nulová",K89,0)</f>
        <v>0</v>
      </c>
      <c r="BJ89" s="18" t="s">
        <v>84</v>
      </c>
      <c r="BK89" s="153">
        <f>ROUND(P89*H89,2)</f>
        <v>0</v>
      </c>
      <c r="BL89" s="18" t="s">
        <v>231</v>
      </c>
      <c r="BM89" s="152" t="s">
        <v>1239</v>
      </c>
    </row>
    <row r="90" spans="2:65" s="14" customFormat="1" x14ac:dyDescent="0.2">
      <c r="B90" s="185"/>
      <c r="D90" s="165" t="s">
        <v>603</v>
      </c>
      <c r="E90" s="186" t="s">
        <v>3</v>
      </c>
      <c r="F90" s="187" t="s">
        <v>1235</v>
      </c>
      <c r="H90" s="186" t="s">
        <v>3</v>
      </c>
      <c r="I90" s="188"/>
      <c r="J90" s="188"/>
      <c r="M90" s="185"/>
      <c r="N90" s="189"/>
      <c r="X90" s="190"/>
      <c r="AT90" s="186" t="s">
        <v>603</v>
      </c>
      <c r="AU90" s="186" t="s">
        <v>86</v>
      </c>
      <c r="AV90" s="14" t="s">
        <v>84</v>
      </c>
      <c r="AW90" s="14" t="s">
        <v>5</v>
      </c>
      <c r="AX90" s="14" t="s">
        <v>76</v>
      </c>
      <c r="AY90" s="186" t="s">
        <v>165</v>
      </c>
    </row>
    <row r="91" spans="2:65" s="12" customFormat="1" x14ac:dyDescent="0.2">
      <c r="B91" s="164"/>
      <c r="D91" s="165" t="s">
        <v>603</v>
      </c>
      <c r="E91" s="166" t="s">
        <v>3</v>
      </c>
      <c r="F91" s="167" t="s">
        <v>1236</v>
      </c>
      <c r="H91" s="168">
        <v>0</v>
      </c>
      <c r="I91" s="169"/>
      <c r="J91" s="169"/>
      <c r="M91" s="164"/>
      <c r="N91" s="191"/>
      <c r="O91" s="192"/>
      <c r="P91" s="192"/>
      <c r="Q91" s="192"/>
      <c r="R91" s="192"/>
      <c r="S91" s="192"/>
      <c r="T91" s="192"/>
      <c r="U91" s="192"/>
      <c r="V91" s="192"/>
      <c r="W91" s="192"/>
      <c r="X91" s="193"/>
      <c r="AT91" s="166" t="s">
        <v>603</v>
      </c>
      <c r="AU91" s="166" t="s">
        <v>86</v>
      </c>
      <c r="AV91" s="12" t="s">
        <v>86</v>
      </c>
      <c r="AW91" s="12" t="s">
        <v>5</v>
      </c>
      <c r="AX91" s="12" t="s">
        <v>84</v>
      </c>
      <c r="AY91" s="166" t="s">
        <v>165</v>
      </c>
    </row>
    <row r="92" spans="2:65" s="1" customFormat="1" ht="6.9" customHeight="1" x14ac:dyDescent="0.2">
      <c r="B92" s="42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33"/>
    </row>
  </sheetData>
  <autoFilter ref="C82:L91" xr:uid="{00000000-0009-0000-0000-000002000000}"/>
  <mergeCells count="9">
    <mergeCell ref="E52:H52"/>
    <mergeCell ref="E73:H73"/>
    <mergeCell ref="E75:H7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319"/>
  <sheetViews>
    <sheetView showGridLines="0" topLeftCell="A41" workbookViewId="0">
      <selection activeCell="J47" sqref="J47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92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1240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ROUND(K90,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ROUND((SUM(BE90:BE318)),  2)</f>
        <v>0</v>
      </c>
      <c r="I35" s="97">
        <v>0.21</v>
      </c>
      <c r="K35" s="87">
        <f>ROUND(((SUM(BE90:BE318))*I35),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ROUND((SUM(BF90:BF318)),  2)</f>
        <v>0</v>
      </c>
      <c r="I36" s="97">
        <v>0.15</v>
      </c>
      <c r="K36" s="87">
        <f>ROUND(((SUM(BF90:BF318))*I36),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ROUND((SUM(BG90:BG318)),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ROUND((SUM(BH90:BH318)),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ROUND((SUM(BI90:BI318)),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01 - Objekty vodíkové technologie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Q90</f>
        <v>0</v>
      </c>
      <c r="J61" s="64">
        <f t="shared" si="0"/>
        <v>0</v>
      </c>
      <c r="K61" s="64">
        <f>K90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K91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K92</f>
        <v>0</v>
      </c>
      <c r="M63" s="111"/>
    </row>
    <row r="64" spans="2:47" s="9" customFormat="1" ht="20" customHeight="1" x14ac:dyDescent="0.2">
      <c r="B64" s="111"/>
      <c r="D64" s="112" t="s">
        <v>1243</v>
      </c>
      <c r="E64" s="113"/>
      <c r="F64" s="113"/>
      <c r="G64" s="113"/>
      <c r="H64" s="113"/>
      <c r="I64" s="114">
        <f>Q190</f>
        <v>0</v>
      </c>
      <c r="J64" s="114">
        <f>R190</f>
        <v>0</v>
      </c>
      <c r="K64" s="114">
        <f>K190</f>
        <v>0</v>
      </c>
      <c r="M64" s="111"/>
    </row>
    <row r="65" spans="2:13" s="9" customFormat="1" ht="20" customHeight="1" x14ac:dyDescent="0.2">
      <c r="B65" s="111"/>
      <c r="D65" s="112" t="s">
        <v>1244</v>
      </c>
      <c r="E65" s="113"/>
      <c r="F65" s="113"/>
      <c r="G65" s="113"/>
      <c r="H65" s="113"/>
      <c r="I65" s="114">
        <f>Q268</f>
        <v>0</v>
      </c>
      <c r="J65" s="114">
        <f>R268</f>
        <v>0</v>
      </c>
      <c r="K65" s="114">
        <f>K268</f>
        <v>0</v>
      </c>
      <c r="M65" s="111"/>
    </row>
    <row r="66" spans="2:13" s="9" customFormat="1" ht="20" customHeight="1" x14ac:dyDescent="0.2">
      <c r="B66" s="111"/>
      <c r="D66" s="112" t="s">
        <v>1245</v>
      </c>
      <c r="E66" s="113"/>
      <c r="F66" s="113"/>
      <c r="G66" s="113"/>
      <c r="H66" s="113"/>
      <c r="I66" s="114">
        <f>Q275</f>
        <v>0</v>
      </c>
      <c r="J66" s="114">
        <f>R275</f>
        <v>0</v>
      </c>
      <c r="K66" s="114">
        <f>K275</f>
        <v>0</v>
      </c>
      <c r="M66" s="111"/>
    </row>
    <row r="67" spans="2:13" s="8" customFormat="1" ht="24.9" customHeight="1" x14ac:dyDescent="0.2">
      <c r="B67" s="107"/>
      <c r="D67" s="108" t="s">
        <v>1226</v>
      </c>
      <c r="E67" s="109"/>
      <c r="F67" s="109"/>
      <c r="G67" s="109"/>
      <c r="H67" s="109"/>
      <c r="I67" s="110">
        <f>Q290</f>
        <v>0</v>
      </c>
      <c r="J67" s="110">
        <f>R290</f>
        <v>0</v>
      </c>
      <c r="K67" s="110">
        <f>K290</f>
        <v>0</v>
      </c>
      <c r="M67" s="107"/>
    </row>
    <row r="68" spans="2:13" s="9" customFormat="1" ht="20" customHeight="1" x14ac:dyDescent="0.2">
      <c r="B68" s="111"/>
      <c r="D68" s="112" t="s">
        <v>1246</v>
      </c>
      <c r="E68" s="113"/>
      <c r="F68" s="113"/>
      <c r="G68" s="113"/>
      <c r="H68" s="113"/>
      <c r="I68" s="114">
        <f>Q291</f>
        <v>0</v>
      </c>
      <c r="J68" s="114">
        <f>R291</f>
        <v>0</v>
      </c>
      <c r="K68" s="114">
        <f>K291</f>
        <v>0</v>
      </c>
      <c r="M68" s="111"/>
    </row>
    <row r="69" spans="2:13" s="9" customFormat="1" ht="20" customHeight="1" x14ac:dyDescent="0.2">
      <c r="B69" s="111"/>
      <c r="D69" s="112" t="s">
        <v>1247</v>
      </c>
      <c r="E69" s="113"/>
      <c r="F69" s="113"/>
      <c r="G69" s="113"/>
      <c r="H69" s="113"/>
      <c r="I69" s="114">
        <f>Q295</f>
        <v>0</v>
      </c>
      <c r="J69" s="114">
        <f>R295</f>
        <v>0</v>
      </c>
      <c r="K69" s="114">
        <f>K295</f>
        <v>0</v>
      </c>
      <c r="M69" s="111"/>
    </row>
    <row r="70" spans="2:13" s="9" customFormat="1" ht="20" customHeight="1" x14ac:dyDescent="0.2">
      <c r="B70" s="111"/>
      <c r="D70" s="112" t="s">
        <v>1248</v>
      </c>
      <c r="E70" s="113"/>
      <c r="F70" s="113"/>
      <c r="G70" s="113"/>
      <c r="H70" s="113"/>
      <c r="I70" s="114">
        <f>Q299</f>
        <v>0</v>
      </c>
      <c r="J70" s="114">
        <f>R299</f>
        <v>0</v>
      </c>
      <c r="K70" s="114">
        <f>K299</f>
        <v>0</v>
      </c>
      <c r="M70" s="111"/>
    </row>
    <row r="71" spans="2:13" s="1" customFormat="1" ht="21.75" customHeight="1" x14ac:dyDescent="0.2">
      <c r="B71" s="33"/>
      <c r="M71" s="33"/>
    </row>
    <row r="72" spans="2:13" s="1" customFormat="1" ht="6.9" customHeight="1" x14ac:dyDescent="0.2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33"/>
    </row>
    <row r="76" spans="2:13" s="1" customFormat="1" ht="6.9" customHeight="1" x14ac:dyDescent="0.2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33"/>
    </row>
    <row r="77" spans="2:13" s="1" customFormat="1" ht="24.9" customHeight="1" x14ac:dyDescent="0.2">
      <c r="B77" s="33"/>
      <c r="C77" s="22" t="s">
        <v>145</v>
      </c>
      <c r="M77" s="33"/>
    </row>
    <row r="78" spans="2:13" s="1" customFormat="1" ht="6.9" customHeight="1" x14ac:dyDescent="0.2">
      <c r="B78" s="33"/>
      <c r="M78" s="33"/>
    </row>
    <row r="79" spans="2:13" s="1" customFormat="1" ht="12" customHeight="1" x14ac:dyDescent="0.2">
      <c r="B79" s="33"/>
      <c r="C79" s="28" t="s">
        <v>18</v>
      </c>
      <c r="M79" s="33"/>
    </row>
    <row r="80" spans="2:13" s="1" customFormat="1" ht="16.5" customHeight="1" x14ac:dyDescent="0.2">
      <c r="B80" s="33"/>
      <c r="E80" s="326" t="str">
        <f>E7</f>
        <v>Rozvoj vodíkové mobility v Ostravě 1.etapa - 1.a2. fáze</v>
      </c>
      <c r="F80" s="327"/>
      <c r="G80" s="327"/>
      <c r="H80" s="327"/>
      <c r="M80" s="33"/>
    </row>
    <row r="81" spans="2:65" s="1" customFormat="1" ht="12" customHeight="1" x14ac:dyDescent="0.2">
      <c r="B81" s="33"/>
      <c r="C81" s="28" t="s">
        <v>121</v>
      </c>
      <c r="M81" s="33"/>
    </row>
    <row r="82" spans="2:65" s="1" customFormat="1" ht="16.5" customHeight="1" x14ac:dyDescent="0.2">
      <c r="B82" s="33"/>
      <c r="E82" s="320" t="str">
        <f>E9</f>
        <v>SO 01 - Objekty vodíkové technologie</v>
      </c>
      <c r="F82" s="325"/>
      <c r="G82" s="325"/>
      <c r="H82" s="325"/>
      <c r="M82" s="33"/>
    </row>
    <row r="83" spans="2:65" s="1" customFormat="1" ht="6.9" customHeight="1" x14ac:dyDescent="0.2">
      <c r="B83" s="33"/>
      <c r="M83" s="33"/>
    </row>
    <row r="84" spans="2:65" s="1" customFormat="1" ht="12" customHeight="1" x14ac:dyDescent="0.2">
      <c r="B84" s="33"/>
      <c r="C84" s="28" t="s">
        <v>22</v>
      </c>
      <c r="F84" s="26" t="str">
        <f>F12</f>
        <v>Ostrava</v>
      </c>
      <c r="I84" s="28" t="s">
        <v>24</v>
      </c>
      <c r="J84" s="50" t="str">
        <f>IF(J12="","",J12)</f>
        <v>28. 3. 2022</v>
      </c>
      <c r="M84" s="33"/>
    </row>
    <row r="85" spans="2:65" s="1" customFormat="1" ht="6.9" customHeight="1" x14ac:dyDescent="0.2">
      <c r="B85" s="33"/>
      <c r="M85" s="33"/>
    </row>
    <row r="86" spans="2:65" s="1" customFormat="1" ht="15.15" customHeight="1" x14ac:dyDescent="0.2">
      <c r="B86" s="33"/>
      <c r="C86" s="28" t="s">
        <v>26</v>
      </c>
      <c r="F86" s="26" t="str">
        <f>E15</f>
        <v>Dopravní podnik Ostrava a.s.</v>
      </c>
      <c r="I86" s="28" t="s">
        <v>33</v>
      </c>
      <c r="J86" s="31" t="str">
        <f>E21</f>
        <v>IGEA s.r.o.</v>
      </c>
      <c r="M86" s="33"/>
    </row>
    <row r="87" spans="2:65" s="1" customFormat="1" ht="15.15" customHeight="1" x14ac:dyDescent="0.2">
      <c r="B87" s="33"/>
      <c r="C87" s="28" t="s">
        <v>31</v>
      </c>
      <c r="F87" s="26" t="str">
        <f>IF(E18="","",E18)</f>
        <v>Vyplň údaj</v>
      </c>
      <c r="I87" s="28" t="s">
        <v>36</v>
      </c>
      <c r="J87" s="31" t="str">
        <f>E24</f>
        <v>R.Vojtěchová</v>
      </c>
      <c r="M87" s="33"/>
    </row>
    <row r="88" spans="2:65" s="1" customFormat="1" ht="10.4" customHeight="1" x14ac:dyDescent="0.2">
      <c r="B88" s="33"/>
      <c r="M88" s="33"/>
    </row>
    <row r="89" spans="2:65" s="10" customFormat="1" ht="29.25" customHeight="1" x14ac:dyDescent="0.2">
      <c r="B89" s="115"/>
      <c r="C89" s="116" t="s">
        <v>146</v>
      </c>
      <c r="D89" s="117" t="s">
        <v>59</v>
      </c>
      <c r="E89" s="117" t="s">
        <v>55</v>
      </c>
      <c r="F89" s="117" t="s">
        <v>56</v>
      </c>
      <c r="G89" s="117" t="s">
        <v>147</v>
      </c>
      <c r="H89" s="117" t="s">
        <v>148</v>
      </c>
      <c r="I89" s="117" t="s">
        <v>149</v>
      </c>
      <c r="J89" s="117" t="s">
        <v>150</v>
      </c>
      <c r="K89" s="118" t="s">
        <v>129</v>
      </c>
      <c r="L89" s="119" t="s">
        <v>151</v>
      </c>
      <c r="M89" s="115"/>
      <c r="N89" s="57" t="s">
        <v>3</v>
      </c>
      <c r="O89" s="58" t="s">
        <v>44</v>
      </c>
      <c r="P89" s="58" t="s">
        <v>152</v>
      </c>
      <c r="Q89" s="58" t="s">
        <v>153</v>
      </c>
      <c r="R89" s="58" t="s">
        <v>154</v>
      </c>
      <c r="S89" s="58" t="s">
        <v>155</v>
      </c>
      <c r="T89" s="58" t="s">
        <v>156</v>
      </c>
      <c r="U89" s="58" t="s">
        <v>157</v>
      </c>
      <c r="V89" s="58" t="s">
        <v>158</v>
      </c>
      <c r="W89" s="58" t="s">
        <v>159</v>
      </c>
      <c r="X89" s="59" t="s">
        <v>160</v>
      </c>
    </row>
    <row r="90" spans="2:65" s="1" customFormat="1" ht="22.75" customHeight="1" x14ac:dyDescent="0.35">
      <c r="B90" s="33"/>
      <c r="C90" s="62" t="s">
        <v>161</v>
      </c>
      <c r="K90" s="120">
        <f>BK90</f>
        <v>0</v>
      </c>
      <c r="M90" s="33"/>
      <c r="N90" s="60"/>
      <c r="O90" s="51"/>
      <c r="P90" s="51"/>
      <c r="Q90" s="121">
        <f>Q91+Q290</f>
        <v>0</v>
      </c>
      <c r="R90" s="121">
        <f>R91+R290</f>
        <v>0</v>
      </c>
      <c r="S90" s="51"/>
      <c r="T90" s="122">
        <f>T91+T290</f>
        <v>0</v>
      </c>
      <c r="U90" s="51"/>
      <c r="V90" s="122">
        <f>V91+V290</f>
        <v>7649.7831759400005</v>
      </c>
      <c r="W90" s="51"/>
      <c r="X90" s="123">
        <f>X91+X290</f>
        <v>1848.94</v>
      </c>
      <c r="AT90" s="18" t="s">
        <v>75</v>
      </c>
      <c r="AU90" s="18" t="s">
        <v>130</v>
      </c>
      <c r="BK90" s="124">
        <f>BK91+BK290</f>
        <v>0</v>
      </c>
    </row>
    <row r="91" spans="2:65" s="11" customFormat="1" ht="26" customHeight="1" x14ac:dyDescent="0.35">
      <c r="B91" s="125"/>
      <c r="D91" s="126" t="s">
        <v>75</v>
      </c>
      <c r="E91" s="127" t="s">
        <v>1249</v>
      </c>
      <c r="F91" s="127" t="s">
        <v>1250</v>
      </c>
      <c r="I91" s="128"/>
      <c r="J91" s="128"/>
      <c r="K91" s="129">
        <f>BK91</f>
        <v>0</v>
      </c>
      <c r="M91" s="125"/>
      <c r="N91" s="130"/>
      <c r="Q91" s="131">
        <f>Q92+Q190+Q268+Q275</f>
        <v>0</v>
      </c>
      <c r="R91" s="131">
        <f>R92+R190+R268+R275</f>
        <v>0</v>
      </c>
      <c r="T91" s="132">
        <f>T92+T190+T268+T275</f>
        <v>0</v>
      </c>
      <c r="V91" s="132">
        <f>V92+V190+V268+V275</f>
        <v>7634.7616159400004</v>
      </c>
      <c r="X91" s="133">
        <f>X92+X190+X268+X275</f>
        <v>1848.94</v>
      </c>
      <c r="AR91" s="126" t="s">
        <v>84</v>
      </c>
      <c r="AT91" s="134" t="s">
        <v>75</v>
      </c>
      <c r="AU91" s="134" t="s">
        <v>76</v>
      </c>
      <c r="AY91" s="126" t="s">
        <v>165</v>
      </c>
      <c r="BK91" s="135">
        <f>BK92+BK190+BK268+BK275</f>
        <v>0</v>
      </c>
    </row>
    <row r="92" spans="2:65" s="11" customFormat="1" ht="22.75" customHeight="1" x14ac:dyDescent="0.25">
      <c r="B92" s="125"/>
      <c r="D92" s="126" t="s">
        <v>75</v>
      </c>
      <c r="E92" s="136" t="s">
        <v>84</v>
      </c>
      <c r="F92" s="136" t="s">
        <v>588</v>
      </c>
      <c r="I92" s="128"/>
      <c r="J92" s="128"/>
      <c r="K92" s="137">
        <f>BK92</f>
        <v>0</v>
      </c>
      <c r="M92" s="125"/>
      <c r="N92" s="130"/>
      <c r="Q92" s="131">
        <f>SUM(Q93:Q189)</f>
        <v>0</v>
      </c>
      <c r="R92" s="131">
        <f>SUM(R93:R189)</f>
        <v>0</v>
      </c>
      <c r="T92" s="132">
        <f>SUM(T93:T189)</f>
        <v>0</v>
      </c>
      <c r="V92" s="132">
        <f>SUM(V93:V189)</f>
        <v>6311.61</v>
      </c>
      <c r="X92" s="133">
        <f>SUM(X93:X189)</f>
        <v>1728.94</v>
      </c>
      <c r="AR92" s="126" t="s">
        <v>84</v>
      </c>
      <c r="AT92" s="134" t="s">
        <v>75</v>
      </c>
      <c r="AU92" s="134" t="s">
        <v>84</v>
      </c>
      <c r="AY92" s="126" t="s">
        <v>165</v>
      </c>
      <c r="BK92" s="135">
        <f>SUM(BK93:BK189)</f>
        <v>0</v>
      </c>
    </row>
    <row r="93" spans="2:65" s="1" customFormat="1" ht="49" customHeight="1" x14ac:dyDescent="0.2">
      <c r="B93" s="138"/>
      <c r="C93" s="139" t="s">
        <v>84</v>
      </c>
      <c r="D93" s="139" t="s">
        <v>170</v>
      </c>
      <c r="E93" s="140" t="s">
        <v>1251</v>
      </c>
      <c r="F93" s="141" t="s">
        <v>1252</v>
      </c>
      <c r="G93" s="142" t="s">
        <v>991</v>
      </c>
      <c r="H93" s="143">
        <v>272</v>
      </c>
      <c r="I93" s="144"/>
      <c r="J93" s="144"/>
      <c r="K93" s="145">
        <f>ROUND(P93*H93,2)</f>
        <v>0</v>
      </c>
      <c r="L93" s="146"/>
      <c r="M93" s="33"/>
      <c r="N93" s="147" t="s">
        <v>3</v>
      </c>
      <c r="O93" s="148" t="s">
        <v>45</v>
      </c>
      <c r="P93" s="149">
        <f>I93+J93</f>
        <v>0</v>
      </c>
      <c r="Q93" s="149">
        <f>ROUND(I93*H93,2)</f>
        <v>0</v>
      </c>
      <c r="R93" s="149">
        <f>ROUND(J93*H93,2)</f>
        <v>0</v>
      </c>
      <c r="T93" s="150">
        <f>S93*H93</f>
        <v>0</v>
      </c>
      <c r="U93" s="150">
        <v>0</v>
      </c>
      <c r="V93" s="150">
        <f>U93*H93</f>
        <v>0</v>
      </c>
      <c r="W93" s="150">
        <v>0</v>
      </c>
      <c r="X93" s="151">
        <f>W93*H93</f>
        <v>0</v>
      </c>
      <c r="AR93" s="152" t="s">
        <v>174</v>
      </c>
      <c r="AT93" s="152" t="s">
        <v>170</v>
      </c>
      <c r="AU93" s="152" t="s">
        <v>86</v>
      </c>
      <c r="AY93" s="18" t="s">
        <v>165</v>
      </c>
      <c r="BE93" s="153">
        <f>IF(O93="základní",K93,0)</f>
        <v>0</v>
      </c>
      <c r="BF93" s="153">
        <f>IF(O93="snížená",K93,0)</f>
        <v>0</v>
      </c>
      <c r="BG93" s="153">
        <f>IF(O93="zákl. přenesená",K93,0)</f>
        <v>0</v>
      </c>
      <c r="BH93" s="153">
        <f>IF(O93="sníž. přenesená",K93,0)</f>
        <v>0</v>
      </c>
      <c r="BI93" s="153">
        <f>IF(O93="nulová",K93,0)</f>
        <v>0</v>
      </c>
      <c r="BJ93" s="18" t="s">
        <v>84</v>
      </c>
      <c r="BK93" s="153">
        <f>ROUND(P93*H93,2)</f>
        <v>0</v>
      </c>
      <c r="BL93" s="18" t="s">
        <v>174</v>
      </c>
      <c r="BM93" s="152" t="s">
        <v>1253</v>
      </c>
    </row>
    <row r="94" spans="2:65" s="12" customFormat="1" x14ac:dyDescent="0.2">
      <c r="B94" s="164"/>
      <c r="D94" s="165" t="s">
        <v>603</v>
      </c>
      <c r="E94" s="166" t="s">
        <v>3</v>
      </c>
      <c r="F94" s="167" t="s">
        <v>1254</v>
      </c>
      <c r="H94" s="168">
        <v>10</v>
      </c>
      <c r="I94" s="169"/>
      <c r="J94" s="169"/>
      <c r="M94" s="164"/>
      <c r="N94" s="170"/>
      <c r="X94" s="171"/>
      <c r="AT94" s="166" t="s">
        <v>603</v>
      </c>
      <c r="AU94" s="166" t="s">
        <v>86</v>
      </c>
      <c r="AV94" s="12" t="s">
        <v>86</v>
      </c>
      <c r="AW94" s="12" t="s">
        <v>5</v>
      </c>
      <c r="AX94" s="12" t="s">
        <v>76</v>
      </c>
      <c r="AY94" s="166" t="s">
        <v>165</v>
      </c>
    </row>
    <row r="95" spans="2:65" s="12" customFormat="1" x14ac:dyDescent="0.2">
      <c r="B95" s="164"/>
      <c r="D95" s="165" t="s">
        <v>603</v>
      </c>
      <c r="E95" s="166" t="s">
        <v>3</v>
      </c>
      <c r="F95" s="167" t="s">
        <v>1255</v>
      </c>
      <c r="H95" s="168">
        <v>56</v>
      </c>
      <c r="I95" s="169"/>
      <c r="J95" s="169"/>
      <c r="M95" s="164"/>
      <c r="N95" s="170"/>
      <c r="X95" s="171"/>
      <c r="AT95" s="166" t="s">
        <v>603</v>
      </c>
      <c r="AU95" s="166" t="s">
        <v>86</v>
      </c>
      <c r="AV95" s="12" t="s">
        <v>86</v>
      </c>
      <c r="AW95" s="12" t="s">
        <v>5</v>
      </c>
      <c r="AX95" s="12" t="s">
        <v>76</v>
      </c>
      <c r="AY95" s="166" t="s">
        <v>165</v>
      </c>
    </row>
    <row r="96" spans="2:65" s="12" customFormat="1" x14ac:dyDescent="0.2">
      <c r="B96" s="164"/>
      <c r="D96" s="165" t="s">
        <v>603</v>
      </c>
      <c r="E96" s="166" t="s">
        <v>3</v>
      </c>
      <c r="F96" s="167" t="s">
        <v>1256</v>
      </c>
      <c r="H96" s="168">
        <v>15</v>
      </c>
      <c r="I96" s="169"/>
      <c r="J96" s="169"/>
      <c r="M96" s="164"/>
      <c r="N96" s="170"/>
      <c r="X96" s="171"/>
      <c r="AT96" s="166" t="s">
        <v>603</v>
      </c>
      <c r="AU96" s="166" t="s">
        <v>86</v>
      </c>
      <c r="AV96" s="12" t="s">
        <v>86</v>
      </c>
      <c r="AW96" s="12" t="s">
        <v>5</v>
      </c>
      <c r="AX96" s="12" t="s">
        <v>76</v>
      </c>
      <c r="AY96" s="166" t="s">
        <v>165</v>
      </c>
    </row>
    <row r="97" spans="2:65" s="12" customFormat="1" x14ac:dyDescent="0.2">
      <c r="B97" s="164"/>
      <c r="D97" s="165" t="s">
        <v>603</v>
      </c>
      <c r="E97" s="166" t="s">
        <v>3</v>
      </c>
      <c r="F97" s="167" t="s">
        <v>1257</v>
      </c>
      <c r="H97" s="168">
        <v>160</v>
      </c>
      <c r="I97" s="169"/>
      <c r="J97" s="169"/>
      <c r="M97" s="164"/>
      <c r="N97" s="170"/>
      <c r="X97" s="171"/>
      <c r="AT97" s="166" t="s">
        <v>603</v>
      </c>
      <c r="AU97" s="166" t="s">
        <v>86</v>
      </c>
      <c r="AV97" s="12" t="s">
        <v>86</v>
      </c>
      <c r="AW97" s="12" t="s">
        <v>5</v>
      </c>
      <c r="AX97" s="12" t="s">
        <v>76</v>
      </c>
      <c r="AY97" s="166" t="s">
        <v>165</v>
      </c>
    </row>
    <row r="98" spans="2:65" s="12" customFormat="1" x14ac:dyDescent="0.2">
      <c r="B98" s="164"/>
      <c r="D98" s="165" t="s">
        <v>603</v>
      </c>
      <c r="E98" s="166" t="s">
        <v>3</v>
      </c>
      <c r="F98" s="167" t="s">
        <v>1258</v>
      </c>
      <c r="H98" s="168">
        <v>15</v>
      </c>
      <c r="I98" s="169"/>
      <c r="J98" s="169"/>
      <c r="M98" s="164"/>
      <c r="N98" s="170"/>
      <c r="X98" s="171"/>
      <c r="AT98" s="166" t="s">
        <v>603</v>
      </c>
      <c r="AU98" s="166" t="s">
        <v>86</v>
      </c>
      <c r="AV98" s="12" t="s">
        <v>86</v>
      </c>
      <c r="AW98" s="12" t="s">
        <v>5</v>
      </c>
      <c r="AX98" s="12" t="s">
        <v>76</v>
      </c>
      <c r="AY98" s="166" t="s">
        <v>165</v>
      </c>
    </row>
    <row r="99" spans="2:65" s="12" customFormat="1" x14ac:dyDescent="0.2">
      <c r="B99" s="164"/>
      <c r="D99" s="165" t="s">
        <v>603</v>
      </c>
      <c r="E99" s="166" t="s">
        <v>3</v>
      </c>
      <c r="F99" s="167" t="s">
        <v>1259</v>
      </c>
      <c r="H99" s="168">
        <v>16</v>
      </c>
      <c r="I99" s="169"/>
      <c r="J99" s="169"/>
      <c r="M99" s="164"/>
      <c r="N99" s="170"/>
      <c r="X99" s="171"/>
      <c r="AT99" s="166" t="s">
        <v>603</v>
      </c>
      <c r="AU99" s="166" t="s">
        <v>86</v>
      </c>
      <c r="AV99" s="12" t="s">
        <v>86</v>
      </c>
      <c r="AW99" s="12" t="s">
        <v>5</v>
      </c>
      <c r="AX99" s="12" t="s">
        <v>76</v>
      </c>
      <c r="AY99" s="166" t="s">
        <v>165</v>
      </c>
    </row>
    <row r="100" spans="2:65" s="13" customFormat="1" x14ac:dyDescent="0.2">
      <c r="B100" s="172"/>
      <c r="D100" s="165" t="s">
        <v>603</v>
      </c>
      <c r="E100" s="173" t="s">
        <v>3</v>
      </c>
      <c r="F100" s="174" t="s">
        <v>606</v>
      </c>
      <c r="H100" s="175">
        <v>272</v>
      </c>
      <c r="I100" s="176"/>
      <c r="J100" s="176"/>
      <c r="M100" s="172"/>
      <c r="N100" s="177"/>
      <c r="X100" s="178"/>
      <c r="AT100" s="173" t="s">
        <v>603</v>
      </c>
      <c r="AU100" s="173" t="s">
        <v>86</v>
      </c>
      <c r="AV100" s="13" t="s">
        <v>174</v>
      </c>
      <c r="AW100" s="13" t="s">
        <v>5</v>
      </c>
      <c r="AX100" s="13" t="s">
        <v>84</v>
      </c>
      <c r="AY100" s="173" t="s">
        <v>165</v>
      </c>
    </row>
    <row r="101" spans="2:65" s="1" customFormat="1" ht="33" customHeight="1" x14ac:dyDescent="0.2">
      <c r="B101" s="138"/>
      <c r="C101" s="139" t="s">
        <v>86</v>
      </c>
      <c r="D101" s="139" t="s">
        <v>170</v>
      </c>
      <c r="E101" s="140" t="s">
        <v>1260</v>
      </c>
      <c r="F101" s="141" t="s">
        <v>1261</v>
      </c>
      <c r="G101" s="142" t="s">
        <v>727</v>
      </c>
      <c r="H101" s="143">
        <v>0</v>
      </c>
      <c r="I101" s="144"/>
      <c r="J101" s="144"/>
      <c r="K101" s="145">
        <f>ROUND(P101*H101,2)</f>
        <v>0</v>
      </c>
      <c r="L101" s="146"/>
      <c r="M101" s="33"/>
      <c r="N101" s="147" t="s">
        <v>3</v>
      </c>
      <c r="O101" s="148" t="s">
        <v>45</v>
      </c>
      <c r="P101" s="149">
        <f>I101+J101</f>
        <v>0</v>
      </c>
      <c r="Q101" s="149">
        <f>ROUND(I101*H101,2)</f>
        <v>0</v>
      </c>
      <c r="R101" s="149">
        <f>ROUND(J101*H101,2)</f>
        <v>0</v>
      </c>
      <c r="T101" s="150">
        <f>S101*H101</f>
        <v>0</v>
      </c>
      <c r="U101" s="150">
        <v>0</v>
      </c>
      <c r="V101" s="150">
        <f>U101*H101</f>
        <v>0</v>
      </c>
      <c r="W101" s="150">
        <v>0</v>
      </c>
      <c r="X101" s="151">
        <f>W101*H101</f>
        <v>0</v>
      </c>
      <c r="AR101" s="152" t="s">
        <v>174</v>
      </c>
      <c r="AT101" s="152" t="s">
        <v>170</v>
      </c>
      <c r="AU101" s="152" t="s">
        <v>86</v>
      </c>
      <c r="AY101" s="18" t="s">
        <v>165</v>
      </c>
      <c r="BE101" s="153">
        <f>IF(O101="základní",K101,0)</f>
        <v>0</v>
      </c>
      <c r="BF101" s="153">
        <f>IF(O101="snížená",K101,0)</f>
        <v>0</v>
      </c>
      <c r="BG101" s="153">
        <f>IF(O101="zákl. přenesená",K101,0)</f>
        <v>0</v>
      </c>
      <c r="BH101" s="153">
        <f>IF(O101="sníž. přenesená",K101,0)</f>
        <v>0</v>
      </c>
      <c r="BI101" s="153">
        <f>IF(O101="nulová",K101,0)</f>
        <v>0</v>
      </c>
      <c r="BJ101" s="18" t="s">
        <v>84</v>
      </c>
      <c r="BK101" s="153">
        <f>ROUND(P101*H101,2)</f>
        <v>0</v>
      </c>
      <c r="BL101" s="18" t="s">
        <v>174</v>
      </c>
      <c r="BM101" s="152" t="s">
        <v>1262</v>
      </c>
    </row>
    <row r="102" spans="2:65" s="12" customFormat="1" x14ac:dyDescent="0.2">
      <c r="B102" s="164"/>
      <c r="D102" s="165" t="s">
        <v>603</v>
      </c>
      <c r="E102" s="166" t="s">
        <v>3</v>
      </c>
      <c r="F102" s="167" t="s">
        <v>1263</v>
      </c>
      <c r="H102" s="168">
        <v>0</v>
      </c>
      <c r="I102" s="169"/>
      <c r="J102" s="169"/>
      <c r="M102" s="164"/>
      <c r="N102" s="170"/>
      <c r="X102" s="171"/>
      <c r="AT102" s="166" t="s">
        <v>603</v>
      </c>
      <c r="AU102" s="166" t="s">
        <v>86</v>
      </c>
      <c r="AV102" s="12" t="s">
        <v>86</v>
      </c>
      <c r="AW102" s="12" t="s">
        <v>5</v>
      </c>
      <c r="AX102" s="12" t="s">
        <v>84</v>
      </c>
      <c r="AY102" s="166" t="s">
        <v>165</v>
      </c>
    </row>
    <row r="103" spans="2:65" s="1" customFormat="1" ht="33" customHeight="1" x14ac:dyDescent="0.2">
      <c r="B103" s="138"/>
      <c r="C103" s="139" t="s">
        <v>164</v>
      </c>
      <c r="D103" s="139" t="s">
        <v>170</v>
      </c>
      <c r="E103" s="140" t="s">
        <v>1264</v>
      </c>
      <c r="F103" s="141" t="s">
        <v>1265</v>
      </c>
      <c r="G103" s="142" t="s">
        <v>727</v>
      </c>
      <c r="H103" s="143">
        <v>0</v>
      </c>
      <c r="I103" s="144"/>
      <c r="J103" s="144"/>
      <c r="K103" s="145">
        <f>ROUND(P103*H103,2)</f>
        <v>0</v>
      </c>
      <c r="L103" s="146"/>
      <c r="M103" s="33"/>
      <c r="N103" s="147" t="s">
        <v>3</v>
      </c>
      <c r="O103" s="148" t="s">
        <v>45</v>
      </c>
      <c r="P103" s="149">
        <f>I103+J103</f>
        <v>0</v>
      </c>
      <c r="Q103" s="149">
        <f>ROUND(I103*H103,2)</f>
        <v>0</v>
      </c>
      <c r="R103" s="149">
        <f>ROUND(J103*H103,2)</f>
        <v>0</v>
      </c>
      <c r="T103" s="150">
        <f>S103*H103</f>
        <v>0</v>
      </c>
      <c r="U103" s="150">
        <v>0</v>
      </c>
      <c r="V103" s="150">
        <f>U103*H103</f>
        <v>0</v>
      </c>
      <c r="W103" s="150">
        <v>0</v>
      </c>
      <c r="X103" s="151">
        <f>W103*H103</f>
        <v>0</v>
      </c>
      <c r="AR103" s="152" t="s">
        <v>174</v>
      </c>
      <c r="AT103" s="152" t="s">
        <v>170</v>
      </c>
      <c r="AU103" s="152" t="s">
        <v>86</v>
      </c>
      <c r="AY103" s="18" t="s">
        <v>165</v>
      </c>
      <c r="BE103" s="153">
        <f>IF(O103="základní",K103,0)</f>
        <v>0</v>
      </c>
      <c r="BF103" s="153">
        <f>IF(O103="snížená",K103,0)</f>
        <v>0</v>
      </c>
      <c r="BG103" s="153">
        <f>IF(O103="zákl. přenesená",K103,0)</f>
        <v>0</v>
      </c>
      <c r="BH103" s="153">
        <f>IF(O103="sníž. přenesená",K103,0)</f>
        <v>0</v>
      </c>
      <c r="BI103" s="153">
        <f>IF(O103="nulová",K103,0)</f>
        <v>0</v>
      </c>
      <c r="BJ103" s="18" t="s">
        <v>84</v>
      </c>
      <c r="BK103" s="153">
        <f>ROUND(P103*H103,2)</f>
        <v>0</v>
      </c>
      <c r="BL103" s="18" t="s">
        <v>174</v>
      </c>
      <c r="BM103" s="152" t="s">
        <v>1266</v>
      </c>
    </row>
    <row r="104" spans="2:65" s="12" customFormat="1" x14ac:dyDescent="0.2">
      <c r="B104" s="164"/>
      <c r="D104" s="165" t="s">
        <v>603</v>
      </c>
      <c r="E104" s="166" t="s">
        <v>3</v>
      </c>
      <c r="F104" s="167" t="s">
        <v>1267</v>
      </c>
      <c r="H104" s="168">
        <v>0</v>
      </c>
      <c r="I104" s="169"/>
      <c r="J104" s="169"/>
      <c r="M104" s="164"/>
      <c r="N104" s="170"/>
      <c r="X104" s="171"/>
      <c r="AT104" s="166" t="s">
        <v>603</v>
      </c>
      <c r="AU104" s="166" t="s">
        <v>86</v>
      </c>
      <c r="AV104" s="12" t="s">
        <v>86</v>
      </c>
      <c r="AW104" s="12" t="s">
        <v>5</v>
      </c>
      <c r="AX104" s="12" t="s">
        <v>84</v>
      </c>
      <c r="AY104" s="166" t="s">
        <v>165</v>
      </c>
    </row>
    <row r="105" spans="2:65" s="1" customFormat="1" ht="33" customHeight="1" x14ac:dyDescent="0.2">
      <c r="B105" s="138"/>
      <c r="C105" s="139" t="s">
        <v>174</v>
      </c>
      <c r="D105" s="139" t="s">
        <v>170</v>
      </c>
      <c r="E105" s="140" t="s">
        <v>1268</v>
      </c>
      <c r="F105" s="141" t="s">
        <v>1269</v>
      </c>
      <c r="G105" s="142" t="s">
        <v>727</v>
      </c>
      <c r="H105" s="143">
        <v>0</v>
      </c>
      <c r="I105" s="144"/>
      <c r="J105" s="144"/>
      <c r="K105" s="145">
        <f>ROUND(P105*H105,2)</f>
        <v>0</v>
      </c>
      <c r="L105" s="146"/>
      <c r="M105" s="33"/>
      <c r="N105" s="147" t="s">
        <v>3</v>
      </c>
      <c r="O105" s="148" t="s">
        <v>45</v>
      </c>
      <c r="P105" s="149">
        <f>I105+J105</f>
        <v>0</v>
      </c>
      <c r="Q105" s="149">
        <f>ROUND(I105*H105,2)</f>
        <v>0</v>
      </c>
      <c r="R105" s="149">
        <f>ROUND(J105*H105,2)</f>
        <v>0</v>
      </c>
      <c r="T105" s="150">
        <f>S105*H105</f>
        <v>0</v>
      </c>
      <c r="U105" s="150">
        <v>0</v>
      </c>
      <c r="V105" s="150">
        <f>U105*H105</f>
        <v>0</v>
      </c>
      <c r="W105" s="150">
        <v>0</v>
      </c>
      <c r="X105" s="151">
        <f>W105*H105</f>
        <v>0</v>
      </c>
      <c r="AR105" s="152" t="s">
        <v>174</v>
      </c>
      <c r="AT105" s="152" t="s">
        <v>170</v>
      </c>
      <c r="AU105" s="152" t="s">
        <v>86</v>
      </c>
      <c r="AY105" s="18" t="s">
        <v>165</v>
      </c>
      <c r="BE105" s="153">
        <f>IF(O105="základní",K105,0)</f>
        <v>0</v>
      </c>
      <c r="BF105" s="153">
        <f>IF(O105="snížená",K105,0)</f>
        <v>0</v>
      </c>
      <c r="BG105" s="153">
        <f>IF(O105="zákl. přenesená",K105,0)</f>
        <v>0</v>
      </c>
      <c r="BH105" s="153">
        <f>IF(O105="sníž. přenesená",K105,0)</f>
        <v>0</v>
      </c>
      <c r="BI105" s="153">
        <f>IF(O105="nulová",K105,0)</f>
        <v>0</v>
      </c>
      <c r="BJ105" s="18" t="s">
        <v>84</v>
      </c>
      <c r="BK105" s="153">
        <f>ROUND(P105*H105,2)</f>
        <v>0</v>
      </c>
      <c r="BL105" s="18" t="s">
        <v>174</v>
      </c>
      <c r="BM105" s="152" t="s">
        <v>1270</v>
      </c>
    </row>
    <row r="106" spans="2:65" s="12" customFormat="1" x14ac:dyDescent="0.2">
      <c r="B106" s="164"/>
      <c r="D106" s="165" t="s">
        <v>603</v>
      </c>
      <c r="E106" s="166" t="s">
        <v>3</v>
      </c>
      <c r="F106" s="167" t="s">
        <v>1271</v>
      </c>
      <c r="H106" s="168">
        <v>0</v>
      </c>
      <c r="I106" s="169"/>
      <c r="J106" s="169"/>
      <c r="M106" s="164"/>
      <c r="N106" s="170"/>
      <c r="X106" s="171"/>
      <c r="AT106" s="166" t="s">
        <v>603</v>
      </c>
      <c r="AU106" s="166" t="s">
        <v>86</v>
      </c>
      <c r="AV106" s="12" t="s">
        <v>86</v>
      </c>
      <c r="AW106" s="12" t="s">
        <v>5</v>
      </c>
      <c r="AX106" s="12" t="s">
        <v>84</v>
      </c>
      <c r="AY106" s="166" t="s">
        <v>165</v>
      </c>
    </row>
    <row r="107" spans="2:65" s="1" customFormat="1" ht="37.75" customHeight="1" x14ac:dyDescent="0.2">
      <c r="B107" s="138"/>
      <c r="C107" s="139" t="s">
        <v>186</v>
      </c>
      <c r="D107" s="139" t="s">
        <v>170</v>
      </c>
      <c r="E107" s="140" t="s">
        <v>1272</v>
      </c>
      <c r="F107" s="141" t="s">
        <v>1273</v>
      </c>
      <c r="G107" s="142" t="s">
        <v>727</v>
      </c>
      <c r="H107" s="143">
        <v>23</v>
      </c>
      <c r="I107" s="144"/>
      <c r="J107" s="144"/>
      <c r="K107" s="145">
        <f>ROUND(P107*H107,2)</f>
        <v>0</v>
      </c>
      <c r="L107" s="146"/>
      <c r="M107" s="33"/>
      <c r="N107" s="147" t="s">
        <v>3</v>
      </c>
      <c r="O107" s="148" t="s">
        <v>45</v>
      </c>
      <c r="P107" s="149">
        <f>I107+J107</f>
        <v>0</v>
      </c>
      <c r="Q107" s="149">
        <f>ROUND(I107*H107,2)</f>
        <v>0</v>
      </c>
      <c r="R107" s="149">
        <f>ROUND(J107*H107,2)</f>
        <v>0</v>
      </c>
      <c r="T107" s="150">
        <f>S107*H107</f>
        <v>0</v>
      </c>
      <c r="U107" s="150">
        <v>0</v>
      </c>
      <c r="V107" s="150">
        <f>U107*H107</f>
        <v>0</v>
      </c>
      <c r="W107" s="150">
        <v>0</v>
      </c>
      <c r="X107" s="151">
        <f>W107*H107</f>
        <v>0</v>
      </c>
      <c r="AR107" s="152" t="s">
        <v>174</v>
      </c>
      <c r="AT107" s="152" t="s">
        <v>170</v>
      </c>
      <c r="AU107" s="152" t="s">
        <v>86</v>
      </c>
      <c r="AY107" s="18" t="s">
        <v>165</v>
      </c>
      <c r="BE107" s="153">
        <f>IF(O107="základní",K107,0)</f>
        <v>0</v>
      </c>
      <c r="BF107" s="153">
        <f>IF(O107="snížená",K107,0)</f>
        <v>0</v>
      </c>
      <c r="BG107" s="153">
        <f>IF(O107="zákl. přenesená",K107,0)</f>
        <v>0</v>
      </c>
      <c r="BH107" s="153">
        <f>IF(O107="sníž. přenesená",K107,0)</f>
        <v>0</v>
      </c>
      <c r="BI107" s="153">
        <f>IF(O107="nulová",K107,0)</f>
        <v>0</v>
      </c>
      <c r="BJ107" s="18" t="s">
        <v>84</v>
      </c>
      <c r="BK107" s="153">
        <f>ROUND(P107*H107,2)</f>
        <v>0</v>
      </c>
      <c r="BL107" s="18" t="s">
        <v>174</v>
      </c>
      <c r="BM107" s="152" t="s">
        <v>1274</v>
      </c>
    </row>
    <row r="108" spans="2:65" s="1" customFormat="1" ht="37.75" customHeight="1" x14ac:dyDescent="0.2">
      <c r="B108" s="138"/>
      <c r="C108" s="139" t="s">
        <v>190</v>
      </c>
      <c r="D108" s="139" t="s">
        <v>170</v>
      </c>
      <c r="E108" s="140" t="s">
        <v>1275</v>
      </c>
      <c r="F108" s="141" t="s">
        <v>1276</v>
      </c>
      <c r="G108" s="142" t="s">
        <v>727</v>
      </c>
      <c r="H108" s="143">
        <v>14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</v>
      </c>
      <c r="X108" s="151">
        <f>W108*H108</f>
        <v>0</v>
      </c>
      <c r="AR108" s="152" t="s">
        <v>174</v>
      </c>
      <c r="AT108" s="152" t="s">
        <v>170</v>
      </c>
      <c r="AU108" s="152" t="s">
        <v>86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174</v>
      </c>
      <c r="BM108" s="152" t="s">
        <v>1277</v>
      </c>
    </row>
    <row r="109" spans="2:65" s="1" customFormat="1" ht="37.75" customHeight="1" x14ac:dyDescent="0.2">
      <c r="B109" s="138"/>
      <c r="C109" s="139" t="s">
        <v>195</v>
      </c>
      <c r="D109" s="139" t="s">
        <v>170</v>
      </c>
      <c r="E109" s="140" t="s">
        <v>1278</v>
      </c>
      <c r="F109" s="141" t="s">
        <v>1279</v>
      </c>
      <c r="G109" s="142" t="s">
        <v>727</v>
      </c>
      <c r="H109" s="143">
        <v>3</v>
      </c>
      <c r="I109" s="144"/>
      <c r="J109" s="144"/>
      <c r="K109" s="145">
        <f>ROUND(P109*H109,2)</f>
        <v>0</v>
      </c>
      <c r="L109" s="146"/>
      <c r="M109" s="33"/>
      <c r="N109" s="147" t="s">
        <v>3</v>
      </c>
      <c r="O109" s="148" t="s">
        <v>45</v>
      </c>
      <c r="P109" s="149">
        <f>I109+J109</f>
        <v>0</v>
      </c>
      <c r="Q109" s="149">
        <f>ROUND(I109*H109,2)</f>
        <v>0</v>
      </c>
      <c r="R109" s="149">
        <f>ROUND(J109*H109,2)</f>
        <v>0</v>
      </c>
      <c r="T109" s="150">
        <f>S109*H109</f>
        <v>0</v>
      </c>
      <c r="U109" s="150">
        <v>0</v>
      </c>
      <c r="V109" s="150">
        <f>U109*H109</f>
        <v>0</v>
      </c>
      <c r="W109" s="150">
        <v>0</v>
      </c>
      <c r="X109" s="151">
        <f>W109*H109</f>
        <v>0</v>
      </c>
      <c r="AR109" s="152" t="s">
        <v>174</v>
      </c>
      <c r="AT109" s="152" t="s">
        <v>170</v>
      </c>
      <c r="AU109" s="152" t="s">
        <v>86</v>
      </c>
      <c r="AY109" s="18" t="s">
        <v>165</v>
      </c>
      <c r="BE109" s="153">
        <f>IF(O109="základní",K109,0)</f>
        <v>0</v>
      </c>
      <c r="BF109" s="153">
        <f>IF(O109="snížená",K109,0)</f>
        <v>0</v>
      </c>
      <c r="BG109" s="153">
        <f>IF(O109="zákl. přenesená",K109,0)</f>
        <v>0</v>
      </c>
      <c r="BH109" s="153">
        <f>IF(O109="sníž. přenesená",K109,0)</f>
        <v>0</v>
      </c>
      <c r="BI109" s="153">
        <f>IF(O109="nulová",K109,0)</f>
        <v>0</v>
      </c>
      <c r="BJ109" s="18" t="s">
        <v>84</v>
      </c>
      <c r="BK109" s="153">
        <f>ROUND(P109*H109,2)</f>
        <v>0</v>
      </c>
      <c r="BL109" s="18" t="s">
        <v>174</v>
      </c>
      <c r="BM109" s="152" t="s">
        <v>1280</v>
      </c>
    </row>
    <row r="110" spans="2:65" s="1" customFormat="1" ht="78" customHeight="1" x14ac:dyDescent="0.2">
      <c r="B110" s="138"/>
      <c r="C110" s="139" t="s">
        <v>193</v>
      </c>
      <c r="D110" s="139" t="s">
        <v>170</v>
      </c>
      <c r="E110" s="140" t="s">
        <v>1281</v>
      </c>
      <c r="F110" s="141" t="s">
        <v>1282</v>
      </c>
      <c r="G110" s="142" t="s">
        <v>991</v>
      </c>
      <c r="H110" s="143">
        <v>1920</v>
      </c>
      <c r="I110" s="144"/>
      <c r="J110" s="144"/>
      <c r="K110" s="145">
        <f>ROUND(P110*H110,2)</f>
        <v>0</v>
      </c>
      <c r="L110" s="146"/>
      <c r="M110" s="33"/>
      <c r="N110" s="147" t="s">
        <v>3</v>
      </c>
      <c r="O110" s="148" t="s">
        <v>45</v>
      </c>
      <c r="P110" s="149">
        <f>I110+J110</f>
        <v>0</v>
      </c>
      <c r="Q110" s="149">
        <f>ROUND(I110*H110,2)</f>
        <v>0</v>
      </c>
      <c r="R110" s="149">
        <f>ROUND(J110*H110,2)</f>
        <v>0</v>
      </c>
      <c r="T110" s="150">
        <f>S110*H110</f>
        <v>0</v>
      </c>
      <c r="U110" s="150">
        <v>0</v>
      </c>
      <c r="V110" s="150">
        <f>U110*H110</f>
        <v>0</v>
      </c>
      <c r="W110" s="150">
        <v>0.255</v>
      </c>
      <c r="X110" s="151">
        <f>W110*H110</f>
        <v>489.6</v>
      </c>
      <c r="AR110" s="152" t="s">
        <v>174</v>
      </c>
      <c r="AT110" s="152" t="s">
        <v>170</v>
      </c>
      <c r="AU110" s="152" t="s">
        <v>86</v>
      </c>
      <c r="AY110" s="18" t="s">
        <v>165</v>
      </c>
      <c r="BE110" s="153">
        <f>IF(O110="základní",K110,0)</f>
        <v>0</v>
      </c>
      <c r="BF110" s="153">
        <f>IF(O110="snížená",K110,0)</f>
        <v>0</v>
      </c>
      <c r="BG110" s="153">
        <f>IF(O110="zákl. přenesená",K110,0)</f>
        <v>0</v>
      </c>
      <c r="BH110" s="153">
        <f>IF(O110="sníž. přenesená",K110,0)</f>
        <v>0</v>
      </c>
      <c r="BI110" s="153">
        <f>IF(O110="nulová",K110,0)</f>
        <v>0</v>
      </c>
      <c r="BJ110" s="18" t="s">
        <v>84</v>
      </c>
      <c r="BK110" s="153">
        <f>ROUND(P110*H110,2)</f>
        <v>0</v>
      </c>
      <c r="BL110" s="18" t="s">
        <v>174</v>
      </c>
      <c r="BM110" s="152" t="s">
        <v>1283</v>
      </c>
    </row>
    <row r="111" spans="2:65" s="1" customFormat="1" ht="66.75" customHeight="1" x14ac:dyDescent="0.2">
      <c r="B111" s="138"/>
      <c r="C111" s="139" t="s">
        <v>202</v>
      </c>
      <c r="D111" s="139" t="s">
        <v>170</v>
      </c>
      <c r="E111" s="140" t="s">
        <v>1284</v>
      </c>
      <c r="F111" s="141" t="s">
        <v>1285</v>
      </c>
      <c r="G111" s="142" t="s">
        <v>991</v>
      </c>
      <c r="H111" s="143">
        <v>108</v>
      </c>
      <c r="I111" s="144"/>
      <c r="J111" s="144"/>
      <c r="K111" s="145">
        <f>ROUND(P111*H111,2)</f>
        <v>0</v>
      </c>
      <c r="L111" s="146"/>
      <c r="M111" s="33"/>
      <c r="N111" s="147" t="s">
        <v>3</v>
      </c>
      <c r="O111" s="148" t="s">
        <v>45</v>
      </c>
      <c r="P111" s="149">
        <f>I111+J111</f>
        <v>0</v>
      </c>
      <c r="Q111" s="149">
        <f>ROUND(I111*H111,2)</f>
        <v>0</v>
      </c>
      <c r="R111" s="149">
        <f>ROUND(J111*H111,2)</f>
        <v>0</v>
      </c>
      <c r="T111" s="150">
        <f>S111*H111</f>
        <v>0</v>
      </c>
      <c r="U111" s="150">
        <v>0</v>
      </c>
      <c r="V111" s="150">
        <f>U111*H111</f>
        <v>0</v>
      </c>
      <c r="W111" s="150">
        <v>0.23499999999999999</v>
      </c>
      <c r="X111" s="151">
        <f>W111*H111</f>
        <v>25.38</v>
      </c>
      <c r="AR111" s="152" t="s">
        <v>174</v>
      </c>
      <c r="AT111" s="152" t="s">
        <v>170</v>
      </c>
      <c r="AU111" s="152" t="s">
        <v>86</v>
      </c>
      <c r="AY111" s="18" t="s">
        <v>165</v>
      </c>
      <c r="BE111" s="153">
        <f>IF(O111="základní",K111,0)</f>
        <v>0</v>
      </c>
      <c r="BF111" s="153">
        <f>IF(O111="snížená",K111,0)</f>
        <v>0</v>
      </c>
      <c r="BG111" s="153">
        <f>IF(O111="zákl. přenesená",K111,0)</f>
        <v>0</v>
      </c>
      <c r="BH111" s="153">
        <f>IF(O111="sníž. přenesená",K111,0)</f>
        <v>0</v>
      </c>
      <c r="BI111" s="153">
        <f>IF(O111="nulová",K111,0)</f>
        <v>0</v>
      </c>
      <c r="BJ111" s="18" t="s">
        <v>84</v>
      </c>
      <c r="BK111" s="153">
        <f>ROUND(P111*H111,2)</f>
        <v>0</v>
      </c>
      <c r="BL111" s="18" t="s">
        <v>174</v>
      </c>
      <c r="BM111" s="152" t="s">
        <v>1286</v>
      </c>
    </row>
    <row r="112" spans="2:65" s="12" customFormat="1" x14ac:dyDescent="0.2">
      <c r="B112" s="164"/>
      <c r="D112" s="165" t="s">
        <v>603</v>
      </c>
      <c r="E112" s="166" t="s">
        <v>3</v>
      </c>
      <c r="F112" s="167" t="s">
        <v>1287</v>
      </c>
      <c r="H112" s="168">
        <v>108</v>
      </c>
      <c r="I112" s="169"/>
      <c r="J112" s="169"/>
      <c r="M112" s="164"/>
      <c r="N112" s="170"/>
      <c r="X112" s="171"/>
      <c r="AT112" s="166" t="s">
        <v>603</v>
      </c>
      <c r="AU112" s="166" t="s">
        <v>86</v>
      </c>
      <c r="AV112" s="12" t="s">
        <v>86</v>
      </c>
      <c r="AW112" s="12" t="s">
        <v>5</v>
      </c>
      <c r="AX112" s="12" t="s">
        <v>84</v>
      </c>
      <c r="AY112" s="166" t="s">
        <v>165</v>
      </c>
    </row>
    <row r="113" spans="2:65" s="1" customFormat="1" ht="66.75" customHeight="1" x14ac:dyDescent="0.2">
      <c r="B113" s="138"/>
      <c r="C113" s="139" t="s">
        <v>205</v>
      </c>
      <c r="D113" s="139" t="s">
        <v>170</v>
      </c>
      <c r="E113" s="140" t="s">
        <v>1288</v>
      </c>
      <c r="F113" s="141" t="s">
        <v>1289</v>
      </c>
      <c r="G113" s="142" t="s">
        <v>991</v>
      </c>
      <c r="H113" s="143">
        <v>880</v>
      </c>
      <c r="I113" s="144"/>
      <c r="J113" s="144"/>
      <c r="K113" s="145">
        <f>ROUND(P113*H113,2)</f>
        <v>0</v>
      </c>
      <c r="L113" s="146"/>
      <c r="M113" s="33"/>
      <c r="N113" s="147" t="s">
        <v>3</v>
      </c>
      <c r="O113" s="148" t="s">
        <v>45</v>
      </c>
      <c r="P113" s="149">
        <f>I113+J113</f>
        <v>0</v>
      </c>
      <c r="Q113" s="149">
        <f>ROUND(I113*H113,2)</f>
        <v>0</v>
      </c>
      <c r="R113" s="149">
        <f>ROUND(J113*H113,2)</f>
        <v>0</v>
      </c>
      <c r="T113" s="150">
        <f>S113*H113</f>
        <v>0</v>
      </c>
      <c r="U113" s="150">
        <v>0</v>
      </c>
      <c r="V113" s="150">
        <f>U113*H113</f>
        <v>0</v>
      </c>
      <c r="W113" s="150">
        <v>0.32500000000000001</v>
      </c>
      <c r="X113" s="151">
        <f>W113*H113</f>
        <v>286</v>
      </c>
      <c r="AR113" s="152" t="s">
        <v>174</v>
      </c>
      <c r="AT113" s="152" t="s">
        <v>170</v>
      </c>
      <c r="AU113" s="152" t="s">
        <v>86</v>
      </c>
      <c r="AY113" s="18" t="s">
        <v>165</v>
      </c>
      <c r="BE113" s="153">
        <f>IF(O113="základní",K113,0)</f>
        <v>0</v>
      </c>
      <c r="BF113" s="153">
        <f>IF(O113="snížená",K113,0)</f>
        <v>0</v>
      </c>
      <c r="BG113" s="153">
        <f>IF(O113="zákl. přenesená",K113,0)</f>
        <v>0</v>
      </c>
      <c r="BH113" s="153">
        <f>IF(O113="sníž. přenesená",K113,0)</f>
        <v>0</v>
      </c>
      <c r="BI113" s="153">
        <f>IF(O113="nulová",K113,0)</f>
        <v>0</v>
      </c>
      <c r="BJ113" s="18" t="s">
        <v>84</v>
      </c>
      <c r="BK113" s="153">
        <f>ROUND(P113*H113,2)</f>
        <v>0</v>
      </c>
      <c r="BL113" s="18" t="s">
        <v>174</v>
      </c>
      <c r="BM113" s="152" t="s">
        <v>1290</v>
      </c>
    </row>
    <row r="114" spans="2:65" s="1" customFormat="1" ht="55.5" customHeight="1" x14ac:dyDescent="0.2">
      <c r="B114" s="138"/>
      <c r="C114" s="139" t="s">
        <v>210</v>
      </c>
      <c r="D114" s="139" t="s">
        <v>170</v>
      </c>
      <c r="E114" s="140" t="s">
        <v>1291</v>
      </c>
      <c r="F114" s="141" t="s">
        <v>1292</v>
      </c>
      <c r="G114" s="142" t="s">
        <v>991</v>
      </c>
      <c r="H114" s="143">
        <v>1750</v>
      </c>
      <c r="I114" s="144"/>
      <c r="J114" s="144"/>
      <c r="K114" s="145">
        <f>ROUND(P114*H114,2)</f>
        <v>0</v>
      </c>
      <c r="L114" s="146"/>
      <c r="M114" s="33"/>
      <c r="N114" s="147" t="s">
        <v>3</v>
      </c>
      <c r="O114" s="148" t="s">
        <v>45</v>
      </c>
      <c r="P114" s="149">
        <f>I114+J114</f>
        <v>0</v>
      </c>
      <c r="Q114" s="149">
        <f>ROUND(I114*H114,2)</f>
        <v>0</v>
      </c>
      <c r="R114" s="149">
        <f>ROUND(J114*H114,2)</f>
        <v>0</v>
      </c>
      <c r="T114" s="150">
        <f>S114*H114</f>
        <v>0</v>
      </c>
      <c r="U114" s="150">
        <v>2.9999999999999997E-4</v>
      </c>
      <c r="V114" s="150">
        <f>U114*H114</f>
        <v>0.52499999999999991</v>
      </c>
      <c r="W114" s="150">
        <v>0.46</v>
      </c>
      <c r="X114" s="151">
        <f>W114*H114</f>
        <v>805</v>
      </c>
      <c r="AR114" s="152" t="s">
        <v>174</v>
      </c>
      <c r="AT114" s="152" t="s">
        <v>170</v>
      </c>
      <c r="AU114" s="152" t="s">
        <v>86</v>
      </c>
      <c r="AY114" s="18" t="s">
        <v>165</v>
      </c>
      <c r="BE114" s="153">
        <f>IF(O114="základní",K114,0)</f>
        <v>0</v>
      </c>
      <c r="BF114" s="153">
        <f>IF(O114="snížená",K114,0)</f>
        <v>0</v>
      </c>
      <c r="BG114" s="153">
        <f>IF(O114="zákl. přenesená",K114,0)</f>
        <v>0</v>
      </c>
      <c r="BH114" s="153">
        <f>IF(O114="sníž. přenesená",K114,0)</f>
        <v>0</v>
      </c>
      <c r="BI114" s="153">
        <f>IF(O114="nulová",K114,0)</f>
        <v>0</v>
      </c>
      <c r="BJ114" s="18" t="s">
        <v>84</v>
      </c>
      <c r="BK114" s="153">
        <f>ROUND(P114*H114,2)</f>
        <v>0</v>
      </c>
      <c r="BL114" s="18" t="s">
        <v>174</v>
      </c>
      <c r="BM114" s="152" t="s">
        <v>1293</v>
      </c>
    </row>
    <row r="115" spans="2:65" s="12" customFormat="1" x14ac:dyDescent="0.2">
      <c r="B115" s="164"/>
      <c r="D115" s="165" t="s">
        <v>603</v>
      </c>
      <c r="E115" s="166" t="s">
        <v>3</v>
      </c>
      <c r="F115" s="167" t="s">
        <v>1294</v>
      </c>
      <c r="H115" s="168">
        <v>1750</v>
      </c>
      <c r="I115" s="169"/>
      <c r="J115" s="169"/>
      <c r="M115" s="164"/>
      <c r="N115" s="170"/>
      <c r="X115" s="171"/>
      <c r="AT115" s="166" t="s">
        <v>603</v>
      </c>
      <c r="AU115" s="166" t="s">
        <v>86</v>
      </c>
      <c r="AV115" s="12" t="s">
        <v>86</v>
      </c>
      <c r="AW115" s="12" t="s">
        <v>5</v>
      </c>
      <c r="AX115" s="12" t="s">
        <v>76</v>
      </c>
      <c r="AY115" s="166" t="s">
        <v>165</v>
      </c>
    </row>
    <row r="116" spans="2:65" s="13" customFormat="1" x14ac:dyDescent="0.2">
      <c r="B116" s="172"/>
      <c r="D116" s="165" t="s">
        <v>603</v>
      </c>
      <c r="E116" s="173" t="s">
        <v>3</v>
      </c>
      <c r="F116" s="174" t="s">
        <v>606</v>
      </c>
      <c r="H116" s="175">
        <v>1750</v>
      </c>
      <c r="I116" s="176"/>
      <c r="J116" s="176"/>
      <c r="M116" s="172"/>
      <c r="N116" s="177"/>
      <c r="X116" s="178"/>
      <c r="AT116" s="173" t="s">
        <v>603</v>
      </c>
      <c r="AU116" s="173" t="s">
        <v>86</v>
      </c>
      <c r="AV116" s="13" t="s">
        <v>174</v>
      </c>
      <c r="AW116" s="13" t="s">
        <v>5</v>
      </c>
      <c r="AX116" s="13" t="s">
        <v>84</v>
      </c>
      <c r="AY116" s="173" t="s">
        <v>165</v>
      </c>
    </row>
    <row r="117" spans="2:65" s="1" customFormat="1" ht="44.25" customHeight="1" x14ac:dyDescent="0.2">
      <c r="B117" s="138"/>
      <c r="C117" s="139" t="s">
        <v>216</v>
      </c>
      <c r="D117" s="139" t="s">
        <v>170</v>
      </c>
      <c r="E117" s="140" t="s">
        <v>1295</v>
      </c>
      <c r="F117" s="141" t="s">
        <v>1296</v>
      </c>
      <c r="G117" s="142" t="s">
        <v>173</v>
      </c>
      <c r="H117" s="143">
        <v>424</v>
      </c>
      <c r="I117" s="144"/>
      <c r="J117" s="144"/>
      <c r="K117" s="145">
        <f>ROUND(P117*H117,2)</f>
        <v>0</v>
      </c>
      <c r="L117" s="146"/>
      <c r="M117" s="33"/>
      <c r="N117" s="147" t="s">
        <v>3</v>
      </c>
      <c r="O117" s="148" t="s">
        <v>45</v>
      </c>
      <c r="P117" s="149">
        <f>I117+J117</f>
        <v>0</v>
      </c>
      <c r="Q117" s="149">
        <f>ROUND(I117*H117,2)</f>
        <v>0</v>
      </c>
      <c r="R117" s="149">
        <f>ROUND(J117*H117,2)</f>
        <v>0</v>
      </c>
      <c r="T117" s="150">
        <f>S117*H117</f>
        <v>0</v>
      </c>
      <c r="U117" s="150">
        <v>0</v>
      </c>
      <c r="V117" s="150">
        <f>U117*H117</f>
        <v>0</v>
      </c>
      <c r="W117" s="150">
        <v>0.28999999999999998</v>
      </c>
      <c r="X117" s="151">
        <f>W117*H117</f>
        <v>122.96</v>
      </c>
      <c r="AR117" s="152" t="s">
        <v>174</v>
      </c>
      <c r="AT117" s="152" t="s">
        <v>170</v>
      </c>
      <c r="AU117" s="152" t="s">
        <v>86</v>
      </c>
      <c r="AY117" s="18" t="s">
        <v>165</v>
      </c>
      <c r="BE117" s="153">
        <f>IF(O117="základní",K117,0)</f>
        <v>0</v>
      </c>
      <c r="BF117" s="153">
        <f>IF(O117="snížená",K117,0)</f>
        <v>0</v>
      </c>
      <c r="BG117" s="153">
        <f>IF(O117="zákl. přenesená",K117,0)</f>
        <v>0</v>
      </c>
      <c r="BH117" s="153">
        <f>IF(O117="sníž. přenesená",K117,0)</f>
        <v>0</v>
      </c>
      <c r="BI117" s="153">
        <f>IF(O117="nulová",K117,0)</f>
        <v>0</v>
      </c>
      <c r="BJ117" s="18" t="s">
        <v>84</v>
      </c>
      <c r="BK117" s="153">
        <f>ROUND(P117*H117,2)</f>
        <v>0</v>
      </c>
      <c r="BL117" s="18" t="s">
        <v>174</v>
      </c>
      <c r="BM117" s="152" t="s">
        <v>1297</v>
      </c>
    </row>
    <row r="118" spans="2:65" s="12" customFormat="1" x14ac:dyDescent="0.2">
      <c r="B118" s="164"/>
      <c r="D118" s="165" t="s">
        <v>603</v>
      </c>
      <c r="E118" s="166" t="s">
        <v>3</v>
      </c>
      <c r="F118" s="167" t="s">
        <v>1298</v>
      </c>
      <c r="H118" s="168">
        <v>424</v>
      </c>
      <c r="I118" s="169"/>
      <c r="J118" s="169"/>
      <c r="M118" s="164"/>
      <c r="N118" s="170"/>
      <c r="X118" s="171"/>
      <c r="AT118" s="166" t="s">
        <v>603</v>
      </c>
      <c r="AU118" s="166" t="s">
        <v>86</v>
      </c>
      <c r="AV118" s="12" t="s">
        <v>86</v>
      </c>
      <c r="AW118" s="12" t="s">
        <v>5</v>
      </c>
      <c r="AX118" s="12" t="s">
        <v>84</v>
      </c>
      <c r="AY118" s="166" t="s">
        <v>165</v>
      </c>
    </row>
    <row r="119" spans="2:65" s="1" customFormat="1" ht="24.15" customHeight="1" x14ac:dyDescent="0.2">
      <c r="B119" s="138"/>
      <c r="C119" s="139" t="s">
        <v>220</v>
      </c>
      <c r="D119" s="139" t="s">
        <v>170</v>
      </c>
      <c r="E119" s="140" t="s">
        <v>1299</v>
      </c>
      <c r="F119" s="141" t="s">
        <v>1300</v>
      </c>
      <c r="G119" s="142" t="s">
        <v>991</v>
      </c>
      <c r="H119" s="143">
        <v>600</v>
      </c>
      <c r="I119" s="144"/>
      <c r="J119" s="144"/>
      <c r="K119" s="145">
        <f>ROUND(P119*H119,2)</f>
        <v>0</v>
      </c>
      <c r="L119" s="146"/>
      <c r="M119" s="33"/>
      <c r="N119" s="147" t="s">
        <v>3</v>
      </c>
      <c r="O119" s="148" t="s">
        <v>45</v>
      </c>
      <c r="P119" s="149">
        <f>I119+J119</f>
        <v>0</v>
      </c>
      <c r="Q119" s="149">
        <f>ROUND(I119*H119,2)</f>
        <v>0</v>
      </c>
      <c r="R119" s="149">
        <f>ROUND(J119*H119,2)</f>
        <v>0</v>
      </c>
      <c r="T119" s="150">
        <f>S119*H119</f>
        <v>0</v>
      </c>
      <c r="U119" s="150">
        <v>0</v>
      </c>
      <c r="V119" s="150">
        <f>U119*H119</f>
        <v>0</v>
      </c>
      <c r="W119" s="150">
        <v>0</v>
      </c>
      <c r="X119" s="151">
        <f>W119*H119</f>
        <v>0</v>
      </c>
      <c r="AR119" s="152" t="s">
        <v>174</v>
      </c>
      <c r="AT119" s="152" t="s">
        <v>170</v>
      </c>
      <c r="AU119" s="152" t="s">
        <v>86</v>
      </c>
      <c r="AY119" s="18" t="s">
        <v>165</v>
      </c>
      <c r="BE119" s="153">
        <f>IF(O119="základní",K119,0)</f>
        <v>0</v>
      </c>
      <c r="BF119" s="153">
        <f>IF(O119="snížená",K119,0)</f>
        <v>0</v>
      </c>
      <c r="BG119" s="153">
        <f>IF(O119="zákl. přenesená",K119,0)</f>
        <v>0</v>
      </c>
      <c r="BH119" s="153">
        <f>IF(O119="sníž. přenesená",K119,0)</f>
        <v>0</v>
      </c>
      <c r="BI119" s="153">
        <f>IF(O119="nulová",K119,0)</f>
        <v>0</v>
      </c>
      <c r="BJ119" s="18" t="s">
        <v>84</v>
      </c>
      <c r="BK119" s="153">
        <f>ROUND(P119*H119,2)</f>
        <v>0</v>
      </c>
      <c r="BL119" s="18" t="s">
        <v>174</v>
      </c>
      <c r="BM119" s="152" t="s">
        <v>1301</v>
      </c>
    </row>
    <row r="120" spans="2:65" s="1" customFormat="1" ht="33" customHeight="1" x14ac:dyDescent="0.2">
      <c r="B120" s="138"/>
      <c r="C120" s="139" t="s">
        <v>224</v>
      </c>
      <c r="D120" s="139" t="s">
        <v>170</v>
      </c>
      <c r="E120" s="140" t="s">
        <v>1302</v>
      </c>
      <c r="F120" s="141" t="s">
        <v>1303</v>
      </c>
      <c r="G120" s="142" t="s">
        <v>597</v>
      </c>
      <c r="H120" s="143">
        <v>120</v>
      </c>
      <c r="I120" s="144"/>
      <c r="J120" s="144"/>
      <c r="K120" s="145">
        <f>ROUND(P120*H120,2)</f>
        <v>0</v>
      </c>
      <c r="L120" s="146"/>
      <c r="M120" s="33"/>
      <c r="N120" s="147" t="s">
        <v>3</v>
      </c>
      <c r="O120" s="148" t="s">
        <v>45</v>
      </c>
      <c r="P120" s="149">
        <f>I120+J120</f>
        <v>0</v>
      </c>
      <c r="Q120" s="149">
        <f>ROUND(I120*H120,2)</f>
        <v>0</v>
      </c>
      <c r="R120" s="149">
        <f>ROUND(J120*H120,2)</f>
        <v>0</v>
      </c>
      <c r="T120" s="150">
        <f>S120*H120</f>
        <v>0</v>
      </c>
      <c r="U120" s="150">
        <v>0</v>
      </c>
      <c r="V120" s="150">
        <f>U120*H120</f>
        <v>0</v>
      </c>
      <c r="W120" s="150">
        <v>0</v>
      </c>
      <c r="X120" s="151">
        <f>W120*H120</f>
        <v>0</v>
      </c>
      <c r="AR120" s="152" t="s">
        <v>174</v>
      </c>
      <c r="AT120" s="152" t="s">
        <v>170</v>
      </c>
      <c r="AU120" s="152" t="s">
        <v>86</v>
      </c>
      <c r="AY120" s="18" t="s">
        <v>165</v>
      </c>
      <c r="BE120" s="153">
        <f>IF(O120="základní",K120,0)</f>
        <v>0</v>
      </c>
      <c r="BF120" s="153">
        <f>IF(O120="snížená",K120,0)</f>
        <v>0</v>
      </c>
      <c r="BG120" s="153">
        <f>IF(O120="zákl. přenesená",K120,0)</f>
        <v>0</v>
      </c>
      <c r="BH120" s="153">
        <f>IF(O120="sníž. přenesená",K120,0)</f>
        <v>0</v>
      </c>
      <c r="BI120" s="153">
        <f>IF(O120="nulová",K120,0)</f>
        <v>0</v>
      </c>
      <c r="BJ120" s="18" t="s">
        <v>84</v>
      </c>
      <c r="BK120" s="153">
        <f>ROUND(P120*H120,2)</f>
        <v>0</v>
      </c>
      <c r="BL120" s="18" t="s">
        <v>174</v>
      </c>
      <c r="BM120" s="152" t="s">
        <v>1304</v>
      </c>
    </row>
    <row r="121" spans="2:65" s="12" customFormat="1" x14ac:dyDescent="0.2">
      <c r="B121" s="164"/>
      <c r="D121" s="165" t="s">
        <v>603</v>
      </c>
      <c r="E121" s="166" t="s">
        <v>3</v>
      </c>
      <c r="F121" s="167" t="s">
        <v>1305</v>
      </c>
      <c r="H121" s="168">
        <v>120</v>
      </c>
      <c r="I121" s="169"/>
      <c r="J121" s="169"/>
      <c r="M121" s="164"/>
      <c r="N121" s="170"/>
      <c r="X121" s="171"/>
      <c r="AT121" s="166" t="s">
        <v>603</v>
      </c>
      <c r="AU121" s="166" t="s">
        <v>86</v>
      </c>
      <c r="AV121" s="12" t="s">
        <v>86</v>
      </c>
      <c r="AW121" s="12" t="s">
        <v>5</v>
      </c>
      <c r="AX121" s="12" t="s">
        <v>84</v>
      </c>
      <c r="AY121" s="166" t="s">
        <v>165</v>
      </c>
    </row>
    <row r="122" spans="2:65" s="1" customFormat="1" ht="33" customHeight="1" x14ac:dyDescent="0.2">
      <c r="B122" s="138"/>
      <c r="C122" s="139" t="s">
        <v>10</v>
      </c>
      <c r="D122" s="139" t="s">
        <v>170</v>
      </c>
      <c r="E122" s="140" t="s">
        <v>1306</v>
      </c>
      <c r="F122" s="141" t="s">
        <v>1307</v>
      </c>
      <c r="G122" s="142" t="s">
        <v>597</v>
      </c>
      <c r="H122" s="143">
        <v>3510.9</v>
      </c>
      <c r="I122" s="144"/>
      <c r="J122" s="144"/>
      <c r="K122" s="145">
        <f>ROUND(P122*H122,2)</f>
        <v>0</v>
      </c>
      <c r="L122" s="146"/>
      <c r="M122" s="33"/>
      <c r="N122" s="147" t="s">
        <v>3</v>
      </c>
      <c r="O122" s="148" t="s">
        <v>45</v>
      </c>
      <c r="P122" s="149">
        <f>I122+J122</f>
        <v>0</v>
      </c>
      <c r="Q122" s="149">
        <f>ROUND(I122*H122,2)</f>
        <v>0</v>
      </c>
      <c r="R122" s="149">
        <f>ROUND(J122*H122,2)</f>
        <v>0</v>
      </c>
      <c r="T122" s="150">
        <f>S122*H122</f>
        <v>0</v>
      </c>
      <c r="U122" s="150">
        <v>0</v>
      </c>
      <c r="V122" s="150">
        <f>U122*H122</f>
        <v>0</v>
      </c>
      <c r="W122" s="150">
        <v>0</v>
      </c>
      <c r="X122" s="151">
        <f>W122*H122</f>
        <v>0</v>
      </c>
      <c r="AR122" s="152" t="s">
        <v>174</v>
      </c>
      <c r="AT122" s="152" t="s">
        <v>170</v>
      </c>
      <c r="AU122" s="152" t="s">
        <v>86</v>
      </c>
      <c r="AY122" s="18" t="s">
        <v>165</v>
      </c>
      <c r="BE122" s="153">
        <f>IF(O122="základní",K122,0)</f>
        <v>0</v>
      </c>
      <c r="BF122" s="153">
        <f>IF(O122="snížená",K122,0)</f>
        <v>0</v>
      </c>
      <c r="BG122" s="153">
        <f>IF(O122="zákl. přenesená",K122,0)</f>
        <v>0</v>
      </c>
      <c r="BH122" s="153">
        <f>IF(O122="sníž. přenesená",K122,0)</f>
        <v>0</v>
      </c>
      <c r="BI122" s="153">
        <f>IF(O122="nulová",K122,0)</f>
        <v>0</v>
      </c>
      <c r="BJ122" s="18" t="s">
        <v>84</v>
      </c>
      <c r="BK122" s="153">
        <f>ROUND(P122*H122,2)</f>
        <v>0</v>
      </c>
      <c r="BL122" s="18" t="s">
        <v>174</v>
      </c>
      <c r="BM122" s="152" t="s">
        <v>1308</v>
      </c>
    </row>
    <row r="123" spans="2:65" s="12" customFormat="1" x14ac:dyDescent="0.2">
      <c r="B123" s="164"/>
      <c r="D123" s="165" t="s">
        <v>603</v>
      </c>
      <c r="E123" s="166" t="s">
        <v>3</v>
      </c>
      <c r="F123" s="167" t="s">
        <v>1309</v>
      </c>
      <c r="H123" s="168">
        <v>437.5</v>
      </c>
      <c r="I123" s="169"/>
      <c r="J123" s="169"/>
      <c r="M123" s="164"/>
      <c r="N123" s="170"/>
      <c r="X123" s="171"/>
      <c r="AT123" s="166" t="s">
        <v>603</v>
      </c>
      <c r="AU123" s="166" t="s">
        <v>86</v>
      </c>
      <c r="AV123" s="12" t="s">
        <v>86</v>
      </c>
      <c r="AW123" s="12" t="s">
        <v>5</v>
      </c>
      <c r="AX123" s="12" t="s">
        <v>76</v>
      </c>
      <c r="AY123" s="166" t="s">
        <v>165</v>
      </c>
    </row>
    <row r="124" spans="2:65" s="12" customFormat="1" x14ac:dyDescent="0.2">
      <c r="B124" s="164"/>
      <c r="D124" s="165" t="s">
        <v>603</v>
      </c>
      <c r="E124" s="166" t="s">
        <v>3</v>
      </c>
      <c r="F124" s="167" t="s">
        <v>1310</v>
      </c>
      <c r="H124" s="168">
        <v>176</v>
      </c>
      <c r="I124" s="169"/>
      <c r="J124" s="169"/>
      <c r="M124" s="164"/>
      <c r="N124" s="170"/>
      <c r="X124" s="171"/>
      <c r="AT124" s="166" t="s">
        <v>603</v>
      </c>
      <c r="AU124" s="166" t="s">
        <v>86</v>
      </c>
      <c r="AV124" s="12" t="s">
        <v>86</v>
      </c>
      <c r="AW124" s="12" t="s">
        <v>5</v>
      </c>
      <c r="AX124" s="12" t="s">
        <v>76</v>
      </c>
      <c r="AY124" s="166" t="s">
        <v>165</v>
      </c>
    </row>
    <row r="125" spans="2:65" s="12" customFormat="1" x14ac:dyDescent="0.2">
      <c r="B125" s="164"/>
      <c r="D125" s="165" t="s">
        <v>603</v>
      </c>
      <c r="E125" s="166" t="s">
        <v>3</v>
      </c>
      <c r="F125" s="167" t="s">
        <v>1311</v>
      </c>
      <c r="H125" s="168">
        <v>576</v>
      </c>
      <c r="I125" s="169"/>
      <c r="J125" s="169"/>
      <c r="M125" s="164"/>
      <c r="N125" s="170"/>
      <c r="X125" s="171"/>
      <c r="AT125" s="166" t="s">
        <v>603</v>
      </c>
      <c r="AU125" s="166" t="s">
        <v>86</v>
      </c>
      <c r="AV125" s="12" t="s">
        <v>86</v>
      </c>
      <c r="AW125" s="12" t="s">
        <v>5</v>
      </c>
      <c r="AX125" s="12" t="s">
        <v>76</v>
      </c>
      <c r="AY125" s="166" t="s">
        <v>165</v>
      </c>
    </row>
    <row r="126" spans="2:65" s="12" customFormat="1" x14ac:dyDescent="0.2">
      <c r="B126" s="164"/>
      <c r="D126" s="165" t="s">
        <v>603</v>
      </c>
      <c r="E126" s="166" t="s">
        <v>3</v>
      </c>
      <c r="F126" s="167" t="s">
        <v>1312</v>
      </c>
      <c r="H126" s="168">
        <v>2321.4</v>
      </c>
      <c r="I126" s="169"/>
      <c r="J126" s="169"/>
      <c r="M126" s="164"/>
      <c r="N126" s="170"/>
      <c r="X126" s="171"/>
      <c r="AT126" s="166" t="s">
        <v>603</v>
      </c>
      <c r="AU126" s="166" t="s">
        <v>86</v>
      </c>
      <c r="AV126" s="12" t="s">
        <v>86</v>
      </c>
      <c r="AW126" s="12" t="s">
        <v>5</v>
      </c>
      <c r="AX126" s="12" t="s">
        <v>76</v>
      </c>
      <c r="AY126" s="166" t="s">
        <v>165</v>
      </c>
    </row>
    <row r="127" spans="2:65" s="13" customFormat="1" x14ac:dyDescent="0.2">
      <c r="B127" s="172"/>
      <c r="D127" s="165" t="s">
        <v>603</v>
      </c>
      <c r="E127" s="173" t="s">
        <v>3</v>
      </c>
      <c r="F127" s="174" t="s">
        <v>606</v>
      </c>
      <c r="H127" s="175">
        <v>3510.9</v>
      </c>
      <c r="I127" s="176"/>
      <c r="J127" s="176"/>
      <c r="M127" s="172"/>
      <c r="N127" s="177"/>
      <c r="X127" s="178"/>
      <c r="AT127" s="173" t="s">
        <v>603</v>
      </c>
      <c r="AU127" s="173" t="s">
        <v>86</v>
      </c>
      <c r="AV127" s="13" t="s">
        <v>174</v>
      </c>
      <c r="AW127" s="13" t="s">
        <v>5</v>
      </c>
      <c r="AX127" s="13" t="s">
        <v>84</v>
      </c>
      <c r="AY127" s="173" t="s">
        <v>165</v>
      </c>
    </row>
    <row r="128" spans="2:65" s="1" customFormat="1" ht="44.25" customHeight="1" x14ac:dyDescent="0.2">
      <c r="B128" s="138"/>
      <c r="C128" s="139" t="s">
        <v>231</v>
      </c>
      <c r="D128" s="139" t="s">
        <v>170</v>
      </c>
      <c r="E128" s="140" t="s">
        <v>1313</v>
      </c>
      <c r="F128" s="141" t="s">
        <v>1314</v>
      </c>
      <c r="G128" s="142" t="s">
        <v>597</v>
      </c>
      <c r="H128" s="143">
        <v>54.465000000000003</v>
      </c>
      <c r="I128" s="144"/>
      <c r="J128" s="144"/>
      <c r="K128" s="145">
        <f>ROUND(P128*H128,2)</f>
        <v>0</v>
      </c>
      <c r="L128" s="146"/>
      <c r="M128" s="33"/>
      <c r="N128" s="147" t="s">
        <v>3</v>
      </c>
      <c r="O128" s="148" t="s">
        <v>45</v>
      </c>
      <c r="P128" s="149">
        <f>I128+J128</f>
        <v>0</v>
      </c>
      <c r="Q128" s="149">
        <f>ROUND(I128*H128,2)</f>
        <v>0</v>
      </c>
      <c r="R128" s="149">
        <f>ROUND(J128*H128,2)</f>
        <v>0</v>
      </c>
      <c r="T128" s="150">
        <f>S128*H128</f>
        <v>0</v>
      </c>
      <c r="U128" s="150">
        <v>0</v>
      </c>
      <c r="V128" s="150">
        <f>U128*H128</f>
        <v>0</v>
      </c>
      <c r="W128" s="150">
        <v>0</v>
      </c>
      <c r="X128" s="151">
        <f>W128*H128</f>
        <v>0</v>
      </c>
      <c r="AR128" s="152" t="s">
        <v>174</v>
      </c>
      <c r="AT128" s="152" t="s">
        <v>170</v>
      </c>
      <c r="AU128" s="152" t="s">
        <v>86</v>
      </c>
      <c r="AY128" s="18" t="s">
        <v>165</v>
      </c>
      <c r="BE128" s="153">
        <f>IF(O128="základní",K128,0)</f>
        <v>0</v>
      </c>
      <c r="BF128" s="153">
        <f>IF(O128="snížená",K128,0)</f>
        <v>0</v>
      </c>
      <c r="BG128" s="153">
        <f>IF(O128="zákl. přenesená",K128,0)</f>
        <v>0</v>
      </c>
      <c r="BH128" s="153">
        <f>IF(O128="sníž. přenesená",K128,0)</f>
        <v>0</v>
      </c>
      <c r="BI128" s="153">
        <f>IF(O128="nulová",K128,0)</f>
        <v>0</v>
      </c>
      <c r="BJ128" s="18" t="s">
        <v>84</v>
      </c>
      <c r="BK128" s="153">
        <f>ROUND(P128*H128,2)</f>
        <v>0</v>
      </c>
      <c r="BL128" s="18" t="s">
        <v>174</v>
      </c>
      <c r="BM128" s="152" t="s">
        <v>1315</v>
      </c>
    </row>
    <row r="129" spans="2:65" s="12" customFormat="1" x14ac:dyDescent="0.2">
      <c r="B129" s="164"/>
      <c r="D129" s="165" t="s">
        <v>603</v>
      </c>
      <c r="E129" s="166" t="s">
        <v>3</v>
      </c>
      <c r="F129" s="167" t="s">
        <v>1316</v>
      </c>
      <c r="H129" s="168">
        <v>3.12</v>
      </c>
      <c r="I129" s="169"/>
      <c r="J129" s="169"/>
      <c r="M129" s="164"/>
      <c r="N129" s="170"/>
      <c r="X129" s="171"/>
      <c r="AT129" s="166" t="s">
        <v>603</v>
      </c>
      <c r="AU129" s="166" t="s">
        <v>86</v>
      </c>
      <c r="AV129" s="12" t="s">
        <v>86</v>
      </c>
      <c r="AW129" s="12" t="s">
        <v>5</v>
      </c>
      <c r="AX129" s="12" t="s">
        <v>76</v>
      </c>
      <c r="AY129" s="166" t="s">
        <v>165</v>
      </c>
    </row>
    <row r="130" spans="2:65" s="12" customFormat="1" x14ac:dyDescent="0.2">
      <c r="B130" s="164"/>
      <c r="D130" s="165" t="s">
        <v>603</v>
      </c>
      <c r="E130" s="166" t="s">
        <v>3</v>
      </c>
      <c r="F130" s="167" t="s">
        <v>1317</v>
      </c>
      <c r="H130" s="168">
        <v>34.447000000000003</v>
      </c>
      <c r="I130" s="169"/>
      <c r="J130" s="169"/>
      <c r="M130" s="164"/>
      <c r="N130" s="170"/>
      <c r="X130" s="171"/>
      <c r="AT130" s="166" t="s">
        <v>603</v>
      </c>
      <c r="AU130" s="166" t="s">
        <v>86</v>
      </c>
      <c r="AV130" s="12" t="s">
        <v>86</v>
      </c>
      <c r="AW130" s="12" t="s">
        <v>5</v>
      </c>
      <c r="AX130" s="12" t="s">
        <v>76</v>
      </c>
      <c r="AY130" s="166" t="s">
        <v>165</v>
      </c>
    </row>
    <row r="131" spans="2:65" s="12" customFormat="1" x14ac:dyDescent="0.2">
      <c r="B131" s="164"/>
      <c r="D131" s="165" t="s">
        <v>603</v>
      </c>
      <c r="E131" s="166" t="s">
        <v>3</v>
      </c>
      <c r="F131" s="167" t="s">
        <v>1318</v>
      </c>
      <c r="H131" s="168">
        <v>2.7360000000000002</v>
      </c>
      <c r="I131" s="169"/>
      <c r="J131" s="169"/>
      <c r="M131" s="164"/>
      <c r="N131" s="170"/>
      <c r="X131" s="171"/>
      <c r="AT131" s="166" t="s">
        <v>603</v>
      </c>
      <c r="AU131" s="166" t="s">
        <v>86</v>
      </c>
      <c r="AV131" s="12" t="s">
        <v>86</v>
      </c>
      <c r="AW131" s="12" t="s">
        <v>5</v>
      </c>
      <c r="AX131" s="12" t="s">
        <v>76</v>
      </c>
      <c r="AY131" s="166" t="s">
        <v>165</v>
      </c>
    </row>
    <row r="132" spans="2:65" s="12" customFormat="1" x14ac:dyDescent="0.2">
      <c r="B132" s="164"/>
      <c r="D132" s="165" t="s">
        <v>603</v>
      </c>
      <c r="E132" s="166" t="s">
        <v>3</v>
      </c>
      <c r="F132" s="167" t="s">
        <v>1319</v>
      </c>
      <c r="H132" s="168">
        <v>14.162000000000001</v>
      </c>
      <c r="I132" s="169"/>
      <c r="J132" s="169"/>
      <c r="M132" s="164"/>
      <c r="N132" s="170"/>
      <c r="X132" s="171"/>
      <c r="AT132" s="166" t="s">
        <v>603</v>
      </c>
      <c r="AU132" s="166" t="s">
        <v>86</v>
      </c>
      <c r="AV132" s="12" t="s">
        <v>86</v>
      </c>
      <c r="AW132" s="12" t="s">
        <v>5</v>
      </c>
      <c r="AX132" s="12" t="s">
        <v>76</v>
      </c>
      <c r="AY132" s="166" t="s">
        <v>165</v>
      </c>
    </row>
    <row r="133" spans="2:65" s="13" customFormat="1" x14ac:dyDescent="0.2">
      <c r="B133" s="172"/>
      <c r="D133" s="165" t="s">
        <v>603</v>
      </c>
      <c r="E133" s="173" t="s">
        <v>3</v>
      </c>
      <c r="F133" s="174" t="s">
        <v>606</v>
      </c>
      <c r="H133" s="175">
        <v>54.464999999999996</v>
      </c>
      <c r="I133" s="176"/>
      <c r="J133" s="176"/>
      <c r="M133" s="172"/>
      <c r="N133" s="177"/>
      <c r="X133" s="178"/>
      <c r="AT133" s="173" t="s">
        <v>603</v>
      </c>
      <c r="AU133" s="173" t="s">
        <v>86</v>
      </c>
      <c r="AV133" s="13" t="s">
        <v>174</v>
      </c>
      <c r="AW133" s="13" t="s">
        <v>5</v>
      </c>
      <c r="AX133" s="13" t="s">
        <v>84</v>
      </c>
      <c r="AY133" s="173" t="s">
        <v>165</v>
      </c>
    </row>
    <row r="134" spans="2:65" s="1" customFormat="1" ht="49" customHeight="1" x14ac:dyDescent="0.2">
      <c r="B134" s="138"/>
      <c r="C134" s="139" t="s">
        <v>235</v>
      </c>
      <c r="D134" s="139" t="s">
        <v>170</v>
      </c>
      <c r="E134" s="140" t="s">
        <v>1320</v>
      </c>
      <c r="F134" s="141" t="s">
        <v>1321</v>
      </c>
      <c r="G134" s="142" t="s">
        <v>727</v>
      </c>
      <c r="H134" s="143">
        <v>0</v>
      </c>
      <c r="I134" s="144"/>
      <c r="J134" s="144"/>
      <c r="K134" s="145">
        <f>ROUND(P134*H134,2)</f>
        <v>0</v>
      </c>
      <c r="L134" s="146"/>
      <c r="M134" s="33"/>
      <c r="N134" s="147" t="s">
        <v>3</v>
      </c>
      <c r="O134" s="148" t="s">
        <v>45</v>
      </c>
      <c r="P134" s="149">
        <f>I134+J134</f>
        <v>0</v>
      </c>
      <c r="Q134" s="149">
        <f>ROUND(I134*H134,2)</f>
        <v>0</v>
      </c>
      <c r="R134" s="149">
        <f>ROUND(J134*H134,2)</f>
        <v>0</v>
      </c>
      <c r="T134" s="150">
        <f>S134*H134</f>
        <v>0</v>
      </c>
      <c r="U134" s="150">
        <v>0</v>
      </c>
      <c r="V134" s="150">
        <f>U134*H134</f>
        <v>0</v>
      </c>
      <c r="W134" s="150">
        <v>0</v>
      </c>
      <c r="X134" s="151">
        <f>W134*H134</f>
        <v>0</v>
      </c>
      <c r="AR134" s="152" t="s">
        <v>174</v>
      </c>
      <c r="AT134" s="152" t="s">
        <v>170</v>
      </c>
      <c r="AU134" s="152" t="s">
        <v>86</v>
      </c>
      <c r="AY134" s="18" t="s">
        <v>165</v>
      </c>
      <c r="BE134" s="153">
        <f>IF(O134="základní",K134,0)</f>
        <v>0</v>
      </c>
      <c r="BF134" s="153">
        <f>IF(O134="snížená",K134,0)</f>
        <v>0</v>
      </c>
      <c r="BG134" s="153">
        <f>IF(O134="zákl. přenesená",K134,0)</f>
        <v>0</v>
      </c>
      <c r="BH134" s="153">
        <f>IF(O134="sníž. přenesená",K134,0)</f>
        <v>0</v>
      </c>
      <c r="BI134" s="153">
        <f>IF(O134="nulová",K134,0)</f>
        <v>0</v>
      </c>
      <c r="BJ134" s="18" t="s">
        <v>84</v>
      </c>
      <c r="BK134" s="153">
        <f>ROUND(P134*H134,2)</f>
        <v>0</v>
      </c>
      <c r="BL134" s="18" t="s">
        <v>174</v>
      </c>
      <c r="BM134" s="152" t="s">
        <v>1322</v>
      </c>
    </row>
    <row r="135" spans="2:65" s="12" customFormat="1" x14ac:dyDescent="0.2">
      <c r="B135" s="164"/>
      <c r="D135" s="165" t="s">
        <v>603</v>
      </c>
      <c r="E135" s="166" t="s">
        <v>3</v>
      </c>
      <c r="F135" s="167" t="s">
        <v>1263</v>
      </c>
      <c r="H135" s="168">
        <v>0</v>
      </c>
      <c r="I135" s="169"/>
      <c r="J135" s="169"/>
      <c r="M135" s="164"/>
      <c r="N135" s="170"/>
      <c r="X135" s="171"/>
      <c r="AT135" s="166" t="s">
        <v>603</v>
      </c>
      <c r="AU135" s="166" t="s">
        <v>86</v>
      </c>
      <c r="AV135" s="12" t="s">
        <v>86</v>
      </c>
      <c r="AW135" s="12" t="s">
        <v>5</v>
      </c>
      <c r="AX135" s="12" t="s">
        <v>84</v>
      </c>
      <c r="AY135" s="166" t="s">
        <v>165</v>
      </c>
    </row>
    <row r="136" spans="2:65" s="1" customFormat="1" ht="49" customHeight="1" x14ac:dyDescent="0.2">
      <c r="B136" s="138"/>
      <c r="C136" s="139" t="s">
        <v>239</v>
      </c>
      <c r="D136" s="139" t="s">
        <v>170</v>
      </c>
      <c r="E136" s="140" t="s">
        <v>1323</v>
      </c>
      <c r="F136" s="141" t="s">
        <v>1324</v>
      </c>
      <c r="G136" s="142" t="s">
        <v>727</v>
      </c>
      <c r="H136" s="143">
        <v>0</v>
      </c>
      <c r="I136" s="144"/>
      <c r="J136" s="144"/>
      <c r="K136" s="145">
        <f>ROUND(P136*H136,2)</f>
        <v>0</v>
      </c>
      <c r="L136" s="146"/>
      <c r="M136" s="33"/>
      <c r="N136" s="147" t="s">
        <v>3</v>
      </c>
      <c r="O136" s="148" t="s">
        <v>45</v>
      </c>
      <c r="P136" s="149">
        <f>I136+J136</f>
        <v>0</v>
      </c>
      <c r="Q136" s="149">
        <f>ROUND(I136*H136,2)</f>
        <v>0</v>
      </c>
      <c r="R136" s="149">
        <f>ROUND(J136*H136,2)</f>
        <v>0</v>
      </c>
      <c r="T136" s="150">
        <f>S136*H136</f>
        <v>0</v>
      </c>
      <c r="U136" s="150">
        <v>0</v>
      </c>
      <c r="V136" s="150">
        <f>U136*H136</f>
        <v>0</v>
      </c>
      <c r="W136" s="150">
        <v>0</v>
      </c>
      <c r="X136" s="151">
        <f>W136*H136</f>
        <v>0</v>
      </c>
      <c r="AR136" s="152" t="s">
        <v>174</v>
      </c>
      <c r="AT136" s="152" t="s">
        <v>170</v>
      </c>
      <c r="AU136" s="152" t="s">
        <v>86</v>
      </c>
      <c r="AY136" s="18" t="s">
        <v>165</v>
      </c>
      <c r="BE136" s="153">
        <f>IF(O136="základní",K136,0)</f>
        <v>0</v>
      </c>
      <c r="BF136" s="153">
        <f>IF(O136="snížená",K136,0)</f>
        <v>0</v>
      </c>
      <c r="BG136" s="153">
        <f>IF(O136="zákl. přenesená",K136,0)</f>
        <v>0</v>
      </c>
      <c r="BH136" s="153">
        <f>IF(O136="sníž. přenesená",K136,0)</f>
        <v>0</v>
      </c>
      <c r="BI136" s="153">
        <f>IF(O136="nulová",K136,0)</f>
        <v>0</v>
      </c>
      <c r="BJ136" s="18" t="s">
        <v>84</v>
      </c>
      <c r="BK136" s="153">
        <f>ROUND(P136*H136,2)</f>
        <v>0</v>
      </c>
      <c r="BL136" s="18" t="s">
        <v>174</v>
      </c>
      <c r="BM136" s="152" t="s">
        <v>1325</v>
      </c>
    </row>
    <row r="137" spans="2:65" s="12" customFormat="1" x14ac:dyDescent="0.2">
      <c r="B137" s="164"/>
      <c r="D137" s="165" t="s">
        <v>603</v>
      </c>
      <c r="E137" s="166" t="s">
        <v>3</v>
      </c>
      <c r="F137" s="167" t="s">
        <v>1267</v>
      </c>
      <c r="H137" s="168">
        <v>0</v>
      </c>
      <c r="I137" s="169"/>
      <c r="J137" s="169"/>
      <c r="M137" s="164"/>
      <c r="N137" s="170"/>
      <c r="X137" s="171"/>
      <c r="AT137" s="166" t="s">
        <v>603</v>
      </c>
      <c r="AU137" s="166" t="s">
        <v>86</v>
      </c>
      <c r="AV137" s="12" t="s">
        <v>86</v>
      </c>
      <c r="AW137" s="12" t="s">
        <v>5</v>
      </c>
      <c r="AX137" s="12" t="s">
        <v>84</v>
      </c>
      <c r="AY137" s="166" t="s">
        <v>165</v>
      </c>
    </row>
    <row r="138" spans="2:65" s="1" customFormat="1" ht="49" customHeight="1" x14ac:dyDescent="0.2">
      <c r="B138" s="138"/>
      <c r="C138" s="139" t="s">
        <v>243</v>
      </c>
      <c r="D138" s="139" t="s">
        <v>170</v>
      </c>
      <c r="E138" s="140" t="s">
        <v>1326</v>
      </c>
      <c r="F138" s="141" t="s">
        <v>1327</v>
      </c>
      <c r="G138" s="142" t="s">
        <v>727</v>
      </c>
      <c r="H138" s="143">
        <v>0</v>
      </c>
      <c r="I138" s="144"/>
      <c r="J138" s="144"/>
      <c r="K138" s="145">
        <f>ROUND(P138*H138,2)</f>
        <v>0</v>
      </c>
      <c r="L138" s="146"/>
      <c r="M138" s="33"/>
      <c r="N138" s="147" t="s">
        <v>3</v>
      </c>
      <c r="O138" s="148" t="s">
        <v>45</v>
      </c>
      <c r="P138" s="149">
        <f>I138+J138</f>
        <v>0</v>
      </c>
      <c r="Q138" s="149">
        <f>ROUND(I138*H138,2)</f>
        <v>0</v>
      </c>
      <c r="R138" s="149">
        <f>ROUND(J138*H138,2)</f>
        <v>0</v>
      </c>
      <c r="T138" s="150">
        <f>S138*H138</f>
        <v>0</v>
      </c>
      <c r="U138" s="150">
        <v>0</v>
      </c>
      <c r="V138" s="150">
        <f>U138*H138</f>
        <v>0</v>
      </c>
      <c r="W138" s="150">
        <v>0</v>
      </c>
      <c r="X138" s="151">
        <f>W138*H138</f>
        <v>0</v>
      </c>
      <c r="AR138" s="152" t="s">
        <v>174</v>
      </c>
      <c r="AT138" s="152" t="s">
        <v>170</v>
      </c>
      <c r="AU138" s="152" t="s">
        <v>86</v>
      </c>
      <c r="AY138" s="18" t="s">
        <v>165</v>
      </c>
      <c r="BE138" s="153">
        <f>IF(O138="základní",K138,0)</f>
        <v>0</v>
      </c>
      <c r="BF138" s="153">
        <f>IF(O138="snížená",K138,0)</f>
        <v>0</v>
      </c>
      <c r="BG138" s="153">
        <f>IF(O138="zákl. přenesená",K138,0)</f>
        <v>0</v>
      </c>
      <c r="BH138" s="153">
        <f>IF(O138="sníž. přenesená",K138,0)</f>
        <v>0</v>
      </c>
      <c r="BI138" s="153">
        <f>IF(O138="nulová",K138,0)</f>
        <v>0</v>
      </c>
      <c r="BJ138" s="18" t="s">
        <v>84</v>
      </c>
      <c r="BK138" s="153">
        <f>ROUND(P138*H138,2)</f>
        <v>0</v>
      </c>
      <c r="BL138" s="18" t="s">
        <v>174</v>
      </c>
      <c r="BM138" s="152" t="s">
        <v>1328</v>
      </c>
    </row>
    <row r="139" spans="2:65" s="12" customFormat="1" x14ac:dyDescent="0.2">
      <c r="B139" s="164"/>
      <c r="D139" s="165" t="s">
        <v>603</v>
      </c>
      <c r="E139" s="166" t="s">
        <v>3</v>
      </c>
      <c r="F139" s="167" t="s">
        <v>1271</v>
      </c>
      <c r="H139" s="168">
        <v>0</v>
      </c>
      <c r="I139" s="169"/>
      <c r="J139" s="169"/>
      <c r="M139" s="164"/>
      <c r="N139" s="170"/>
      <c r="X139" s="171"/>
      <c r="AT139" s="166" t="s">
        <v>603</v>
      </c>
      <c r="AU139" s="166" t="s">
        <v>86</v>
      </c>
      <c r="AV139" s="12" t="s">
        <v>86</v>
      </c>
      <c r="AW139" s="12" t="s">
        <v>5</v>
      </c>
      <c r="AX139" s="12" t="s">
        <v>84</v>
      </c>
      <c r="AY139" s="166" t="s">
        <v>165</v>
      </c>
    </row>
    <row r="140" spans="2:65" s="1" customFormat="1" ht="44.25" customHeight="1" x14ac:dyDescent="0.2">
      <c r="B140" s="138"/>
      <c r="C140" s="139" t="s">
        <v>249</v>
      </c>
      <c r="D140" s="139" t="s">
        <v>170</v>
      </c>
      <c r="E140" s="140" t="s">
        <v>1329</v>
      </c>
      <c r="F140" s="141" t="s">
        <v>1330</v>
      </c>
      <c r="G140" s="142" t="s">
        <v>727</v>
      </c>
      <c r="H140" s="143">
        <v>0</v>
      </c>
      <c r="I140" s="144"/>
      <c r="J140" s="144"/>
      <c r="K140" s="145">
        <f>ROUND(P140*H140,2)</f>
        <v>0</v>
      </c>
      <c r="L140" s="146"/>
      <c r="M140" s="33"/>
      <c r="N140" s="147" t="s">
        <v>3</v>
      </c>
      <c r="O140" s="148" t="s">
        <v>45</v>
      </c>
      <c r="P140" s="149">
        <f>I140+J140</f>
        <v>0</v>
      </c>
      <c r="Q140" s="149">
        <f>ROUND(I140*H140,2)</f>
        <v>0</v>
      </c>
      <c r="R140" s="149">
        <f>ROUND(J140*H140,2)</f>
        <v>0</v>
      </c>
      <c r="T140" s="150">
        <f>S140*H140</f>
        <v>0</v>
      </c>
      <c r="U140" s="150">
        <v>0</v>
      </c>
      <c r="V140" s="150">
        <f>U140*H140</f>
        <v>0</v>
      </c>
      <c r="W140" s="150">
        <v>0</v>
      </c>
      <c r="X140" s="151">
        <f>W140*H140</f>
        <v>0</v>
      </c>
      <c r="AR140" s="152" t="s">
        <v>174</v>
      </c>
      <c r="AT140" s="152" t="s">
        <v>170</v>
      </c>
      <c r="AU140" s="152" t="s">
        <v>86</v>
      </c>
      <c r="AY140" s="18" t="s">
        <v>165</v>
      </c>
      <c r="BE140" s="153">
        <f>IF(O140="základní",K140,0)</f>
        <v>0</v>
      </c>
      <c r="BF140" s="153">
        <f>IF(O140="snížená",K140,0)</f>
        <v>0</v>
      </c>
      <c r="BG140" s="153">
        <f>IF(O140="zákl. přenesená",K140,0)</f>
        <v>0</v>
      </c>
      <c r="BH140" s="153">
        <f>IF(O140="sníž. přenesená",K140,0)</f>
        <v>0</v>
      </c>
      <c r="BI140" s="153">
        <f>IF(O140="nulová",K140,0)</f>
        <v>0</v>
      </c>
      <c r="BJ140" s="18" t="s">
        <v>84</v>
      </c>
      <c r="BK140" s="153">
        <f>ROUND(P140*H140,2)</f>
        <v>0</v>
      </c>
      <c r="BL140" s="18" t="s">
        <v>174</v>
      </c>
      <c r="BM140" s="152" t="s">
        <v>1331</v>
      </c>
    </row>
    <row r="141" spans="2:65" s="12" customFormat="1" x14ac:dyDescent="0.2">
      <c r="B141" s="164"/>
      <c r="D141" s="165" t="s">
        <v>603</v>
      </c>
      <c r="E141" s="166" t="s">
        <v>3</v>
      </c>
      <c r="F141" s="167" t="s">
        <v>1263</v>
      </c>
      <c r="H141" s="168">
        <v>0</v>
      </c>
      <c r="I141" s="169"/>
      <c r="J141" s="169"/>
      <c r="M141" s="164"/>
      <c r="N141" s="170"/>
      <c r="X141" s="171"/>
      <c r="AT141" s="166" t="s">
        <v>603</v>
      </c>
      <c r="AU141" s="166" t="s">
        <v>86</v>
      </c>
      <c r="AV141" s="12" t="s">
        <v>86</v>
      </c>
      <c r="AW141" s="12" t="s">
        <v>5</v>
      </c>
      <c r="AX141" s="12" t="s">
        <v>84</v>
      </c>
      <c r="AY141" s="166" t="s">
        <v>165</v>
      </c>
    </row>
    <row r="142" spans="2:65" s="1" customFormat="1" ht="44.25" customHeight="1" x14ac:dyDescent="0.2">
      <c r="B142" s="138"/>
      <c r="C142" s="139" t="s">
        <v>9</v>
      </c>
      <c r="D142" s="139" t="s">
        <v>170</v>
      </c>
      <c r="E142" s="140" t="s">
        <v>1332</v>
      </c>
      <c r="F142" s="141" t="s">
        <v>1333</v>
      </c>
      <c r="G142" s="142" t="s">
        <v>727</v>
      </c>
      <c r="H142" s="143">
        <v>0</v>
      </c>
      <c r="I142" s="144"/>
      <c r="J142" s="144"/>
      <c r="K142" s="145">
        <f>ROUND(P142*H142,2)</f>
        <v>0</v>
      </c>
      <c r="L142" s="146"/>
      <c r="M142" s="33"/>
      <c r="N142" s="147" t="s">
        <v>3</v>
      </c>
      <c r="O142" s="148" t="s">
        <v>45</v>
      </c>
      <c r="P142" s="149">
        <f>I142+J142</f>
        <v>0</v>
      </c>
      <c r="Q142" s="149">
        <f>ROUND(I142*H142,2)</f>
        <v>0</v>
      </c>
      <c r="R142" s="149">
        <f>ROUND(J142*H142,2)</f>
        <v>0</v>
      </c>
      <c r="T142" s="150">
        <f>S142*H142</f>
        <v>0</v>
      </c>
      <c r="U142" s="150">
        <v>0</v>
      </c>
      <c r="V142" s="150">
        <f>U142*H142</f>
        <v>0</v>
      </c>
      <c r="W142" s="150">
        <v>0</v>
      </c>
      <c r="X142" s="151">
        <f>W142*H142</f>
        <v>0</v>
      </c>
      <c r="AR142" s="152" t="s">
        <v>174</v>
      </c>
      <c r="AT142" s="152" t="s">
        <v>170</v>
      </c>
      <c r="AU142" s="152" t="s">
        <v>86</v>
      </c>
      <c r="AY142" s="18" t="s">
        <v>165</v>
      </c>
      <c r="BE142" s="153">
        <f>IF(O142="základní",K142,0)</f>
        <v>0</v>
      </c>
      <c r="BF142" s="153">
        <f>IF(O142="snížená",K142,0)</f>
        <v>0</v>
      </c>
      <c r="BG142" s="153">
        <f>IF(O142="zákl. přenesená",K142,0)</f>
        <v>0</v>
      </c>
      <c r="BH142" s="153">
        <f>IF(O142="sníž. přenesená",K142,0)</f>
        <v>0</v>
      </c>
      <c r="BI142" s="153">
        <f>IF(O142="nulová",K142,0)</f>
        <v>0</v>
      </c>
      <c r="BJ142" s="18" t="s">
        <v>84</v>
      </c>
      <c r="BK142" s="153">
        <f>ROUND(P142*H142,2)</f>
        <v>0</v>
      </c>
      <c r="BL142" s="18" t="s">
        <v>174</v>
      </c>
      <c r="BM142" s="152" t="s">
        <v>1334</v>
      </c>
    </row>
    <row r="143" spans="2:65" s="12" customFormat="1" x14ac:dyDescent="0.2">
      <c r="B143" s="164"/>
      <c r="D143" s="165" t="s">
        <v>603</v>
      </c>
      <c r="E143" s="166" t="s">
        <v>3</v>
      </c>
      <c r="F143" s="167" t="s">
        <v>1267</v>
      </c>
      <c r="H143" s="168">
        <v>0</v>
      </c>
      <c r="I143" s="169"/>
      <c r="J143" s="169"/>
      <c r="M143" s="164"/>
      <c r="N143" s="170"/>
      <c r="X143" s="171"/>
      <c r="AT143" s="166" t="s">
        <v>603</v>
      </c>
      <c r="AU143" s="166" t="s">
        <v>86</v>
      </c>
      <c r="AV143" s="12" t="s">
        <v>86</v>
      </c>
      <c r="AW143" s="12" t="s">
        <v>5</v>
      </c>
      <c r="AX143" s="12" t="s">
        <v>84</v>
      </c>
      <c r="AY143" s="166" t="s">
        <v>165</v>
      </c>
    </row>
    <row r="144" spans="2:65" s="1" customFormat="1" ht="44.25" customHeight="1" x14ac:dyDescent="0.2">
      <c r="B144" s="138"/>
      <c r="C144" s="139" t="s">
        <v>257</v>
      </c>
      <c r="D144" s="139" t="s">
        <v>170</v>
      </c>
      <c r="E144" s="140" t="s">
        <v>1335</v>
      </c>
      <c r="F144" s="141" t="s">
        <v>1336</v>
      </c>
      <c r="G144" s="142" t="s">
        <v>727</v>
      </c>
      <c r="H144" s="143">
        <v>0</v>
      </c>
      <c r="I144" s="144"/>
      <c r="J144" s="144"/>
      <c r="K144" s="145">
        <f>ROUND(P144*H144,2)</f>
        <v>0</v>
      </c>
      <c r="L144" s="146"/>
      <c r="M144" s="33"/>
      <c r="N144" s="147" t="s">
        <v>3</v>
      </c>
      <c r="O144" s="148" t="s">
        <v>45</v>
      </c>
      <c r="P144" s="149">
        <f>I144+J144</f>
        <v>0</v>
      </c>
      <c r="Q144" s="149">
        <f>ROUND(I144*H144,2)</f>
        <v>0</v>
      </c>
      <c r="R144" s="149">
        <f>ROUND(J144*H144,2)</f>
        <v>0</v>
      </c>
      <c r="T144" s="150">
        <f>S144*H144</f>
        <v>0</v>
      </c>
      <c r="U144" s="150">
        <v>0</v>
      </c>
      <c r="V144" s="150">
        <f>U144*H144</f>
        <v>0</v>
      </c>
      <c r="W144" s="150">
        <v>0</v>
      </c>
      <c r="X144" s="151">
        <f>W144*H144</f>
        <v>0</v>
      </c>
      <c r="AR144" s="152" t="s">
        <v>174</v>
      </c>
      <c r="AT144" s="152" t="s">
        <v>170</v>
      </c>
      <c r="AU144" s="152" t="s">
        <v>86</v>
      </c>
      <c r="AY144" s="18" t="s">
        <v>165</v>
      </c>
      <c r="BE144" s="153">
        <f>IF(O144="základní",K144,0)</f>
        <v>0</v>
      </c>
      <c r="BF144" s="153">
        <f>IF(O144="snížená",K144,0)</f>
        <v>0</v>
      </c>
      <c r="BG144" s="153">
        <f>IF(O144="zákl. přenesená",K144,0)</f>
        <v>0</v>
      </c>
      <c r="BH144" s="153">
        <f>IF(O144="sníž. přenesená",K144,0)</f>
        <v>0</v>
      </c>
      <c r="BI144" s="153">
        <f>IF(O144="nulová",K144,0)</f>
        <v>0</v>
      </c>
      <c r="BJ144" s="18" t="s">
        <v>84</v>
      </c>
      <c r="BK144" s="153">
        <f>ROUND(P144*H144,2)</f>
        <v>0</v>
      </c>
      <c r="BL144" s="18" t="s">
        <v>174</v>
      </c>
      <c r="BM144" s="152" t="s">
        <v>1337</v>
      </c>
    </row>
    <row r="145" spans="2:65" s="12" customFormat="1" x14ac:dyDescent="0.2">
      <c r="B145" s="164"/>
      <c r="D145" s="165" t="s">
        <v>603</v>
      </c>
      <c r="E145" s="166" t="s">
        <v>3</v>
      </c>
      <c r="F145" s="167" t="s">
        <v>1271</v>
      </c>
      <c r="H145" s="168">
        <v>0</v>
      </c>
      <c r="I145" s="169"/>
      <c r="J145" s="169"/>
      <c r="M145" s="164"/>
      <c r="N145" s="170"/>
      <c r="X145" s="171"/>
      <c r="AT145" s="166" t="s">
        <v>603</v>
      </c>
      <c r="AU145" s="166" t="s">
        <v>86</v>
      </c>
      <c r="AV145" s="12" t="s">
        <v>86</v>
      </c>
      <c r="AW145" s="12" t="s">
        <v>5</v>
      </c>
      <c r="AX145" s="12" t="s">
        <v>84</v>
      </c>
      <c r="AY145" s="166" t="s">
        <v>165</v>
      </c>
    </row>
    <row r="146" spans="2:65" s="1" customFormat="1" ht="37.75" customHeight="1" x14ac:dyDescent="0.2">
      <c r="B146" s="138"/>
      <c r="C146" s="139" t="s">
        <v>261</v>
      </c>
      <c r="D146" s="139" t="s">
        <v>170</v>
      </c>
      <c r="E146" s="140" t="s">
        <v>1338</v>
      </c>
      <c r="F146" s="141" t="s">
        <v>1339</v>
      </c>
      <c r="G146" s="142" t="s">
        <v>727</v>
      </c>
      <c r="H146" s="143">
        <v>23</v>
      </c>
      <c r="I146" s="144"/>
      <c r="J146" s="144"/>
      <c r="K146" s="145">
        <f>ROUND(P146*H146,2)</f>
        <v>0</v>
      </c>
      <c r="L146" s="146"/>
      <c r="M146" s="33"/>
      <c r="N146" s="147" t="s">
        <v>3</v>
      </c>
      <c r="O146" s="148" t="s">
        <v>45</v>
      </c>
      <c r="P146" s="149">
        <f>I146+J146</f>
        <v>0</v>
      </c>
      <c r="Q146" s="149">
        <f>ROUND(I146*H146,2)</f>
        <v>0</v>
      </c>
      <c r="R146" s="149">
        <f>ROUND(J146*H146,2)</f>
        <v>0</v>
      </c>
      <c r="T146" s="150">
        <f>S146*H146</f>
        <v>0</v>
      </c>
      <c r="U146" s="150">
        <v>0</v>
      </c>
      <c r="V146" s="150">
        <f>U146*H146</f>
        <v>0</v>
      </c>
      <c r="W146" s="150">
        <v>0</v>
      </c>
      <c r="X146" s="151">
        <f>W146*H146</f>
        <v>0</v>
      </c>
      <c r="AR146" s="152" t="s">
        <v>174</v>
      </c>
      <c r="AT146" s="152" t="s">
        <v>170</v>
      </c>
      <c r="AU146" s="152" t="s">
        <v>86</v>
      </c>
      <c r="AY146" s="18" t="s">
        <v>165</v>
      </c>
      <c r="BE146" s="153">
        <f>IF(O146="základní",K146,0)</f>
        <v>0</v>
      </c>
      <c r="BF146" s="153">
        <f>IF(O146="snížená",K146,0)</f>
        <v>0</v>
      </c>
      <c r="BG146" s="153">
        <f>IF(O146="zákl. přenesená",K146,0)</f>
        <v>0</v>
      </c>
      <c r="BH146" s="153">
        <f>IF(O146="sníž. přenesená",K146,0)</f>
        <v>0</v>
      </c>
      <c r="BI146" s="153">
        <f>IF(O146="nulová",K146,0)</f>
        <v>0</v>
      </c>
      <c r="BJ146" s="18" t="s">
        <v>84</v>
      </c>
      <c r="BK146" s="153">
        <f>ROUND(P146*H146,2)</f>
        <v>0</v>
      </c>
      <c r="BL146" s="18" t="s">
        <v>174</v>
      </c>
      <c r="BM146" s="152" t="s">
        <v>1340</v>
      </c>
    </row>
    <row r="147" spans="2:65" s="1" customFormat="1" ht="37.75" customHeight="1" x14ac:dyDescent="0.2">
      <c r="B147" s="138"/>
      <c r="C147" s="139" t="s">
        <v>265</v>
      </c>
      <c r="D147" s="139" t="s">
        <v>170</v>
      </c>
      <c r="E147" s="140" t="s">
        <v>1341</v>
      </c>
      <c r="F147" s="141" t="s">
        <v>1342</v>
      </c>
      <c r="G147" s="142" t="s">
        <v>727</v>
      </c>
      <c r="H147" s="143">
        <v>14</v>
      </c>
      <c r="I147" s="144"/>
      <c r="J147" s="144"/>
      <c r="K147" s="145">
        <f>ROUND(P147*H147,2)</f>
        <v>0</v>
      </c>
      <c r="L147" s="146"/>
      <c r="M147" s="33"/>
      <c r="N147" s="147" t="s">
        <v>3</v>
      </c>
      <c r="O147" s="148" t="s">
        <v>45</v>
      </c>
      <c r="P147" s="149">
        <f>I147+J147</f>
        <v>0</v>
      </c>
      <c r="Q147" s="149">
        <f>ROUND(I147*H147,2)</f>
        <v>0</v>
      </c>
      <c r="R147" s="149">
        <f>ROUND(J147*H147,2)</f>
        <v>0</v>
      </c>
      <c r="T147" s="150">
        <f>S147*H147</f>
        <v>0</v>
      </c>
      <c r="U147" s="150">
        <v>0</v>
      </c>
      <c r="V147" s="150">
        <f>U147*H147</f>
        <v>0</v>
      </c>
      <c r="W147" s="150">
        <v>0</v>
      </c>
      <c r="X147" s="151">
        <f>W147*H147</f>
        <v>0</v>
      </c>
      <c r="AR147" s="152" t="s">
        <v>174</v>
      </c>
      <c r="AT147" s="152" t="s">
        <v>170</v>
      </c>
      <c r="AU147" s="152" t="s">
        <v>86</v>
      </c>
      <c r="AY147" s="18" t="s">
        <v>165</v>
      </c>
      <c r="BE147" s="153">
        <f>IF(O147="základní",K147,0)</f>
        <v>0</v>
      </c>
      <c r="BF147" s="153">
        <f>IF(O147="snížená",K147,0)</f>
        <v>0</v>
      </c>
      <c r="BG147" s="153">
        <f>IF(O147="zákl. přenesená",K147,0)</f>
        <v>0</v>
      </c>
      <c r="BH147" s="153">
        <f>IF(O147="sníž. přenesená",K147,0)</f>
        <v>0</v>
      </c>
      <c r="BI147" s="153">
        <f>IF(O147="nulová",K147,0)</f>
        <v>0</v>
      </c>
      <c r="BJ147" s="18" t="s">
        <v>84</v>
      </c>
      <c r="BK147" s="153">
        <f>ROUND(P147*H147,2)</f>
        <v>0</v>
      </c>
      <c r="BL147" s="18" t="s">
        <v>174</v>
      </c>
      <c r="BM147" s="152" t="s">
        <v>1343</v>
      </c>
    </row>
    <row r="148" spans="2:65" s="1" customFormat="1" ht="37.75" customHeight="1" x14ac:dyDescent="0.2">
      <c r="B148" s="138"/>
      <c r="C148" s="139" t="s">
        <v>269</v>
      </c>
      <c r="D148" s="139" t="s">
        <v>170</v>
      </c>
      <c r="E148" s="140" t="s">
        <v>1344</v>
      </c>
      <c r="F148" s="141" t="s">
        <v>1345</v>
      </c>
      <c r="G148" s="142" t="s">
        <v>727</v>
      </c>
      <c r="H148" s="143">
        <v>3</v>
      </c>
      <c r="I148" s="144"/>
      <c r="J148" s="144"/>
      <c r="K148" s="145">
        <f>ROUND(P148*H148,2)</f>
        <v>0</v>
      </c>
      <c r="L148" s="146"/>
      <c r="M148" s="33"/>
      <c r="N148" s="147" t="s">
        <v>3</v>
      </c>
      <c r="O148" s="148" t="s">
        <v>45</v>
      </c>
      <c r="P148" s="149">
        <f>I148+J148</f>
        <v>0</v>
      </c>
      <c r="Q148" s="149">
        <f>ROUND(I148*H148,2)</f>
        <v>0</v>
      </c>
      <c r="R148" s="149">
        <f>ROUND(J148*H148,2)</f>
        <v>0</v>
      </c>
      <c r="T148" s="150">
        <f>S148*H148</f>
        <v>0</v>
      </c>
      <c r="U148" s="150">
        <v>0</v>
      </c>
      <c r="V148" s="150">
        <f>U148*H148</f>
        <v>0</v>
      </c>
      <c r="W148" s="150">
        <v>0</v>
      </c>
      <c r="X148" s="151">
        <f>W148*H148</f>
        <v>0</v>
      </c>
      <c r="AR148" s="152" t="s">
        <v>174</v>
      </c>
      <c r="AT148" s="152" t="s">
        <v>170</v>
      </c>
      <c r="AU148" s="152" t="s">
        <v>86</v>
      </c>
      <c r="AY148" s="18" t="s">
        <v>165</v>
      </c>
      <c r="BE148" s="153">
        <f>IF(O148="základní",K148,0)</f>
        <v>0</v>
      </c>
      <c r="BF148" s="153">
        <f>IF(O148="snížená",K148,0)</f>
        <v>0</v>
      </c>
      <c r="BG148" s="153">
        <f>IF(O148="zákl. přenesená",K148,0)</f>
        <v>0</v>
      </c>
      <c r="BH148" s="153">
        <f>IF(O148="sníž. přenesená",K148,0)</f>
        <v>0</v>
      </c>
      <c r="BI148" s="153">
        <f>IF(O148="nulová",K148,0)</f>
        <v>0</v>
      </c>
      <c r="BJ148" s="18" t="s">
        <v>84</v>
      </c>
      <c r="BK148" s="153">
        <f>ROUND(P148*H148,2)</f>
        <v>0</v>
      </c>
      <c r="BL148" s="18" t="s">
        <v>174</v>
      </c>
      <c r="BM148" s="152" t="s">
        <v>1346</v>
      </c>
    </row>
    <row r="149" spans="2:65" s="1" customFormat="1" ht="33" customHeight="1" x14ac:dyDescent="0.2">
      <c r="B149" s="138"/>
      <c r="C149" s="139" t="s">
        <v>273</v>
      </c>
      <c r="D149" s="139" t="s">
        <v>170</v>
      </c>
      <c r="E149" s="140" t="s">
        <v>1347</v>
      </c>
      <c r="F149" s="141" t="s">
        <v>1348</v>
      </c>
      <c r="G149" s="142" t="s">
        <v>991</v>
      </c>
      <c r="H149" s="143">
        <v>272</v>
      </c>
      <c r="I149" s="144"/>
      <c r="J149" s="144"/>
      <c r="K149" s="145">
        <f>ROUND(P149*H149,2)</f>
        <v>0</v>
      </c>
      <c r="L149" s="146"/>
      <c r="M149" s="33"/>
      <c r="N149" s="147" t="s">
        <v>3</v>
      </c>
      <c r="O149" s="148" t="s">
        <v>45</v>
      </c>
      <c r="P149" s="149">
        <f>I149+J149</f>
        <v>0</v>
      </c>
      <c r="Q149" s="149">
        <f>ROUND(I149*H149,2)</f>
        <v>0</v>
      </c>
      <c r="R149" s="149">
        <f>ROUND(J149*H149,2)</f>
        <v>0</v>
      </c>
      <c r="T149" s="150">
        <f>S149*H149</f>
        <v>0</v>
      </c>
      <c r="U149" s="150">
        <v>0</v>
      </c>
      <c r="V149" s="150">
        <f>U149*H149</f>
        <v>0</v>
      </c>
      <c r="W149" s="150">
        <v>0</v>
      </c>
      <c r="X149" s="151">
        <f>W149*H149</f>
        <v>0</v>
      </c>
      <c r="AR149" s="152" t="s">
        <v>174</v>
      </c>
      <c r="AT149" s="152" t="s">
        <v>170</v>
      </c>
      <c r="AU149" s="152" t="s">
        <v>86</v>
      </c>
      <c r="AY149" s="18" t="s">
        <v>165</v>
      </c>
      <c r="BE149" s="153">
        <f>IF(O149="základní",K149,0)</f>
        <v>0</v>
      </c>
      <c r="BF149" s="153">
        <f>IF(O149="snížená",K149,0)</f>
        <v>0</v>
      </c>
      <c r="BG149" s="153">
        <f>IF(O149="zákl. přenesená",K149,0)</f>
        <v>0</v>
      </c>
      <c r="BH149" s="153">
        <f>IF(O149="sníž. přenesená",K149,0)</f>
        <v>0</v>
      </c>
      <c r="BI149" s="153">
        <f>IF(O149="nulová",K149,0)</f>
        <v>0</v>
      </c>
      <c r="BJ149" s="18" t="s">
        <v>84</v>
      </c>
      <c r="BK149" s="153">
        <f>ROUND(P149*H149,2)</f>
        <v>0</v>
      </c>
      <c r="BL149" s="18" t="s">
        <v>174</v>
      </c>
      <c r="BM149" s="152" t="s">
        <v>1349</v>
      </c>
    </row>
    <row r="150" spans="2:65" s="12" customFormat="1" x14ac:dyDescent="0.2">
      <c r="B150" s="164"/>
      <c r="D150" s="165" t="s">
        <v>603</v>
      </c>
      <c r="E150" s="166" t="s">
        <v>3</v>
      </c>
      <c r="F150" s="167" t="s">
        <v>1254</v>
      </c>
      <c r="H150" s="168">
        <v>10</v>
      </c>
      <c r="I150" s="169"/>
      <c r="J150" s="169"/>
      <c r="M150" s="164"/>
      <c r="N150" s="170"/>
      <c r="X150" s="171"/>
      <c r="AT150" s="166" t="s">
        <v>603</v>
      </c>
      <c r="AU150" s="166" t="s">
        <v>86</v>
      </c>
      <c r="AV150" s="12" t="s">
        <v>86</v>
      </c>
      <c r="AW150" s="12" t="s">
        <v>5</v>
      </c>
      <c r="AX150" s="12" t="s">
        <v>76</v>
      </c>
      <c r="AY150" s="166" t="s">
        <v>165</v>
      </c>
    </row>
    <row r="151" spans="2:65" s="12" customFormat="1" x14ac:dyDescent="0.2">
      <c r="B151" s="164"/>
      <c r="D151" s="165" t="s">
        <v>603</v>
      </c>
      <c r="E151" s="166" t="s">
        <v>3</v>
      </c>
      <c r="F151" s="167" t="s">
        <v>1255</v>
      </c>
      <c r="H151" s="168">
        <v>56</v>
      </c>
      <c r="I151" s="169"/>
      <c r="J151" s="169"/>
      <c r="M151" s="164"/>
      <c r="N151" s="170"/>
      <c r="X151" s="171"/>
      <c r="AT151" s="166" t="s">
        <v>603</v>
      </c>
      <c r="AU151" s="166" t="s">
        <v>86</v>
      </c>
      <c r="AV151" s="12" t="s">
        <v>86</v>
      </c>
      <c r="AW151" s="12" t="s">
        <v>5</v>
      </c>
      <c r="AX151" s="12" t="s">
        <v>76</v>
      </c>
      <c r="AY151" s="166" t="s">
        <v>165</v>
      </c>
    </row>
    <row r="152" spans="2:65" s="12" customFormat="1" x14ac:dyDescent="0.2">
      <c r="B152" s="164"/>
      <c r="D152" s="165" t="s">
        <v>603</v>
      </c>
      <c r="E152" s="166" t="s">
        <v>3</v>
      </c>
      <c r="F152" s="167" t="s">
        <v>1256</v>
      </c>
      <c r="H152" s="168">
        <v>15</v>
      </c>
      <c r="I152" s="169"/>
      <c r="J152" s="169"/>
      <c r="M152" s="164"/>
      <c r="N152" s="170"/>
      <c r="X152" s="171"/>
      <c r="AT152" s="166" t="s">
        <v>603</v>
      </c>
      <c r="AU152" s="166" t="s">
        <v>86</v>
      </c>
      <c r="AV152" s="12" t="s">
        <v>86</v>
      </c>
      <c r="AW152" s="12" t="s">
        <v>5</v>
      </c>
      <c r="AX152" s="12" t="s">
        <v>76</v>
      </c>
      <c r="AY152" s="166" t="s">
        <v>165</v>
      </c>
    </row>
    <row r="153" spans="2:65" s="12" customFormat="1" x14ac:dyDescent="0.2">
      <c r="B153" s="164"/>
      <c r="D153" s="165" t="s">
        <v>603</v>
      </c>
      <c r="E153" s="166" t="s">
        <v>3</v>
      </c>
      <c r="F153" s="167" t="s">
        <v>1257</v>
      </c>
      <c r="H153" s="168">
        <v>160</v>
      </c>
      <c r="I153" s="169"/>
      <c r="J153" s="169"/>
      <c r="M153" s="164"/>
      <c r="N153" s="170"/>
      <c r="X153" s="171"/>
      <c r="AT153" s="166" t="s">
        <v>603</v>
      </c>
      <c r="AU153" s="166" t="s">
        <v>86</v>
      </c>
      <c r="AV153" s="12" t="s">
        <v>86</v>
      </c>
      <c r="AW153" s="12" t="s">
        <v>5</v>
      </c>
      <c r="AX153" s="12" t="s">
        <v>76</v>
      </c>
      <c r="AY153" s="166" t="s">
        <v>165</v>
      </c>
    </row>
    <row r="154" spans="2:65" s="12" customFormat="1" x14ac:dyDescent="0.2">
      <c r="B154" s="164"/>
      <c r="D154" s="165" t="s">
        <v>603</v>
      </c>
      <c r="E154" s="166" t="s">
        <v>3</v>
      </c>
      <c r="F154" s="167" t="s">
        <v>1258</v>
      </c>
      <c r="H154" s="168">
        <v>15</v>
      </c>
      <c r="I154" s="169"/>
      <c r="J154" s="169"/>
      <c r="M154" s="164"/>
      <c r="N154" s="170"/>
      <c r="X154" s="171"/>
      <c r="AT154" s="166" t="s">
        <v>603</v>
      </c>
      <c r="AU154" s="166" t="s">
        <v>86</v>
      </c>
      <c r="AV154" s="12" t="s">
        <v>86</v>
      </c>
      <c r="AW154" s="12" t="s">
        <v>5</v>
      </c>
      <c r="AX154" s="12" t="s">
        <v>76</v>
      </c>
      <c r="AY154" s="166" t="s">
        <v>165</v>
      </c>
    </row>
    <row r="155" spans="2:65" s="12" customFormat="1" x14ac:dyDescent="0.2">
      <c r="B155" s="164"/>
      <c r="D155" s="165" t="s">
        <v>603</v>
      </c>
      <c r="E155" s="166" t="s">
        <v>3</v>
      </c>
      <c r="F155" s="167" t="s">
        <v>1259</v>
      </c>
      <c r="H155" s="168">
        <v>16</v>
      </c>
      <c r="I155" s="169"/>
      <c r="J155" s="169"/>
      <c r="M155" s="164"/>
      <c r="N155" s="170"/>
      <c r="X155" s="171"/>
      <c r="AT155" s="166" t="s">
        <v>603</v>
      </c>
      <c r="AU155" s="166" t="s">
        <v>86</v>
      </c>
      <c r="AV155" s="12" t="s">
        <v>86</v>
      </c>
      <c r="AW155" s="12" t="s">
        <v>5</v>
      </c>
      <c r="AX155" s="12" t="s">
        <v>76</v>
      </c>
      <c r="AY155" s="166" t="s">
        <v>165</v>
      </c>
    </row>
    <row r="156" spans="2:65" s="13" customFormat="1" x14ac:dyDescent="0.2">
      <c r="B156" s="172"/>
      <c r="D156" s="165" t="s">
        <v>603</v>
      </c>
      <c r="E156" s="173" t="s">
        <v>3</v>
      </c>
      <c r="F156" s="174" t="s">
        <v>606</v>
      </c>
      <c r="H156" s="175">
        <v>272</v>
      </c>
      <c r="I156" s="176"/>
      <c r="J156" s="176"/>
      <c r="M156" s="172"/>
      <c r="N156" s="177"/>
      <c r="X156" s="178"/>
      <c r="AT156" s="173" t="s">
        <v>603</v>
      </c>
      <c r="AU156" s="173" t="s">
        <v>86</v>
      </c>
      <c r="AV156" s="13" t="s">
        <v>174</v>
      </c>
      <c r="AW156" s="13" t="s">
        <v>5</v>
      </c>
      <c r="AX156" s="13" t="s">
        <v>84</v>
      </c>
      <c r="AY156" s="173" t="s">
        <v>165</v>
      </c>
    </row>
    <row r="157" spans="2:65" s="1" customFormat="1" ht="62.75" customHeight="1" x14ac:dyDescent="0.2">
      <c r="B157" s="138"/>
      <c r="C157" s="139" t="s">
        <v>277</v>
      </c>
      <c r="D157" s="139" t="s">
        <v>170</v>
      </c>
      <c r="E157" s="140" t="s">
        <v>1350</v>
      </c>
      <c r="F157" s="141" t="s">
        <v>1351</v>
      </c>
      <c r="G157" s="142" t="s">
        <v>597</v>
      </c>
      <c r="H157" s="143">
        <v>3805.3649999999998</v>
      </c>
      <c r="I157" s="144"/>
      <c r="J157" s="144"/>
      <c r="K157" s="145">
        <f>ROUND(P157*H157,2)</f>
        <v>0</v>
      </c>
      <c r="L157" s="146"/>
      <c r="M157" s="33"/>
      <c r="N157" s="147" t="s">
        <v>3</v>
      </c>
      <c r="O157" s="148" t="s">
        <v>45</v>
      </c>
      <c r="P157" s="149">
        <f>I157+J157</f>
        <v>0</v>
      </c>
      <c r="Q157" s="149">
        <f>ROUND(I157*H157,2)</f>
        <v>0</v>
      </c>
      <c r="R157" s="149">
        <f>ROUND(J157*H157,2)</f>
        <v>0</v>
      </c>
      <c r="T157" s="150">
        <f>S157*H157</f>
        <v>0</v>
      </c>
      <c r="U157" s="150">
        <v>0</v>
      </c>
      <c r="V157" s="150">
        <f>U157*H157</f>
        <v>0</v>
      </c>
      <c r="W157" s="150">
        <v>0</v>
      </c>
      <c r="X157" s="151">
        <f>W157*H157</f>
        <v>0</v>
      </c>
      <c r="AR157" s="152" t="s">
        <v>174</v>
      </c>
      <c r="AT157" s="152" t="s">
        <v>170</v>
      </c>
      <c r="AU157" s="152" t="s">
        <v>86</v>
      </c>
      <c r="AY157" s="18" t="s">
        <v>165</v>
      </c>
      <c r="BE157" s="153">
        <f>IF(O157="základní",K157,0)</f>
        <v>0</v>
      </c>
      <c r="BF157" s="153">
        <f>IF(O157="snížená",K157,0)</f>
        <v>0</v>
      </c>
      <c r="BG157" s="153">
        <f>IF(O157="zákl. přenesená",K157,0)</f>
        <v>0</v>
      </c>
      <c r="BH157" s="153">
        <f>IF(O157="sníž. přenesená",K157,0)</f>
        <v>0</v>
      </c>
      <c r="BI157" s="153">
        <f>IF(O157="nulová",K157,0)</f>
        <v>0</v>
      </c>
      <c r="BJ157" s="18" t="s">
        <v>84</v>
      </c>
      <c r="BK157" s="153">
        <f>ROUND(P157*H157,2)</f>
        <v>0</v>
      </c>
      <c r="BL157" s="18" t="s">
        <v>174</v>
      </c>
      <c r="BM157" s="152" t="s">
        <v>1352</v>
      </c>
    </row>
    <row r="158" spans="2:65" s="12" customFormat="1" x14ac:dyDescent="0.2">
      <c r="B158" s="164"/>
      <c r="D158" s="165" t="s">
        <v>603</v>
      </c>
      <c r="E158" s="166" t="s">
        <v>3</v>
      </c>
      <c r="F158" s="167" t="s">
        <v>1353</v>
      </c>
      <c r="H158" s="168">
        <v>120</v>
      </c>
      <c r="I158" s="169"/>
      <c r="J158" s="169"/>
      <c r="M158" s="164"/>
      <c r="N158" s="170"/>
      <c r="X158" s="171"/>
      <c r="AT158" s="166" t="s">
        <v>603</v>
      </c>
      <c r="AU158" s="166" t="s">
        <v>86</v>
      </c>
      <c r="AV158" s="12" t="s">
        <v>86</v>
      </c>
      <c r="AW158" s="12" t="s">
        <v>5</v>
      </c>
      <c r="AX158" s="12" t="s">
        <v>76</v>
      </c>
      <c r="AY158" s="166" t="s">
        <v>165</v>
      </c>
    </row>
    <row r="159" spans="2:65" s="12" customFormat="1" x14ac:dyDescent="0.2">
      <c r="B159" s="164"/>
      <c r="D159" s="165" t="s">
        <v>603</v>
      </c>
      <c r="E159" s="166" t="s">
        <v>3</v>
      </c>
      <c r="F159" s="167" t="s">
        <v>1354</v>
      </c>
      <c r="H159" s="168">
        <v>54.465000000000003</v>
      </c>
      <c r="I159" s="169"/>
      <c r="J159" s="169"/>
      <c r="M159" s="164"/>
      <c r="N159" s="170"/>
      <c r="X159" s="171"/>
      <c r="AT159" s="166" t="s">
        <v>603</v>
      </c>
      <c r="AU159" s="166" t="s">
        <v>86</v>
      </c>
      <c r="AV159" s="12" t="s">
        <v>86</v>
      </c>
      <c r="AW159" s="12" t="s">
        <v>5</v>
      </c>
      <c r="AX159" s="12" t="s">
        <v>76</v>
      </c>
      <c r="AY159" s="166" t="s">
        <v>165</v>
      </c>
    </row>
    <row r="160" spans="2:65" s="12" customFormat="1" x14ac:dyDescent="0.2">
      <c r="B160" s="164"/>
      <c r="D160" s="165" t="s">
        <v>603</v>
      </c>
      <c r="E160" s="166" t="s">
        <v>3</v>
      </c>
      <c r="F160" s="167" t="s">
        <v>1355</v>
      </c>
      <c r="H160" s="168">
        <v>3630.9</v>
      </c>
      <c r="I160" s="169"/>
      <c r="J160" s="169"/>
      <c r="M160" s="164"/>
      <c r="N160" s="170"/>
      <c r="X160" s="171"/>
      <c r="AT160" s="166" t="s">
        <v>603</v>
      </c>
      <c r="AU160" s="166" t="s">
        <v>86</v>
      </c>
      <c r="AV160" s="12" t="s">
        <v>86</v>
      </c>
      <c r="AW160" s="12" t="s">
        <v>5</v>
      </c>
      <c r="AX160" s="12" t="s">
        <v>76</v>
      </c>
      <c r="AY160" s="166" t="s">
        <v>165</v>
      </c>
    </row>
    <row r="161" spans="2:65" s="13" customFormat="1" x14ac:dyDescent="0.2">
      <c r="B161" s="172"/>
      <c r="D161" s="165" t="s">
        <v>603</v>
      </c>
      <c r="E161" s="173" t="s">
        <v>3</v>
      </c>
      <c r="F161" s="174" t="s">
        <v>606</v>
      </c>
      <c r="H161" s="175">
        <v>3805.3650000000002</v>
      </c>
      <c r="I161" s="176"/>
      <c r="J161" s="176"/>
      <c r="M161" s="172"/>
      <c r="N161" s="177"/>
      <c r="X161" s="178"/>
      <c r="AT161" s="173" t="s">
        <v>603</v>
      </c>
      <c r="AU161" s="173" t="s">
        <v>86</v>
      </c>
      <c r="AV161" s="13" t="s">
        <v>174</v>
      </c>
      <c r="AW161" s="13" t="s">
        <v>5</v>
      </c>
      <c r="AX161" s="13" t="s">
        <v>84</v>
      </c>
      <c r="AY161" s="173" t="s">
        <v>165</v>
      </c>
    </row>
    <row r="162" spans="2:65" s="1" customFormat="1" ht="66.75" customHeight="1" x14ac:dyDescent="0.2">
      <c r="B162" s="138"/>
      <c r="C162" s="139" t="s">
        <v>281</v>
      </c>
      <c r="D162" s="139" t="s">
        <v>170</v>
      </c>
      <c r="E162" s="140" t="s">
        <v>1356</v>
      </c>
      <c r="F162" s="141" t="s">
        <v>1357</v>
      </c>
      <c r="G162" s="142" t="s">
        <v>597</v>
      </c>
      <c r="H162" s="143">
        <v>600</v>
      </c>
      <c r="I162" s="144"/>
      <c r="J162" s="144"/>
      <c r="K162" s="145">
        <f>ROUND(P162*H162,2)</f>
        <v>0</v>
      </c>
      <c r="L162" s="146"/>
      <c r="M162" s="33"/>
      <c r="N162" s="147" t="s">
        <v>3</v>
      </c>
      <c r="O162" s="148" t="s">
        <v>45</v>
      </c>
      <c r="P162" s="149">
        <f>I162+J162</f>
        <v>0</v>
      </c>
      <c r="Q162" s="149">
        <f>ROUND(I162*H162,2)</f>
        <v>0</v>
      </c>
      <c r="R162" s="149">
        <f>ROUND(J162*H162,2)</f>
        <v>0</v>
      </c>
      <c r="T162" s="150">
        <f>S162*H162</f>
        <v>0</v>
      </c>
      <c r="U162" s="150">
        <v>0</v>
      </c>
      <c r="V162" s="150">
        <f>U162*H162</f>
        <v>0</v>
      </c>
      <c r="W162" s="150">
        <v>0</v>
      </c>
      <c r="X162" s="151">
        <f>W162*H162</f>
        <v>0</v>
      </c>
      <c r="AR162" s="152" t="s">
        <v>174</v>
      </c>
      <c r="AT162" s="152" t="s">
        <v>170</v>
      </c>
      <c r="AU162" s="152" t="s">
        <v>86</v>
      </c>
      <c r="AY162" s="18" t="s">
        <v>165</v>
      </c>
      <c r="BE162" s="153">
        <f>IF(O162="základní",K162,0)</f>
        <v>0</v>
      </c>
      <c r="BF162" s="153">
        <f>IF(O162="snížená",K162,0)</f>
        <v>0</v>
      </c>
      <c r="BG162" s="153">
        <f>IF(O162="zákl. přenesená",K162,0)</f>
        <v>0</v>
      </c>
      <c r="BH162" s="153">
        <f>IF(O162="sníž. přenesená",K162,0)</f>
        <v>0</v>
      </c>
      <c r="BI162" s="153">
        <f>IF(O162="nulová",K162,0)</f>
        <v>0</v>
      </c>
      <c r="BJ162" s="18" t="s">
        <v>84</v>
      </c>
      <c r="BK162" s="153">
        <f>ROUND(P162*H162,2)</f>
        <v>0</v>
      </c>
      <c r="BL162" s="18" t="s">
        <v>174</v>
      </c>
      <c r="BM162" s="152" t="s">
        <v>1358</v>
      </c>
    </row>
    <row r="163" spans="2:65" s="12" customFormat="1" x14ac:dyDescent="0.2">
      <c r="B163" s="164"/>
      <c r="D163" s="165" t="s">
        <v>603</v>
      </c>
      <c r="E163" s="166" t="s">
        <v>3</v>
      </c>
      <c r="F163" s="167" t="s">
        <v>1359</v>
      </c>
      <c r="H163" s="168">
        <v>60</v>
      </c>
      <c r="I163" s="169"/>
      <c r="J163" s="169"/>
      <c r="M163" s="164"/>
      <c r="N163" s="170"/>
      <c r="X163" s="171"/>
      <c r="AT163" s="166" t="s">
        <v>603</v>
      </c>
      <c r="AU163" s="166" t="s">
        <v>86</v>
      </c>
      <c r="AV163" s="12" t="s">
        <v>86</v>
      </c>
      <c r="AW163" s="12" t="s">
        <v>5</v>
      </c>
      <c r="AX163" s="12" t="s">
        <v>76</v>
      </c>
      <c r="AY163" s="166" t="s">
        <v>165</v>
      </c>
    </row>
    <row r="164" spans="2:65" s="13" customFormat="1" x14ac:dyDescent="0.2">
      <c r="B164" s="172"/>
      <c r="D164" s="165" t="s">
        <v>603</v>
      </c>
      <c r="E164" s="173" t="s">
        <v>3</v>
      </c>
      <c r="F164" s="174" t="s">
        <v>606</v>
      </c>
      <c r="H164" s="175">
        <v>60</v>
      </c>
      <c r="I164" s="176"/>
      <c r="J164" s="176"/>
      <c r="M164" s="172"/>
      <c r="N164" s="177"/>
      <c r="X164" s="178"/>
      <c r="AT164" s="173" t="s">
        <v>603</v>
      </c>
      <c r="AU164" s="173" t="s">
        <v>86</v>
      </c>
      <c r="AV164" s="13" t="s">
        <v>174</v>
      </c>
      <c r="AW164" s="13" t="s">
        <v>5</v>
      </c>
      <c r="AX164" s="13" t="s">
        <v>84</v>
      </c>
      <c r="AY164" s="173" t="s">
        <v>165</v>
      </c>
    </row>
    <row r="165" spans="2:65" s="12" customFormat="1" x14ac:dyDescent="0.2">
      <c r="B165" s="164"/>
      <c r="D165" s="165" t="s">
        <v>603</v>
      </c>
      <c r="F165" s="167" t="s">
        <v>1360</v>
      </c>
      <c r="H165" s="168">
        <v>600</v>
      </c>
      <c r="I165" s="169"/>
      <c r="J165" s="169"/>
      <c r="M165" s="164"/>
      <c r="N165" s="170"/>
      <c r="X165" s="171"/>
      <c r="AT165" s="166" t="s">
        <v>603</v>
      </c>
      <c r="AU165" s="166" t="s">
        <v>86</v>
      </c>
      <c r="AV165" s="12" t="s">
        <v>86</v>
      </c>
      <c r="AW165" s="12" t="s">
        <v>4</v>
      </c>
      <c r="AX165" s="12" t="s">
        <v>84</v>
      </c>
      <c r="AY165" s="166" t="s">
        <v>165</v>
      </c>
    </row>
    <row r="166" spans="2:65" s="1" customFormat="1" ht="37.75" customHeight="1" x14ac:dyDescent="0.2">
      <c r="B166" s="138"/>
      <c r="C166" s="139" t="s">
        <v>285</v>
      </c>
      <c r="D166" s="139" t="s">
        <v>170</v>
      </c>
      <c r="E166" s="140" t="s">
        <v>1361</v>
      </c>
      <c r="F166" s="141" t="s">
        <v>1362</v>
      </c>
      <c r="G166" s="142" t="s">
        <v>991</v>
      </c>
      <c r="H166" s="143">
        <v>7615</v>
      </c>
      <c r="I166" s="144"/>
      <c r="J166" s="144"/>
      <c r="K166" s="145">
        <f>ROUND(P166*H166,2)</f>
        <v>0</v>
      </c>
      <c r="L166" s="146"/>
      <c r="M166" s="33"/>
      <c r="N166" s="147" t="s">
        <v>3</v>
      </c>
      <c r="O166" s="148" t="s">
        <v>45</v>
      </c>
      <c r="P166" s="149">
        <f>I166+J166</f>
        <v>0</v>
      </c>
      <c r="Q166" s="149">
        <f>ROUND(I166*H166,2)</f>
        <v>0</v>
      </c>
      <c r="R166" s="149">
        <f>ROUND(J166*H166,2)</f>
        <v>0</v>
      </c>
      <c r="T166" s="150">
        <f>S166*H166</f>
        <v>0</v>
      </c>
      <c r="U166" s="150">
        <v>0</v>
      </c>
      <c r="V166" s="150">
        <f>U166*H166</f>
        <v>0</v>
      </c>
      <c r="W166" s="150">
        <v>0</v>
      </c>
      <c r="X166" s="151">
        <f>W166*H166</f>
        <v>0</v>
      </c>
      <c r="AR166" s="152" t="s">
        <v>174</v>
      </c>
      <c r="AT166" s="152" t="s">
        <v>170</v>
      </c>
      <c r="AU166" s="152" t="s">
        <v>86</v>
      </c>
      <c r="AY166" s="18" t="s">
        <v>165</v>
      </c>
      <c r="BE166" s="153">
        <f>IF(O166="základní",K166,0)</f>
        <v>0</v>
      </c>
      <c r="BF166" s="153">
        <f>IF(O166="snížená",K166,0)</f>
        <v>0</v>
      </c>
      <c r="BG166" s="153">
        <f>IF(O166="zákl. přenesená",K166,0)</f>
        <v>0</v>
      </c>
      <c r="BH166" s="153">
        <f>IF(O166="sníž. přenesená",K166,0)</f>
        <v>0</v>
      </c>
      <c r="BI166" s="153">
        <f>IF(O166="nulová",K166,0)</f>
        <v>0</v>
      </c>
      <c r="BJ166" s="18" t="s">
        <v>84</v>
      </c>
      <c r="BK166" s="153">
        <f>ROUND(P166*H166,2)</f>
        <v>0</v>
      </c>
      <c r="BL166" s="18" t="s">
        <v>174</v>
      </c>
      <c r="BM166" s="152" t="s">
        <v>1363</v>
      </c>
    </row>
    <row r="167" spans="2:65" s="1" customFormat="1" ht="44.25" customHeight="1" x14ac:dyDescent="0.2">
      <c r="B167" s="138"/>
      <c r="C167" s="139" t="s">
        <v>289</v>
      </c>
      <c r="D167" s="139" t="s">
        <v>170</v>
      </c>
      <c r="E167" s="140" t="s">
        <v>1364</v>
      </c>
      <c r="F167" s="141" t="s">
        <v>1365</v>
      </c>
      <c r="G167" s="142" t="s">
        <v>1366</v>
      </c>
      <c r="H167" s="143">
        <v>6469.1210000000001</v>
      </c>
      <c r="I167" s="144"/>
      <c r="J167" s="144"/>
      <c r="K167" s="145">
        <f>ROUND(P167*H167,2)</f>
        <v>0</v>
      </c>
      <c r="L167" s="146"/>
      <c r="M167" s="33"/>
      <c r="N167" s="147" t="s">
        <v>3</v>
      </c>
      <c r="O167" s="148" t="s">
        <v>45</v>
      </c>
      <c r="P167" s="149">
        <f>I167+J167</f>
        <v>0</v>
      </c>
      <c r="Q167" s="149">
        <f>ROUND(I167*H167,2)</f>
        <v>0</v>
      </c>
      <c r="R167" s="149">
        <f>ROUND(J167*H167,2)</f>
        <v>0</v>
      </c>
      <c r="T167" s="150">
        <f>S167*H167</f>
        <v>0</v>
      </c>
      <c r="U167" s="150">
        <v>0</v>
      </c>
      <c r="V167" s="150">
        <f>U167*H167</f>
        <v>0</v>
      </c>
      <c r="W167" s="150">
        <v>0</v>
      </c>
      <c r="X167" s="151">
        <f>W167*H167</f>
        <v>0</v>
      </c>
      <c r="AR167" s="152" t="s">
        <v>174</v>
      </c>
      <c r="AT167" s="152" t="s">
        <v>170</v>
      </c>
      <c r="AU167" s="152" t="s">
        <v>86</v>
      </c>
      <c r="AY167" s="18" t="s">
        <v>165</v>
      </c>
      <c r="BE167" s="153">
        <f>IF(O167="základní",K167,0)</f>
        <v>0</v>
      </c>
      <c r="BF167" s="153">
        <f>IF(O167="snížená",K167,0)</f>
        <v>0</v>
      </c>
      <c r="BG167" s="153">
        <f>IF(O167="zákl. přenesená",K167,0)</f>
        <v>0</v>
      </c>
      <c r="BH167" s="153">
        <f>IF(O167="sníž. přenesená",K167,0)</f>
        <v>0</v>
      </c>
      <c r="BI167" s="153">
        <f>IF(O167="nulová",K167,0)</f>
        <v>0</v>
      </c>
      <c r="BJ167" s="18" t="s">
        <v>84</v>
      </c>
      <c r="BK167" s="153">
        <f>ROUND(P167*H167,2)</f>
        <v>0</v>
      </c>
      <c r="BL167" s="18" t="s">
        <v>174</v>
      </c>
      <c r="BM167" s="152" t="s">
        <v>1367</v>
      </c>
    </row>
    <row r="168" spans="2:65" s="12" customFormat="1" x14ac:dyDescent="0.2">
      <c r="B168" s="164"/>
      <c r="D168" s="165" t="s">
        <v>603</v>
      </c>
      <c r="F168" s="167" t="s">
        <v>1368</v>
      </c>
      <c r="H168" s="168">
        <v>6469.1210000000001</v>
      </c>
      <c r="I168" s="169"/>
      <c r="J168" s="169"/>
      <c r="M168" s="164"/>
      <c r="N168" s="170"/>
      <c r="X168" s="171"/>
      <c r="AT168" s="166" t="s">
        <v>603</v>
      </c>
      <c r="AU168" s="166" t="s">
        <v>86</v>
      </c>
      <c r="AV168" s="12" t="s">
        <v>86</v>
      </c>
      <c r="AW168" s="12" t="s">
        <v>4</v>
      </c>
      <c r="AX168" s="12" t="s">
        <v>84</v>
      </c>
      <c r="AY168" s="166" t="s">
        <v>165</v>
      </c>
    </row>
    <row r="169" spans="2:65" s="1" customFormat="1" ht="44.25" customHeight="1" x14ac:dyDescent="0.2">
      <c r="B169" s="138"/>
      <c r="C169" s="139" t="s">
        <v>293</v>
      </c>
      <c r="D169" s="139" t="s">
        <v>170</v>
      </c>
      <c r="E169" s="140" t="s">
        <v>1369</v>
      </c>
      <c r="F169" s="141" t="s">
        <v>1370</v>
      </c>
      <c r="G169" s="142" t="s">
        <v>597</v>
      </c>
      <c r="H169" s="143">
        <v>3506.1579999999999</v>
      </c>
      <c r="I169" s="144"/>
      <c r="J169" s="144"/>
      <c r="K169" s="145">
        <f>ROUND(P169*H169,2)</f>
        <v>0</v>
      </c>
      <c r="L169" s="146"/>
      <c r="M169" s="33"/>
      <c r="N169" s="147" t="s">
        <v>3</v>
      </c>
      <c r="O169" s="148" t="s">
        <v>45</v>
      </c>
      <c r="P169" s="149">
        <f>I169+J169</f>
        <v>0</v>
      </c>
      <c r="Q169" s="149">
        <f>ROUND(I169*H169,2)</f>
        <v>0</v>
      </c>
      <c r="R169" s="149">
        <f>ROUND(J169*H169,2)</f>
        <v>0</v>
      </c>
      <c r="T169" s="150">
        <f>S169*H169</f>
        <v>0</v>
      </c>
      <c r="U169" s="150">
        <v>0</v>
      </c>
      <c r="V169" s="150">
        <f>U169*H169</f>
        <v>0</v>
      </c>
      <c r="W169" s="150">
        <v>0</v>
      </c>
      <c r="X169" s="151">
        <f>W169*H169</f>
        <v>0</v>
      </c>
      <c r="AR169" s="152" t="s">
        <v>174</v>
      </c>
      <c r="AT169" s="152" t="s">
        <v>170</v>
      </c>
      <c r="AU169" s="152" t="s">
        <v>86</v>
      </c>
      <c r="AY169" s="18" t="s">
        <v>165</v>
      </c>
      <c r="BE169" s="153">
        <f>IF(O169="základní",K169,0)</f>
        <v>0</v>
      </c>
      <c r="BF169" s="153">
        <f>IF(O169="snížená",K169,0)</f>
        <v>0</v>
      </c>
      <c r="BG169" s="153">
        <f>IF(O169="zákl. přenesená",K169,0)</f>
        <v>0</v>
      </c>
      <c r="BH169" s="153">
        <f>IF(O169="sníž. přenesená",K169,0)</f>
        <v>0</v>
      </c>
      <c r="BI169" s="153">
        <f>IF(O169="nulová",K169,0)</f>
        <v>0</v>
      </c>
      <c r="BJ169" s="18" t="s">
        <v>84</v>
      </c>
      <c r="BK169" s="153">
        <f>ROUND(P169*H169,2)</f>
        <v>0</v>
      </c>
      <c r="BL169" s="18" t="s">
        <v>174</v>
      </c>
      <c r="BM169" s="152" t="s">
        <v>1371</v>
      </c>
    </row>
    <row r="170" spans="2:65" s="12" customFormat="1" x14ac:dyDescent="0.2">
      <c r="B170" s="164"/>
      <c r="D170" s="165" t="s">
        <v>603</v>
      </c>
      <c r="E170" s="166" t="s">
        <v>3</v>
      </c>
      <c r="F170" s="167" t="s">
        <v>1372</v>
      </c>
      <c r="H170" s="168">
        <v>3923.4650000000001</v>
      </c>
      <c r="I170" s="169"/>
      <c r="J170" s="169"/>
      <c r="M170" s="164"/>
      <c r="N170" s="170"/>
      <c r="X170" s="171"/>
      <c r="AT170" s="166" t="s">
        <v>603</v>
      </c>
      <c r="AU170" s="166" t="s">
        <v>86</v>
      </c>
      <c r="AV170" s="12" t="s">
        <v>86</v>
      </c>
      <c r="AW170" s="12" t="s">
        <v>5</v>
      </c>
      <c r="AX170" s="12" t="s">
        <v>76</v>
      </c>
      <c r="AY170" s="166" t="s">
        <v>165</v>
      </c>
    </row>
    <row r="171" spans="2:65" s="12" customFormat="1" x14ac:dyDescent="0.2">
      <c r="B171" s="164"/>
      <c r="D171" s="165" t="s">
        <v>603</v>
      </c>
      <c r="E171" s="166" t="s">
        <v>3</v>
      </c>
      <c r="F171" s="167" t="s">
        <v>1373</v>
      </c>
      <c r="H171" s="168">
        <v>-25.847000000000001</v>
      </c>
      <c r="I171" s="169"/>
      <c r="J171" s="169"/>
      <c r="M171" s="164"/>
      <c r="N171" s="170"/>
      <c r="X171" s="171"/>
      <c r="AT171" s="166" t="s">
        <v>603</v>
      </c>
      <c r="AU171" s="166" t="s">
        <v>86</v>
      </c>
      <c r="AV171" s="12" t="s">
        <v>86</v>
      </c>
      <c r="AW171" s="12" t="s">
        <v>5</v>
      </c>
      <c r="AX171" s="12" t="s">
        <v>76</v>
      </c>
      <c r="AY171" s="166" t="s">
        <v>165</v>
      </c>
    </row>
    <row r="172" spans="2:65" s="12" customFormat="1" ht="20" x14ac:dyDescent="0.2">
      <c r="B172" s="164"/>
      <c r="D172" s="165" t="s">
        <v>603</v>
      </c>
      <c r="E172" s="166" t="s">
        <v>3</v>
      </c>
      <c r="F172" s="167" t="s">
        <v>1374</v>
      </c>
      <c r="H172" s="168">
        <v>-315.02199999999999</v>
      </c>
      <c r="I172" s="169"/>
      <c r="J172" s="169"/>
      <c r="M172" s="164"/>
      <c r="N172" s="170"/>
      <c r="X172" s="171"/>
      <c r="AT172" s="166" t="s">
        <v>603</v>
      </c>
      <c r="AU172" s="166" t="s">
        <v>86</v>
      </c>
      <c r="AV172" s="12" t="s">
        <v>86</v>
      </c>
      <c r="AW172" s="12" t="s">
        <v>5</v>
      </c>
      <c r="AX172" s="12" t="s">
        <v>76</v>
      </c>
      <c r="AY172" s="166" t="s">
        <v>165</v>
      </c>
    </row>
    <row r="173" spans="2:65" s="12" customFormat="1" x14ac:dyDescent="0.2">
      <c r="B173" s="164"/>
      <c r="D173" s="165" t="s">
        <v>603</v>
      </c>
      <c r="E173" s="166" t="s">
        <v>3</v>
      </c>
      <c r="F173" s="167" t="s">
        <v>1375</v>
      </c>
      <c r="H173" s="168">
        <v>-21.937999999999999</v>
      </c>
      <c r="I173" s="169"/>
      <c r="J173" s="169"/>
      <c r="M173" s="164"/>
      <c r="N173" s="170"/>
      <c r="X173" s="171"/>
      <c r="AT173" s="166" t="s">
        <v>603</v>
      </c>
      <c r="AU173" s="166" t="s">
        <v>86</v>
      </c>
      <c r="AV173" s="12" t="s">
        <v>86</v>
      </c>
      <c r="AW173" s="12" t="s">
        <v>5</v>
      </c>
      <c r="AX173" s="12" t="s">
        <v>76</v>
      </c>
      <c r="AY173" s="166" t="s">
        <v>165</v>
      </c>
    </row>
    <row r="174" spans="2:65" s="12" customFormat="1" x14ac:dyDescent="0.2">
      <c r="B174" s="164"/>
      <c r="D174" s="165" t="s">
        <v>603</v>
      </c>
      <c r="E174" s="166" t="s">
        <v>3</v>
      </c>
      <c r="F174" s="167" t="s">
        <v>1376</v>
      </c>
      <c r="H174" s="168">
        <v>-76.5</v>
      </c>
      <c r="I174" s="169"/>
      <c r="J174" s="169"/>
      <c r="M174" s="164"/>
      <c r="N174" s="170"/>
      <c r="X174" s="171"/>
      <c r="AT174" s="166" t="s">
        <v>603</v>
      </c>
      <c r="AU174" s="166" t="s">
        <v>86</v>
      </c>
      <c r="AV174" s="12" t="s">
        <v>86</v>
      </c>
      <c r="AW174" s="12" t="s">
        <v>5</v>
      </c>
      <c r="AX174" s="12" t="s">
        <v>76</v>
      </c>
      <c r="AY174" s="166" t="s">
        <v>165</v>
      </c>
    </row>
    <row r="175" spans="2:65" s="12" customFormat="1" x14ac:dyDescent="0.2">
      <c r="B175" s="164"/>
      <c r="D175" s="165" t="s">
        <v>603</v>
      </c>
      <c r="E175" s="166" t="s">
        <v>3</v>
      </c>
      <c r="F175" s="167" t="s">
        <v>1377</v>
      </c>
      <c r="H175" s="168">
        <v>22</v>
      </c>
      <c r="I175" s="169"/>
      <c r="J175" s="169"/>
      <c r="M175" s="164"/>
      <c r="N175" s="170"/>
      <c r="X175" s="171"/>
      <c r="AT175" s="166" t="s">
        <v>603</v>
      </c>
      <c r="AU175" s="166" t="s">
        <v>86</v>
      </c>
      <c r="AV175" s="12" t="s">
        <v>86</v>
      </c>
      <c r="AW175" s="12" t="s">
        <v>5</v>
      </c>
      <c r="AX175" s="12" t="s">
        <v>76</v>
      </c>
      <c r="AY175" s="166" t="s">
        <v>165</v>
      </c>
    </row>
    <row r="176" spans="2:65" s="13" customFormat="1" x14ac:dyDescent="0.2">
      <c r="B176" s="172"/>
      <c r="D176" s="165" t="s">
        <v>603</v>
      </c>
      <c r="E176" s="173" t="s">
        <v>3</v>
      </c>
      <c r="F176" s="174" t="s">
        <v>606</v>
      </c>
      <c r="H176" s="175">
        <v>3506.1579999999999</v>
      </c>
      <c r="I176" s="176"/>
      <c r="J176" s="176"/>
      <c r="M176" s="172"/>
      <c r="N176" s="177"/>
      <c r="X176" s="178"/>
      <c r="AT176" s="173" t="s">
        <v>603</v>
      </c>
      <c r="AU176" s="173" t="s">
        <v>86</v>
      </c>
      <c r="AV176" s="13" t="s">
        <v>174</v>
      </c>
      <c r="AW176" s="13" t="s">
        <v>5</v>
      </c>
      <c r="AX176" s="13" t="s">
        <v>84</v>
      </c>
      <c r="AY176" s="173" t="s">
        <v>165</v>
      </c>
    </row>
    <row r="177" spans="2:65" s="1" customFormat="1" ht="16.5" customHeight="1" x14ac:dyDescent="0.2">
      <c r="B177" s="138"/>
      <c r="C177" s="154" t="s">
        <v>297</v>
      </c>
      <c r="D177" s="154" t="s">
        <v>162</v>
      </c>
      <c r="E177" s="155" t="s">
        <v>1378</v>
      </c>
      <c r="F177" s="156" t="s">
        <v>1379</v>
      </c>
      <c r="G177" s="157" t="s">
        <v>1366</v>
      </c>
      <c r="H177" s="158">
        <v>191.983</v>
      </c>
      <c r="I177" s="159"/>
      <c r="J177" s="160"/>
      <c r="K177" s="161">
        <f>ROUND(P177*H177,2)</f>
        <v>0</v>
      </c>
      <c r="L177" s="160"/>
      <c r="M177" s="162"/>
      <c r="N177" s="163" t="s">
        <v>3</v>
      </c>
      <c r="O177" s="148" t="s">
        <v>45</v>
      </c>
      <c r="P177" s="149">
        <f>I177+J177</f>
        <v>0</v>
      </c>
      <c r="Q177" s="149">
        <f>ROUND(I177*H177,2)</f>
        <v>0</v>
      </c>
      <c r="R177" s="149">
        <f>ROUND(J177*H177,2)</f>
        <v>0</v>
      </c>
      <c r="T177" s="150">
        <f>S177*H177</f>
        <v>0</v>
      </c>
      <c r="U177" s="150">
        <v>1</v>
      </c>
      <c r="V177" s="150">
        <f>U177*H177</f>
        <v>191.983</v>
      </c>
      <c r="W177" s="150">
        <v>0</v>
      </c>
      <c r="X177" s="151">
        <f>W177*H177</f>
        <v>0</v>
      </c>
      <c r="AR177" s="152" t="s">
        <v>193</v>
      </c>
      <c r="AT177" s="152" t="s">
        <v>162</v>
      </c>
      <c r="AU177" s="152" t="s">
        <v>86</v>
      </c>
      <c r="AY177" s="18" t="s">
        <v>165</v>
      </c>
      <c r="BE177" s="153">
        <f>IF(O177="základní",K177,0)</f>
        <v>0</v>
      </c>
      <c r="BF177" s="153">
        <f>IF(O177="snížená",K177,0)</f>
        <v>0</v>
      </c>
      <c r="BG177" s="153">
        <f>IF(O177="zákl. přenesená",K177,0)</f>
        <v>0</v>
      </c>
      <c r="BH177" s="153">
        <f>IF(O177="sníž. přenesená",K177,0)</f>
        <v>0</v>
      </c>
      <c r="BI177" s="153">
        <f>IF(O177="nulová",K177,0)</f>
        <v>0</v>
      </c>
      <c r="BJ177" s="18" t="s">
        <v>84</v>
      </c>
      <c r="BK177" s="153">
        <f>ROUND(P177*H177,2)</f>
        <v>0</v>
      </c>
      <c r="BL177" s="18" t="s">
        <v>174</v>
      </c>
      <c r="BM177" s="152" t="s">
        <v>1380</v>
      </c>
    </row>
    <row r="178" spans="2:65" s="14" customFormat="1" x14ac:dyDescent="0.2">
      <c r="B178" s="185"/>
      <c r="D178" s="165" t="s">
        <v>603</v>
      </c>
      <c r="E178" s="186" t="s">
        <v>3</v>
      </c>
      <c r="F178" s="187" t="s">
        <v>1381</v>
      </c>
      <c r="H178" s="186" t="s">
        <v>3</v>
      </c>
      <c r="I178" s="188"/>
      <c r="J178" s="188"/>
      <c r="M178" s="185"/>
      <c r="N178" s="189"/>
      <c r="X178" s="190"/>
      <c r="AT178" s="186" t="s">
        <v>603</v>
      </c>
      <c r="AU178" s="186" t="s">
        <v>86</v>
      </c>
      <c r="AV178" s="14" t="s">
        <v>84</v>
      </c>
      <c r="AW178" s="14" t="s">
        <v>5</v>
      </c>
      <c r="AX178" s="14" t="s">
        <v>76</v>
      </c>
      <c r="AY178" s="186" t="s">
        <v>165</v>
      </c>
    </row>
    <row r="179" spans="2:65" s="12" customFormat="1" x14ac:dyDescent="0.2">
      <c r="B179" s="164"/>
      <c r="D179" s="165" t="s">
        <v>603</v>
      </c>
      <c r="E179" s="166" t="s">
        <v>3</v>
      </c>
      <c r="F179" s="167" t="s">
        <v>1382</v>
      </c>
      <c r="H179" s="168">
        <v>48.094000000000001</v>
      </c>
      <c r="I179" s="169"/>
      <c r="J179" s="169"/>
      <c r="M179" s="164"/>
      <c r="N179" s="170"/>
      <c r="X179" s="171"/>
      <c r="AT179" s="166" t="s">
        <v>603</v>
      </c>
      <c r="AU179" s="166" t="s">
        <v>86</v>
      </c>
      <c r="AV179" s="12" t="s">
        <v>86</v>
      </c>
      <c r="AW179" s="12" t="s">
        <v>5</v>
      </c>
      <c r="AX179" s="12" t="s">
        <v>76</v>
      </c>
      <c r="AY179" s="166" t="s">
        <v>165</v>
      </c>
    </row>
    <row r="180" spans="2:65" s="14" customFormat="1" x14ac:dyDescent="0.2">
      <c r="B180" s="185"/>
      <c r="D180" s="165" t="s">
        <v>603</v>
      </c>
      <c r="E180" s="186" t="s">
        <v>3</v>
      </c>
      <c r="F180" s="187" t="s">
        <v>1383</v>
      </c>
      <c r="H180" s="186" t="s">
        <v>3</v>
      </c>
      <c r="I180" s="188"/>
      <c r="J180" s="188"/>
      <c r="M180" s="185"/>
      <c r="N180" s="189"/>
      <c r="X180" s="190"/>
      <c r="AT180" s="186" t="s">
        <v>603</v>
      </c>
      <c r="AU180" s="186" t="s">
        <v>86</v>
      </c>
      <c r="AV180" s="14" t="s">
        <v>84</v>
      </c>
      <c r="AW180" s="14" t="s">
        <v>5</v>
      </c>
      <c r="AX180" s="14" t="s">
        <v>76</v>
      </c>
      <c r="AY180" s="186" t="s">
        <v>165</v>
      </c>
    </row>
    <row r="181" spans="2:65" s="12" customFormat="1" x14ac:dyDescent="0.2">
      <c r="B181" s="164"/>
      <c r="D181" s="165" t="s">
        <v>603</v>
      </c>
      <c r="E181" s="166" t="s">
        <v>3</v>
      </c>
      <c r="F181" s="167" t="s">
        <v>1384</v>
      </c>
      <c r="H181" s="168">
        <v>36.563000000000002</v>
      </c>
      <c r="I181" s="169"/>
      <c r="J181" s="169"/>
      <c r="M181" s="164"/>
      <c r="N181" s="170"/>
      <c r="X181" s="171"/>
      <c r="AT181" s="166" t="s">
        <v>603</v>
      </c>
      <c r="AU181" s="166" t="s">
        <v>86</v>
      </c>
      <c r="AV181" s="12" t="s">
        <v>86</v>
      </c>
      <c r="AW181" s="12" t="s">
        <v>5</v>
      </c>
      <c r="AX181" s="12" t="s">
        <v>76</v>
      </c>
      <c r="AY181" s="166" t="s">
        <v>165</v>
      </c>
    </row>
    <row r="182" spans="2:65" s="12" customFormat="1" x14ac:dyDescent="0.2">
      <c r="B182" s="164"/>
      <c r="D182" s="165" t="s">
        <v>603</v>
      </c>
      <c r="E182" s="166" t="s">
        <v>3</v>
      </c>
      <c r="F182" s="167" t="s">
        <v>1377</v>
      </c>
      <c r="H182" s="168">
        <v>22</v>
      </c>
      <c r="I182" s="169"/>
      <c r="J182" s="169"/>
      <c r="M182" s="164"/>
      <c r="N182" s="170"/>
      <c r="X182" s="171"/>
      <c r="AT182" s="166" t="s">
        <v>603</v>
      </c>
      <c r="AU182" s="166" t="s">
        <v>86</v>
      </c>
      <c r="AV182" s="12" t="s">
        <v>86</v>
      </c>
      <c r="AW182" s="12" t="s">
        <v>5</v>
      </c>
      <c r="AX182" s="12" t="s">
        <v>76</v>
      </c>
      <c r="AY182" s="166" t="s">
        <v>165</v>
      </c>
    </row>
    <row r="183" spans="2:65" s="13" customFormat="1" x14ac:dyDescent="0.2">
      <c r="B183" s="172"/>
      <c r="D183" s="165" t="s">
        <v>603</v>
      </c>
      <c r="E183" s="173" t="s">
        <v>3</v>
      </c>
      <c r="F183" s="174" t="s">
        <v>606</v>
      </c>
      <c r="H183" s="175">
        <v>106.65700000000001</v>
      </c>
      <c r="I183" s="176"/>
      <c r="J183" s="176"/>
      <c r="M183" s="172"/>
      <c r="N183" s="177"/>
      <c r="X183" s="178"/>
      <c r="AT183" s="173" t="s">
        <v>603</v>
      </c>
      <c r="AU183" s="173" t="s">
        <v>86</v>
      </c>
      <c r="AV183" s="13" t="s">
        <v>174</v>
      </c>
      <c r="AW183" s="13" t="s">
        <v>5</v>
      </c>
      <c r="AX183" s="13" t="s">
        <v>84</v>
      </c>
      <c r="AY183" s="173" t="s">
        <v>165</v>
      </c>
    </row>
    <row r="184" spans="2:65" s="12" customFormat="1" x14ac:dyDescent="0.2">
      <c r="B184" s="164"/>
      <c r="D184" s="165" t="s">
        <v>603</v>
      </c>
      <c r="F184" s="167" t="s">
        <v>1385</v>
      </c>
      <c r="H184" s="168">
        <v>191.983</v>
      </c>
      <c r="I184" s="169"/>
      <c r="J184" s="169"/>
      <c r="M184" s="164"/>
      <c r="N184" s="170"/>
      <c r="X184" s="171"/>
      <c r="AT184" s="166" t="s">
        <v>603</v>
      </c>
      <c r="AU184" s="166" t="s">
        <v>86</v>
      </c>
      <c r="AV184" s="12" t="s">
        <v>86</v>
      </c>
      <c r="AW184" s="12" t="s">
        <v>4</v>
      </c>
      <c r="AX184" s="12" t="s">
        <v>84</v>
      </c>
      <c r="AY184" s="166" t="s">
        <v>165</v>
      </c>
    </row>
    <row r="185" spans="2:65" s="1" customFormat="1" ht="16.5" customHeight="1" x14ac:dyDescent="0.2">
      <c r="B185" s="138"/>
      <c r="C185" s="154" t="s">
        <v>301</v>
      </c>
      <c r="D185" s="154" t="s">
        <v>162</v>
      </c>
      <c r="E185" s="155" t="s">
        <v>1386</v>
      </c>
      <c r="F185" s="156" t="s">
        <v>1387</v>
      </c>
      <c r="G185" s="157" t="s">
        <v>1366</v>
      </c>
      <c r="H185" s="158">
        <v>6119.1019999999999</v>
      </c>
      <c r="I185" s="159"/>
      <c r="J185" s="160"/>
      <c r="K185" s="161">
        <f>ROUND(P185*H185,2)</f>
        <v>0</v>
      </c>
      <c r="L185" s="160"/>
      <c r="M185" s="162"/>
      <c r="N185" s="163" t="s">
        <v>3</v>
      </c>
      <c r="O185" s="148" t="s">
        <v>45</v>
      </c>
      <c r="P185" s="149">
        <f>I185+J185</f>
        <v>0</v>
      </c>
      <c r="Q185" s="149">
        <f>ROUND(I185*H185,2)</f>
        <v>0</v>
      </c>
      <c r="R185" s="149">
        <f>ROUND(J185*H185,2)</f>
        <v>0</v>
      </c>
      <c r="T185" s="150">
        <f>S185*H185</f>
        <v>0</v>
      </c>
      <c r="U185" s="150">
        <v>1</v>
      </c>
      <c r="V185" s="150">
        <f>U185*H185</f>
        <v>6119.1019999999999</v>
      </c>
      <c r="W185" s="150">
        <v>0</v>
      </c>
      <c r="X185" s="151">
        <f>W185*H185</f>
        <v>0</v>
      </c>
      <c r="AR185" s="152" t="s">
        <v>193</v>
      </c>
      <c r="AT185" s="152" t="s">
        <v>162</v>
      </c>
      <c r="AU185" s="152" t="s">
        <v>86</v>
      </c>
      <c r="AY185" s="18" t="s">
        <v>165</v>
      </c>
      <c r="BE185" s="153">
        <f>IF(O185="základní",K185,0)</f>
        <v>0</v>
      </c>
      <c r="BF185" s="153">
        <f>IF(O185="snížená",K185,0)</f>
        <v>0</v>
      </c>
      <c r="BG185" s="153">
        <f>IF(O185="zákl. přenesená",K185,0)</f>
        <v>0</v>
      </c>
      <c r="BH185" s="153">
        <f>IF(O185="sníž. přenesená",K185,0)</f>
        <v>0</v>
      </c>
      <c r="BI185" s="153">
        <f>IF(O185="nulová",K185,0)</f>
        <v>0</v>
      </c>
      <c r="BJ185" s="18" t="s">
        <v>84</v>
      </c>
      <c r="BK185" s="153">
        <f>ROUND(P185*H185,2)</f>
        <v>0</v>
      </c>
      <c r="BL185" s="18" t="s">
        <v>174</v>
      </c>
      <c r="BM185" s="152" t="s">
        <v>1388</v>
      </c>
    </row>
    <row r="186" spans="2:65" s="12" customFormat="1" x14ac:dyDescent="0.2">
      <c r="B186" s="164"/>
      <c r="D186" s="165" t="s">
        <v>603</v>
      </c>
      <c r="E186" s="166" t="s">
        <v>3</v>
      </c>
      <c r="F186" s="167" t="s">
        <v>1389</v>
      </c>
      <c r="H186" s="168">
        <v>3399.5010000000002</v>
      </c>
      <c r="I186" s="169"/>
      <c r="J186" s="169"/>
      <c r="M186" s="164"/>
      <c r="N186" s="170"/>
      <c r="X186" s="171"/>
      <c r="AT186" s="166" t="s">
        <v>603</v>
      </c>
      <c r="AU186" s="166" t="s">
        <v>86</v>
      </c>
      <c r="AV186" s="12" t="s">
        <v>86</v>
      </c>
      <c r="AW186" s="12" t="s">
        <v>5</v>
      </c>
      <c r="AX186" s="12" t="s">
        <v>84</v>
      </c>
      <c r="AY186" s="166" t="s">
        <v>165</v>
      </c>
    </row>
    <row r="187" spans="2:65" s="12" customFormat="1" x14ac:dyDescent="0.2">
      <c r="B187" s="164"/>
      <c r="D187" s="165" t="s">
        <v>603</v>
      </c>
      <c r="F187" s="167" t="s">
        <v>1390</v>
      </c>
      <c r="H187" s="168">
        <v>6119.1019999999999</v>
      </c>
      <c r="I187" s="169"/>
      <c r="J187" s="169"/>
      <c r="M187" s="164"/>
      <c r="N187" s="170"/>
      <c r="X187" s="171"/>
      <c r="AT187" s="166" t="s">
        <v>603</v>
      </c>
      <c r="AU187" s="166" t="s">
        <v>86</v>
      </c>
      <c r="AV187" s="12" t="s">
        <v>86</v>
      </c>
      <c r="AW187" s="12" t="s">
        <v>4</v>
      </c>
      <c r="AX187" s="12" t="s">
        <v>84</v>
      </c>
      <c r="AY187" s="166" t="s">
        <v>165</v>
      </c>
    </row>
    <row r="188" spans="2:65" s="1" customFormat="1" ht="16.5" customHeight="1" x14ac:dyDescent="0.2">
      <c r="B188" s="138"/>
      <c r="C188" s="139" t="s">
        <v>307</v>
      </c>
      <c r="D188" s="139" t="s">
        <v>170</v>
      </c>
      <c r="E188" s="140" t="s">
        <v>1391</v>
      </c>
      <c r="F188" s="141" t="s">
        <v>1392</v>
      </c>
      <c r="G188" s="142" t="s">
        <v>310</v>
      </c>
      <c r="H188" s="143">
        <v>8</v>
      </c>
      <c r="I188" s="144"/>
      <c r="J188" s="144"/>
      <c r="K188" s="145">
        <f>ROUND(P188*H188,2)</f>
        <v>0</v>
      </c>
      <c r="L188" s="146"/>
      <c r="M188" s="33"/>
      <c r="N188" s="147" t="s">
        <v>3</v>
      </c>
      <c r="O188" s="148" t="s">
        <v>45</v>
      </c>
      <c r="P188" s="149">
        <f>I188+J188</f>
        <v>0</v>
      </c>
      <c r="Q188" s="149">
        <f>ROUND(I188*H188,2)</f>
        <v>0</v>
      </c>
      <c r="R188" s="149">
        <f>ROUND(J188*H188,2)</f>
        <v>0</v>
      </c>
      <c r="T188" s="150">
        <f>S188*H188</f>
        <v>0</v>
      </c>
      <c r="U188" s="150">
        <v>0</v>
      </c>
      <c r="V188" s="150">
        <f>U188*H188</f>
        <v>0</v>
      </c>
      <c r="W188" s="150">
        <v>0</v>
      </c>
      <c r="X188" s="151">
        <f>W188*H188</f>
        <v>0</v>
      </c>
      <c r="AR188" s="152" t="s">
        <v>174</v>
      </c>
      <c r="AT188" s="152" t="s">
        <v>170</v>
      </c>
      <c r="AU188" s="152" t="s">
        <v>86</v>
      </c>
      <c r="AY188" s="18" t="s">
        <v>165</v>
      </c>
      <c r="BE188" s="153">
        <f>IF(O188="základní",K188,0)</f>
        <v>0</v>
      </c>
      <c r="BF188" s="153">
        <f>IF(O188="snížená",K188,0)</f>
        <v>0</v>
      </c>
      <c r="BG188" s="153">
        <f>IF(O188="zákl. přenesená",K188,0)</f>
        <v>0</v>
      </c>
      <c r="BH188" s="153">
        <f>IF(O188="sníž. přenesená",K188,0)</f>
        <v>0</v>
      </c>
      <c r="BI188" s="153">
        <f>IF(O188="nulová",K188,0)</f>
        <v>0</v>
      </c>
      <c r="BJ188" s="18" t="s">
        <v>84</v>
      </c>
      <c r="BK188" s="153">
        <f>ROUND(P188*H188,2)</f>
        <v>0</v>
      </c>
      <c r="BL188" s="18" t="s">
        <v>174</v>
      </c>
      <c r="BM188" s="152" t="s">
        <v>1393</v>
      </c>
    </row>
    <row r="189" spans="2:65" s="1" customFormat="1" ht="16.5" customHeight="1" x14ac:dyDescent="0.2">
      <c r="B189" s="138"/>
      <c r="C189" s="139" t="s">
        <v>313</v>
      </c>
      <c r="D189" s="139" t="s">
        <v>170</v>
      </c>
      <c r="E189" s="140" t="s">
        <v>1394</v>
      </c>
      <c r="F189" s="141" t="s">
        <v>1395</v>
      </c>
      <c r="G189" s="142" t="s">
        <v>178</v>
      </c>
      <c r="H189" s="143">
        <v>1</v>
      </c>
      <c r="I189" s="144"/>
      <c r="J189" s="144"/>
      <c r="K189" s="145">
        <f>ROUND(P189*H189,2)</f>
        <v>0</v>
      </c>
      <c r="L189" s="146"/>
      <c r="M189" s="33"/>
      <c r="N189" s="147" t="s">
        <v>3</v>
      </c>
      <c r="O189" s="148" t="s">
        <v>45</v>
      </c>
      <c r="P189" s="149">
        <f>I189+J189</f>
        <v>0</v>
      </c>
      <c r="Q189" s="149">
        <f>ROUND(I189*H189,2)</f>
        <v>0</v>
      </c>
      <c r="R189" s="149">
        <f>ROUND(J189*H189,2)</f>
        <v>0</v>
      </c>
      <c r="T189" s="150">
        <f>S189*H189</f>
        <v>0</v>
      </c>
      <c r="U189" s="150">
        <v>0</v>
      </c>
      <c r="V189" s="150">
        <f>U189*H189</f>
        <v>0</v>
      </c>
      <c r="W189" s="150">
        <v>0</v>
      </c>
      <c r="X189" s="151">
        <f>W189*H189</f>
        <v>0</v>
      </c>
      <c r="AR189" s="152" t="s">
        <v>174</v>
      </c>
      <c r="AT189" s="152" t="s">
        <v>170</v>
      </c>
      <c r="AU189" s="152" t="s">
        <v>86</v>
      </c>
      <c r="AY189" s="18" t="s">
        <v>165</v>
      </c>
      <c r="BE189" s="153">
        <f>IF(O189="základní",K189,0)</f>
        <v>0</v>
      </c>
      <c r="BF189" s="153">
        <f>IF(O189="snížená",K189,0)</f>
        <v>0</v>
      </c>
      <c r="BG189" s="153">
        <f>IF(O189="zákl. přenesená",K189,0)</f>
        <v>0</v>
      </c>
      <c r="BH189" s="153">
        <f>IF(O189="sníž. přenesená",K189,0)</f>
        <v>0</v>
      </c>
      <c r="BI189" s="153">
        <f>IF(O189="nulová",K189,0)</f>
        <v>0</v>
      </c>
      <c r="BJ189" s="18" t="s">
        <v>84</v>
      </c>
      <c r="BK189" s="153">
        <f>ROUND(P189*H189,2)</f>
        <v>0</v>
      </c>
      <c r="BL189" s="18" t="s">
        <v>174</v>
      </c>
      <c r="BM189" s="152" t="s">
        <v>1396</v>
      </c>
    </row>
    <row r="190" spans="2:65" s="11" customFormat="1" ht="22.75" customHeight="1" x14ac:dyDescent="0.25">
      <c r="B190" s="125"/>
      <c r="D190" s="126" t="s">
        <v>75</v>
      </c>
      <c r="E190" s="136" t="s">
        <v>86</v>
      </c>
      <c r="F190" s="136" t="s">
        <v>1397</v>
      </c>
      <c r="I190" s="128"/>
      <c r="J190" s="128"/>
      <c r="K190" s="137">
        <f>BK190</f>
        <v>0</v>
      </c>
      <c r="M190" s="125"/>
      <c r="N190" s="130"/>
      <c r="Q190" s="131">
        <f>SUM(Q191:Q267)</f>
        <v>0</v>
      </c>
      <c r="R190" s="131">
        <f>SUM(R191:R267)</f>
        <v>0</v>
      </c>
      <c r="T190" s="132">
        <f>SUM(T191:T267)</f>
        <v>0</v>
      </c>
      <c r="V190" s="132">
        <f>SUM(V191:V267)</f>
        <v>1319.57256594</v>
      </c>
      <c r="X190" s="133">
        <f>SUM(X191:X267)</f>
        <v>0</v>
      </c>
      <c r="AR190" s="126" t="s">
        <v>84</v>
      </c>
      <c r="AT190" s="134" t="s">
        <v>75</v>
      </c>
      <c r="AU190" s="134" t="s">
        <v>84</v>
      </c>
      <c r="AY190" s="126" t="s">
        <v>165</v>
      </c>
      <c r="BK190" s="135">
        <f>SUM(BK191:BK267)</f>
        <v>0</v>
      </c>
    </row>
    <row r="191" spans="2:65" s="1" customFormat="1" ht="37.75" customHeight="1" x14ac:dyDescent="0.2">
      <c r="B191" s="138"/>
      <c r="C191" s="139" t="s">
        <v>317</v>
      </c>
      <c r="D191" s="139" t="s">
        <v>170</v>
      </c>
      <c r="E191" s="140" t="s">
        <v>1398</v>
      </c>
      <c r="F191" s="141" t="s">
        <v>1399</v>
      </c>
      <c r="G191" s="142" t="s">
        <v>597</v>
      </c>
      <c r="H191" s="143">
        <v>25.606999999999999</v>
      </c>
      <c r="I191" s="144"/>
      <c r="J191" s="144"/>
      <c r="K191" s="145">
        <f>ROUND(P191*H191,2)</f>
        <v>0</v>
      </c>
      <c r="L191" s="146"/>
      <c r="M191" s="33"/>
      <c r="N191" s="147" t="s">
        <v>3</v>
      </c>
      <c r="O191" s="148" t="s">
        <v>45</v>
      </c>
      <c r="P191" s="149">
        <f>I191+J191</f>
        <v>0</v>
      </c>
      <c r="Q191" s="149">
        <f>ROUND(I191*H191,2)</f>
        <v>0</v>
      </c>
      <c r="R191" s="149">
        <f>ROUND(J191*H191,2)</f>
        <v>0</v>
      </c>
      <c r="T191" s="150">
        <f>S191*H191</f>
        <v>0</v>
      </c>
      <c r="U191" s="150">
        <v>2.16</v>
      </c>
      <c r="V191" s="150">
        <f>U191*H191</f>
        <v>55.311120000000003</v>
      </c>
      <c r="W191" s="150">
        <v>0</v>
      </c>
      <c r="X191" s="151">
        <f>W191*H191</f>
        <v>0</v>
      </c>
      <c r="AR191" s="152" t="s">
        <v>174</v>
      </c>
      <c r="AT191" s="152" t="s">
        <v>170</v>
      </c>
      <c r="AU191" s="152" t="s">
        <v>86</v>
      </c>
      <c r="AY191" s="18" t="s">
        <v>165</v>
      </c>
      <c r="BE191" s="153">
        <f>IF(O191="základní",K191,0)</f>
        <v>0</v>
      </c>
      <c r="BF191" s="153">
        <f>IF(O191="snížená",K191,0)</f>
        <v>0</v>
      </c>
      <c r="BG191" s="153">
        <f>IF(O191="zákl. přenesená",K191,0)</f>
        <v>0</v>
      </c>
      <c r="BH191" s="153">
        <f>IF(O191="sníž. přenesená",K191,0)</f>
        <v>0</v>
      </c>
      <c r="BI191" s="153">
        <f>IF(O191="nulová",K191,0)</f>
        <v>0</v>
      </c>
      <c r="BJ191" s="18" t="s">
        <v>84</v>
      </c>
      <c r="BK191" s="153">
        <f>ROUND(P191*H191,2)</f>
        <v>0</v>
      </c>
      <c r="BL191" s="18" t="s">
        <v>174</v>
      </c>
      <c r="BM191" s="152" t="s">
        <v>1400</v>
      </c>
    </row>
    <row r="192" spans="2:65" s="12" customFormat="1" x14ac:dyDescent="0.2">
      <c r="B192" s="164"/>
      <c r="D192" s="165" t="s">
        <v>603</v>
      </c>
      <c r="E192" s="166" t="s">
        <v>3</v>
      </c>
      <c r="F192" s="167" t="s">
        <v>1401</v>
      </c>
      <c r="H192" s="168">
        <v>2.72</v>
      </c>
      <c r="I192" s="169"/>
      <c r="J192" s="169"/>
      <c r="M192" s="164"/>
      <c r="N192" s="170"/>
      <c r="X192" s="171"/>
      <c r="AT192" s="166" t="s">
        <v>603</v>
      </c>
      <c r="AU192" s="166" t="s">
        <v>86</v>
      </c>
      <c r="AV192" s="12" t="s">
        <v>86</v>
      </c>
      <c r="AW192" s="12" t="s">
        <v>5</v>
      </c>
      <c r="AX192" s="12" t="s">
        <v>76</v>
      </c>
      <c r="AY192" s="166" t="s">
        <v>165</v>
      </c>
    </row>
    <row r="193" spans="2:65" s="12" customFormat="1" x14ac:dyDescent="0.2">
      <c r="B193" s="164"/>
      <c r="D193" s="165" t="s">
        <v>603</v>
      </c>
      <c r="E193" s="166" t="s">
        <v>3</v>
      </c>
      <c r="F193" s="167" t="s">
        <v>1402</v>
      </c>
      <c r="H193" s="168">
        <v>8.7620000000000005</v>
      </c>
      <c r="I193" s="169"/>
      <c r="J193" s="169"/>
      <c r="M193" s="164"/>
      <c r="N193" s="170"/>
      <c r="X193" s="171"/>
      <c r="AT193" s="166" t="s">
        <v>603</v>
      </c>
      <c r="AU193" s="166" t="s">
        <v>86</v>
      </c>
      <c r="AV193" s="12" t="s">
        <v>86</v>
      </c>
      <c r="AW193" s="12" t="s">
        <v>5</v>
      </c>
      <c r="AX193" s="12" t="s">
        <v>76</v>
      </c>
      <c r="AY193" s="166" t="s">
        <v>165</v>
      </c>
    </row>
    <row r="194" spans="2:65" s="12" customFormat="1" x14ac:dyDescent="0.2">
      <c r="B194" s="164"/>
      <c r="D194" s="165" t="s">
        <v>603</v>
      </c>
      <c r="E194" s="166" t="s">
        <v>3</v>
      </c>
      <c r="F194" s="167" t="s">
        <v>1403</v>
      </c>
      <c r="H194" s="168">
        <v>1.4910000000000001</v>
      </c>
      <c r="I194" s="169"/>
      <c r="J194" s="169"/>
      <c r="M194" s="164"/>
      <c r="N194" s="170"/>
      <c r="X194" s="171"/>
      <c r="AT194" s="166" t="s">
        <v>603</v>
      </c>
      <c r="AU194" s="166" t="s">
        <v>86</v>
      </c>
      <c r="AV194" s="12" t="s">
        <v>86</v>
      </c>
      <c r="AW194" s="12" t="s">
        <v>5</v>
      </c>
      <c r="AX194" s="12" t="s">
        <v>76</v>
      </c>
      <c r="AY194" s="166" t="s">
        <v>165</v>
      </c>
    </row>
    <row r="195" spans="2:65" s="12" customFormat="1" x14ac:dyDescent="0.2">
      <c r="B195" s="164"/>
      <c r="D195" s="165" t="s">
        <v>603</v>
      </c>
      <c r="E195" s="166" t="s">
        <v>3</v>
      </c>
      <c r="F195" s="167" t="s">
        <v>1404</v>
      </c>
      <c r="H195" s="168">
        <v>3.0019999999999998</v>
      </c>
      <c r="I195" s="169"/>
      <c r="J195" s="169"/>
      <c r="M195" s="164"/>
      <c r="N195" s="170"/>
      <c r="X195" s="171"/>
      <c r="AT195" s="166" t="s">
        <v>603</v>
      </c>
      <c r="AU195" s="166" t="s">
        <v>86</v>
      </c>
      <c r="AV195" s="12" t="s">
        <v>86</v>
      </c>
      <c r="AW195" s="12" t="s">
        <v>5</v>
      </c>
      <c r="AX195" s="12" t="s">
        <v>76</v>
      </c>
      <c r="AY195" s="166" t="s">
        <v>165</v>
      </c>
    </row>
    <row r="196" spans="2:65" s="12" customFormat="1" x14ac:dyDescent="0.2">
      <c r="B196" s="164"/>
      <c r="D196" s="165" t="s">
        <v>603</v>
      </c>
      <c r="E196" s="166" t="s">
        <v>3</v>
      </c>
      <c r="F196" s="167" t="s">
        <v>1405</v>
      </c>
      <c r="H196" s="168">
        <v>9.6319999999999997</v>
      </c>
      <c r="I196" s="169"/>
      <c r="J196" s="169"/>
      <c r="M196" s="164"/>
      <c r="N196" s="170"/>
      <c r="X196" s="171"/>
      <c r="AT196" s="166" t="s">
        <v>603</v>
      </c>
      <c r="AU196" s="166" t="s">
        <v>86</v>
      </c>
      <c r="AV196" s="12" t="s">
        <v>86</v>
      </c>
      <c r="AW196" s="12" t="s">
        <v>5</v>
      </c>
      <c r="AX196" s="12" t="s">
        <v>76</v>
      </c>
      <c r="AY196" s="166" t="s">
        <v>165</v>
      </c>
    </row>
    <row r="197" spans="2:65" s="13" customFormat="1" x14ac:dyDescent="0.2">
      <c r="B197" s="172"/>
      <c r="D197" s="165" t="s">
        <v>603</v>
      </c>
      <c r="E197" s="173" t="s">
        <v>3</v>
      </c>
      <c r="F197" s="174" t="s">
        <v>606</v>
      </c>
      <c r="H197" s="175">
        <v>25.606999999999999</v>
      </c>
      <c r="I197" s="176"/>
      <c r="J197" s="176"/>
      <c r="M197" s="172"/>
      <c r="N197" s="177"/>
      <c r="X197" s="178"/>
      <c r="AT197" s="173" t="s">
        <v>603</v>
      </c>
      <c r="AU197" s="173" t="s">
        <v>86</v>
      </c>
      <c r="AV197" s="13" t="s">
        <v>174</v>
      </c>
      <c r="AW197" s="13" t="s">
        <v>5</v>
      </c>
      <c r="AX197" s="13" t="s">
        <v>84</v>
      </c>
      <c r="AY197" s="173" t="s">
        <v>165</v>
      </c>
    </row>
    <row r="198" spans="2:65" s="1" customFormat="1" ht="37.75" customHeight="1" x14ac:dyDescent="0.2">
      <c r="B198" s="138"/>
      <c r="C198" s="139" t="s">
        <v>321</v>
      </c>
      <c r="D198" s="139" t="s">
        <v>170</v>
      </c>
      <c r="E198" s="140" t="s">
        <v>1406</v>
      </c>
      <c r="F198" s="141" t="s">
        <v>1407</v>
      </c>
      <c r="G198" s="142" t="s">
        <v>597</v>
      </c>
      <c r="H198" s="143">
        <v>0.24</v>
      </c>
      <c r="I198" s="144"/>
      <c r="J198" s="144"/>
      <c r="K198" s="145">
        <f>ROUND(P198*H198,2)</f>
        <v>0</v>
      </c>
      <c r="L198" s="146"/>
      <c r="M198" s="33"/>
      <c r="N198" s="147" t="s">
        <v>3</v>
      </c>
      <c r="O198" s="148" t="s">
        <v>45</v>
      </c>
      <c r="P198" s="149">
        <f>I198+J198</f>
        <v>0</v>
      </c>
      <c r="Q198" s="149">
        <f>ROUND(I198*H198,2)</f>
        <v>0</v>
      </c>
      <c r="R198" s="149">
        <f>ROUND(J198*H198,2)</f>
        <v>0</v>
      </c>
      <c r="T198" s="150">
        <f>S198*H198</f>
        <v>0</v>
      </c>
      <c r="U198" s="150">
        <v>1.98</v>
      </c>
      <c r="V198" s="150">
        <f>U198*H198</f>
        <v>0.47519999999999996</v>
      </c>
      <c r="W198" s="150">
        <v>0</v>
      </c>
      <c r="X198" s="151">
        <f>W198*H198</f>
        <v>0</v>
      </c>
      <c r="AR198" s="152" t="s">
        <v>174</v>
      </c>
      <c r="AT198" s="152" t="s">
        <v>170</v>
      </c>
      <c r="AU198" s="152" t="s">
        <v>86</v>
      </c>
      <c r="AY198" s="18" t="s">
        <v>165</v>
      </c>
      <c r="BE198" s="153">
        <f>IF(O198="základní",K198,0)</f>
        <v>0</v>
      </c>
      <c r="BF198" s="153">
        <f>IF(O198="snížená",K198,0)</f>
        <v>0</v>
      </c>
      <c r="BG198" s="153">
        <f>IF(O198="zákl. přenesená",K198,0)</f>
        <v>0</v>
      </c>
      <c r="BH198" s="153">
        <f>IF(O198="sníž. přenesená",K198,0)</f>
        <v>0</v>
      </c>
      <c r="BI198" s="153">
        <f>IF(O198="nulová",K198,0)</f>
        <v>0</v>
      </c>
      <c r="BJ198" s="18" t="s">
        <v>84</v>
      </c>
      <c r="BK198" s="153">
        <f>ROUND(P198*H198,2)</f>
        <v>0</v>
      </c>
      <c r="BL198" s="18" t="s">
        <v>174</v>
      </c>
      <c r="BM198" s="152" t="s">
        <v>1408</v>
      </c>
    </row>
    <row r="199" spans="2:65" s="12" customFormat="1" x14ac:dyDescent="0.2">
      <c r="B199" s="164"/>
      <c r="D199" s="165" t="s">
        <v>603</v>
      </c>
      <c r="E199" s="166" t="s">
        <v>3</v>
      </c>
      <c r="F199" s="167" t="s">
        <v>1409</v>
      </c>
      <c r="H199" s="168">
        <v>0.24</v>
      </c>
      <c r="I199" s="169"/>
      <c r="J199" s="169"/>
      <c r="M199" s="164"/>
      <c r="N199" s="170"/>
      <c r="X199" s="171"/>
      <c r="AT199" s="166" t="s">
        <v>603</v>
      </c>
      <c r="AU199" s="166" t="s">
        <v>86</v>
      </c>
      <c r="AV199" s="12" t="s">
        <v>86</v>
      </c>
      <c r="AW199" s="12" t="s">
        <v>5</v>
      </c>
      <c r="AX199" s="12" t="s">
        <v>84</v>
      </c>
      <c r="AY199" s="166" t="s">
        <v>165</v>
      </c>
    </row>
    <row r="200" spans="2:65" s="1" customFormat="1" ht="24.15" customHeight="1" x14ac:dyDescent="0.2">
      <c r="B200" s="138"/>
      <c r="C200" s="139" t="s">
        <v>327</v>
      </c>
      <c r="D200" s="139" t="s">
        <v>170</v>
      </c>
      <c r="E200" s="140" t="s">
        <v>1410</v>
      </c>
      <c r="F200" s="141" t="s">
        <v>1411</v>
      </c>
      <c r="G200" s="142" t="s">
        <v>597</v>
      </c>
      <c r="H200" s="143">
        <v>27.783000000000001</v>
      </c>
      <c r="I200" s="144"/>
      <c r="J200" s="144"/>
      <c r="K200" s="145">
        <f>ROUND(P200*H200,2)</f>
        <v>0</v>
      </c>
      <c r="L200" s="146"/>
      <c r="M200" s="33"/>
      <c r="N200" s="147" t="s">
        <v>3</v>
      </c>
      <c r="O200" s="148" t="s">
        <v>45</v>
      </c>
      <c r="P200" s="149">
        <f>I200+J200</f>
        <v>0</v>
      </c>
      <c r="Q200" s="149">
        <f>ROUND(I200*H200,2)</f>
        <v>0</v>
      </c>
      <c r="R200" s="149">
        <f>ROUND(J200*H200,2)</f>
        <v>0</v>
      </c>
      <c r="T200" s="150">
        <f>S200*H200</f>
        <v>0</v>
      </c>
      <c r="U200" s="150">
        <v>2.2563399999999998</v>
      </c>
      <c r="V200" s="150">
        <f>U200*H200</f>
        <v>62.687894219999997</v>
      </c>
      <c r="W200" s="150">
        <v>0</v>
      </c>
      <c r="X200" s="151">
        <f>W200*H200</f>
        <v>0</v>
      </c>
      <c r="AR200" s="152" t="s">
        <v>174</v>
      </c>
      <c r="AT200" s="152" t="s">
        <v>170</v>
      </c>
      <c r="AU200" s="152" t="s">
        <v>86</v>
      </c>
      <c r="AY200" s="18" t="s">
        <v>165</v>
      </c>
      <c r="BE200" s="153">
        <f>IF(O200="základní",K200,0)</f>
        <v>0</v>
      </c>
      <c r="BF200" s="153">
        <f>IF(O200="snížená",K200,0)</f>
        <v>0</v>
      </c>
      <c r="BG200" s="153">
        <f>IF(O200="zákl. přenesená",K200,0)</f>
        <v>0</v>
      </c>
      <c r="BH200" s="153">
        <f>IF(O200="sníž. přenesená",K200,0)</f>
        <v>0</v>
      </c>
      <c r="BI200" s="153">
        <f>IF(O200="nulová",K200,0)</f>
        <v>0</v>
      </c>
      <c r="BJ200" s="18" t="s">
        <v>84</v>
      </c>
      <c r="BK200" s="153">
        <f>ROUND(P200*H200,2)</f>
        <v>0</v>
      </c>
      <c r="BL200" s="18" t="s">
        <v>174</v>
      </c>
      <c r="BM200" s="152" t="s">
        <v>1412</v>
      </c>
    </row>
    <row r="201" spans="2:65" s="12" customFormat="1" x14ac:dyDescent="0.2">
      <c r="B201" s="164"/>
      <c r="D201" s="165" t="s">
        <v>603</v>
      </c>
      <c r="E201" s="166" t="s">
        <v>3</v>
      </c>
      <c r="F201" s="167" t="s">
        <v>1413</v>
      </c>
      <c r="H201" s="168">
        <v>8.7620000000000005</v>
      </c>
      <c r="I201" s="169"/>
      <c r="J201" s="169"/>
      <c r="M201" s="164"/>
      <c r="N201" s="170"/>
      <c r="X201" s="171"/>
      <c r="AT201" s="166" t="s">
        <v>603</v>
      </c>
      <c r="AU201" s="166" t="s">
        <v>86</v>
      </c>
      <c r="AV201" s="12" t="s">
        <v>86</v>
      </c>
      <c r="AW201" s="12" t="s">
        <v>5</v>
      </c>
      <c r="AX201" s="12" t="s">
        <v>76</v>
      </c>
      <c r="AY201" s="166" t="s">
        <v>165</v>
      </c>
    </row>
    <row r="202" spans="2:65" s="12" customFormat="1" x14ac:dyDescent="0.2">
      <c r="B202" s="164"/>
      <c r="D202" s="165" t="s">
        <v>603</v>
      </c>
      <c r="E202" s="166" t="s">
        <v>3</v>
      </c>
      <c r="F202" s="167" t="s">
        <v>1414</v>
      </c>
      <c r="H202" s="168">
        <v>0.53500000000000003</v>
      </c>
      <c r="I202" s="169"/>
      <c r="J202" s="169"/>
      <c r="M202" s="164"/>
      <c r="N202" s="170"/>
      <c r="X202" s="171"/>
      <c r="AT202" s="166" t="s">
        <v>603</v>
      </c>
      <c r="AU202" s="166" t="s">
        <v>86</v>
      </c>
      <c r="AV202" s="12" t="s">
        <v>86</v>
      </c>
      <c r="AW202" s="12" t="s">
        <v>5</v>
      </c>
      <c r="AX202" s="12" t="s">
        <v>76</v>
      </c>
      <c r="AY202" s="166" t="s">
        <v>165</v>
      </c>
    </row>
    <row r="203" spans="2:65" s="12" customFormat="1" x14ac:dyDescent="0.2">
      <c r="B203" s="164"/>
      <c r="D203" s="165" t="s">
        <v>603</v>
      </c>
      <c r="E203" s="166" t="s">
        <v>3</v>
      </c>
      <c r="F203" s="167" t="s">
        <v>1415</v>
      </c>
      <c r="H203" s="168">
        <v>5.8520000000000003</v>
      </c>
      <c r="I203" s="169"/>
      <c r="J203" s="169"/>
      <c r="M203" s="164"/>
      <c r="N203" s="170"/>
      <c r="X203" s="171"/>
      <c r="AT203" s="166" t="s">
        <v>603</v>
      </c>
      <c r="AU203" s="166" t="s">
        <v>86</v>
      </c>
      <c r="AV203" s="12" t="s">
        <v>86</v>
      </c>
      <c r="AW203" s="12" t="s">
        <v>5</v>
      </c>
      <c r="AX203" s="12" t="s">
        <v>76</v>
      </c>
      <c r="AY203" s="166" t="s">
        <v>165</v>
      </c>
    </row>
    <row r="204" spans="2:65" s="12" customFormat="1" x14ac:dyDescent="0.2">
      <c r="B204" s="164"/>
      <c r="D204" s="165" t="s">
        <v>603</v>
      </c>
      <c r="E204" s="166" t="s">
        <v>3</v>
      </c>
      <c r="F204" s="167" t="s">
        <v>1404</v>
      </c>
      <c r="H204" s="168">
        <v>3.0019999999999998</v>
      </c>
      <c r="I204" s="169"/>
      <c r="J204" s="169"/>
      <c r="M204" s="164"/>
      <c r="N204" s="170"/>
      <c r="X204" s="171"/>
      <c r="AT204" s="166" t="s">
        <v>603</v>
      </c>
      <c r="AU204" s="166" t="s">
        <v>86</v>
      </c>
      <c r="AV204" s="12" t="s">
        <v>86</v>
      </c>
      <c r="AW204" s="12" t="s">
        <v>5</v>
      </c>
      <c r="AX204" s="12" t="s">
        <v>76</v>
      </c>
      <c r="AY204" s="166" t="s">
        <v>165</v>
      </c>
    </row>
    <row r="205" spans="2:65" s="12" customFormat="1" x14ac:dyDescent="0.2">
      <c r="B205" s="164"/>
      <c r="D205" s="165" t="s">
        <v>603</v>
      </c>
      <c r="E205" s="166" t="s">
        <v>3</v>
      </c>
      <c r="F205" s="167" t="s">
        <v>1405</v>
      </c>
      <c r="H205" s="168">
        <v>9.6319999999999997</v>
      </c>
      <c r="I205" s="169"/>
      <c r="J205" s="169"/>
      <c r="M205" s="164"/>
      <c r="N205" s="170"/>
      <c r="X205" s="171"/>
      <c r="AT205" s="166" t="s">
        <v>603</v>
      </c>
      <c r="AU205" s="166" t="s">
        <v>86</v>
      </c>
      <c r="AV205" s="12" t="s">
        <v>86</v>
      </c>
      <c r="AW205" s="12" t="s">
        <v>5</v>
      </c>
      <c r="AX205" s="12" t="s">
        <v>76</v>
      </c>
      <c r="AY205" s="166" t="s">
        <v>165</v>
      </c>
    </row>
    <row r="206" spans="2:65" s="13" customFormat="1" x14ac:dyDescent="0.2">
      <c r="B206" s="172"/>
      <c r="D206" s="165" t="s">
        <v>603</v>
      </c>
      <c r="E206" s="173" t="s">
        <v>3</v>
      </c>
      <c r="F206" s="174" t="s">
        <v>606</v>
      </c>
      <c r="H206" s="175">
        <v>27.783000000000001</v>
      </c>
      <c r="I206" s="176"/>
      <c r="J206" s="176"/>
      <c r="M206" s="172"/>
      <c r="N206" s="177"/>
      <c r="X206" s="178"/>
      <c r="AT206" s="173" t="s">
        <v>603</v>
      </c>
      <c r="AU206" s="173" t="s">
        <v>86</v>
      </c>
      <c r="AV206" s="13" t="s">
        <v>174</v>
      </c>
      <c r="AW206" s="13" t="s">
        <v>5</v>
      </c>
      <c r="AX206" s="13" t="s">
        <v>84</v>
      </c>
      <c r="AY206" s="173" t="s">
        <v>165</v>
      </c>
    </row>
    <row r="207" spans="2:65" s="1" customFormat="1" ht="33" customHeight="1" x14ac:dyDescent="0.2">
      <c r="B207" s="138"/>
      <c r="C207" s="139" t="s">
        <v>330</v>
      </c>
      <c r="D207" s="139" t="s">
        <v>170</v>
      </c>
      <c r="E207" s="140" t="s">
        <v>1416</v>
      </c>
      <c r="F207" s="141" t="s">
        <v>1417</v>
      </c>
      <c r="G207" s="142" t="s">
        <v>597</v>
      </c>
      <c r="H207" s="143">
        <v>103.125</v>
      </c>
      <c r="I207" s="144"/>
      <c r="J207" s="144"/>
      <c r="K207" s="145">
        <f>ROUND(P207*H207,2)</f>
        <v>0</v>
      </c>
      <c r="L207" s="146"/>
      <c r="M207" s="33"/>
      <c r="N207" s="147" t="s">
        <v>3</v>
      </c>
      <c r="O207" s="148" t="s">
        <v>45</v>
      </c>
      <c r="P207" s="149">
        <f>I207+J207</f>
        <v>0</v>
      </c>
      <c r="Q207" s="149">
        <f>ROUND(I207*H207,2)</f>
        <v>0</v>
      </c>
      <c r="R207" s="149">
        <f>ROUND(J207*H207,2)</f>
        <v>0</v>
      </c>
      <c r="T207" s="150">
        <f>S207*H207</f>
        <v>0</v>
      </c>
      <c r="U207" s="150">
        <v>2.45329</v>
      </c>
      <c r="V207" s="150">
        <f>U207*H207</f>
        <v>252.99553125</v>
      </c>
      <c r="W207" s="150">
        <v>0</v>
      </c>
      <c r="X207" s="151">
        <f>W207*H207</f>
        <v>0</v>
      </c>
      <c r="AR207" s="152" t="s">
        <v>174</v>
      </c>
      <c r="AT207" s="152" t="s">
        <v>170</v>
      </c>
      <c r="AU207" s="152" t="s">
        <v>86</v>
      </c>
      <c r="AY207" s="18" t="s">
        <v>165</v>
      </c>
      <c r="BE207" s="153">
        <f>IF(O207="základní",K207,0)</f>
        <v>0</v>
      </c>
      <c r="BF207" s="153">
        <f>IF(O207="snížená",K207,0)</f>
        <v>0</v>
      </c>
      <c r="BG207" s="153">
        <f>IF(O207="zákl. přenesená",K207,0)</f>
        <v>0</v>
      </c>
      <c r="BH207" s="153">
        <f>IF(O207="sníž. přenesená",K207,0)</f>
        <v>0</v>
      </c>
      <c r="BI207" s="153">
        <f>IF(O207="nulová",K207,0)</f>
        <v>0</v>
      </c>
      <c r="BJ207" s="18" t="s">
        <v>84</v>
      </c>
      <c r="BK207" s="153">
        <f>ROUND(P207*H207,2)</f>
        <v>0</v>
      </c>
      <c r="BL207" s="18" t="s">
        <v>174</v>
      </c>
      <c r="BM207" s="152" t="s">
        <v>1418</v>
      </c>
    </row>
    <row r="208" spans="2:65" s="12" customFormat="1" x14ac:dyDescent="0.2">
      <c r="B208" s="164"/>
      <c r="D208" s="165" t="s">
        <v>603</v>
      </c>
      <c r="E208" s="166" t="s">
        <v>3</v>
      </c>
      <c r="F208" s="167" t="s">
        <v>1419</v>
      </c>
      <c r="H208" s="168">
        <v>103.125</v>
      </c>
      <c r="I208" s="169"/>
      <c r="J208" s="169"/>
      <c r="M208" s="164"/>
      <c r="N208" s="170"/>
      <c r="X208" s="171"/>
      <c r="AT208" s="166" t="s">
        <v>603</v>
      </c>
      <c r="AU208" s="166" t="s">
        <v>86</v>
      </c>
      <c r="AV208" s="12" t="s">
        <v>86</v>
      </c>
      <c r="AW208" s="12" t="s">
        <v>5</v>
      </c>
      <c r="AX208" s="12" t="s">
        <v>84</v>
      </c>
      <c r="AY208" s="166" t="s">
        <v>165</v>
      </c>
    </row>
    <row r="209" spans="2:65" s="1" customFormat="1" ht="33" customHeight="1" x14ac:dyDescent="0.2">
      <c r="B209" s="138"/>
      <c r="C209" s="139" t="s">
        <v>333</v>
      </c>
      <c r="D209" s="139" t="s">
        <v>170</v>
      </c>
      <c r="E209" s="140" t="s">
        <v>1420</v>
      </c>
      <c r="F209" s="141" t="s">
        <v>1421</v>
      </c>
      <c r="G209" s="142" t="s">
        <v>597</v>
      </c>
      <c r="H209" s="143">
        <v>107.307</v>
      </c>
      <c r="I209" s="144"/>
      <c r="J209" s="144"/>
      <c r="K209" s="145">
        <f>ROUND(P209*H209,2)</f>
        <v>0</v>
      </c>
      <c r="L209" s="146"/>
      <c r="M209" s="33"/>
      <c r="N209" s="147" t="s">
        <v>3</v>
      </c>
      <c r="O209" s="148" t="s">
        <v>45</v>
      </c>
      <c r="P209" s="149">
        <f>I209+J209</f>
        <v>0</v>
      </c>
      <c r="Q209" s="149">
        <f>ROUND(I209*H209,2)</f>
        <v>0</v>
      </c>
      <c r="R209" s="149">
        <f>ROUND(J209*H209,2)</f>
        <v>0</v>
      </c>
      <c r="T209" s="150">
        <f>S209*H209</f>
        <v>0</v>
      </c>
      <c r="U209" s="150">
        <v>2.45329</v>
      </c>
      <c r="V209" s="150">
        <f>U209*H209</f>
        <v>263.25519002999999</v>
      </c>
      <c r="W209" s="150">
        <v>0</v>
      </c>
      <c r="X209" s="151">
        <f>W209*H209</f>
        <v>0</v>
      </c>
      <c r="AR209" s="152" t="s">
        <v>174</v>
      </c>
      <c r="AT209" s="152" t="s">
        <v>170</v>
      </c>
      <c r="AU209" s="152" t="s">
        <v>86</v>
      </c>
      <c r="AY209" s="18" t="s">
        <v>165</v>
      </c>
      <c r="BE209" s="153">
        <f>IF(O209="základní",K209,0)</f>
        <v>0</v>
      </c>
      <c r="BF209" s="153">
        <f>IF(O209="snížená",K209,0)</f>
        <v>0</v>
      </c>
      <c r="BG209" s="153">
        <f>IF(O209="zákl. přenesená",K209,0)</f>
        <v>0</v>
      </c>
      <c r="BH209" s="153">
        <f>IF(O209="sníž. přenesená",K209,0)</f>
        <v>0</v>
      </c>
      <c r="BI209" s="153">
        <f>IF(O209="nulová",K209,0)</f>
        <v>0</v>
      </c>
      <c r="BJ209" s="18" t="s">
        <v>84</v>
      </c>
      <c r="BK209" s="153">
        <f>ROUND(P209*H209,2)</f>
        <v>0</v>
      </c>
      <c r="BL209" s="18" t="s">
        <v>174</v>
      </c>
      <c r="BM209" s="152" t="s">
        <v>1422</v>
      </c>
    </row>
    <row r="210" spans="2:65" s="12" customFormat="1" x14ac:dyDescent="0.2">
      <c r="B210" s="164"/>
      <c r="D210" s="165" t="s">
        <v>603</v>
      </c>
      <c r="E210" s="166" t="s">
        <v>3</v>
      </c>
      <c r="F210" s="167" t="s">
        <v>1423</v>
      </c>
      <c r="H210" s="168">
        <v>5.742</v>
      </c>
      <c r="I210" s="169"/>
      <c r="J210" s="169"/>
      <c r="M210" s="164"/>
      <c r="N210" s="170"/>
      <c r="X210" s="171"/>
      <c r="AT210" s="166" t="s">
        <v>603</v>
      </c>
      <c r="AU210" s="166" t="s">
        <v>86</v>
      </c>
      <c r="AV210" s="12" t="s">
        <v>86</v>
      </c>
      <c r="AW210" s="12" t="s">
        <v>5</v>
      </c>
      <c r="AX210" s="12" t="s">
        <v>76</v>
      </c>
      <c r="AY210" s="166" t="s">
        <v>165</v>
      </c>
    </row>
    <row r="211" spans="2:65" s="12" customFormat="1" x14ac:dyDescent="0.2">
      <c r="B211" s="164"/>
      <c r="D211" s="165" t="s">
        <v>603</v>
      </c>
      <c r="E211" s="166" t="s">
        <v>3</v>
      </c>
      <c r="F211" s="167" t="s">
        <v>1424</v>
      </c>
      <c r="H211" s="168">
        <v>101.25</v>
      </c>
      <c r="I211" s="169"/>
      <c r="J211" s="169"/>
      <c r="M211" s="164"/>
      <c r="N211" s="170"/>
      <c r="X211" s="171"/>
      <c r="AT211" s="166" t="s">
        <v>603</v>
      </c>
      <c r="AU211" s="166" t="s">
        <v>86</v>
      </c>
      <c r="AV211" s="12" t="s">
        <v>86</v>
      </c>
      <c r="AW211" s="12" t="s">
        <v>5</v>
      </c>
      <c r="AX211" s="12" t="s">
        <v>76</v>
      </c>
      <c r="AY211" s="166" t="s">
        <v>165</v>
      </c>
    </row>
    <row r="212" spans="2:65" s="12" customFormat="1" x14ac:dyDescent="0.2">
      <c r="B212" s="164"/>
      <c r="D212" s="165" t="s">
        <v>603</v>
      </c>
      <c r="E212" s="166" t="s">
        <v>3</v>
      </c>
      <c r="F212" s="167" t="s">
        <v>1425</v>
      </c>
      <c r="H212" s="168">
        <v>0.315</v>
      </c>
      <c r="I212" s="169"/>
      <c r="J212" s="169"/>
      <c r="M212" s="164"/>
      <c r="N212" s="170"/>
      <c r="X212" s="171"/>
      <c r="AT212" s="166" t="s">
        <v>603</v>
      </c>
      <c r="AU212" s="166" t="s">
        <v>86</v>
      </c>
      <c r="AV212" s="12" t="s">
        <v>86</v>
      </c>
      <c r="AW212" s="12" t="s">
        <v>5</v>
      </c>
      <c r="AX212" s="12" t="s">
        <v>76</v>
      </c>
      <c r="AY212" s="166" t="s">
        <v>165</v>
      </c>
    </row>
    <row r="213" spans="2:65" s="13" customFormat="1" x14ac:dyDescent="0.2">
      <c r="B213" s="172"/>
      <c r="D213" s="165" t="s">
        <v>603</v>
      </c>
      <c r="E213" s="173" t="s">
        <v>3</v>
      </c>
      <c r="F213" s="174" t="s">
        <v>606</v>
      </c>
      <c r="H213" s="175">
        <v>107.307</v>
      </c>
      <c r="I213" s="176"/>
      <c r="J213" s="176"/>
      <c r="M213" s="172"/>
      <c r="N213" s="177"/>
      <c r="X213" s="178"/>
      <c r="AT213" s="173" t="s">
        <v>603</v>
      </c>
      <c r="AU213" s="173" t="s">
        <v>86</v>
      </c>
      <c r="AV213" s="13" t="s">
        <v>174</v>
      </c>
      <c r="AW213" s="13" t="s">
        <v>5</v>
      </c>
      <c r="AX213" s="13" t="s">
        <v>84</v>
      </c>
      <c r="AY213" s="173" t="s">
        <v>165</v>
      </c>
    </row>
    <row r="214" spans="2:65" s="1" customFormat="1" ht="33" customHeight="1" x14ac:dyDescent="0.2">
      <c r="B214" s="138"/>
      <c r="C214" s="139" t="s">
        <v>337</v>
      </c>
      <c r="D214" s="139" t="s">
        <v>170</v>
      </c>
      <c r="E214" s="140" t="s">
        <v>1426</v>
      </c>
      <c r="F214" s="141" t="s">
        <v>1427</v>
      </c>
      <c r="G214" s="142" t="s">
        <v>597</v>
      </c>
      <c r="H214" s="143">
        <v>36.32</v>
      </c>
      <c r="I214" s="144"/>
      <c r="J214" s="144"/>
      <c r="K214" s="145">
        <f>ROUND(P214*H214,2)</f>
        <v>0</v>
      </c>
      <c r="L214" s="146"/>
      <c r="M214" s="33"/>
      <c r="N214" s="147" t="s">
        <v>3</v>
      </c>
      <c r="O214" s="148" t="s">
        <v>45</v>
      </c>
      <c r="P214" s="149">
        <f>I214+J214</f>
        <v>0</v>
      </c>
      <c r="Q214" s="149">
        <f>ROUND(I214*H214,2)</f>
        <v>0</v>
      </c>
      <c r="R214" s="149">
        <f>ROUND(J214*H214,2)</f>
        <v>0</v>
      </c>
      <c r="T214" s="150">
        <f>S214*H214</f>
        <v>0</v>
      </c>
      <c r="U214" s="150">
        <v>2.45329</v>
      </c>
      <c r="V214" s="150">
        <f>U214*H214</f>
        <v>89.103492799999998</v>
      </c>
      <c r="W214" s="150">
        <v>0</v>
      </c>
      <c r="X214" s="151">
        <f>W214*H214</f>
        <v>0</v>
      </c>
      <c r="AR214" s="152" t="s">
        <v>174</v>
      </c>
      <c r="AT214" s="152" t="s">
        <v>170</v>
      </c>
      <c r="AU214" s="152" t="s">
        <v>86</v>
      </c>
      <c r="AY214" s="18" t="s">
        <v>165</v>
      </c>
      <c r="BE214" s="153">
        <f>IF(O214="základní",K214,0)</f>
        <v>0</v>
      </c>
      <c r="BF214" s="153">
        <f>IF(O214="snížená",K214,0)</f>
        <v>0</v>
      </c>
      <c r="BG214" s="153">
        <f>IF(O214="zákl. přenesená",K214,0)</f>
        <v>0</v>
      </c>
      <c r="BH214" s="153">
        <f>IF(O214="sníž. přenesená",K214,0)</f>
        <v>0</v>
      </c>
      <c r="BI214" s="153">
        <f>IF(O214="nulová",K214,0)</f>
        <v>0</v>
      </c>
      <c r="BJ214" s="18" t="s">
        <v>84</v>
      </c>
      <c r="BK214" s="153">
        <f>ROUND(P214*H214,2)</f>
        <v>0</v>
      </c>
      <c r="BL214" s="18" t="s">
        <v>174</v>
      </c>
      <c r="BM214" s="152" t="s">
        <v>1428</v>
      </c>
    </row>
    <row r="215" spans="2:65" s="12" customFormat="1" x14ac:dyDescent="0.2">
      <c r="B215" s="164"/>
      <c r="D215" s="165" t="s">
        <v>603</v>
      </c>
      <c r="E215" s="166" t="s">
        <v>3</v>
      </c>
      <c r="F215" s="167" t="s">
        <v>1429</v>
      </c>
      <c r="H215" s="168">
        <v>1.242</v>
      </c>
      <c r="I215" s="169"/>
      <c r="J215" s="169"/>
      <c r="M215" s="164"/>
      <c r="N215" s="170"/>
      <c r="X215" s="171"/>
      <c r="AT215" s="166" t="s">
        <v>603</v>
      </c>
      <c r="AU215" s="166" t="s">
        <v>86</v>
      </c>
      <c r="AV215" s="12" t="s">
        <v>86</v>
      </c>
      <c r="AW215" s="12" t="s">
        <v>5</v>
      </c>
      <c r="AX215" s="12" t="s">
        <v>76</v>
      </c>
      <c r="AY215" s="166" t="s">
        <v>165</v>
      </c>
    </row>
    <row r="216" spans="2:65" s="12" customFormat="1" x14ac:dyDescent="0.2">
      <c r="B216" s="164"/>
      <c r="D216" s="165" t="s">
        <v>603</v>
      </c>
      <c r="E216" s="166" t="s">
        <v>3</v>
      </c>
      <c r="F216" s="167" t="s">
        <v>1430</v>
      </c>
      <c r="H216" s="168">
        <v>16.225000000000001</v>
      </c>
      <c r="I216" s="169"/>
      <c r="J216" s="169"/>
      <c r="M216" s="164"/>
      <c r="N216" s="170"/>
      <c r="X216" s="171"/>
      <c r="AT216" s="166" t="s">
        <v>603</v>
      </c>
      <c r="AU216" s="166" t="s">
        <v>86</v>
      </c>
      <c r="AV216" s="12" t="s">
        <v>86</v>
      </c>
      <c r="AW216" s="12" t="s">
        <v>5</v>
      </c>
      <c r="AX216" s="12" t="s">
        <v>76</v>
      </c>
      <c r="AY216" s="166" t="s">
        <v>165</v>
      </c>
    </row>
    <row r="217" spans="2:65" s="12" customFormat="1" x14ac:dyDescent="0.2">
      <c r="B217" s="164"/>
      <c r="D217" s="165" t="s">
        <v>603</v>
      </c>
      <c r="E217" s="166" t="s">
        <v>3</v>
      </c>
      <c r="F217" s="167" t="s">
        <v>1431</v>
      </c>
      <c r="H217" s="168">
        <v>10.35</v>
      </c>
      <c r="I217" s="169"/>
      <c r="J217" s="169"/>
      <c r="M217" s="164"/>
      <c r="N217" s="170"/>
      <c r="X217" s="171"/>
      <c r="AT217" s="166" t="s">
        <v>603</v>
      </c>
      <c r="AU217" s="166" t="s">
        <v>86</v>
      </c>
      <c r="AV217" s="12" t="s">
        <v>86</v>
      </c>
      <c r="AW217" s="12" t="s">
        <v>5</v>
      </c>
      <c r="AX217" s="12" t="s">
        <v>76</v>
      </c>
      <c r="AY217" s="166" t="s">
        <v>165</v>
      </c>
    </row>
    <row r="218" spans="2:65" s="12" customFormat="1" x14ac:dyDescent="0.2">
      <c r="B218" s="164"/>
      <c r="D218" s="165" t="s">
        <v>603</v>
      </c>
      <c r="E218" s="166" t="s">
        <v>3</v>
      </c>
      <c r="F218" s="167" t="s">
        <v>1432</v>
      </c>
      <c r="H218" s="168">
        <v>0.54</v>
      </c>
      <c r="I218" s="169"/>
      <c r="J218" s="169"/>
      <c r="M218" s="164"/>
      <c r="N218" s="170"/>
      <c r="X218" s="171"/>
      <c r="AT218" s="166" t="s">
        <v>603</v>
      </c>
      <c r="AU218" s="166" t="s">
        <v>86</v>
      </c>
      <c r="AV218" s="12" t="s">
        <v>86</v>
      </c>
      <c r="AW218" s="12" t="s">
        <v>5</v>
      </c>
      <c r="AX218" s="12" t="s">
        <v>76</v>
      </c>
      <c r="AY218" s="166" t="s">
        <v>165</v>
      </c>
    </row>
    <row r="219" spans="2:65" s="12" customFormat="1" x14ac:dyDescent="0.2">
      <c r="B219" s="164"/>
      <c r="D219" s="165" t="s">
        <v>603</v>
      </c>
      <c r="E219" s="166" t="s">
        <v>3</v>
      </c>
      <c r="F219" s="167" t="s">
        <v>1433</v>
      </c>
      <c r="H219" s="168">
        <v>7.9630000000000001</v>
      </c>
      <c r="I219" s="169"/>
      <c r="J219" s="169"/>
      <c r="M219" s="164"/>
      <c r="N219" s="170"/>
      <c r="X219" s="171"/>
      <c r="AT219" s="166" t="s">
        <v>603</v>
      </c>
      <c r="AU219" s="166" t="s">
        <v>86</v>
      </c>
      <c r="AV219" s="12" t="s">
        <v>86</v>
      </c>
      <c r="AW219" s="12" t="s">
        <v>5</v>
      </c>
      <c r="AX219" s="12" t="s">
        <v>76</v>
      </c>
      <c r="AY219" s="166" t="s">
        <v>165</v>
      </c>
    </row>
    <row r="220" spans="2:65" s="13" customFormat="1" x14ac:dyDescent="0.2">
      <c r="B220" s="172"/>
      <c r="D220" s="165" t="s">
        <v>603</v>
      </c>
      <c r="E220" s="173" t="s">
        <v>3</v>
      </c>
      <c r="F220" s="174" t="s">
        <v>606</v>
      </c>
      <c r="H220" s="175">
        <v>36.32</v>
      </c>
      <c r="I220" s="176"/>
      <c r="J220" s="176"/>
      <c r="M220" s="172"/>
      <c r="N220" s="177"/>
      <c r="X220" s="178"/>
      <c r="AT220" s="173" t="s">
        <v>603</v>
      </c>
      <c r="AU220" s="173" t="s">
        <v>86</v>
      </c>
      <c r="AV220" s="13" t="s">
        <v>174</v>
      </c>
      <c r="AW220" s="13" t="s">
        <v>5</v>
      </c>
      <c r="AX220" s="13" t="s">
        <v>84</v>
      </c>
      <c r="AY220" s="173" t="s">
        <v>165</v>
      </c>
    </row>
    <row r="221" spans="2:65" s="1" customFormat="1" ht="16.5" customHeight="1" x14ac:dyDescent="0.2">
      <c r="B221" s="138"/>
      <c r="C221" s="139" t="s">
        <v>340</v>
      </c>
      <c r="D221" s="139" t="s">
        <v>170</v>
      </c>
      <c r="E221" s="140" t="s">
        <v>1434</v>
      </c>
      <c r="F221" s="141" t="s">
        <v>1435</v>
      </c>
      <c r="G221" s="142" t="s">
        <v>991</v>
      </c>
      <c r="H221" s="143">
        <v>24.5</v>
      </c>
      <c r="I221" s="144"/>
      <c r="J221" s="144"/>
      <c r="K221" s="145">
        <f>ROUND(P221*H221,2)</f>
        <v>0</v>
      </c>
      <c r="L221" s="146"/>
      <c r="M221" s="33"/>
      <c r="N221" s="147" t="s">
        <v>3</v>
      </c>
      <c r="O221" s="148" t="s">
        <v>45</v>
      </c>
      <c r="P221" s="149">
        <f>I221+J221</f>
        <v>0</v>
      </c>
      <c r="Q221" s="149">
        <f>ROUND(I221*H221,2)</f>
        <v>0</v>
      </c>
      <c r="R221" s="149">
        <f>ROUND(J221*H221,2)</f>
        <v>0</v>
      </c>
      <c r="T221" s="150">
        <f>S221*H221</f>
        <v>0</v>
      </c>
      <c r="U221" s="150">
        <v>2.47E-3</v>
      </c>
      <c r="V221" s="150">
        <f>U221*H221</f>
        <v>6.0514999999999999E-2</v>
      </c>
      <c r="W221" s="150">
        <v>0</v>
      </c>
      <c r="X221" s="151">
        <f>W221*H221</f>
        <v>0</v>
      </c>
      <c r="AR221" s="152" t="s">
        <v>174</v>
      </c>
      <c r="AT221" s="152" t="s">
        <v>170</v>
      </c>
      <c r="AU221" s="152" t="s">
        <v>86</v>
      </c>
      <c r="AY221" s="18" t="s">
        <v>165</v>
      </c>
      <c r="BE221" s="153">
        <f>IF(O221="základní",K221,0)</f>
        <v>0</v>
      </c>
      <c r="BF221" s="153">
        <f>IF(O221="snížená",K221,0)</f>
        <v>0</v>
      </c>
      <c r="BG221" s="153">
        <f>IF(O221="zákl. přenesená",K221,0)</f>
        <v>0</v>
      </c>
      <c r="BH221" s="153">
        <f>IF(O221="sníž. přenesená",K221,0)</f>
        <v>0</v>
      </c>
      <c r="BI221" s="153">
        <f>IF(O221="nulová",K221,0)</f>
        <v>0</v>
      </c>
      <c r="BJ221" s="18" t="s">
        <v>84</v>
      </c>
      <c r="BK221" s="153">
        <f>ROUND(P221*H221,2)</f>
        <v>0</v>
      </c>
      <c r="BL221" s="18" t="s">
        <v>174</v>
      </c>
      <c r="BM221" s="152" t="s">
        <v>1436</v>
      </c>
    </row>
    <row r="222" spans="2:65" s="12" customFormat="1" x14ac:dyDescent="0.2">
      <c r="B222" s="164"/>
      <c r="D222" s="165" t="s">
        <v>603</v>
      </c>
      <c r="E222" s="166" t="s">
        <v>3</v>
      </c>
      <c r="F222" s="167" t="s">
        <v>1437</v>
      </c>
      <c r="H222" s="168">
        <v>10.5</v>
      </c>
      <c r="I222" s="169"/>
      <c r="J222" s="169"/>
      <c r="M222" s="164"/>
      <c r="N222" s="170"/>
      <c r="X222" s="171"/>
      <c r="AT222" s="166" t="s">
        <v>603</v>
      </c>
      <c r="AU222" s="166" t="s">
        <v>86</v>
      </c>
      <c r="AV222" s="12" t="s">
        <v>86</v>
      </c>
      <c r="AW222" s="12" t="s">
        <v>5</v>
      </c>
      <c r="AX222" s="12" t="s">
        <v>76</v>
      </c>
      <c r="AY222" s="166" t="s">
        <v>165</v>
      </c>
    </row>
    <row r="223" spans="2:65" s="12" customFormat="1" x14ac:dyDescent="0.2">
      <c r="B223" s="164"/>
      <c r="D223" s="165" t="s">
        <v>603</v>
      </c>
      <c r="E223" s="166" t="s">
        <v>3</v>
      </c>
      <c r="F223" s="167" t="s">
        <v>1438</v>
      </c>
      <c r="H223" s="168">
        <v>14</v>
      </c>
      <c r="I223" s="169"/>
      <c r="J223" s="169"/>
      <c r="M223" s="164"/>
      <c r="N223" s="170"/>
      <c r="X223" s="171"/>
      <c r="AT223" s="166" t="s">
        <v>603</v>
      </c>
      <c r="AU223" s="166" t="s">
        <v>86</v>
      </c>
      <c r="AV223" s="12" t="s">
        <v>86</v>
      </c>
      <c r="AW223" s="12" t="s">
        <v>5</v>
      </c>
      <c r="AX223" s="12" t="s">
        <v>76</v>
      </c>
      <c r="AY223" s="166" t="s">
        <v>165</v>
      </c>
    </row>
    <row r="224" spans="2:65" s="13" customFormat="1" x14ac:dyDescent="0.2">
      <c r="B224" s="172"/>
      <c r="D224" s="165" t="s">
        <v>603</v>
      </c>
      <c r="E224" s="173" t="s">
        <v>3</v>
      </c>
      <c r="F224" s="174" t="s">
        <v>606</v>
      </c>
      <c r="H224" s="175">
        <v>24.5</v>
      </c>
      <c r="I224" s="176"/>
      <c r="J224" s="176"/>
      <c r="M224" s="172"/>
      <c r="N224" s="177"/>
      <c r="X224" s="178"/>
      <c r="AT224" s="173" t="s">
        <v>603</v>
      </c>
      <c r="AU224" s="173" t="s">
        <v>86</v>
      </c>
      <c r="AV224" s="13" t="s">
        <v>174</v>
      </c>
      <c r="AW224" s="13" t="s">
        <v>5</v>
      </c>
      <c r="AX224" s="13" t="s">
        <v>84</v>
      </c>
      <c r="AY224" s="173" t="s">
        <v>165</v>
      </c>
    </row>
    <row r="225" spans="2:65" s="1" customFormat="1" ht="16.5" customHeight="1" x14ac:dyDescent="0.2">
      <c r="B225" s="138"/>
      <c r="C225" s="139" t="s">
        <v>344</v>
      </c>
      <c r="D225" s="139" t="s">
        <v>170</v>
      </c>
      <c r="E225" s="140" t="s">
        <v>1439</v>
      </c>
      <c r="F225" s="141" t="s">
        <v>1440</v>
      </c>
      <c r="G225" s="142" t="s">
        <v>991</v>
      </c>
      <c r="H225" s="143">
        <v>24.5</v>
      </c>
      <c r="I225" s="144"/>
      <c r="J225" s="144"/>
      <c r="K225" s="145">
        <f>ROUND(P225*H225,2)</f>
        <v>0</v>
      </c>
      <c r="L225" s="146"/>
      <c r="M225" s="33"/>
      <c r="N225" s="147" t="s">
        <v>3</v>
      </c>
      <c r="O225" s="148" t="s">
        <v>45</v>
      </c>
      <c r="P225" s="149">
        <f>I225+J225</f>
        <v>0</v>
      </c>
      <c r="Q225" s="149">
        <f>ROUND(I225*H225,2)</f>
        <v>0</v>
      </c>
      <c r="R225" s="149">
        <f>ROUND(J225*H225,2)</f>
        <v>0</v>
      </c>
      <c r="T225" s="150">
        <f>S225*H225</f>
        <v>0</v>
      </c>
      <c r="U225" s="150">
        <v>0</v>
      </c>
      <c r="V225" s="150">
        <f>U225*H225</f>
        <v>0</v>
      </c>
      <c r="W225" s="150">
        <v>0</v>
      </c>
      <c r="X225" s="151">
        <f>W225*H225</f>
        <v>0</v>
      </c>
      <c r="AR225" s="152" t="s">
        <v>174</v>
      </c>
      <c r="AT225" s="152" t="s">
        <v>170</v>
      </c>
      <c r="AU225" s="152" t="s">
        <v>86</v>
      </c>
      <c r="AY225" s="18" t="s">
        <v>165</v>
      </c>
      <c r="BE225" s="153">
        <f>IF(O225="základní",K225,0)</f>
        <v>0</v>
      </c>
      <c r="BF225" s="153">
        <f>IF(O225="snížená",K225,0)</f>
        <v>0</v>
      </c>
      <c r="BG225" s="153">
        <f>IF(O225="zákl. přenesená",K225,0)</f>
        <v>0</v>
      </c>
      <c r="BH225" s="153">
        <f>IF(O225="sníž. přenesená",K225,0)</f>
        <v>0</v>
      </c>
      <c r="BI225" s="153">
        <f>IF(O225="nulová",K225,0)</f>
        <v>0</v>
      </c>
      <c r="BJ225" s="18" t="s">
        <v>84</v>
      </c>
      <c r="BK225" s="153">
        <f>ROUND(P225*H225,2)</f>
        <v>0</v>
      </c>
      <c r="BL225" s="18" t="s">
        <v>174</v>
      </c>
      <c r="BM225" s="152" t="s">
        <v>1441</v>
      </c>
    </row>
    <row r="226" spans="2:65" s="1" customFormat="1" ht="33" customHeight="1" x14ac:dyDescent="0.2">
      <c r="B226" s="138"/>
      <c r="C226" s="139" t="s">
        <v>348</v>
      </c>
      <c r="D226" s="139" t="s">
        <v>170</v>
      </c>
      <c r="E226" s="140" t="s">
        <v>1442</v>
      </c>
      <c r="F226" s="141" t="s">
        <v>1443</v>
      </c>
      <c r="G226" s="142" t="s">
        <v>597</v>
      </c>
      <c r="H226" s="143">
        <v>36</v>
      </c>
      <c r="I226" s="144"/>
      <c r="J226" s="144"/>
      <c r="K226" s="145">
        <f>ROUND(P226*H226,2)</f>
        <v>0</v>
      </c>
      <c r="L226" s="146"/>
      <c r="M226" s="33"/>
      <c r="N226" s="147" t="s">
        <v>3</v>
      </c>
      <c r="O226" s="148" t="s">
        <v>45</v>
      </c>
      <c r="P226" s="149">
        <f>I226+J226</f>
        <v>0</v>
      </c>
      <c r="Q226" s="149">
        <f>ROUND(I226*H226,2)</f>
        <v>0</v>
      </c>
      <c r="R226" s="149">
        <f>ROUND(J226*H226,2)</f>
        <v>0</v>
      </c>
      <c r="T226" s="150">
        <f>S226*H226</f>
        <v>0</v>
      </c>
      <c r="U226" s="150">
        <v>2.45329</v>
      </c>
      <c r="V226" s="150">
        <f>U226*H226</f>
        <v>88.318439999999995</v>
      </c>
      <c r="W226" s="150">
        <v>0</v>
      </c>
      <c r="X226" s="151">
        <f>W226*H226</f>
        <v>0</v>
      </c>
      <c r="AR226" s="152" t="s">
        <v>174</v>
      </c>
      <c r="AT226" s="152" t="s">
        <v>170</v>
      </c>
      <c r="AU226" s="152" t="s">
        <v>86</v>
      </c>
      <c r="AY226" s="18" t="s">
        <v>165</v>
      </c>
      <c r="BE226" s="153">
        <f>IF(O226="základní",K226,0)</f>
        <v>0</v>
      </c>
      <c r="BF226" s="153">
        <f>IF(O226="snížená",K226,0)</f>
        <v>0</v>
      </c>
      <c r="BG226" s="153">
        <f>IF(O226="zákl. přenesená",K226,0)</f>
        <v>0</v>
      </c>
      <c r="BH226" s="153">
        <f>IF(O226="sníž. přenesená",K226,0)</f>
        <v>0</v>
      </c>
      <c r="BI226" s="153">
        <f>IF(O226="nulová",K226,0)</f>
        <v>0</v>
      </c>
      <c r="BJ226" s="18" t="s">
        <v>84</v>
      </c>
      <c r="BK226" s="153">
        <f>ROUND(P226*H226,2)</f>
        <v>0</v>
      </c>
      <c r="BL226" s="18" t="s">
        <v>174</v>
      </c>
      <c r="BM226" s="152" t="s">
        <v>1444</v>
      </c>
    </row>
    <row r="227" spans="2:65" s="12" customFormat="1" x14ac:dyDescent="0.2">
      <c r="B227" s="164"/>
      <c r="D227" s="165" t="s">
        <v>603</v>
      </c>
      <c r="E227" s="166" t="s">
        <v>3</v>
      </c>
      <c r="F227" s="167" t="s">
        <v>1445</v>
      </c>
      <c r="H227" s="168">
        <v>36</v>
      </c>
      <c r="I227" s="169"/>
      <c r="J227" s="169"/>
      <c r="M227" s="164"/>
      <c r="N227" s="170"/>
      <c r="X227" s="171"/>
      <c r="AT227" s="166" t="s">
        <v>603</v>
      </c>
      <c r="AU227" s="166" t="s">
        <v>86</v>
      </c>
      <c r="AV227" s="12" t="s">
        <v>86</v>
      </c>
      <c r="AW227" s="12" t="s">
        <v>5</v>
      </c>
      <c r="AX227" s="12" t="s">
        <v>84</v>
      </c>
      <c r="AY227" s="166" t="s">
        <v>165</v>
      </c>
    </row>
    <row r="228" spans="2:65" s="1" customFormat="1" ht="33" customHeight="1" x14ac:dyDescent="0.2">
      <c r="B228" s="138"/>
      <c r="C228" s="139" t="s">
        <v>352</v>
      </c>
      <c r="D228" s="139" t="s">
        <v>170</v>
      </c>
      <c r="E228" s="140" t="s">
        <v>1446</v>
      </c>
      <c r="F228" s="141" t="s">
        <v>1447</v>
      </c>
      <c r="G228" s="142" t="s">
        <v>597</v>
      </c>
      <c r="H228" s="143">
        <v>10.281000000000001</v>
      </c>
      <c r="I228" s="144"/>
      <c r="J228" s="144"/>
      <c r="K228" s="145">
        <f>ROUND(P228*H228,2)</f>
        <v>0</v>
      </c>
      <c r="L228" s="146"/>
      <c r="M228" s="33"/>
      <c r="N228" s="147" t="s">
        <v>3</v>
      </c>
      <c r="O228" s="148" t="s">
        <v>45</v>
      </c>
      <c r="P228" s="149">
        <f>I228+J228</f>
        <v>0</v>
      </c>
      <c r="Q228" s="149">
        <f>ROUND(I228*H228,2)</f>
        <v>0</v>
      </c>
      <c r="R228" s="149">
        <f>ROUND(J228*H228,2)</f>
        <v>0</v>
      </c>
      <c r="T228" s="150">
        <f>S228*H228</f>
        <v>0</v>
      </c>
      <c r="U228" s="150">
        <v>2.45329</v>
      </c>
      <c r="V228" s="150">
        <f>U228*H228</f>
        <v>25.22227449</v>
      </c>
      <c r="W228" s="150">
        <v>0</v>
      </c>
      <c r="X228" s="151">
        <f>W228*H228</f>
        <v>0</v>
      </c>
      <c r="AR228" s="152" t="s">
        <v>174</v>
      </c>
      <c r="AT228" s="152" t="s">
        <v>170</v>
      </c>
      <c r="AU228" s="152" t="s">
        <v>86</v>
      </c>
      <c r="AY228" s="18" t="s">
        <v>165</v>
      </c>
      <c r="BE228" s="153">
        <f>IF(O228="základní",K228,0)</f>
        <v>0</v>
      </c>
      <c r="BF228" s="153">
        <f>IF(O228="snížená",K228,0)</f>
        <v>0</v>
      </c>
      <c r="BG228" s="153">
        <f>IF(O228="zákl. přenesená",K228,0)</f>
        <v>0</v>
      </c>
      <c r="BH228" s="153">
        <f>IF(O228="sníž. přenesená",K228,0)</f>
        <v>0</v>
      </c>
      <c r="BI228" s="153">
        <f>IF(O228="nulová",K228,0)</f>
        <v>0</v>
      </c>
      <c r="BJ228" s="18" t="s">
        <v>84</v>
      </c>
      <c r="BK228" s="153">
        <f>ROUND(P228*H228,2)</f>
        <v>0</v>
      </c>
      <c r="BL228" s="18" t="s">
        <v>174</v>
      </c>
      <c r="BM228" s="152" t="s">
        <v>1448</v>
      </c>
    </row>
    <row r="229" spans="2:65" s="12" customFormat="1" x14ac:dyDescent="0.2">
      <c r="B229" s="164"/>
      <c r="D229" s="165" t="s">
        <v>603</v>
      </c>
      <c r="E229" s="166" t="s">
        <v>3</v>
      </c>
      <c r="F229" s="167" t="s">
        <v>1449</v>
      </c>
      <c r="H229" s="168">
        <v>3.081</v>
      </c>
      <c r="I229" s="169"/>
      <c r="J229" s="169"/>
      <c r="M229" s="164"/>
      <c r="N229" s="170"/>
      <c r="X229" s="171"/>
      <c r="AT229" s="166" t="s">
        <v>603</v>
      </c>
      <c r="AU229" s="166" t="s">
        <v>86</v>
      </c>
      <c r="AV229" s="12" t="s">
        <v>86</v>
      </c>
      <c r="AW229" s="12" t="s">
        <v>5</v>
      </c>
      <c r="AX229" s="12" t="s">
        <v>76</v>
      </c>
      <c r="AY229" s="166" t="s">
        <v>165</v>
      </c>
    </row>
    <row r="230" spans="2:65" s="12" customFormat="1" x14ac:dyDescent="0.2">
      <c r="B230" s="164"/>
      <c r="D230" s="165" t="s">
        <v>603</v>
      </c>
      <c r="E230" s="166" t="s">
        <v>3</v>
      </c>
      <c r="F230" s="167" t="s">
        <v>1450</v>
      </c>
      <c r="H230" s="168">
        <v>6.5519999999999996</v>
      </c>
      <c r="I230" s="169"/>
      <c r="J230" s="169"/>
      <c r="M230" s="164"/>
      <c r="N230" s="170"/>
      <c r="X230" s="171"/>
      <c r="AT230" s="166" t="s">
        <v>603</v>
      </c>
      <c r="AU230" s="166" t="s">
        <v>86</v>
      </c>
      <c r="AV230" s="12" t="s">
        <v>86</v>
      </c>
      <c r="AW230" s="12" t="s">
        <v>5</v>
      </c>
      <c r="AX230" s="12" t="s">
        <v>76</v>
      </c>
      <c r="AY230" s="166" t="s">
        <v>165</v>
      </c>
    </row>
    <row r="231" spans="2:65" s="12" customFormat="1" x14ac:dyDescent="0.2">
      <c r="B231" s="164"/>
      <c r="D231" s="165" t="s">
        <v>603</v>
      </c>
      <c r="E231" s="166" t="s">
        <v>3</v>
      </c>
      <c r="F231" s="167" t="s">
        <v>1451</v>
      </c>
      <c r="H231" s="168">
        <v>0.64800000000000002</v>
      </c>
      <c r="I231" s="169"/>
      <c r="J231" s="169"/>
      <c r="M231" s="164"/>
      <c r="N231" s="170"/>
      <c r="X231" s="171"/>
      <c r="AT231" s="166" t="s">
        <v>603</v>
      </c>
      <c r="AU231" s="166" t="s">
        <v>86</v>
      </c>
      <c r="AV231" s="12" t="s">
        <v>86</v>
      </c>
      <c r="AW231" s="12" t="s">
        <v>5</v>
      </c>
      <c r="AX231" s="12" t="s">
        <v>76</v>
      </c>
      <c r="AY231" s="166" t="s">
        <v>165</v>
      </c>
    </row>
    <row r="232" spans="2:65" s="13" customFormat="1" x14ac:dyDescent="0.2">
      <c r="B232" s="172"/>
      <c r="D232" s="165" t="s">
        <v>603</v>
      </c>
      <c r="E232" s="173" t="s">
        <v>3</v>
      </c>
      <c r="F232" s="174" t="s">
        <v>606</v>
      </c>
      <c r="H232" s="175">
        <v>10.280999999999999</v>
      </c>
      <c r="I232" s="176"/>
      <c r="J232" s="176"/>
      <c r="M232" s="172"/>
      <c r="N232" s="177"/>
      <c r="X232" s="178"/>
      <c r="AT232" s="173" t="s">
        <v>603</v>
      </c>
      <c r="AU232" s="173" t="s">
        <v>86</v>
      </c>
      <c r="AV232" s="13" t="s">
        <v>174</v>
      </c>
      <c r="AW232" s="13" t="s">
        <v>5</v>
      </c>
      <c r="AX232" s="13" t="s">
        <v>84</v>
      </c>
      <c r="AY232" s="173" t="s">
        <v>165</v>
      </c>
    </row>
    <row r="233" spans="2:65" s="1" customFormat="1" ht="33" customHeight="1" x14ac:dyDescent="0.2">
      <c r="B233" s="138"/>
      <c r="C233" s="139" t="s">
        <v>356</v>
      </c>
      <c r="D233" s="139" t="s">
        <v>170</v>
      </c>
      <c r="E233" s="140" t="s">
        <v>1452</v>
      </c>
      <c r="F233" s="141" t="s">
        <v>1453</v>
      </c>
      <c r="G233" s="142" t="s">
        <v>597</v>
      </c>
      <c r="H233" s="143">
        <v>98.304000000000002</v>
      </c>
      <c r="I233" s="144"/>
      <c r="J233" s="144"/>
      <c r="K233" s="145">
        <f>ROUND(P233*H233,2)</f>
        <v>0</v>
      </c>
      <c r="L233" s="146"/>
      <c r="M233" s="33"/>
      <c r="N233" s="147" t="s">
        <v>3</v>
      </c>
      <c r="O233" s="148" t="s">
        <v>45</v>
      </c>
      <c r="P233" s="149">
        <f>I233+J233</f>
        <v>0</v>
      </c>
      <c r="Q233" s="149">
        <f>ROUND(I233*H233,2)</f>
        <v>0</v>
      </c>
      <c r="R233" s="149">
        <f>ROUND(J233*H233,2)</f>
        <v>0</v>
      </c>
      <c r="T233" s="150">
        <f>S233*H233</f>
        <v>0</v>
      </c>
      <c r="U233" s="150">
        <v>2.45329</v>
      </c>
      <c r="V233" s="150">
        <f>U233*H233</f>
        <v>241.16822016</v>
      </c>
      <c r="W233" s="150">
        <v>0</v>
      </c>
      <c r="X233" s="151">
        <f>W233*H233</f>
        <v>0</v>
      </c>
      <c r="AR233" s="152" t="s">
        <v>174</v>
      </c>
      <c r="AT233" s="152" t="s">
        <v>170</v>
      </c>
      <c r="AU233" s="152" t="s">
        <v>86</v>
      </c>
      <c r="AY233" s="18" t="s">
        <v>165</v>
      </c>
      <c r="BE233" s="153">
        <f>IF(O233="základní",K233,0)</f>
        <v>0</v>
      </c>
      <c r="BF233" s="153">
        <f>IF(O233="snížená",K233,0)</f>
        <v>0</v>
      </c>
      <c r="BG233" s="153">
        <f>IF(O233="zákl. přenesená",K233,0)</f>
        <v>0</v>
      </c>
      <c r="BH233" s="153">
        <f>IF(O233="sníž. přenesená",K233,0)</f>
        <v>0</v>
      </c>
      <c r="BI233" s="153">
        <f>IF(O233="nulová",K233,0)</f>
        <v>0</v>
      </c>
      <c r="BJ233" s="18" t="s">
        <v>84</v>
      </c>
      <c r="BK233" s="153">
        <f>ROUND(P233*H233,2)</f>
        <v>0</v>
      </c>
      <c r="BL233" s="18" t="s">
        <v>174</v>
      </c>
      <c r="BM233" s="152" t="s">
        <v>1454</v>
      </c>
    </row>
    <row r="234" spans="2:65" s="12" customFormat="1" x14ac:dyDescent="0.2">
      <c r="B234" s="164"/>
      <c r="D234" s="165" t="s">
        <v>603</v>
      </c>
      <c r="E234" s="166" t="s">
        <v>3</v>
      </c>
      <c r="F234" s="167" t="s">
        <v>1455</v>
      </c>
      <c r="H234" s="168">
        <v>96</v>
      </c>
      <c r="I234" s="169"/>
      <c r="J234" s="169"/>
      <c r="M234" s="164"/>
      <c r="N234" s="170"/>
      <c r="X234" s="171"/>
      <c r="AT234" s="166" t="s">
        <v>603</v>
      </c>
      <c r="AU234" s="166" t="s">
        <v>86</v>
      </c>
      <c r="AV234" s="12" t="s">
        <v>86</v>
      </c>
      <c r="AW234" s="12" t="s">
        <v>5</v>
      </c>
      <c r="AX234" s="12" t="s">
        <v>76</v>
      </c>
      <c r="AY234" s="166" t="s">
        <v>165</v>
      </c>
    </row>
    <row r="235" spans="2:65" s="12" customFormat="1" x14ac:dyDescent="0.2">
      <c r="B235" s="164"/>
      <c r="D235" s="165" t="s">
        <v>603</v>
      </c>
      <c r="E235" s="166" t="s">
        <v>3</v>
      </c>
      <c r="F235" s="167" t="s">
        <v>1456</v>
      </c>
      <c r="H235" s="168">
        <v>2.3039999999999998</v>
      </c>
      <c r="I235" s="169"/>
      <c r="J235" s="169"/>
      <c r="M235" s="164"/>
      <c r="N235" s="170"/>
      <c r="X235" s="171"/>
      <c r="AT235" s="166" t="s">
        <v>603</v>
      </c>
      <c r="AU235" s="166" t="s">
        <v>86</v>
      </c>
      <c r="AV235" s="12" t="s">
        <v>86</v>
      </c>
      <c r="AW235" s="12" t="s">
        <v>5</v>
      </c>
      <c r="AX235" s="12" t="s">
        <v>76</v>
      </c>
      <c r="AY235" s="166" t="s">
        <v>165</v>
      </c>
    </row>
    <row r="236" spans="2:65" s="13" customFormat="1" x14ac:dyDescent="0.2">
      <c r="B236" s="172"/>
      <c r="D236" s="165" t="s">
        <v>603</v>
      </c>
      <c r="E236" s="173" t="s">
        <v>3</v>
      </c>
      <c r="F236" s="174" t="s">
        <v>606</v>
      </c>
      <c r="H236" s="175">
        <v>98.304000000000002</v>
      </c>
      <c r="I236" s="176"/>
      <c r="J236" s="176"/>
      <c r="M236" s="172"/>
      <c r="N236" s="177"/>
      <c r="X236" s="178"/>
      <c r="AT236" s="173" t="s">
        <v>603</v>
      </c>
      <c r="AU236" s="173" t="s">
        <v>86</v>
      </c>
      <c r="AV236" s="13" t="s">
        <v>174</v>
      </c>
      <c r="AW236" s="13" t="s">
        <v>5</v>
      </c>
      <c r="AX236" s="13" t="s">
        <v>84</v>
      </c>
      <c r="AY236" s="173" t="s">
        <v>165</v>
      </c>
    </row>
    <row r="237" spans="2:65" s="1" customFormat="1" ht="16.5" customHeight="1" x14ac:dyDescent="0.2">
      <c r="B237" s="138"/>
      <c r="C237" s="139" t="s">
        <v>360</v>
      </c>
      <c r="D237" s="139" t="s">
        <v>170</v>
      </c>
      <c r="E237" s="140" t="s">
        <v>1457</v>
      </c>
      <c r="F237" s="141" t="s">
        <v>1458</v>
      </c>
      <c r="G237" s="142" t="s">
        <v>991</v>
      </c>
      <c r="H237" s="143">
        <v>441.44</v>
      </c>
      <c r="I237" s="144"/>
      <c r="J237" s="144"/>
      <c r="K237" s="145">
        <f>ROUND(P237*H237,2)</f>
        <v>0</v>
      </c>
      <c r="L237" s="146"/>
      <c r="M237" s="33"/>
      <c r="N237" s="147" t="s">
        <v>3</v>
      </c>
      <c r="O237" s="148" t="s">
        <v>45</v>
      </c>
      <c r="P237" s="149">
        <f>I237+J237</f>
        <v>0</v>
      </c>
      <c r="Q237" s="149">
        <f>ROUND(I237*H237,2)</f>
        <v>0</v>
      </c>
      <c r="R237" s="149">
        <f>ROUND(J237*H237,2)</f>
        <v>0</v>
      </c>
      <c r="T237" s="150">
        <f>S237*H237</f>
        <v>0</v>
      </c>
      <c r="U237" s="150">
        <v>2.6900000000000001E-3</v>
      </c>
      <c r="V237" s="150">
        <f>U237*H237</f>
        <v>1.1874736000000001</v>
      </c>
      <c r="W237" s="150">
        <v>0</v>
      </c>
      <c r="X237" s="151">
        <f>W237*H237</f>
        <v>0</v>
      </c>
      <c r="AR237" s="152" t="s">
        <v>174</v>
      </c>
      <c r="AT237" s="152" t="s">
        <v>170</v>
      </c>
      <c r="AU237" s="152" t="s">
        <v>86</v>
      </c>
      <c r="AY237" s="18" t="s">
        <v>165</v>
      </c>
      <c r="BE237" s="153">
        <f>IF(O237="základní",K237,0)</f>
        <v>0</v>
      </c>
      <c r="BF237" s="153">
        <f>IF(O237="snížená",K237,0)</f>
        <v>0</v>
      </c>
      <c r="BG237" s="153">
        <f>IF(O237="zákl. přenesená",K237,0)</f>
        <v>0</v>
      </c>
      <c r="BH237" s="153">
        <f>IF(O237="sníž. přenesená",K237,0)</f>
        <v>0</v>
      </c>
      <c r="BI237" s="153">
        <f>IF(O237="nulová",K237,0)</f>
        <v>0</v>
      </c>
      <c r="BJ237" s="18" t="s">
        <v>84</v>
      </c>
      <c r="BK237" s="153">
        <f>ROUND(P237*H237,2)</f>
        <v>0</v>
      </c>
      <c r="BL237" s="18" t="s">
        <v>174</v>
      </c>
      <c r="BM237" s="152" t="s">
        <v>1459</v>
      </c>
    </row>
    <row r="238" spans="2:65" s="12" customFormat="1" x14ac:dyDescent="0.2">
      <c r="B238" s="164"/>
      <c r="D238" s="165" t="s">
        <v>603</v>
      </c>
      <c r="E238" s="166" t="s">
        <v>3</v>
      </c>
      <c r="F238" s="167" t="s">
        <v>1460</v>
      </c>
      <c r="H238" s="168">
        <v>240</v>
      </c>
      <c r="I238" s="169"/>
      <c r="J238" s="169"/>
      <c r="M238" s="164"/>
      <c r="N238" s="170"/>
      <c r="X238" s="171"/>
      <c r="AT238" s="166" t="s">
        <v>603</v>
      </c>
      <c r="AU238" s="166" t="s">
        <v>86</v>
      </c>
      <c r="AV238" s="12" t="s">
        <v>86</v>
      </c>
      <c r="AW238" s="12" t="s">
        <v>5</v>
      </c>
      <c r="AX238" s="12" t="s">
        <v>76</v>
      </c>
      <c r="AY238" s="166" t="s">
        <v>165</v>
      </c>
    </row>
    <row r="239" spans="2:65" s="12" customFormat="1" x14ac:dyDescent="0.2">
      <c r="B239" s="164"/>
      <c r="D239" s="165" t="s">
        <v>603</v>
      </c>
      <c r="E239" s="166" t="s">
        <v>3</v>
      </c>
      <c r="F239" s="167" t="s">
        <v>1461</v>
      </c>
      <c r="H239" s="168">
        <v>23.04</v>
      </c>
      <c r="I239" s="169"/>
      <c r="J239" s="169"/>
      <c r="M239" s="164"/>
      <c r="N239" s="170"/>
      <c r="X239" s="171"/>
      <c r="AT239" s="166" t="s">
        <v>603</v>
      </c>
      <c r="AU239" s="166" t="s">
        <v>86</v>
      </c>
      <c r="AV239" s="12" t="s">
        <v>86</v>
      </c>
      <c r="AW239" s="12" t="s">
        <v>5</v>
      </c>
      <c r="AX239" s="12" t="s">
        <v>76</v>
      </c>
      <c r="AY239" s="166" t="s">
        <v>165</v>
      </c>
    </row>
    <row r="240" spans="2:65" s="12" customFormat="1" x14ac:dyDescent="0.2">
      <c r="B240" s="164"/>
      <c r="D240" s="165" t="s">
        <v>603</v>
      </c>
      <c r="E240" s="166" t="s">
        <v>3</v>
      </c>
      <c r="F240" s="167" t="s">
        <v>1462</v>
      </c>
      <c r="H240" s="168">
        <v>22.88</v>
      </c>
      <c r="I240" s="169"/>
      <c r="J240" s="169"/>
      <c r="M240" s="164"/>
      <c r="N240" s="170"/>
      <c r="X240" s="171"/>
      <c r="AT240" s="166" t="s">
        <v>603</v>
      </c>
      <c r="AU240" s="166" t="s">
        <v>86</v>
      </c>
      <c r="AV240" s="12" t="s">
        <v>86</v>
      </c>
      <c r="AW240" s="12" t="s">
        <v>5</v>
      </c>
      <c r="AX240" s="12" t="s">
        <v>76</v>
      </c>
      <c r="AY240" s="166" t="s">
        <v>165</v>
      </c>
    </row>
    <row r="241" spans="2:65" s="12" customFormat="1" x14ac:dyDescent="0.2">
      <c r="B241" s="164"/>
      <c r="D241" s="165" t="s">
        <v>603</v>
      </c>
      <c r="E241" s="166" t="s">
        <v>3</v>
      </c>
      <c r="F241" s="167" t="s">
        <v>1463</v>
      </c>
      <c r="H241" s="168">
        <v>87.36</v>
      </c>
      <c r="I241" s="169"/>
      <c r="J241" s="169"/>
      <c r="M241" s="164"/>
      <c r="N241" s="170"/>
      <c r="X241" s="171"/>
      <c r="AT241" s="166" t="s">
        <v>603</v>
      </c>
      <c r="AU241" s="166" t="s">
        <v>86</v>
      </c>
      <c r="AV241" s="12" t="s">
        <v>86</v>
      </c>
      <c r="AW241" s="12" t="s">
        <v>5</v>
      </c>
      <c r="AX241" s="12" t="s">
        <v>76</v>
      </c>
      <c r="AY241" s="166" t="s">
        <v>165</v>
      </c>
    </row>
    <row r="242" spans="2:65" s="12" customFormat="1" x14ac:dyDescent="0.2">
      <c r="B242" s="164"/>
      <c r="D242" s="165" t="s">
        <v>603</v>
      </c>
      <c r="E242" s="166" t="s">
        <v>3</v>
      </c>
      <c r="F242" s="167" t="s">
        <v>1464</v>
      </c>
      <c r="H242" s="168">
        <v>5.76</v>
      </c>
      <c r="I242" s="169"/>
      <c r="J242" s="169"/>
      <c r="M242" s="164"/>
      <c r="N242" s="170"/>
      <c r="X242" s="171"/>
      <c r="AT242" s="166" t="s">
        <v>603</v>
      </c>
      <c r="AU242" s="166" t="s">
        <v>86</v>
      </c>
      <c r="AV242" s="12" t="s">
        <v>86</v>
      </c>
      <c r="AW242" s="12" t="s">
        <v>5</v>
      </c>
      <c r="AX242" s="12" t="s">
        <v>76</v>
      </c>
      <c r="AY242" s="166" t="s">
        <v>165</v>
      </c>
    </row>
    <row r="243" spans="2:65" s="12" customFormat="1" x14ac:dyDescent="0.2">
      <c r="B243" s="164"/>
      <c r="D243" s="165" t="s">
        <v>603</v>
      </c>
      <c r="E243" s="166" t="s">
        <v>3</v>
      </c>
      <c r="F243" s="167" t="s">
        <v>1465</v>
      </c>
      <c r="H243" s="168">
        <v>62.4</v>
      </c>
      <c r="I243" s="169"/>
      <c r="J243" s="169"/>
      <c r="M243" s="164"/>
      <c r="N243" s="170"/>
      <c r="X243" s="171"/>
      <c r="AT243" s="166" t="s">
        <v>603</v>
      </c>
      <c r="AU243" s="166" t="s">
        <v>86</v>
      </c>
      <c r="AV243" s="12" t="s">
        <v>86</v>
      </c>
      <c r="AW243" s="12" t="s">
        <v>5</v>
      </c>
      <c r="AX243" s="12" t="s">
        <v>76</v>
      </c>
      <c r="AY243" s="166" t="s">
        <v>165</v>
      </c>
    </row>
    <row r="244" spans="2:65" s="13" customFormat="1" x14ac:dyDescent="0.2">
      <c r="B244" s="172"/>
      <c r="D244" s="165" t="s">
        <v>603</v>
      </c>
      <c r="E244" s="173" t="s">
        <v>3</v>
      </c>
      <c r="F244" s="174" t="s">
        <v>606</v>
      </c>
      <c r="H244" s="175">
        <v>441.44</v>
      </c>
      <c r="I244" s="176"/>
      <c r="J244" s="176"/>
      <c r="M244" s="172"/>
      <c r="N244" s="177"/>
      <c r="X244" s="178"/>
      <c r="AT244" s="173" t="s">
        <v>603</v>
      </c>
      <c r="AU244" s="173" t="s">
        <v>86</v>
      </c>
      <c r="AV244" s="13" t="s">
        <v>174</v>
      </c>
      <c r="AW244" s="13" t="s">
        <v>5</v>
      </c>
      <c r="AX244" s="13" t="s">
        <v>84</v>
      </c>
      <c r="AY244" s="173" t="s">
        <v>165</v>
      </c>
    </row>
    <row r="245" spans="2:65" s="1" customFormat="1" ht="16.5" customHeight="1" x14ac:dyDescent="0.2">
      <c r="B245" s="138"/>
      <c r="C245" s="139" t="s">
        <v>364</v>
      </c>
      <c r="D245" s="139" t="s">
        <v>170</v>
      </c>
      <c r="E245" s="140" t="s">
        <v>1466</v>
      </c>
      <c r="F245" s="141" t="s">
        <v>1467</v>
      </c>
      <c r="G245" s="142" t="s">
        <v>991</v>
      </c>
      <c r="H245" s="143">
        <v>441.44</v>
      </c>
      <c r="I245" s="144"/>
      <c r="J245" s="144"/>
      <c r="K245" s="145">
        <f>ROUND(P245*H245,2)</f>
        <v>0</v>
      </c>
      <c r="L245" s="146"/>
      <c r="M245" s="33"/>
      <c r="N245" s="147" t="s">
        <v>3</v>
      </c>
      <c r="O245" s="148" t="s">
        <v>45</v>
      </c>
      <c r="P245" s="149">
        <f>I245+J245</f>
        <v>0</v>
      </c>
      <c r="Q245" s="149">
        <f>ROUND(I245*H245,2)</f>
        <v>0</v>
      </c>
      <c r="R245" s="149">
        <f>ROUND(J245*H245,2)</f>
        <v>0</v>
      </c>
      <c r="T245" s="150">
        <f>S245*H245</f>
        <v>0</v>
      </c>
      <c r="U245" s="150">
        <v>0</v>
      </c>
      <c r="V245" s="150">
        <f>U245*H245</f>
        <v>0</v>
      </c>
      <c r="W245" s="150">
        <v>0</v>
      </c>
      <c r="X245" s="151">
        <f>W245*H245</f>
        <v>0</v>
      </c>
      <c r="AR245" s="152" t="s">
        <v>174</v>
      </c>
      <c r="AT245" s="152" t="s">
        <v>170</v>
      </c>
      <c r="AU245" s="152" t="s">
        <v>86</v>
      </c>
      <c r="AY245" s="18" t="s">
        <v>165</v>
      </c>
      <c r="BE245" s="153">
        <f>IF(O245="základní",K245,0)</f>
        <v>0</v>
      </c>
      <c r="BF245" s="153">
        <f>IF(O245="snížená",K245,0)</f>
        <v>0</v>
      </c>
      <c r="BG245" s="153">
        <f>IF(O245="zákl. přenesená",K245,0)</f>
        <v>0</v>
      </c>
      <c r="BH245" s="153">
        <f>IF(O245="sníž. přenesená",K245,0)</f>
        <v>0</v>
      </c>
      <c r="BI245" s="153">
        <f>IF(O245="nulová",K245,0)</f>
        <v>0</v>
      </c>
      <c r="BJ245" s="18" t="s">
        <v>84</v>
      </c>
      <c r="BK245" s="153">
        <f>ROUND(P245*H245,2)</f>
        <v>0</v>
      </c>
      <c r="BL245" s="18" t="s">
        <v>174</v>
      </c>
      <c r="BM245" s="152" t="s">
        <v>1468</v>
      </c>
    </row>
    <row r="246" spans="2:65" s="1" customFormat="1" ht="33" customHeight="1" x14ac:dyDescent="0.2">
      <c r="B246" s="138"/>
      <c r="C246" s="139" t="s">
        <v>368</v>
      </c>
      <c r="D246" s="139" t="s">
        <v>170</v>
      </c>
      <c r="E246" s="140" t="s">
        <v>1469</v>
      </c>
      <c r="F246" s="141" t="s">
        <v>1470</v>
      </c>
      <c r="G246" s="142" t="s">
        <v>597</v>
      </c>
      <c r="H246" s="143">
        <v>61.220999999999997</v>
      </c>
      <c r="I246" s="144"/>
      <c r="J246" s="144"/>
      <c r="K246" s="145">
        <f>ROUND(P246*H246,2)</f>
        <v>0</v>
      </c>
      <c r="L246" s="146"/>
      <c r="M246" s="33"/>
      <c r="N246" s="147" t="s">
        <v>3</v>
      </c>
      <c r="O246" s="148" t="s">
        <v>45</v>
      </c>
      <c r="P246" s="149">
        <f>I246+J246</f>
        <v>0</v>
      </c>
      <c r="Q246" s="149">
        <f>ROUND(I246*H246,2)</f>
        <v>0</v>
      </c>
      <c r="R246" s="149">
        <f>ROUND(J246*H246,2)</f>
        <v>0</v>
      </c>
      <c r="T246" s="150">
        <f>S246*H246</f>
        <v>0</v>
      </c>
      <c r="U246" s="150">
        <v>2.45329</v>
      </c>
      <c r="V246" s="150">
        <f>U246*H246</f>
        <v>150.19286708999999</v>
      </c>
      <c r="W246" s="150">
        <v>0</v>
      </c>
      <c r="X246" s="151">
        <f>W246*H246</f>
        <v>0</v>
      </c>
      <c r="AR246" s="152" t="s">
        <v>174</v>
      </c>
      <c r="AT246" s="152" t="s">
        <v>170</v>
      </c>
      <c r="AU246" s="152" t="s">
        <v>86</v>
      </c>
      <c r="AY246" s="18" t="s">
        <v>165</v>
      </c>
      <c r="BE246" s="153">
        <f>IF(O246="základní",K246,0)</f>
        <v>0</v>
      </c>
      <c r="BF246" s="153">
        <f>IF(O246="snížená",K246,0)</f>
        <v>0</v>
      </c>
      <c r="BG246" s="153">
        <f>IF(O246="zákl. přenesená",K246,0)</f>
        <v>0</v>
      </c>
      <c r="BH246" s="153">
        <f>IF(O246="sníž. přenesená",K246,0)</f>
        <v>0</v>
      </c>
      <c r="BI246" s="153">
        <f>IF(O246="nulová",K246,0)</f>
        <v>0</v>
      </c>
      <c r="BJ246" s="18" t="s">
        <v>84</v>
      </c>
      <c r="BK246" s="153">
        <f>ROUND(P246*H246,2)</f>
        <v>0</v>
      </c>
      <c r="BL246" s="18" t="s">
        <v>174</v>
      </c>
      <c r="BM246" s="152" t="s">
        <v>1471</v>
      </c>
    </row>
    <row r="247" spans="2:65" s="12" customFormat="1" x14ac:dyDescent="0.2">
      <c r="B247" s="164"/>
      <c r="D247" s="165" t="s">
        <v>603</v>
      </c>
      <c r="E247" s="166" t="s">
        <v>3</v>
      </c>
      <c r="F247" s="167" t="s">
        <v>1472</v>
      </c>
      <c r="H247" s="168">
        <v>54.12</v>
      </c>
      <c r="I247" s="169"/>
      <c r="J247" s="169"/>
      <c r="M247" s="164"/>
      <c r="N247" s="170"/>
      <c r="X247" s="171"/>
      <c r="AT247" s="166" t="s">
        <v>603</v>
      </c>
      <c r="AU247" s="166" t="s">
        <v>86</v>
      </c>
      <c r="AV247" s="12" t="s">
        <v>86</v>
      </c>
      <c r="AW247" s="12" t="s">
        <v>5</v>
      </c>
      <c r="AX247" s="12" t="s">
        <v>76</v>
      </c>
      <c r="AY247" s="166" t="s">
        <v>165</v>
      </c>
    </row>
    <row r="248" spans="2:65" s="12" customFormat="1" x14ac:dyDescent="0.2">
      <c r="B248" s="164"/>
      <c r="D248" s="165" t="s">
        <v>603</v>
      </c>
      <c r="E248" s="166" t="s">
        <v>3</v>
      </c>
      <c r="F248" s="167" t="s">
        <v>1473</v>
      </c>
      <c r="H248" s="168">
        <v>3.12</v>
      </c>
      <c r="I248" s="169"/>
      <c r="J248" s="169"/>
      <c r="M248" s="164"/>
      <c r="N248" s="170"/>
      <c r="X248" s="171"/>
      <c r="AT248" s="166" t="s">
        <v>603</v>
      </c>
      <c r="AU248" s="166" t="s">
        <v>86</v>
      </c>
      <c r="AV248" s="12" t="s">
        <v>86</v>
      </c>
      <c r="AW248" s="12" t="s">
        <v>5</v>
      </c>
      <c r="AX248" s="12" t="s">
        <v>76</v>
      </c>
      <c r="AY248" s="166" t="s">
        <v>165</v>
      </c>
    </row>
    <row r="249" spans="2:65" s="12" customFormat="1" x14ac:dyDescent="0.2">
      <c r="B249" s="164"/>
      <c r="D249" s="165" t="s">
        <v>603</v>
      </c>
      <c r="E249" s="166" t="s">
        <v>3</v>
      </c>
      <c r="F249" s="167" t="s">
        <v>1474</v>
      </c>
      <c r="H249" s="168">
        <v>3.9809999999999999</v>
      </c>
      <c r="I249" s="169"/>
      <c r="J249" s="169"/>
      <c r="M249" s="164"/>
      <c r="N249" s="170"/>
      <c r="X249" s="171"/>
      <c r="AT249" s="166" t="s">
        <v>603</v>
      </c>
      <c r="AU249" s="166" t="s">
        <v>86</v>
      </c>
      <c r="AV249" s="12" t="s">
        <v>86</v>
      </c>
      <c r="AW249" s="12" t="s">
        <v>5</v>
      </c>
      <c r="AX249" s="12" t="s">
        <v>76</v>
      </c>
      <c r="AY249" s="166" t="s">
        <v>165</v>
      </c>
    </row>
    <row r="250" spans="2:65" s="13" customFormat="1" x14ac:dyDescent="0.2">
      <c r="B250" s="172"/>
      <c r="D250" s="165" t="s">
        <v>603</v>
      </c>
      <c r="E250" s="173" t="s">
        <v>3</v>
      </c>
      <c r="F250" s="174" t="s">
        <v>606</v>
      </c>
      <c r="H250" s="175">
        <v>61.220999999999997</v>
      </c>
      <c r="I250" s="176"/>
      <c r="J250" s="176"/>
      <c r="M250" s="172"/>
      <c r="N250" s="177"/>
      <c r="X250" s="178"/>
      <c r="AT250" s="173" t="s">
        <v>603</v>
      </c>
      <c r="AU250" s="173" t="s">
        <v>86</v>
      </c>
      <c r="AV250" s="13" t="s">
        <v>174</v>
      </c>
      <c r="AW250" s="13" t="s">
        <v>5</v>
      </c>
      <c r="AX250" s="13" t="s">
        <v>84</v>
      </c>
      <c r="AY250" s="173" t="s">
        <v>165</v>
      </c>
    </row>
    <row r="251" spans="2:65" s="1" customFormat="1" ht="16.5" customHeight="1" x14ac:dyDescent="0.2">
      <c r="B251" s="138"/>
      <c r="C251" s="139" t="s">
        <v>372</v>
      </c>
      <c r="D251" s="139" t="s">
        <v>170</v>
      </c>
      <c r="E251" s="140" t="s">
        <v>1475</v>
      </c>
      <c r="F251" s="141" t="s">
        <v>1476</v>
      </c>
      <c r="G251" s="142" t="s">
        <v>991</v>
      </c>
      <c r="H251" s="143">
        <v>110.32</v>
      </c>
      <c r="I251" s="144"/>
      <c r="J251" s="144"/>
      <c r="K251" s="145">
        <f>ROUND(P251*H251,2)</f>
        <v>0</v>
      </c>
      <c r="L251" s="146"/>
      <c r="M251" s="33"/>
      <c r="N251" s="147" t="s">
        <v>3</v>
      </c>
      <c r="O251" s="148" t="s">
        <v>45</v>
      </c>
      <c r="P251" s="149">
        <f>I251+J251</f>
        <v>0</v>
      </c>
      <c r="Q251" s="149">
        <f>ROUND(I251*H251,2)</f>
        <v>0</v>
      </c>
      <c r="R251" s="149">
        <f>ROUND(J251*H251,2)</f>
        <v>0</v>
      </c>
      <c r="T251" s="150">
        <f>S251*H251</f>
        <v>0</v>
      </c>
      <c r="U251" s="150">
        <v>2.64E-3</v>
      </c>
      <c r="V251" s="150">
        <f>U251*H251</f>
        <v>0.29124479999999997</v>
      </c>
      <c r="W251" s="150">
        <v>0</v>
      </c>
      <c r="X251" s="151">
        <f>W251*H251</f>
        <v>0</v>
      </c>
      <c r="AR251" s="152" t="s">
        <v>174</v>
      </c>
      <c r="AT251" s="152" t="s">
        <v>170</v>
      </c>
      <c r="AU251" s="152" t="s">
        <v>86</v>
      </c>
      <c r="AY251" s="18" t="s">
        <v>165</v>
      </c>
      <c r="BE251" s="153">
        <f>IF(O251="základní",K251,0)</f>
        <v>0</v>
      </c>
      <c r="BF251" s="153">
        <f>IF(O251="snížená",K251,0)</f>
        <v>0</v>
      </c>
      <c r="BG251" s="153">
        <f>IF(O251="zákl. přenesená",K251,0)</f>
        <v>0</v>
      </c>
      <c r="BH251" s="153">
        <f>IF(O251="sníž. přenesená",K251,0)</f>
        <v>0</v>
      </c>
      <c r="BI251" s="153">
        <f>IF(O251="nulová",K251,0)</f>
        <v>0</v>
      </c>
      <c r="BJ251" s="18" t="s">
        <v>84</v>
      </c>
      <c r="BK251" s="153">
        <f>ROUND(P251*H251,2)</f>
        <v>0</v>
      </c>
      <c r="BL251" s="18" t="s">
        <v>174</v>
      </c>
      <c r="BM251" s="152" t="s">
        <v>1477</v>
      </c>
    </row>
    <row r="252" spans="2:65" s="12" customFormat="1" x14ac:dyDescent="0.2">
      <c r="B252" s="164"/>
      <c r="D252" s="165" t="s">
        <v>603</v>
      </c>
      <c r="E252" s="166" t="s">
        <v>3</v>
      </c>
      <c r="F252" s="167" t="s">
        <v>1478</v>
      </c>
      <c r="H252" s="168">
        <v>8.32</v>
      </c>
      <c r="I252" s="169"/>
      <c r="J252" s="169"/>
      <c r="M252" s="164"/>
      <c r="N252" s="170"/>
      <c r="X252" s="171"/>
      <c r="AT252" s="166" t="s">
        <v>603</v>
      </c>
      <c r="AU252" s="166" t="s">
        <v>86</v>
      </c>
      <c r="AV252" s="12" t="s">
        <v>86</v>
      </c>
      <c r="AW252" s="12" t="s">
        <v>5</v>
      </c>
      <c r="AX252" s="12" t="s">
        <v>76</v>
      </c>
      <c r="AY252" s="166" t="s">
        <v>165</v>
      </c>
    </row>
    <row r="253" spans="2:65" s="12" customFormat="1" x14ac:dyDescent="0.2">
      <c r="B253" s="164"/>
      <c r="D253" s="165" t="s">
        <v>603</v>
      </c>
      <c r="E253" s="166" t="s">
        <v>3</v>
      </c>
      <c r="F253" s="167" t="s">
        <v>1479</v>
      </c>
      <c r="H253" s="168">
        <v>102</v>
      </c>
      <c r="I253" s="169"/>
      <c r="J253" s="169"/>
      <c r="M253" s="164"/>
      <c r="N253" s="170"/>
      <c r="X253" s="171"/>
      <c r="AT253" s="166" t="s">
        <v>603</v>
      </c>
      <c r="AU253" s="166" t="s">
        <v>86</v>
      </c>
      <c r="AV253" s="12" t="s">
        <v>86</v>
      </c>
      <c r="AW253" s="12" t="s">
        <v>5</v>
      </c>
      <c r="AX253" s="12" t="s">
        <v>76</v>
      </c>
      <c r="AY253" s="166" t="s">
        <v>165</v>
      </c>
    </row>
    <row r="254" spans="2:65" s="13" customFormat="1" x14ac:dyDescent="0.2">
      <c r="B254" s="172"/>
      <c r="D254" s="165" t="s">
        <v>603</v>
      </c>
      <c r="E254" s="173" t="s">
        <v>3</v>
      </c>
      <c r="F254" s="174" t="s">
        <v>606</v>
      </c>
      <c r="H254" s="175">
        <v>110.32</v>
      </c>
      <c r="I254" s="176"/>
      <c r="J254" s="176"/>
      <c r="M254" s="172"/>
      <c r="N254" s="177"/>
      <c r="X254" s="178"/>
      <c r="AT254" s="173" t="s">
        <v>603</v>
      </c>
      <c r="AU254" s="173" t="s">
        <v>86</v>
      </c>
      <c r="AV254" s="13" t="s">
        <v>174</v>
      </c>
      <c r="AW254" s="13" t="s">
        <v>5</v>
      </c>
      <c r="AX254" s="13" t="s">
        <v>84</v>
      </c>
      <c r="AY254" s="173" t="s">
        <v>165</v>
      </c>
    </row>
    <row r="255" spans="2:65" s="1" customFormat="1" ht="16.5" customHeight="1" x14ac:dyDescent="0.2">
      <c r="B255" s="138"/>
      <c r="C255" s="139" t="s">
        <v>375</v>
      </c>
      <c r="D255" s="139" t="s">
        <v>170</v>
      </c>
      <c r="E255" s="140" t="s">
        <v>1480</v>
      </c>
      <c r="F255" s="141" t="s">
        <v>1481</v>
      </c>
      <c r="G255" s="142" t="s">
        <v>991</v>
      </c>
      <c r="H255" s="143">
        <v>110.32</v>
      </c>
      <c r="I255" s="144"/>
      <c r="J255" s="144"/>
      <c r="K255" s="145">
        <f>ROUND(P255*H255,2)</f>
        <v>0</v>
      </c>
      <c r="L255" s="146"/>
      <c r="M255" s="33"/>
      <c r="N255" s="147" t="s">
        <v>3</v>
      </c>
      <c r="O255" s="148" t="s">
        <v>45</v>
      </c>
      <c r="P255" s="149">
        <f>I255+J255</f>
        <v>0</v>
      </c>
      <c r="Q255" s="149">
        <f>ROUND(I255*H255,2)</f>
        <v>0</v>
      </c>
      <c r="R255" s="149">
        <f>ROUND(J255*H255,2)</f>
        <v>0</v>
      </c>
      <c r="T255" s="150">
        <f>S255*H255</f>
        <v>0</v>
      </c>
      <c r="U255" s="150">
        <v>0</v>
      </c>
      <c r="V255" s="150">
        <f>U255*H255</f>
        <v>0</v>
      </c>
      <c r="W255" s="150">
        <v>0</v>
      </c>
      <c r="X255" s="151">
        <f>W255*H255</f>
        <v>0</v>
      </c>
      <c r="AR255" s="152" t="s">
        <v>174</v>
      </c>
      <c r="AT255" s="152" t="s">
        <v>170</v>
      </c>
      <c r="AU255" s="152" t="s">
        <v>86</v>
      </c>
      <c r="AY255" s="18" t="s">
        <v>165</v>
      </c>
      <c r="BE255" s="153">
        <f>IF(O255="základní",K255,0)</f>
        <v>0</v>
      </c>
      <c r="BF255" s="153">
        <f>IF(O255="snížená",K255,0)</f>
        <v>0</v>
      </c>
      <c r="BG255" s="153">
        <f>IF(O255="zákl. přenesená",K255,0)</f>
        <v>0</v>
      </c>
      <c r="BH255" s="153">
        <f>IF(O255="sníž. přenesená",K255,0)</f>
        <v>0</v>
      </c>
      <c r="BI255" s="153">
        <f>IF(O255="nulová",K255,0)</f>
        <v>0</v>
      </c>
      <c r="BJ255" s="18" t="s">
        <v>84</v>
      </c>
      <c r="BK255" s="153">
        <f>ROUND(P255*H255,2)</f>
        <v>0</v>
      </c>
      <c r="BL255" s="18" t="s">
        <v>174</v>
      </c>
      <c r="BM255" s="152" t="s">
        <v>1482</v>
      </c>
    </row>
    <row r="256" spans="2:65" s="1" customFormat="1" ht="24.15" customHeight="1" x14ac:dyDescent="0.2">
      <c r="B256" s="138"/>
      <c r="C256" s="139" t="s">
        <v>378</v>
      </c>
      <c r="D256" s="139" t="s">
        <v>170</v>
      </c>
      <c r="E256" s="140" t="s">
        <v>1483</v>
      </c>
      <c r="F256" s="141" t="s">
        <v>1484</v>
      </c>
      <c r="G256" s="142" t="s">
        <v>597</v>
      </c>
      <c r="H256" s="143">
        <v>1.5</v>
      </c>
      <c r="I256" s="144"/>
      <c r="J256" s="144"/>
      <c r="K256" s="145">
        <f>ROUND(P256*H256,2)</f>
        <v>0</v>
      </c>
      <c r="L256" s="146"/>
      <c r="M256" s="33"/>
      <c r="N256" s="147" t="s">
        <v>3</v>
      </c>
      <c r="O256" s="148" t="s">
        <v>45</v>
      </c>
      <c r="P256" s="149">
        <f>I256+J256</f>
        <v>0</v>
      </c>
      <c r="Q256" s="149">
        <f>ROUND(I256*H256,2)</f>
        <v>0</v>
      </c>
      <c r="R256" s="149">
        <f>ROUND(J256*H256,2)</f>
        <v>0</v>
      </c>
      <c r="T256" s="150">
        <f>S256*H256</f>
        <v>0</v>
      </c>
      <c r="U256" s="150">
        <v>2.45329</v>
      </c>
      <c r="V256" s="150">
        <f>U256*H256</f>
        <v>3.679935</v>
      </c>
      <c r="W256" s="150">
        <v>0</v>
      </c>
      <c r="X256" s="151">
        <f>W256*H256</f>
        <v>0</v>
      </c>
      <c r="AR256" s="152" t="s">
        <v>174</v>
      </c>
      <c r="AT256" s="152" t="s">
        <v>170</v>
      </c>
      <c r="AU256" s="152" t="s">
        <v>86</v>
      </c>
      <c r="AY256" s="18" t="s">
        <v>165</v>
      </c>
      <c r="BE256" s="153">
        <f>IF(O256="základní",K256,0)</f>
        <v>0</v>
      </c>
      <c r="BF256" s="153">
        <f>IF(O256="snížená",K256,0)</f>
        <v>0</v>
      </c>
      <c r="BG256" s="153">
        <f>IF(O256="zákl. přenesená",K256,0)</f>
        <v>0</v>
      </c>
      <c r="BH256" s="153">
        <f>IF(O256="sníž. přenesená",K256,0)</f>
        <v>0</v>
      </c>
      <c r="BI256" s="153">
        <f>IF(O256="nulová",K256,0)</f>
        <v>0</v>
      </c>
      <c r="BJ256" s="18" t="s">
        <v>84</v>
      </c>
      <c r="BK256" s="153">
        <f>ROUND(P256*H256,2)</f>
        <v>0</v>
      </c>
      <c r="BL256" s="18" t="s">
        <v>174</v>
      </c>
      <c r="BM256" s="152" t="s">
        <v>1485</v>
      </c>
    </row>
    <row r="257" spans="2:65" s="1" customFormat="1" ht="44.25" customHeight="1" x14ac:dyDescent="0.2">
      <c r="B257" s="138"/>
      <c r="C257" s="139" t="s">
        <v>381</v>
      </c>
      <c r="D257" s="139" t="s">
        <v>170</v>
      </c>
      <c r="E257" s="140" t="s">
        <v>1486</v>
      </c>
      <c r="F257" s="141" t="s">
        <v>1487</v>
      </c>
      <c r="G257" s="142" t="s">
        <v>991</v>
      </c>
      <c r="H257" s="143">
        <v>87.75</v>
      </c>
      <c r="I257" s="144"/>
      <c r="J257" s="144"/>
      <c r="K257" s="145">
        <f>ROUND(P257*H257,2)</f>
        <v>0</v>
      </c>
      <c r="L257" s="146"/>
      <c r="M257" s="33"/>
      <c r="N257" s="147" t="s">
        <v>3</v>
      </c>
      <c r="O257" s="148" t="s">
        <v>45</v>
      </c>
      <c r="P257" s="149">
        <f>I257+J257</f>
        <v>0</v>
      </c>
      <c r="Q257" s="149">
        <f>ROUND(I257*H257,2)</f>
        <v>0</v>
      </c>
      <c r="R257" s="149">
        <f>ROUND(J257*H257,2)</f>
        <v>0</v>
      </c>
      <c r="T257" s="150">
        <f>S257*H257</f>
        <v>0</v>
      </c>
      <c r="U257" s="150">
        <v>0.58443000000000001</v>
      </c>
      <c r="V257" s="150">
        <f>U257*H257</f>
        <v>51.283732499999999</v>
      </c>
      <c r="W257" s="150">
        <v>0</v>
      </c>
      <c r="X257" s="151">
        <f>W257*H257</f>
        <v>0</v>
      </c>
      <c r="AR257" s="152" t="s">
        <v>174</v>
      </c>
      <c r="AT257" s="152" t="s">
        <v>170</v>
      </c>
      <c r="AU257" s="152" t="s">
        <v>86</v>
      </c>
      <c r="AY257" s="18" t="s">
        <v>165</v>
      </c>
      <c r="BE257" s="153">
        <f>IF(O257="základní",K257,0)</f>
        <v>0</v>
      </c>
      <c r="BF257" s="153">
        <f>IF(O257="snížená",K257,0)</f>
        <v>0</v>
      </c>
      <c r="BG257" s="153">
        <f>IF(O257="zákl. přenesená",K257,0)</f>
        <v>0</v>
      </c>
      <c r="BH257" s="153">
        <f>IF(O257="sníž. přenesená",K257,0)</f>
        <v>0</v>
      </c>
      <c r="BI257" s="153">
        <f>IF(O257="nulová",K257,0)</f>
        <v>0</v>
      </c>
      <c r="BJ257" s="18" t="s">
        <v>84</v>
      </c>
      <c r="BK257" s="153">
        <f>ROUND(P257*H257,2)</f>
        <v>0</v>
      </c>
      <c r="BL257" s="18" t="s">
        <v>174</v>
      </c>
      <c r="BM257" s="152" t="s">
        <v>1488</v>
      </c>
    </row>
    <row r="258" spans="2:65" s="12" customFormat="1" x14ac:dyDescent="0.2">
      <c r="B258" s="164"/>
      <c r="D258" s="165" t="s">
        <v>603</v>
      </c>
      <c r="E258" s="166" t="s">
        <v>3</v>
      </c>
      <c r="F258" s="167" t="s">
        <v>1489</v>
      </c>
      <c r="H258" s="168">
        <v>33.75</v>
      </c>
      <c r="I258" s="169"/>
      <c r="J258" s="169"/>
      <c r="M258" s="164"/>
      <c r="N258" s="170"/>
      <c r="X258" s="171"/>
      <c r="AT258" s="166" t="s">
        <v>603</v>
      </c>
      <c r="AU258" s="166" t="s">
        <v>86</v>
      </c>
      <c r="AV258" s="12" t="s">
        <v>86</v>
      </c>
      <c r="AW258" s="12" t="s">
        <v>5</v>
      </c>
      <c r="AX258" s="12" t="s">
        <v>76</v>
      </c>
      <c r="AY258" s="166" t="s">
        <v>165</v>
      </c>
    </row>
    <row r="259" spans="2:65" s="12" customFormat="1" x14ac:dyDescent="0.2">
      <c r="B259" s="164"/>
      <c r="D259" s="165" t="s">
        <v>603</v>
      </c>
      <c r="E259" s="166" t="s">
        <v>3</v>
      </c>
      <c r="F259" s="167" t="s">
        <v>1490</v>
      </c>
      <c r="H259" s="168">
        <v>54</v>
      </c>
      <c r="I259" s="169"/>
      <c r="J259" s="169"/>
      <c r="M259" s="164"/>
      <c r="N259" s="170"/>
      <c r="X259" s="171"/>
      <c r="AT259" s="166" t="s">
        <v>603</v>
      </c>
      <c r="AU259" s="166" t="s">
        <v>86</v>
      </c>
      <c r="AV259" s="12" t="s">
        <v>86</v>
      </c>
      <c r="AW259" s="12" t="s">
        <v>5</v>
      </c>
      <c r="AX259" s="12" t="s">
        <v>76</v>
      </c>
      <c r="AY259" s="166" t="s">
        <v>165</v>
      </c>
    </row>
    <row r="260" spans="2:65" s="13" customFormat="1" x14ac:dyDescent="0.2">
      <c r="B260" s="172"/>
      <c r="D260" s="165" t="s">
        <v>603</v>
      </c>
      <c r="E260" s="173" t="s">
        <v>3</v>
      </c>
      <c r="F260" s="174" t="s">
        <v>606</v>
      </c>
      <c r="H260" s="175">
        <v>87.75</v>
      </c>
      <c r="I260" s="176"/>
      <c r="J260" s="176"/>
      <c r="M260" s="172"/>
      <c r="N260" s="177"/>
      <c r="X260" s="178"/>
      <c r="AT260" s="173" t="s">
        <v>603</v>
      </c>
      <c r="AU260" s="173" t="s">
        <v>86</v>
      </c>
      <c r="AV260" s="13" t="s">
        <v>174</v>
      </c>
      <c r="AW260" s="13" t="s">
        <v>5</v>
      </c>
      <c r="AX260" s="13" t="s">
        <v>84</v>
      </c>
      <c r="AY260" s="173" t="s">
        <v>165</v>
      </c>
    </row>
    <row r="261" spans="2:65" s="1" customFormat="1" ht="44.25" customHeight="1" x14ac:dyDescent="0.2">
      <c r="B261" s="138"/>
      <c r="C261" s="139" t="s">
        <v>384</v>
      </c>
      <c r="D261" s="139" t="s">
        <v>170</v>
      </c>
      <c r="E261" s="140" t="s">
        <v>1491</v>
      </c>
      <c r="F261" s="141" t="s">
        <v>1492</v>
      </c>
      <c r="G261" s="142" t="s">
        <v>991</v>
      </c>
      <c r="H261" s="143">
        <v>23.5</v>
      </c>
      <c r="I261" s="144"/>
      <c r="J261" s="144"/>
      <c r="K261" s="145">
        <f>ROUND(P261*H261,2)</f>
        <v>0</v>
      </c>
      <c r="L261" s="146"/>
      <c r="M261" s="33"/>
      <c r="N261" s="147" t="s">
        <v>3</v>
      </c>
      <c r="O261" s="148" t="s">
        <v>45</v>
      </c>
      <c r="P261" s="149">
        <f>I261+J261</f>
        <v>0</v>
      </c>
      <c r="Q261" s="149">
        <f>ROUND(I261*H261,2)</f>
        <v>0</v>
      </c>
      <c r="R261" s="149">
        <f>ROUND(J261*H261,2)</f>
        <v>0</v>
      </c>
      <c r="T261" s="150">
        <f>S261*H261</f>
        <v>0</v>
      </c>
      <c r="U261" s="150">
        <v>0.58443000000000001</v>
      </c>
      <c r="V261" s="150">
        <f>U261*H261</f>
        <v>13.734105</v>
      </c>
      <c r="W261" s="150">
        <v>0</v>
      </c>
      <c r="X261" s="151">
        <f>W261*H261</f>
        <v>0</v>
      </c>
      <c r="AR261" s="152" t="s">
        <v>174</v>
      </c>
      <c r="AT261" s="152" t="s">
        <v>170</v>
      </c>
      <c r="AU261" s="152" t="s">
        <v>86</v>
      </c>
      <c r="AY261" s="18" t="s">
        <v>165</v>
      </c>
      <c r="BE261" s="153">
        <f>IF(O261="základní",K261,0)</f>
        <v>0</v>
      </c>
      <c r="BF261" s="153">
        <f>IF(O261="snížená",K261,0)</f>
        <v>0</v>
      </c>
      <c r="BG261" s="153">
        <f>IF(O261="zákl. přenesená",K261,0)</f>
        <v>0</v>
      </c>
      <c r="BH261" s="153">
        <f>IF(O261="sníž. přenesená",K261,0)</f>
        <v>0</v>
      </c>
      <c r="BI261" s="153">
        <f>IF(O261="nulová",K261,0)</f>
        <v>0</v>
      </c>
      <c r="BJ261" s="18" t="s">
        <v>84</v>
      </c>
      <c r="BK261" s="153">
        <f>ROUND(P261*H261,2)</f>
        <v>0</v>
      </c>
      <c r="BL261" s="18" t="s">
        <v>174</v>
      </c>
      <c r="BM261" s="152" t="s">
        <v>1493</v>
      </c>
    </row>
    <row r="262" spans="2:65" s="12" customFormat="1" x14ac:dyDescent="0.2">
      <c r="B262" s="164"/>
      <c r="D262" s="165" t="s">
        <v>603</v>
      </c>
      <c r="E262" s="166" t="s">
        <v>3</v>
      </c>
      <c r="F262" s="167" t="s">
        <v>1494</v>
      </c>
      <c r="H262" s="168">
        <v>23.5</v>
      </c>
      <c r="I262" s="169"/>
      <c r="J262" s="169"/>
      <c r="M262" s="164"/>
      <c r="N262" s="170"/>
      <c r="X262" s="171"/>
      <c r="AT262" s="166" t="s">
        <v>603</v>
      </c>
      <c r="AU262" s="166" t="s">
        <v>86</v>
      </c>
      <c r="AV262" s="12" t="s">
        <v>86</v>
      </c>
      <c r="AW262" s="12" t="s">
        <v>5</v>
      </c>
      <c r="AX262" s="12" t="s">
        <v>84</v>
      </c>
      <c r="AY262" s="166" t="s">
        <v>165</v>
      </c>
    </row>
    <row r="263" spans="2:65" s="1" customFormat="1" ht="55.5" customHeight="1" x14ac:dyDescent="0.2">
      <c r="B263" s="138"/>
      <c r="C263" s="139" t="s">
        <v>387</v>
      </c>
      <c r="D263" s="139" t="s">
        <v>170</v>
      </c>
      <c r="E263" s="140" t="s">
        <v>1495</v>
      </c>
      <c r="F263" s="141" t="s">
        <v>1496</v>
      </c>
      <c r="G263" s="142" t="s">
        <v>1366</v>
      </c>
      <c r="H263" s="143">
        <v>19.45</v>
      </c>
      <c r="I263" s="144"/>
      <c r="J263" s="144"/>
      <c r="K263" s="145">
        <f>ROUND(P263*H263,2)</f>
        <v>0</v>
      </c>
      <c r="L263" s="146"/>
      <c r="M263" s="33"/>
      <c r="N263" s="147" t="s">
        <v>3</v>
      </c>
      <c r="O263" s="148" t="s">
        <v>45</v>
      </c>
      <c r="P263" s="149">
        <f>I263+J263</f>
        <v>0</v>
      </c>
      <c r="Q263" s="149">
        <f>ROUND(I263*H263,2)</f>
        <v>0</v>
      </c>
      <c r="R263" s="149">
        <f>ROUND(J263*H263,2)</f>
        <v>0</v>
      </c>
      <c r="T263" s="150">
        <f>S263*H263</f>
        <v>0</v>
      </c>
      <c r="U263" s="150">
        <v>1.0593999999999999</v>
      </c>
      <c r="V263" s="150">
        <f>U263*H263</f>
        <v>20.605329999999999</v>
      </c>
      <c r="W263" s="150">
        <v>0</v>
      </c>
      <c r="X263" s="151">
        <f>W263*H263</f>
        <v>0</v>
      </c>
      <c r="AR263" s="152" t="s">
        <v>174</v>
      </c>
      <c r="AT263" s="152" t="s">
        <v>170</v>
      </c>
      <c r="AU263" s="152" t="s">
        <v>86</v>
      </c>
      <c r="AY263" s="18" t="s">
        <v>165</v>
      </c>
      <c r="BE263" s="153">
        <f>IF(O263="základní",K263,0)</f>
        <v>0</v>
      </c>
      <c r="BF263" s="153">
        <f>IF(O263="snížená",K263,0)</f>
        <v>0</v>
      </c>
      <c r="BG263" s="153">
        <f>IF(O263="zákl. přenesená",K263,0)</f>
        <v>0</v>
      </c>
      <c r="BH263" s="153">
        <f>IF(O263="sníž. přenesená",K263,0)</f>
        <v>0</v>
      </c>
      <c r="BI263" s="153">
        <f>IF(O263="nulová",K263,0)</f>
        <v>0</v>
      </c>
      <c r="BJ263" s="18" t="s">
        <v>84</v>
      </c>
      <c r="BK263" s="153">
        <f>ROUND(P263*H263,2)</f>
        <v>0</v>
      </c>
      <c r="BL263" s="18" t="s">
        <v>174</v>
      </c>
      <c r="BM263" s="152" t="s">
        <v>1497</v>
      </c>
    </row>
    <row r="264" spans="2:65" s="14" customFormat="1" x14ac:dyDescent="0.2">
      <c r="B264" s="185"/>
      <c r="D264" s="165" t="s">
        <v>603</v>
      </c>
      <c r="E264" s="186" t="s">
        <v>3</v>
      </c>
      <c r="F264" s="187" t="s">
        <v>1498</v>
      </c>
      <c r="H264" s="186" t="s">
        <v>3</v>
      </c>
      <c r="I264" s="188"/>
      <c r="J264" s="188"/>
      <c r="M264" s="185"/>
      <c r="N264" s="189"/>
      <c r="X264" s="190"/>
      <c r="AT264" s="186" t="s">
        <v>603</v>
      </c>
      <c r="AU264" s="186" t="s">
        <v>86</v>
      </c>
      <c r="AV264" s="14" t="s">
        <v>84</v>
      </c>
      <c r="AW264" s="14" t="s">
        <v>5</v>
      </c>
      <c r="AX264" s="14" t="s">
        <v>76</v>
      </c>
      <c r="AY264" s="186" t="s">
        <v>165</v>
      </c>
    </row>
    <row r="265" spans="2:65" s="12" customFormat="1" ht="20" x14ac:dyDescent="0.2">
      <c r="B265" s="164"/>
      <c r="D265" s="165" t="s">
        <v>603</v>
      </c>
      <c r="E265" s="166" t="s">
        <v>3</v>
      </c>
      <c r="F265" s="167" t="s">
        <v>1499</v>
      </c>
      <c r="H265" s="168">
        <v>19.45</v>
      </c>
      <c r="I265" s="169"/>
      <c r="J265" s="169"/>
      <c r="M265" s="164"/>
      <c r="N265" s="170"/>
      <c r="X265" s="171"/>
      <c r="AT265" s="166" t="s">
        <v>603</v>
      </c>
      <c r="AU265" s="166" t="s">
        <v>86</v>
      </c>
      <c r="AV265" s="12" t="s">
        <v>86</v>
      </c>
      <c r="AW265" s="12" t="s">
        <v>5</v>
      </c>
      <c r="AX265" s="12" t="s">
        <v>84</v>
      </c>
      <c r="AY265" s="166" t="s">
        <v>165</v>
      </c>
    </row>
    <row r="266" spans="2:65" s="1" customFormat="1" ht="16.5" customHeight="1" x14ac:dyDescent="0.2">
      <c r="B266" s="138"/>
      <c r="C266" s="139" t="s">
        <v>390</v>
      </c>
      <c r="D266" s="139" t="s">
        <v>170</v>
      </c>
      <c r="E266" s="140" t="s">
        <v>1500</v>
      </c>
      <c r="F266" s="141" t="s">
        <v>1501</v>
      </c>
      <c r="G266" s="142" t="s">
        <v>310</v>
      </c>
      <c r="H266" s="143">
        <v>43</v>
      </c>
      <c r="I266" s="144"/>
      <c r="J266" s="144"/>
      <c r="K266" s="145">
        <f>ROUND(P266*H266,2)</f>
        <v>0</v>
      </c>
      <c r="L266" s="146"/>
      <c r="M266" s="33"/>
      <c r="N266" s="147" t="s">
        <v>3</v>
      </c>
      <c r="O266" s="148" t="s">
        <v>45</v>
      </c>
      <c r="P266" s="149">
        <f>I266+J266</f>
        <v>0</v>
      </c>
      <c r="Q266" s="149">
        <f>ROUND(I266*H266,2)</f>
        <v>0</v>
      </c>
      <c r="R266" s="149">
        <f>ROUND(J266*H266,2)</f>
        <v>0</v>
      </c>
      <c r="T266" s="150">
        <f>S266*H266</f>
        <v>0</v>
      </c>
      <c r="U266" s="150">
        <v>0</v>
      </c>
      <c r="V266" s="150">
        <f>U266*H266</f>
        <v>0</v>
      </c>
      <c r="W266" s="150">
        <v>0</v>
      </c>
      <c r="X266" s="151">
        <f>W266*H266</f>
        <v>0</v>
      </c>
      <c r="AR266" s="152" t="s">
        <v>174</v>
      </c>
      <c r="AT266" s="152" t="s">
        <v>170</v>
      </c>
      <c r="AU266" s="152" t="s">
        <v>86</v>
      </c>
      <c r="AY266" s="18" t="s">
        <v>165</v>
      </c>
      <c r="BE266" s="153">
        <f>IF(O266="základní",K266,0)</f>
        <v>0</v>
      </c>
      <c r="BF266" s="153">
        <f>IF(O266="snížená",K266,0)</f>
        <v>0</v>
      </c>
      <c r="BG266" s="153">
        <f>IF(O266="zákl. přenesená",K266,0)</f>
        <v>0</v>
      </c>
      <c r="BH266" s="153">
        <f>IF(O266="sníž. přenesená",K266,0)</f>
        <v>0</v>
      </c>
      <c r="BI266" s="153">
        <f>IF(O266="nulová",K266,0)</f>
        <v>0</v>
      </c>
      <c r="BJ266" s="18" t="s">
        <v>84</v>
      </c>
      <c r="BK266" s="153">
        <f>ROUND(P266*H266,2)</f>
        <v>0</v>
      </c>
      <c r="BL266" s="18" t="s">
        <v>174</v>
      </c>
      <c r="BM266" s="152" t="s">
        <v>1502</v>
      </c>
    </row>
    <row r="267" spans="2:65" s="1" customFormat="1" ht="16.5" customHeight="1" x14ac:dyDescent="0.2">
      <c r="B267" s="138"/>
      <c r="C267" s="139" t="s">
        <v>394</v>
      </c>
      <c r="D267" s="139" t="s">
        <v>170</v>
      </c>
      <c r="E267" s="140" t="s">
        <v>1503</v>
      </c>
      <c r="F267" s="141" t="s">
        <v>1504</v>
      </c>
      <c r="G267" s="142" t="s">
        <v>178</v>
      </c>
      <c r="H267" s="143">
        <v>8</v>
      </c>
      <c r="I267" s="144"/>
      <c r="J267" s="144"/>
      <c r="K267" s="145">
        <f>ROUND(P267*H267,2)</f>
        <v>0</v>
      </c>
      <c r="L267" s="146"/>
      <c r="M267" s="33"/>
      <c r="N267" s="147" t="s">
        <v>3</v>
      </c>
      <c r="O267" s="148" t="s">
        <v>45</v>
      </c>
      <c r="P267" s="149">
        <f>I267+J267</f>
        <v>0</v>
      </c>
      <c r="Q267" s="149">
        <f>ROUND(I267*H267,2)</f>
        <v>0</v>
      </c>
      <c r="R267" s="149">
        <f>ROUND(J267*H267,2)</f>
        <v>0</v>
      </c>
      <c r="T267" s="150">
        <f>S267*H267</f>
        <v>0</v>
      </c>
      <c r="U267" s="150">
        <v>0</v>
      </c>
      <c r="V267" s="150">
        <f>U267*H267</f>
        <v>0</v>
      </c>
      <c r="W267" s="150">
        <v>0</v>
      </c>
      <c r="X267" s="151">
        <f>W267*H267</f>
        <v>0</v>
      </c>
      <c r="AR267" s="152" t="s">
        <v>174</v>
      </c>
      <c r="AT267" s="152" t="s">
        <v>170</v>
      </c>
      <c r="AU267" s="152" t="s">
        <v>86</v>
      </c>
      <c r="AY267" s="18" t="s">
        <v>165</v>
      </c>
      <c r="BE267" s="153">
        <f>IF(O267="základní",K267,0)</f>
        <v>0</v>
      </c>
      <c r="BF267" s="153">
        <f>IF(O267="snížená",K267,0)</f>
        <v>0</v>
      </c>
      <c r="BG267" s="153">
        <f>IF(O267="zákl. přenesená",K267,0)</f>
        <v>0</v>
      </c>
      <c r="BH267" s="153">
        <f>IF(O267="sníž. přenesená",K267,0)</f>
        <v>0</v>
      </c>
      <c r="BI267" s="153">
        <f>IF(O267="nulová",K267,0)</f>
        <v>0</v>
      </c>
      <c r="BJ267" s="18" t="s">
        <v>84</v>
      </c>
      <c r="BK267" s="153">
        <f>ROUND(P267*H267,2)</f>
        <v>0</v>
      </c>
      <c r="BL267" s="18" t="s">
        <v>174</v>
      </c>
      <c r="BM267" s="152" t="s">
        <v>1505</v>
      </c>
    </row>
    <row r="268" spans="2:65" s="11" customFormat="1" ht="22.75" customHeight="1" x14ac:dyDescent="0.25">
      <c r="B268" s="125"/>
      <c r="D268" s="126" t="s">
        <v>75</v>
      </c>
      <c r="E268" s="136" t="s">
        <v>202</v>
      </c>
      <c r="F268" s="136" t="s">
        <v>1506</v>
      </c>
      <c r="I268" s="128"/>
      <c r="J268" s="128"/>
      <c r="K268" s="137">
        <f>BK268</f>
        <v>0</v>
      </c>
      <c r="M268" s="125"/>
      <c r="N268" s="130"/>
      <c r="Q268" s="131">
        <f>SUM(Q269:Q274)</f>
        <v>0</v>
      </c>
      <c r="R268" s="131">
        <f>SUM(R269:R274)</f>
        <v>0</v>
      </c>
      <c r="T268" s="132">
        <f>SUM(T269:T274)</f>
        <v>0</v>
      </c>
      <c r="V268" s="132">
        <f>SUM(V269:V274)</f>
        <v>3.5790500000000001</v>
      </c>
      <c r="X268" s="133">
        <f>SUM(X269:X274)</f>
        <v>120</v>
      </c>
      <c r="AR268" s="126" t="s">
        <v>84</v>
      </c>
      <c r="AT268" s="134" t="s">
        <v>75</v>
      </c>
      <c r="AU268" s="134" t="s">
        <v>84</v>
      </c>
      <c r="AY268" s="126" t="s">
        <v>165</v>
      </c>
      <c r="BK268" s="135">
        <f>SUM(BK269:BK274)</f>
        <v>0</v>
      </c>
    </row>
    <row r="269" spans="2:65" s="1" customFormat="1" ht="16.5" customHeight="1" x14ac:dyDescent="0.2">
      <c r="B269" s="138"/>
      <c r="C269" s="139" t="s">
        <v>398</v>
      </c>
      <c r="D269" s="139" t="s">
        <v>170</v>
      </c>
      <c r="E269" s="140" t="s">
        <v>1507</v>
      </c>
      <c r="F269" s="141" t="s">
        <v>1508</v>
      </c>
      <c r="G269" s="142" t="s">
        <v>178</v>
      </c>
      <c r="H269" s="143">
        <v>1</v>
      </c>
      <c r="I269" s="144"/>
      <c r="J269" s="144"/>
      <c r="K269" s="145">
        <f>ROUND(P269*H269,2)</f>
        <v>0</v>
      </c>
      <c r="L269" s="146"/>
      <c r="M269" s="33"/>
      <c r="N269" s="147" t="s">
        <v>3</v>
      </c>
      <c r="O269" s="148" t="s">
        <v>45</v>
      </c>
      <c r="P269" s="149">
        <f>I269+J269</f>
        <v>0</v>
      </c>
      <c r="Q269" s="149">
        <f>ROUND(I269*H269,2)</f>
        <v>0</v>
      </c>
      <c r="R269" s="149">
        <f>ROUND(J269*H269,2)</f>
        <v>0</v>
      </c>
      <c r="T269" s="150">
        <f>S269*H269</f>
        <v>0</v>
      </c>
      <c r="U269" s="150">
        <v>0</v>
      </c>
      <c r="V269" s="150">
        <f>U269*H269</f>
        <v>0</v>
      </c>
      <c r="W269" s="150">
        <v>0</v>
      </c>
      <c r="X269" s="151">
        <f>W269*H269</f>
        <v>0</v>
      </c>
      <c r="AR269" s="152" t="s">
        <v>174</v>
      </c>
      <c r="AT269" s="152" t="s">
        <v>170</v>
      </c>
      <c r="AU269" s="152" t="s">
        <v>86</v>
      </c>
      <c r="AY269" s="18" t="s">
        <v>165</v>
      </c>
      <c r="BE269" s="153">
        <f>IF(O269="základní",K269,0)</f>
        <v>0</v>
      </c>
      <c r="BF269" s="153">
        <f>IF(O269="snížená",K269,0)</f>
        <v>0</v>
      </c>
      <c r="BG269" s="153">
        <f>IF(O269="zákl. přenesená",K269,0)</f>
        <v>0</v>
      </c>
      <c r="BH269" s="153">
        <f>IF(O269="sníž. přenesená",K269,0)</f>
        <v>0</v>
      </c>
      <c r="BI269" s="153">
        <f>IF(O269="nulová",K269,0)</f>
        <v>0</v>
      </c>
      <c r="BJ269" s="18" t="s">
        <v>84</v>
      </c>
      <c r="BK269" s="153">
        <f>ROUND(P269*H269,2)</f>
        <v>0</v>
      </c>
      <c r="BL269" s="18" t="s">
        <v>174</v>
      </c>
      <c r="BM269" s="152" t="s">
        <v>1509</v>
      </c>
    </row>
    <row r="270" spans="2:65" s="1" customFormat="1" ht="24.15" customHeight="1" x14ac:dyDescent="0.2">
      <c r="B270" s="138"/>
      <c r="C270" s="139" t="s">
        <v>402</v>
      </c>
      <c r="D270" s="139" t="s">
        <v>170</v>
      </c>
      <c r="E270" s="140" t="s">
        <v>1510</v>
      </c>
      <c r="F270" s="141" t="s">
        <v>1511</v>
      </c>
      <c r="G270" s="142" t="s">
        <v>991</v>
      </c>
      <c r="H270" s="143">
        <v>7615</v>
      </c>
      <c r="I270" s="144"/>
      <c r="J270" s="144"/>
      <c r="K270" s="145">
        <f>ROUND(P270*H270,2)</f>
        <v>0</v>
      </c>
      <c r="L270" s="146"/>
      <c r="M270" s="33"/>
      <c r="N270" s="147" t="s">
        <v>3</v>
      </c>
      <c r="O270" s="148" t="s">
        <v>45</v>
      </c>
      <c r="P270" s="149">
        <f>I270+J270</f>
        <v>0</v>
      </c>
      <c r="Q270" s="149">
        <f>ROUND(I270*H270,2)</f>
        <v>0</v>
      </c>
      <c r="R270" s="149">
        <f>ROUND(J270*H270,2)</f>
        <v>0</v>
      </c>
      <c r="T270" s="150">
        <f>S270*H270</f>
        <v>0</v>
      </c>
      <c r="U270" s="150">
        <v>4.6999999999999999E-4</v>
      </c>
      <c r="V270" s="150">
        <f>U270*H270</f>
        <v>3.5790500000000001</v>
      </c>
      <c r="W270" s="150">
        <v>0</v>
      </c>
      <c r="X270" s="151">
        <f>W270*H270</f>
        <v>0</v>
      </c>
      <c r="AR270" s="152" t="s">
        <v>174</v>
      </c>
      <c r="AT270" s="152" t="s">
        <v>170</v>
      </c>
      <c r="AU270" s="152" t="s">
        <v>86</v>
      </c>
      <c r="AY270" s="18" t="s">
        <v>165</v>
      </c>
      <c r="BE270" s="153">
        <f>IF(O270="základní",K270,0)</f>
        <v>0</v>
      </c>
      <c r="BF270" s="153">
        <f>IF(O270="snížená",K270,0)</f>
        <v>0</v>
      </c>
      <c r="BG270" s="153">
        <f>IF(O270="zákl. přenesená",K270,0)</f>
        <v>0</v>
      </c>
      <c r="BH270" s="153">
        <f>IF(O270="sníž. přenesená",K270,0)</f>
        <v>0</v>
      </c>
      <c r="BI270" s="153">
        <f>IF(O270="nulová",K270,0)</f>
        <v>0</v>
      </c>
      <c r="BJ270" s="18" t="s">
        <v>84</v>
      </c>
      <c r="BK270" s="153">
        <f>ROUND(P270*H270,2)</f>
        <v>0</v>
      </c>
      <c r="BL270" s="18" t="s">
        <v>174</v>
      </c>
      <c r="BM270" s="152" t="s">
        <v>1512</v>
      </c>
    </row>
    <row r="271" spans="2:65" s="12" customFormat="1" x14ac:dyDescent="0.2">
      <c r="B271" s="164"/>
      <c r="D271" s="165" t="s">
        <v>603</v>
      </c>
      <c r="E271" s="166" t="s">
        <v>3</v>
      </c>
      <c r="F271" s="167" t="s">
        <v>1513</v>
      </c>
      <c r="H271" s="168">
        <v>7615</v>
      </c>
      <c r="I271" s="169"/>
      <c r="J271" s="169"/>
      <c r="M271" s="164"/>
      <c r="N271" s="170"/>
      <c r="X271" s="171"/>
      <c r="AT271" s="166" t="s">
        <v>603</v>
      </c>
      <c r="AU271" s="166" t="s">
        <v>86</v>
      </c>
      <c r="AV271" s="12" t="s">
        <v>86</v>
      </c>
      <c r="AW271" s="12" t="s">
        <v>5</v>
      </c>
      <c r="AX271" s="12" t="s">
        <v>84</v>
      </c>
      <c r="AY271" s="166" t="s">
        <v>165</v>
      </c>
    </row>
    <row r="272" spans="2:65" s="1" customFormat="1" ht="16.5" customHeight="1" x14ac:dyDescent="0.2">
      <c r="B272" s="138"/>
      <c r="C272" s="139" t="s">
        <v>406</v>
      </c>
      <c r="D272" s="139" t="s">
        <v>170</v>
      </c>
      <c r="E272" s="140" t="s">
        <v>1514</v>
      </c>
      <c r="F272" s="141" t="s">
        <v>1515</v>
      </c>
      <c r="G272" s="142" t="s">
        <v>173</v>
      </c>
      <c r="H272" s="143">
        <v>150</v>
      </c>
      <c r="I272" s="144"/>
      <c r="J272" s="144"/>
      <c r="K272" s="145">
        <f>ROUND(P272*H272,2)</f>
        <v>0</v>
      </c>
      <c r="L272" s="146"/>
      <c r="M272" s="33"/>
      <c r="N272" s="147" t="s">
        <v>3</v>
      </c>
      <c r="O272" s="148" t="s">
        <v>45</v>
      </c>
      <c r="P272" s="149">
        <f>I272+J272</f>
        <v>0</v>
      </c>
      <c r="Q272" s="149">
        <f>ROUND(I272*H272,2)</f>
        <v>0</v>
      </c>
      <c r="R272" s="149">
        <f>ROUND(J272*H272,2)</f>
        <v>0</v>
      </c>
      <c r="T272" s="150">
        <f>S272*H272</f>
        <v>0</v>
      </c>
      <c r="U272" s="150">
        <v>0</v>
      </c>
      <c r="V272" s="150">
        <f>U272*H272</f>
        <v>0</v>
      </c>
      <c r="W272" s="150">
        <v>0</v>
      </c>
      <c r="X272" s="151">
        <f>W272*H272</f>
        <v>0</v>
      </c>
      <c r="AR272" s="152" t="s">
        <v>174</v>
      </c>
      <c r="AT272" s="152" t="s">
        <v>170</v>
      </c>
      <c r="AU272" s="152" t="s">
        <v>86</v>
      </c>
      <c r="AY272" s="18" t="s">
        <v>165</v>
      </c>
      <c r="BE272" s="153">
        <f>IF(O272="základní",K272,0)</f>
        <v>0</v>
      </c>
      <c r="BF272" s="153">
        <f>IF(O272="snížená",K272,0)</f>
        <v>0</v>
      </c>
      <c r="BG272" s="153">
        <f>IF(O272="zákl. přenesená",K272,0)</f>
        <v>0</v>
      </c>
      <c r="BH272" s="153">
        <f>IF(O272="sníž. přenesená",K272,0)</f>
        <v>0</v>
      </c>
      <c r="BI272" s="153">
        <f>IF(O272="nulová",K272,0)</f>
        <v>0</v>
      </c>
      <c r="BJ272" s="18" t="s">
        <v>84</v>
      </c>
      <c r="BK272" s="153">
        <f>ROUND(P272*H272,2)</f>
        <v>0</v>
      </c>
      <c r="BL272" s="18" t="s">
        <v>174</v>
      </c>
      <c r="BM272" s="152" t="s">
        <v>1516</v>
      </c>
    </row>
    <row r="273" spans="2:65" s="1" customFormat="1" ht="16.5" customHeight="1" x14ac:dyDescent="0.2">
      <c r="B273" s="138"/>
      <c r="C273" s="139" t="s">
        <v>408</v>
      </c>
      <c r="D273" s="139" t="s">
        <v>170</v>
      </c>
      <c r="E273" s="140" t="s">
        <v>1517</v>
      </c>
      <c r="F273" s="141" t="s">
        <v>1518</v>
      </c>
      <c r="G273" s="142" t="s">
        <v>597</v>
      </c>
      <c r="H273" s="143">
        <v>50</v>
      </c>
      <c r="I273" s="144"/>
      <c r="J273" s="144"/>
      <c r="K273" s="145">
        <f>ROUND(P273*H273,2)</f>
        <v>0</v>
      </c>
      <c r="L273" s="146"/>
      <c r="M273" s="33"/>
      <c r="N273" s="147" t="s">
        <v>3</v>
      </c>
      <c r="O273" s="148" t="s">
        <v>45</v>
      </c>
      <c r="P273" s="149">
        <f>I273+J273</f>
        <v>0</v>
      </c>
      <c r="Q273" s="149">
        <f>ROUND(I273*H273,2)</f>
        <v>0</v>
      </c>
      <c r="R273" s="149">
        <f>ROUND(J273*H273,2)</f>
        <v>0</v>
      </c>
      <c r="T273" s="150">
        <f>S273*H273</f>
        <v>0</v>
      </c>
      <c r="U273" s="150">
        <v>0</v>
      </c>
      <c r="V273" s="150">
        <f>U273*H273</f>
        <v>0</v>
      </c>
      <c r="W273" s="150">
        <v>2.4</v>
      </c>
      <c r="X273" s="151">
        <f>W273*H273</f>
        <v>120</v>
      </c>
      <c r="AR273" s="152" t="s">
        <v>174</v>
      </c>
      <c r="AT273" s="152" t="s">
        <v>170</v>
      </c>
      <c r="AU273" s="152" t="s">
        <v>86</v>
      </c>
      <c r="AY273" s="18" t="s">
        <v>165</v>
      </c>
      <c r="BE273" s="153">
        <f>IF(O273="základní",K273,0)</f>
        <v>0</v>
      </c>
      <c r="BF273" s="153">
        <f>IF(O273="snížená",K273,0)</f>
        <v>0</v>
      </c>
      <c r="BG273" s="153">
        <f>IF(O273="zákl. přenesená",K273,0)</f>
        <v>0</v>
      </c>
      <c r="BH273" s="153">
        <f>IF(O273="sníž. přenesená",K273,0)</f>
        <v>0</v>
      </c>
      <c r="BI273" s="153">
        <f>IF(O273="nulová",K273,0)</f>
        <v>0</v>
      </c>
      <c r="BJ273" s="18" t="s">
        <v>84</v>
      </c>
      <c r="BK273" s="153">
        <f>ROUND(P273*H273,2)</f>
        <v>0</v>
      </c>
      <c r="BL273" s="18" t="s">
        <v>174</v>
      </c>
      <c r="BM273" s="152" t="s">
        <v>1519</v>
      </c>
    </row>
    <row r="274" spans="2:65" s="12" customFormat="1" x14ac:dyDescent="0.2">
      <c r="B274" s="164"/>
      <c r="D274" s="165" t="s">
        <v>603</v>
      </c>
      <c r="E274" s="166" t="s">
        <v>3</v>
      </c>
      <c r="F274" s="167" t="s">
        <v>1520</v>
      </c>
      <c r="H274" s="168">
        <v>50</v>
      </c>
      <c r="I274" s="169"/>
      <c r="J274" s="169"/>
      <c r="M274" s="164"/>
      <c r="N274" s="170"/>
      <c r="X274" s="171"/>
      <c r="AT274" s="166" t="s">
        <v>603</v>
      </c>
      <c r="AU274" s="166" t="s">
        <v>86</v>
      </c>
      <c r="AV274" s="12" t="s">
        <v>86</v>
      </c>
      <c r="AW274" s="12" t="s">
        <v>5</v>
      </c>
      <c r="AX274" s="12" t="s">
        <v>84</v>
      </c>
      <c r="AY274" s="166" t="s">
        <v>165</v>
      </c>
    </row>
    <row r="275" spans="2:65" s="11" customFormat="1" ht="22.75" customHeight="1" x14ac:dyDescent="0.25">
      <c r="B275" s="125"/>
      <c r="D275" s="126" t="s">
        <v>75</v>
      </c>
      <c r="E275" s="136" t="s">
        <v>1521</v>
      </c>
      <c r="F275" s="136" t="s">
        <v>1522</v>
      </c>
      <c r="I275" s="128"/>
      <c r="J275" s="128"/>
      <c r="K275" s="137">
        <f>BK275</f>
        <v>0</v>
      </c>
      <c r="M275" s="125"/>
      <c r="N275" s="130"/>
      <c r="Q275" s="131">
        <f>SUM(Q276:Q289)</f>
        <v>0</v>
      </c>
      <c r="R275" s="131">
        <f>SUM(R276:R289)</f>
        <v>0</v>
      </c>
      <c r="T275" s="132">
        <f>SUM(T276:T289)</f>
        <v>0</v>
      </c>
      <c r="V275" s="132">
        <f>SUM(V276:V289)</f>
        <v>0</v>
      </c>
      <c r="X275" s="133">
        <f>SUM(X276:X289)</f>
        <v>0</v>
      </c>
      <c r="AR275" s="126" t="s">
        <v>84</v>
      </c>
      <c r="AT275" s="134" t="s">
        <v>75</v>
      </c>
      <c r="AU275" s="134" t="s">
        <v>84</v>
      </c>
      <c r="AY275" s="126" t="s">
        <v>165</v>
      </c>
      <c r="BK275" s="135">
        <f>SUM(BK276:BK289)</f>
        <v>0</v>
      </c>
    </row>
    <row r="276" spans="2:65" s="1" customFormat="1" ht="37.75" customHeight="1" x14ac:dyDescent="0.2">
      <c r="B276" s="138"/>
      <c r="C276" s="139" t="s">
        <v>410</v>
      </c>
      <c r="D276" s="139" t="s">
        <v>170</v>
      </c>
      <c r="E276" s="140" t="s">
        <v>1523</v>
      </c>
      <c r="F276" s="141" t="s">
        <v>1524</v>
      </c>
      <c r="G276" s="142" t="s">
        <v>1366</v>
      </c>
      <c r="H276" s="143">
        <v>1848.94</v>
      </c>
      <c r="I276" s="144"/>
      <c r="J276" s="144"/>
      <c r="K276" s="145">
        <f>ROUND(P276*H276,2)</f>
        <v>0</v>
      </c>
      <c r="L276" s="146"/>
      <c r="M276" s="33"/>
      <c r="N276" s="147" t="s">
        <v>3</v>
      </c>
      <c r="O276" s="148" t="s">
        <v>45</v>
      </c>
      <c r="P276" s="149">
        <f>I276+J276</f>
        <v>0</v>
      </c>
      <c r="Q276" s="149">
        <f>ROUND(I276*H276,2)</f>
        <v>0</v>
      </c>
      <c r="R276" s="149">
        <f>ROUND(J276*H276,2)</f>
        <v>0</v>
      </c>
      <c r="T276" s="150">
        <f>S276*H276</f>
        <v>0</v>
      </c>
      <c r="U276" s="150">
        <v>0</v>
      </c>
      <c r="V276" s="150">
        <f>U276*H276</f>
        <v>0</v>
      </c>
      <c r="W276" s="150">
        <v>0</v>
      </c>
      <c r="X276" s="151">
        <f>W276*H276</f>
        <v>0</v>
      </c>
      <c r="AR276" s="152" t="s">
        <v>174</v>
      </c>
      <c r="AT276" s="152" t="s">
        <v>170</v>
      </c>
      <c r="AU276" s="152" t="s">
        <v>86</v>
      </c>
      <c r="AY276" s="18" t="s">
        <v>165</v>
      </c>
      <c r="BE276" s="153">
        <f>IF(O276="základní",K276,0)</f>
        <v>0</v>
      </c>
      <c r="BF276" s="153">
        <f>IF(O276="snížená",K276,0)</f>
        <v>0</v>
      </c>
      <c r="BG276" s="153">
        <f>IF(O276="zákl. přenesená",K276,0)</f>
        <v>0</v>
      </c>
      <c r="BH276" s="153">
        <f>IF(O276="sníž. přenesená",K276,0)</f>
        <v>0</v>
      </c>
      <c r="BI276" s="153">
        <f>IF(O276="nulová",K276,0)</f>
        <v>0</v>
      </c>
      <c r="BJ276" s="18" t="s">
        <v>84</v>
      </c>
      <c r="BK276" s="153">
        <f>ROUND(P276*H276,2)</f>
        <v>0</v>
      </c>
      <c r="BL276" s="18" t="s">
        <v>174</v>
      </c>
      <c r="BM276" s="152" t="s">
        <v>1525</v>
      </c>
    </row>
    <row r="277" spans="2:65" s="12" customFormat="1" x14ac:dyDescent="0.2">
      <c r="B277" s="164"/>
      <c r="D277" s="165" t="s">
        <v>603</v>
      </c>
      <c r="E277" s="166" t="s">
        <v>3</v>
      </c>
      <c r="F277" s="167" t="s">
        <v>1526</v>
      </c>
      <c r="H277" s="168">
        <v>805</v>
      </c>
      <c r="I277" s="169"/>
      <c r="J277" s="169"/>
      <c r="M277" s="164"/>
      <c r="N277" s="170"/>
      <c r="X277" s="171"/>
      <c r="AT277" s="166" t="s">
        <v>603</v>
      </c>
      <c r="AU277" s="166" t="s">
        <v>86</v>
      </c>
      <c r="AV277" s="12" t="s">
        <v>86</v>
      </c>
      <c r="AW277" s="12" t="s">
        <v>5</v>
      </c>
      <c r="AX277" s="12" t="s">
        <v>76</v>
      </c>
      <c r="AY277" s="166" t="s">
        <v>165</v>
      </c>
    </row>
    <row r="278" spans="2:65" s="12" customFormat="1" x14ac:dyDescent="0.2">
      <c r="B278" s="164"/>
      <c r="D278" s="165" t="s">
        <v>603</v>
      </c>
      <c r="E278" s="166" t="s">
        <v>3</v>
      </c>
      <c r="F278" s="167" t="s">
        <v>1527</v>
      </c>
      <c r="H278" s="168">
        <v>898.56</v>
      </c>
      <c r="I278" s="169"/>
      <c r="J278" s="169"/>
      <c r="M278" s="164"/>
      <c r="N278" s="170"/>
      <c r="X278" s="171"/>
      <c r="AT278" s="166" t="s">
        <v>603</v>
      </c>
      <c r="AU278" s="166" t="s">
        <v>86</v>
      </c>
      <c r="AV278" s="12" t="s">
        <v>86</v>
      </c>
      <c r="AW278" s="12" t="s">
        <v>5</v>
      </c>
      <c r="AX278" s="12" t="s">
        <v>76</v>
      </c>
      <c r="AY278" s="166" t="s">
        <v>165</v>
      </c>
    </row>
    <row r="279" spans="2:65" s="12" customFormat="1" x14ac:dyDescent="0.2">
      <c r="B279" s="164"/>
      <c r="D279" s="165" t="s">
        <v>603</v>
      </c>
      <c r="E279" s="166" t="s">
        <v>3</v>
      </c>
      <c r="F279" s="167" t="s">
        <v>1528</v>
      </c>
      <c r="H279" s="168">
        <v>25.38</v>
      </c>
      <c r="I279" s="169"/>
      <c r="J279" s="169"/>
      <c r="M279" s="164"/>
      <c r="N279" s="170"/>
      <c r="X279" s="171"/>
      <c r="AT279" s="166" t="s">
        <v>603</v>
      </c>
      <c r="AU279" s="166" t="s">
        <v>86</v>
      </c>
      <c r="AV279" s="12" t="s">
        <v>86</v>
      </c>
      <c r="AW279" s="12" t="s">
        <v>5</v>
      </c>
      <c r="AX279" s="12" t="s">
        <v>76</v>
      </c>
      <c r="AY279" s="166" t="s">
        <v>165</v>
      </c>
    </row>
    <row r="280" spans="2:65" s="12" customFormat="1" x14ac:dyDescent="0.2">
      <c r="B280" s="164"/>
      <c r="D280" s="165" t="s">
        <v>603</v>
      </c>
      <c r="E280" s="166" t="s">
        <v>3</v>
      </c>
      <c r="F280" s="167" t="s">
        <v>1529</v>
      </c>
      <c r="H280" s="168">
        <v>120</v>
      </c>
      <c r="I280" s="169"/>
      <c r="J280" s="169"/>
      <c r="M280" s="164"/>
      <c r="N280" s="170"/>
      <c r="X280" s="171"/>
      <c r="AT280" s="166" t="s">
        <v>603</v>
      </c>
      <c r="AU280" s="166" t="s">
        <v>86</v>
      </c>
      <c r="AV280" s="12" t="s">
        <v>86</v>
      </c>
      <c r="AW280" s="12" t="s">
        <v>5</v>
      </c>
      <c r="AX280" s="12" t="s">
        <v>76</v>
      </c>
      <c r="AY280" s="166" t="s">
        <v>165</v>
      </c>
    </row>
    <row r="281" spans="2:65" s="13" customFormat="1" x14ac:dyDescent="0.2">
      <c r="B281" s="172"/>
      <c r="D281" s="165" t="s">
        <v>603</v>
      </c>
      <c r="E281" s="173" t="s">
        <v>3</v>
      </c>
      <c r="F281" s="174" t="s">
        <v>606</v>
      </c>
      <c r="H281" s="175">
        <v>1848.94</v>
      </c>
      <c r="I281" s="176"/>
      <c r="J281" s="176"/>
      <c r="M281" s="172"/>
      <c r="N281" s="177"/>
      <c r="X281" s="178"/>
      <c r="AT281" s="173" t="s">
        <v>603</v>
      </c>
      <c r="AU281" s="173" t="s">
        <v>86</v>
      </c>
      <c r="AV281" s="13" t="s">
        <v>174</v>
      </c>
      <c r="AW281" s="13" t="s">
        <v>5</v>
      </c>
      <c r="AX281" s="13" t="s">
        <v>84</v>
      </c>
      <c r="AY281" s="173" t="s">
        <v>165</v>
      </c>
    </row>
    <row r="282" spans="2:65" s="1" customFormat="1" ht="37.75" customHeight="1" x14ac:dyDescent="0.2">
      <c r="B282" s="138"/>
      <c r="C282" s="139" t="s">
        <v>412</v>
      </c>
      <c r="D282" s="139" t="s">
        <v>170</v>
      </c>
      <c r="E282" s="140" t="s">
        <v>1530</v>
      </c>
      <c r="F282" s="141" t="s">
        <v>1531</v>
      </c>
      <c r="G282" s="142" t="s">
        <v>1366</v>
      </c>
      <c r="H282" s="143">
        <v>16640.46</v>
      </c>
      <c r="I282" s="144"/>
      <c r="J282" s="144"/>
      <c r="K282" s="145">
        <f>ROUND(P282*H282,2)</f>
        <v>0</v>
      </c>
      <c r="L282" s="146"/>
      <c r="M282" s="33"/>
      <c r="N282" s="147" t="s">
        <v>3</v>
      </c>
      <c r="O282" s="148" t="s">
        <v>45</v>
      </c>
      <c r="P282" s="149">
        <f>I282+J282</f>
        <v>0</v>
      </c>
      <c r="Q282" s="149">
        <f>ROUND(I282*H282,2)</f>
        <v>0</v>
      </c>
      <c r="R282" s="149">
        <f>ROUND(J282*H282,2)</f>
        <v>0</v>
      </c>
      <c r="T282" s="150">
        <f>S282*H282</f>
        <v>0</v>
      </c>
      <c r="U282" s="150">
        <v>0</v>
      </c>
      <c r="V282" s="150">
        <f>U282*H282</f>
        <v>0</v>
      </c>
      <c r="W282" s="150">
        <v>0</v>
      </c>
      <c r="X282" s="151">
        <f>W282*H282</f>
        <v>0</v>
      </c>
      <c r="AR282" s="152" t="s">
        <v>174</v>
      </c>
      <c r="AT282" s="152" t="s">
        <v>170</v>
      </c>
      <c r="AU282" s="152" t="s">
        <v>86</v>
      </c>
      <c r="AY282" s="18" t="s">
        <v>165</v>
      </c>
      <c r="BE282" s="153">
        <f>IF(O282="základní",K282,0)</f>
        <v>0</v>
      </c>
      <c r="BF282" s="153">
        <f>IF(O282="snížená",K282,0)</f>
        <v>0</v>
      </c>
      <c r="BG282" s="153">
        <f>IF(O282="zákl. přenesená",K282,0)</f>
        <v>0</v>
      </c>
      <c r="BH282" s="153">
        <f>IF(O282="sníž. přenesená",K282,0)</f>
        <v>0</v>
      </c>
      <c r="BI282" s="153">
        <f>IF(O282="nulová",K282,0)</f>
        <v>0</v>
      </c>
      <c r="BJ282" s="18" t="s">
        <v>84</v>
      </c>
      <c r="BK282" s="153">
        <f>ROUND(P282*H282,2)</f>
        <v>0</v>
      </c>
      <c r="BL282" s="18" t="s">
        <v>174</v>
      </c>
      <c r="BM282" s="152" t="s">
        <v>1532</v>
      </c>
    </row>
    <row r="283" spans="2:65" s="12" customFormat="1" x14ac:dyDescent="0.2">
      <c r="B283" s="164"/>
      <c r="D283" s="165" t="s">
        <v>603</v>
      </c>
      <c r="F283" s="167" t="s">
        <v>1533</v>
      </c>
      <c r="H283" s="168">
        <v>16640.46</v>
      </c>
      <c r="I283" s="169"/>
      <c r="J283" s="169"/>
      <c r="M283" s="164"/>
      <c r="N283" s="170"/>
      <c r="X283" s="171"/>
      <c r="AT283" s="166" t="s">
        <v>603</v>
      </c>
      <c r="AU283" s="166" t="s">
        <v>86</v>
      </c>
      <c r="AV283" s="12" t="s">
        <v>86</v>
      </c>
      <c r="AW283" s="12" t="s">
        <v>4</v>
      </c>
      <c r="AX283" s="12" t="s">
        <v>84</v>
      </c>
      <c r="AY283" s="166" t="s">
        <v>165</v>
      </c>
    </row>
    <row r="284" spans="2:65" s="1" customFormat="1" ht="44.25" customHeight="1" x14ac:dyDescent="0.2">
      <c r="B284" s="138"/>
      <c r="C284" s="139" t="s">
        <v>311</v>
      </c>
      <c r="D284" s="139" t="s">
        <v>170</v>
      </c>
      <c r="E284" s="140" t="s">
        <v>1534</v>
      </c>
      <c r="F284" s="141" t="s">
        <v>1535</v>
      </c>
      <c r="G284" s="142" t="s">
        <v>1366</v>
      </c>
      <c r="H284" s="143">
        <v>805</v>
      </c>
      <c r="I284" s="144"/>
      <c r="J284" s="144"/>
      <c r="K284" s="145">
        <f>ROUND(P284*H284,2)</f>
        <v>0</v>
      </c>
      <c r="L284" s="146"/>
      <c r="M284" s="33"/>
      <c r="N284" s="147" t="s">
        <v>3</v>
      </c>
      <c r="O284" s="148" t="s">
        <v>45</v>
      </c>
      <c r="P284" s="149">
        <f>I284+J284</f>
        <v>0</v>
      </c>
      <c r="Q284" s="149">
        <f>ROUND(I284*H284,2)</f>
        <v>0</v>
      </c>
      <c r="R284" s="149">
        <f>ROUND(J284*H284,2)</f>
        <v>0</v>
      </c>
      <c r="T284" s="150">
        <f>S284*H284</f>
        <v>0</v>
      </c>
      <c r="U284" s="150">
        <v>0</v>
      </c>
      <c r="V284" s="150">
        <f>U284*H284</f>
        <v>0</v>
      </c>
      <c r="W284" s="150">
        <v>0</v>
      </c>
      <c r="X284" s="151">
        <f>W284*H284</f>
        <v>0</v>
      </c>
      <c r="AR284" s="152" t="s">
        <v>174</v>
      </c>
      <c r="AT284" s="152" t="s">
        <v>170</v>
      </c>
      <c r="AU284" s="152" t="s">
        <v>86</v>
      </c>
      <c r="AY284" s="18" t="s">
        <v>165</v>
      </c>
      <c r="BE284" s="153">
        <f>IF(O284="základní",K284,0)</f>
        <v>0</v>
      </c>
      <c r="BF284" s="153">
        <f>IF(O284="snížená",K284,0)</f>
        <v>0</v>
      </c>
      <c r="BG284" s="153">
        <f>IF(O284="zákl. přenesená",K284,0)</f>
        <v>0</v>
      </c>
      <c r="BH284" s="153">
        <f>IF(O284="sníž. přenesená",K284,0)</f>
        <v>0</v>
      </c>
      <c r="BI284" s="153">
        <f>IF(O284="nulová",K284,0)</f>
        <v>0</v>
      </c>
      <c r="BJ284" s="18" t="s">
        <v>84</v>
      </c>
      <c r="BK284" s="153">
        <f>ROUND(P284*H284,2)</f>
        <v>0</v>
      </c>
      <c r="BL284" s="18" t="s">
        <v>174</v>
      </c>
      <c r="BM284" s="152" t="s">
        <v>1536</v>
      </c>
    </row>
    <row r="285" spans="2:65" s="1" customFormat="1" ht="44.25" customHeight="1" x14ac:dyDescent="0.2">
      <c r="B285" s="138"/>
      <c r="C285" s="139" t="s">
        <v>417</v>
      </c>
      <c r="D285" s="139" t="s">
        <v>170</v>
      </c>
      <c r="E285" s="140" t="s">
        <v>1537</v>
      </c>
      <c r="F285" s="141" t="s">
        <v>1538</v>
      </c>
      <c r="G285" s="142" t="s">
        <v>1366</v>
      </c>
      <c r="H285" s="143">
        <v>898.56</v>
      </c>
      <c r="I285" s="144"/>
      <c r="J285" s="144"/>
      <c r="K285" s="145">
        <f>ROUND(P285*H285,2)</f>
        <v>0</v>
      </c>
      <c r="L285" s="146"/>
      <c r="M285" s="33"/>
      <c r="N285" s="147" t="s">
        <v>3</v>
      </c>
      <c r="O285" s="148" t="s">
        <v>45</v>
      </c>
      <c r="P285" s="149">
        <f>I285+J285</f>
        <v>0</v>
      </c>
      <c r="Q285" s="149">
        <f>ROUND(I285*H285,2)</f>
        <v>0</v>
      </c>
      <c r="R285" s="149">
        <f>ROUND(J285*H285,2)</f>
        <v>0</v>
      </c>
      <c r="T285" s="150">
        <f>S285*H285</f>
        <v>0</v>
      </c>
      <c r="U285" s="150">
        <v>0</v>
      </c>
      <c r="V285" s="150">
        <f>U285*H285</f>
        <v>0</v>
      </c>
      <c r="W285" s="150">
        <v>0</v>
      </c>
      <c r="X285" s="151">
        <f>W285*H285</f>
        <v>0</v>
      </c>
      <c r="AR285" s="152" t="s">
        <v>174</v>
      </c>
      <c r="AT285" s="152" t="s">
        <v>170</v>
      </c>
      <c r="AU285" s="152" t="s">
        <v>86</v>
      </c>
      <c r="AY285" s="18" t="s">
        <v>165</v>
      </c>
      <c r="BE285" s="153">
        <f>IF(O285="základní",K285,0)</f>
        <v>0</v>
      </c>
      <c r="BF285" s="153">
        <f>IF(O285="snížená",K285,0)</f>
        <v>0</v>
      </c>
      <c r="BG285" s="153">
        <f>IF(O285="zákl. přenesená",K285,0)</f>
        <v>0</v>
      </c>
      <c r="BH285" s="153">
        <f>IF(O285="sníž. přenesená",K285,0)</f>
        <v>0</v>
      </c>
      <c r="BI285" s="153">
        <f>IF(O285="nulová",K285,0)</f>
        <v>0</v>
      </c>
      <c r="BJ285" s="18" t="s">
        <v>84</v>
      </c>
      <c r="BK285" s="153">
        <f>ROUND(P285*H285,2)</f>
        <v>0</v>
      </c>
      <c r="BL285" s="18" t="s">
        <v>174</v>
      </c>
      <c r="BM285" s="152" t="s">
        <v>1539</v>
      </c>
    </row>
    <row r="286" spans="2:65" s="12" customFormat="1" x14ac:dyDescent="0.2">
      <c r="B286" s="164"/>
      <c r="D286" s="165" t="s">
        <v>603</v>
      </c>
      <c r="E286" s="166" t="s">
        <v>3</v>
      </c>
      <c r="F286" s="167" t="s">
        <v>1527</v>
      </c>
      <c r="H286" s="168">
        <v>898.56</v>
      </c>
      <c r="I286" s="169"/>
      <c r="J286" s="169"/>
      <c r="M286" s="164"/>
      <c r="N286" s="170"/>
      <c r="X286" s="171"/>
      <c r="AT286" s="166" t="s">
        <v>603</v>
      </c>
      <c r="AU286" s="166" t="s">
        <v>86</v>
      </c>
      <c r="AV286" s="12" t="s">
        <v>86</v>
      </c>
      <c r="AW286" s="12" t="s">
        <v>5</v>
      </c>
      <c r="AX286" s="12" t="s">
        <v>84</v>
      </c>
      <c r="AY286" s="166" t="s">
        <v>165</v>
      </c>
    </row>
    <row r="287" spans="2:65" s="1" customFormat="1" ht="44.25" customHeight="1" x14ac:dyDescent="0.2">
      <c r="B287" s="138"/>
      <c r="C287" s="139" t="s">
        <v>421</v>
      </c>
      <c r="D287" s="139" t="s">
        <v>170</v>
      </c>
      <c r="E287" s="140" t="s">
        <v>1540</v>
      </c>
      <c r="F287" s="141" t="s">
        <v>1541</v>
      </c>
      <c r="G287" s="142" t="s">
        <v>1366</v>
      </c>
      <c r="H287" s="143">
        <v>120</v>
      </c>
      <c r="I287" s="144"/>
      <c r="J287" s="144"/>
      <c r="K287" s="145">
        <f>ROUND(P287*H287,2)</f>
        <v>0</v>
      </c>
      <c r="L287" s="146"/>
      <c r="M287" s="33"/>
      <c r="N287" s="147" t="s">
        <v>3</v>
      </c>
      <c r="O287" s="148" t="s">
        <v>45</v>
      </c>
      <c r="P287" s="149">
        <f>I287+J287</f>
        <v>0</v>
      </c>
      <c r="Q287" s="149">
        <f>ROUND(I287*H287,2)</f>
        <v>0</v>
      </c>
      <c r="R287" s="149">
        <f>ROUND(J287*H287,2)</f>
        <v>0</v>
      </c>
      <c r="T287" s="150">
        <f>S287*H287</f>
        <v>0</v>
      </c>
      <c r="U287" s="150">
        <v>0</v>
      </c>
      <c r="V287" s="150">
        <f>U287*H287</f>
        <v>0</v>
      </c>
      <c r="W287" s="150">
        <v>0</v>
      </c>
      <c r="X287" s="151">
        <f>W287*H287</f>
        <v>0</v>
      </c>
      <c r="AR287" s="152" t="s">
        <v>174</v>
      </c>
      <c r="AT287" s="152" t="s">
        <v>170</v>
      </c>
      <c r="AU287" s="152" t="s">
        <v>86</v>
      </c>
      <c r="AY287" s="18" t="s">
        <v>165</v>
      </c>
      <c r="BE287" s="153">
        <f>IF(O287="základní",K287,0)</f>
        <v>0</v>
      </c>
      <c r="BF287" s="153">
        <f>IF(O287="snížená",K287,0)</f>
        <v>0</v>
      </c>
      <c r="BG287" s="153">
        <f>IF(O287="zákl. přenesená",K287,0)</f>
        <v>0</v>
      </c>
      <c r="BH287" s="153">
        <f>IF(O287="sníž. přenesená",K287,0)</f>
        <v>0</v>
      </c>
      <c r="BI287" s="153">
        <f>IF(O287="nulová",K287,0)</f>
        <v>0</v>
      </c>
      <c r="BJ287" s="18" t="s">
        <v>84</v>
      </c>
      <c r="BK287" s="153">
        <f>ROUND(P287*H287,2)</f>
        <v>0</v>
      </c>
      <c r="BL287" s="18" t="s">
        <v>174</v>
      </c>
      <c r="BM287" s="152" t="s">
        <v>1542</v>
      </c>
    </row>
    <row r="288" spans="2:65" s="1" customFormat="1" ht="44.25" customHeight="1" x14ac:dyDescent="0.2">
      <c r="B288" s="138"/>
      <c r="C288" s="139" t="s">
        <v>425</v>
      </c>
      <c r="D288" s="139" t="s">
        <v>170</v>
      </c>
      <c r="E288" s="140" t="s">
        <v>1543</v>
      </c>
      <c r="F288" s="141" t="s">
        <v>1544</v>
      </c>
      <c r="G288" s="142" t="s">
        <v>1366</v>
      </c>
      <c r="H288" s="143">
        <v>25.38</v>
      </c>
      <c r="I288" s="144"/>
      <c r="J288" s="144"/>
      <c r="K288" s="145">
        <f>ROUND(P288*H288,2)</f>
        <v>0</v>
      </c>
      <c r="L288" s="146"/>
      <c r="M288" s="33"/>
      <c r="N288" s="147" t="s">
        <v>3</v>
      </c>
      <c r="O288" s="148" t="s">
        <v>45</v>
      </c>
      <c r="P288" s="149">
        <f>I288+J288</f>
        <v>0</v>
      </c>
      <c r="Q288" s="149">
        <f>ROUND(I288*H288,2)</f>
        <v>0</v>
      </c>
      <c r="R288" s="149">
        <f>ROUND(J288*H288,2)</f>
        <v>0</v>
      </c>
      <c r="T288" s="150">
        <f>S288*H288</f>
        <v>0</v>
      </c>
      <c r="U288" s="150">
        <v>0</v>
      </c>
      <c r="V288" s="150">
        <f>U288*H288</f>
        <v>0</v>
      </c>
      <c r="W288" s="150">
        <v>0</v>
      </c>
      <c r="X288" s="151">
        <f>W288*H288</f>
        <v>0</v>
      </c>
      <c r="AR288" s="152" t="s">
        <v>174</v>
      </c>
      <c r="AT288" s="152" t="s">
        <v>170</v>
      </c>
      <c r="AU288" s="152" t="s">
        <v>86</v>
      </c>
      <c r="AY288" s="18" t="s">
        <v>165</v>
      </c>
      <c r="BE288" s="153">
        <f>IF(O288="základní",K288,0)</f>
        <v>0</v>
      </c>
      <c r="BF288" s="153">
        <f>IF(O288="snížená",K288,0)</f>
        <v>0</v>
      </c>
      <c r="BG288" s="153">
        <f>IF(O288="zákl. přenesená",K288,0)</f>
        <v>0</v>
      </c>
      <c r="BH288" s="153">
        <f>IF(O288="sníž. přenesená",K288,0)</f>
        <v>0</v>
      </c>
      <c r="BI288" s="153">
        <f>IF(O288="nulová",K288,0)</f>
        <v>0</v>
      </c>
      <c r="BJ288" s="18" t="s">
        <v>84</v>
      </c>
      <c r="BK288" s="153">
        <f>ROUND(P288*H288,2)</f>
        <v>0</v>
      </c>
      <c r="BL288" s="18" t="s">
        <v>174</v>
      </c>
      <c r="BM288" s="152" t="s">
        <v>1545</v>
      </c>
    </row>
    <row r="289" spans="2:65" s="12" customFormat="1" x14ac:dyDescent="0.2">
      <c r="B289" s="164"/>
      <c r="D289" s="165" t="s">
        <v>603</v>
      </c>
      <c r="E289" s="166" t="s">
        <v>3</v>
      </c>
      <c r="F289" s="167" t="s">
        <v>1528</v>
      </c>
      <c r="H289" s="168">
        <v>25.38</v>
      </c>
      <c r="I289" s="169"/>
      <c r="J289" s="169"/>
      <c r="M289" s="164"/>
      <c r="N289" s="170"/>
      <c r="X289" s="171"/>
      <c r="AT289" s="166" t="s">
        <v>603</v>
      </c>
      <c r="AU289" s="166" t="s">
        <v>86</v>
      </c>
      <c r="AV289" s="12" t="s">
        <v>86</v>
      </c>
      <c r="AW289" s="12" t="s">
        <v>5</v>
      </c>
      <c r="AX289" s="12" t="s">
        <v>84</v>
      </c>
      <c r="AY289" s="166" t="s">
        <v>165</v>
      </c>
    </row>
    <row r="290" spans="2:65" s="11" customFormat="1" ht="26" customHeight="1" x14ac:dyDescent="0.35">
      <c r="B290" s="125"/>
      <c r="D290" s="126" t="s">
        <v>75</v>
      </c>
      <c r="E290" s="127" t="s">
        <v>1228</v>
      </c>
      <c r="F290" s="127" t="s">
        <v>1229</v>
      </c>
      <c r="I290" s="128"/>
      <c r="J290" s="128"/>
      <c r="K290" s="129">
        <f>BK290</f>
        <v>0</v>
      </c>
      <c r="M290" s="125"/>
      <c r="N290" s="130"/>
      <c r="Q290" s="131">
        <f>Q291+Q295+Q299</f>
        <v>0</v>
      </c>
      <c r="R290" s="131">
        <f>R291+R295+R299</f>
        <v>0</v>
      </c>
      <c r="T290" s="132">
        <f>T291+T295+T299</f>
        <v>0</v>
      </c>
      <c r="V290" s="132">
        <f>V291+V295+V299</f>
        <v>15.021559999999999</v>
      </c>
      <c r="X290" s="133">
        <f>X291+X295+X299</f>
        <v>0</v>
      </c>
      <c r="AR290" s="126" t="s">
        <v>86</v>
      </c>
      <c r="AT290" s="134" t="s">
        <v>75</v>
      </c>
      <c r="AU290" s="134" t="s">
        <v>76</v>
      </c>
      <c r="AY290" s="126" t="s">
        <v>165</v>
      </c>
      <c r="BK290" s="135">
        <f>BK291+BK295+BK299</f>
        <v>0</v>
      </c>
    </row>
    <row r="291" spans="2:65" s="11" customFormat="1" ht="22.75" customHeight="1" x14ac:dyDescent="0.25">
      <c r="B291" s="125"/>
      <c r="D291" s="126" t="s">
        <v>75</v>
      </c>
      <c r="E291" s="136" t="s">
        <v>1546</v>
      </c>
      <c r="F291" s="136" t="s">
        <v>1547</v>
      </c>
      <c r="I291" s="128"/>
      <c r="J291" s="128"/>
      <c r="K291" s="137">
        <f>BK291</f>
        <v>0</v>
      </c>
      <c r="M291" s="125"/>
      <c r="N291" s="130"/>
      <c r="Q291" s="131">
        <f>SUM(Q292:Q294)</f>
        <v>0</v>
      </c>
      <c r="R291" s="131">
        <f>SUM(R292:R294)</f>
        <v>0</v>
      </c>
      <c r="T291" s="132">
        <f>SUM(T292:T294)</f>
        <v>0</v>
      </c>
      <c r="V291" s="132">
        <f>SUM(V292:V294)</f>
        <v>0.56576000000000004</v>
      </c>
      <c r="X291" s="133">
        <f>SUM(X292:X294)</f>
        <v>0</v>
      </c>
      <c r="AR291" s="126" t="s">
        <v>86</v>
      </c>
      <c r="AT291" s="134" t="s">
        <v>75</v>
      </c>
      <c r="AU291" s="134" t="s">
        <v>84</v>
      </c>
      <c r="AY291" s="126" t="s">
        <v>165</v>
      </c>
      <c r="BK291" s="135">
        <f>SUM(BK292:BK294)</f>
        <v>0</v>
      </c>
    </row>
    <row r="292" spans="2:65" s="1" customFormat="1" ht="37.75" customHeight="1" x14ac:dyDescent="0.2">
      <c r="B292" s="138"/>
      <c r="C292" s="139" t="s">
        <v>427</v>
      </c>
      <c r="D292" s="139" t="s">
        <v>170</v>
      </c>
      <c r="E292" s="140" t="s">
        <v>1548</v>
      </c>
      <c r="F292" s="141" t="s">
        <v>1549</v>
      </c>
      <c r="G292" s="142" t="s">
        <v>991</v>
      </c>
      <c r="H292" s="143">
        <v>565.76</v>
      </c>
      <c r="I292" s="144"/>
      <c r="J292" s="144"/>
      <c r="K292" s="145">
        <f>ROUND(P292*H292,2)</f>
        <v>0</v>
      </c>
      <c r="L292" s="146"/>
      <c r="M292" s="33"/>
      <c r="N292" s="147" t="s">
        <v>3</v>
      </c>
      <c r="O292" s="148" t="s">
        <v>45</v>
      </c>
      <c r="P292" s="149">
        <f>I292+J292</f>
        <v>0</v>
      </c>
      <c r="Q292" s="149">
        <f>ROUND(I292*H292,2)</f>
        <v>0</v>
      </c>
      <c r="R292" s="149">
        <f>ROUND(J292*H292,2)</f>
        <v>0</v>
      </c>
      <c r="T292" s="150">
        <f>S292*H292</f>
        <v>0</v>
      </c>
      <c r="U292" s="150">
        <v>1E-3</v>
      </c>
      <c r="V292" s="150">
        <f>U292*H292</f>
        <v>0.56576000000000004</v>
      </c>
      <c r="W292" s="150">
        <v>0</v>
      </c>
      <c r="X292" s="151">
        <f>W292*H292</f>
        <v>0</v>
      </c>
      <c r="AR292" s="152" t="s">
        <v>231</v>
      </c>
      <c r="AT292" s="152" t="s">
        <v>170</v>
      </c>
      <c r="AU292" s="152" t="s">
        <v>86</v>
      </c>
      <c r="AY292" s="18" t="s">
        <v>165</v>
      </c>
      <c r="BE292" s="153">
        <f>IF(O292="základní",K292,0)</f>
        <v>0</v>
      </c>
      <c r="BF292" s="153">
        <f>IF(O292="snížená",K292,0)</f>
        <v>0</v>
      </c>
      <c r="BG292" s="153">
        <f>IF(O292="zákl. přenesená",K292,0)</f>
        <v>0</v>
      </c>
      <c r="BH292" s="153">
        <f>IF(O292="sníž. přenesená",K292,0)</f>
        <v>0</v>
      </c>
      <c r="BI292" s="153">
        <f>IF(O292="nulová",K292,0)</f>
        <v>0</v>
      </c>
      <c r="BJ292" s="18" t="s">
        <v>84</v>
      </c>
      <c r="BK292" s="153">
        <f>ROUND(P292*H292,2)</f>
        <v>0</v>
      </c>
      <c r="BL292" s="18" t="s">
        <v>231</v>
      </c>
      <c r="BM292" s="152" t="s">
        <v>1550</v>
      </c>
    </row>
    <row r="293" spans="2:65" s="12" customFormat="1" x14ac:dyDescent="0.2">
      <c r="B293" s="164"/>
      <c r="D293" s="165" t="s">
        <v>603</v>
      </c>
      <c r="E293" s="166" t="s">
        <v>3</v>
      </c>
      <c r="F293" s="167" t="s">
        <v>1551</v>
      </c>
      <c r="H293" s="168">
        <v>565.76</v>
      </c>
      <c r="I293" s="169"/>
      <c r="J293" s="169"/>
      <c r="M293" s="164"/>
      <c r="N293" s="170"/>
      <c r="X293" s="171"/>
      <c r="AT293" s="166" t="s">
        <v>603</v>
      </c>
      <c r="AU293" s="166" t="s">
        <v>86</v>
      </c>
      <c r="AV293" s="12" t="s">
        <v>86</v>
      </c>
      <c r="AW293" s="12" t="s">
        <v>5</v>
      </c>
      <c r="AX293" s="12" t="s">
        <v>84</v>
      </c>
      <c r="AY293" s="166" t="s">
        <v>165</v>
      </c>
    </row>
    <row r="294" spans="2:65" s="1" customFormat="1" ht="49" customHeight="1" x14ac:dyDescent="0.2">
      <c r="B294" s="138"/>
      <c r="C294" s="139" t="s">
        <v>431</v>
      </c>
      <c r="D294" s="139" t="s">
        <v>170</v>
      </c>
      <c r="E294" s="140" t="s">
        <v>1552</v>
      </c>
      <c r="F294" s="141" t="s">
        <v>1553</v>
      </c>
      <c r="G294" s="142" t="s">
        <v>1366</v>
      </c>
      <c r="H294" s="143">
        <v>0.56599999999999995</v>
      </c>
      <c r="I294" s="144"/>
      <c r="J294" s="144"/>
      <c r="K294" s="145">
        <f>ROUND(P294*H294,2)</f>
        <v>0</v>
      </c>
      <c r="L294" s="146"/>
      <c r="M294" s="33"/>
      <c r="N294" s="147" t="s">
        <v>3</v>
      </c>
      <c r="O294" s="148" t="s">
        <v>45</v>
      </c>
      <c r="P294" s="149">
        <f>I294+J294</f>
        <v>0</v>
      </c>
      <c r="Q294" s="149">
        <f>ROUND(I294*H294,2)</f>
        <v>0</v>
      </c>
      <c r="R294" s="149">
        <f>ROUND(J294*H294,2)</f>
        <v>0</v>
      </c>
      <c r="T294" s="150">
        <f>S294*H294</f>
        <v>0</v>
      </c>
      <c r="U294" s="150">
        <v>0</v>
      </c>
      <c r="V294" s="150">
        <f>U294*H294</f>
        <v>0</v>
      </c>
      <c r="W294" s="150">
        <v>0</v>
      </c>
      <c r="X294" s="151">
        <f>W294*H294</f>
        <v>0</v>
      </c>
      <c r="AR294" s="152" t="s">
        <v>231</v>
      </c>
      <c r="AT294" s="152" t="s">
        <v>170</v>
      </c>
      <c r="AU294" s="152" t="s">
        <v>86</v>
      </c>
      <c r="AY294" s="18" t="s">
        <v>165</v>
      </c>
      <c r="BE294" s="153">
        <f>IF(O294="základní",K294,0)</f>
        <v>0</v>
      </c>
      <c r="BF294" s="153">
        <f>IF(O294="snížená",K294,0)</f>
        <v>0</v>
      </c>
      <c r="BG294" s="153">
        <f>IF(O294="zákl. přenesená",K294,0)</f>
        <v>0</v>
      </c>
      <c r="BH294" s="153">
        <f>IF(O294="sníž. přenesená",K294,0)</f>
        <v>0</v>
      </c>
      <c r="BI294" s="153">
        <f>IF(O294="nulová",K294,0)</f>
        <v>0</v>
      </c>
      <c r="BJ294" s="18" t="s">
        <v>84</v>
      </c>
      <c r="BK294" s="153">
        <f>ROUND(P294*H294,2)</f>
        <v>0</v>
      </c>
      <c r="BL294" s="18" t="s">
        <v>231</v>
      </c>
      <c r="BM294" s="152" t="s">
        <v>1554</v>
      </c>
    </row>
    <row r="295" spans="2:65" s="11" customFormat="1" ht="22.75" customHeight="1" x14ac:dyDescent="0.25">
      <c r="B295" s="125"/>
      <c r="D295" s="126" t="s">
        <v>75</v>
      </c>
      <c r="E295" s="136" t="s">
        <v>1555</v>
      </c>
      <c r="F295" s="136" t="s">
        <v>1556</v>
      </c>
      <c r="I295" s="128"/>
      <c r="J295" s="128"/>
      <c r="K295" s="137">
        <f>BK295</f>
        <v>0</v>
      </c>
      <c r="M295" s="125"/>
      <c r="N295" s="130"/>
      <c r="Q295" s="131">
        <f>SUM(Q296:Q298)</f>
        <v>0</v>
      </c>
      <c r="R295" s="131">
        <f>SUM(R296:R298)</f>
        <v>0</v>
      </c>
      <c r="T295" s="132">
        <f>SUM(T296:T298)</f>
        <v>0</v>
      </c>
      <c r="V295" s="132">
        <f>SUM(V296:V298)</f>
        <v>9.3899999999999997E-2</v>
      </c>
      <c r="X295" s="133">
        <f>SUM(X296:X298)</f>
        <v>0</v>
      </c>
      <c r="AR295" s="126" t="s">
        <v>86</v>
      </c>
      <c r="AT295" s="134" t="s">
        <v>75</v>
      </c>
      <c r="AU295" s="134" t="s">
        <v>84</v>
      </c>
      <c r="AY295" s="126" t="s">
        <v>165</v>
      </c>
      <c r="BK295" s="135">
        <f>SUM(BK296:BK298)</f>
        <v>0</v>
      </c>
    </row>
    <row r="296" spans="2:65" s="1" customFormat="1" ht="24.15" customHeight="1" x14ac:dyDescent="0.2">
      <c r="B296" s="138"/>
      <c r="C296" s="139" t="s">
        <v>435</v>
      </c>
      <c r="D296" s="139" t="s">
        <v>170</v>
      </c>
      <c r="E296" s="140" t="s">
        <v>1557</v>
      </c>
      <c r="F296" s="141" t="s">
        <v>1558</v>
      </c>
      <c r="G296" s="142" t="s">
        <v>173</v>
      </c>
      <c r="H296" s="143">
        <v>30</v>
      </c>
      <c r="I296" s="144"/>
      <c r="J296" s="144"/>
      <c r="K296" s="145">
        <f>ROUND(P296*H296,2)</f>
        <v>0</v>
      </c>
      <c r="L296" s="146"/>
      <c r="M296" s="33"/>
      <c r="N296" s="147" t="s">
        <v>3</v>
      </c>
      <c r="O296" s="148" t="s">
        <v>45</v>
      </c>
      <c r="P296" s="149">
        <f>I296+J296</f>
        <v>0</v>
      </c>
      <c r="Q296" s="149">
        <f>ROUND(I296*H296,2)</f>
        <v>0</v>
      </c>
      <c r="R296" s="149">
        <f>ROUND(J296*H296,2)</f>
        <v>0</v>
      </c>
      <c r="T296" s="150">
        <f>S296*H296</f>
        <v>0</v>
      </c>
      <c r="U296" s="150">
        <v>3.13E-3</v>
      </c>
      <c r="V296" s="150">
        <f>U296*H296</f>
        <v>9.3899999999999997E-2</v>
      </c>
      <c r="W296" s="150">
        <v>0</v>
      </c>
      <c r="X296" s="151">
        <f>W296*H296</f>
        <v>0</v>
      </c>
      <c r="AR296" s="152" t="s">
        <v>231</v>
      </c>
      <c r="AT296" s="152" t="s">
        <v>170</v>
      </c>
      <c r="AU296" s="152" t="s">
        <v>86</v>
      </c>
      <c r="AY296" s="18" t="s">
        <v>165</v>
      </c>
      <c r="BE296" s="153">
        <f>IF(O296="základní",K296,0)</f>
        <v>0</v>
      </c>
      <c r="BF296" s="153">
        <f>IF(O296="snížená",K296,0)</f>
        <v>0</v>
      </c>
      <c r="BG296" s="153">
        <f>IF(O296="zákl. přenesená",K296,0)</f>
        <v>0</v>
      </c>
      <c r="BH296" s="153">
        <f>IF(O296="sníž. přenesená",K296,0)</f>
        <v>0</v>
      </c>
      <c r="BI296" s="153">
        <f>IF(O296="nulová",K296,0)</f>
        <v>0</v>
      </c>
      <c r="BJ296" s="18" t="s">
        <v>84</v>
      </c>
      <c r="BK296" s="153">
        <f>ROUND(P296*H296,2)</f>
        <v>0</v>
      </c>
      <c r="BL296" s="18" t="s">
        <v>231</v>
      </c>
      <c r="BM296" s="152" t="s">
        <v>1559</v>
      </c>
    </row>
    <row r="297" spans="2:65" s="12" customFormat="1" x14ac:dyDescent="0.2">
      <c r="B297" s="164"/>
      <c r="D297" s="165" t="s">
        <v>603</v>
      </c>
      <c r="E297" s="166" t="s">
        <v>3</v>
      </c>
      <c r="F297" s="167" t="s">
        <v>1560</v>
      </c>
      <c r="H297" s="168">
        <v>30</v>
      </c>
      <c r="I297" s="169"/>
      <c r="J297" s="169"/>
      <c r="M297" s="164"/>
      <c r="N297" s="170"/>
      <c r="X297" s="171"/>
      <c r="AT297" s="166" t="s">
        <v>603</v>
      </c>
      <c r="AU297" s="166" t="s">
        <v>86</v>
      </c>
      <c r="AV297" s="12" t="s">
        <v>86</v>
      </c>
      <c r="AW297" s="12" t="s">
        <v>5</v>
      </c>
      <c r="AX297" s="12" t="s">
        <v>84</v>
      </c>
      <c r="AY297" s="166" t="s">
        <v>165</v>
      </c>
    </row>
    <row r="298" spans="2:65" s="1" customFormat="1" ht="44.25" customHeight="1" x14ac:dyDescent="0.2">
      <c r="B298" s="138"/>
      <c r="C298" s="139" t="s">
        <v>439</v>
      </c>
      <c r="D298" s="139" t="s">
        <v>170</v>
      </c>
      <c r="E298" s="140" t="s">
        <v>1561</v>
      </c>
      <c r="F298" s="141" t="s">
        <v>1562</v>
      </c>
      <c r="G298" s="142" t="s">
        <v>1366</v>
      </c>
      <c r="H298" s="143">
        <v>9.4E-2</v>
      </c>
      <c r="I298" s="144"/>
      <c r="J298" s="144"/>
      <c r="K298" s="145">
        <f>ROUND(P298*H298,2)</f>
        <v>0</v>
      </c>
      <c r="L298" s="146"/>
      <c r="M298" s="33"/>
      <c r="N298" s="147" t="s">
        <v>3</v>
      </c>
      <c r="O298" s="148" t="s">
        <v>45</v>
      </c>
      <c r="P298" s="149">
        <f>I298+J298</f>
        <v>0</v>
      </c>
      <c r="Q298" s="149">
        <f>ROUND(I298*H298,2)</f>
        <v>0</v>
      </c>
      <c r="R298" s="149">
        <f>ROUND(J298*H298,2)</f>
        <v>0</v>
      </c>
      <c r="T298" s="150">
        <f>S298*H298</f>
        <v>0</v>
      </c>
      <c r="U298" s="150">
        <v>0</v>
      </c>
      <c r="V298" s="150">
        <f>U298*H298</f>
        <v>0</v>
      </c>
      <c r="W298" s="150">
        <v>0</v>
      </c>
      <c r="X298" s="151">
        <f>W298*H298</f>
        <v>0</v>
      </c>
      <c r="AR298" s="152" t="s">
        <v>231</v>
      </c>
      <c r="AT298" s="152" t="s">
        <v>170</v>
      </c>
      <c r="AU298" s="152" t="s">
        <v>86</v>
      </c>
      <c r="AY298" s="18" t="s">
        <v>165</v>
      </c>
      <c r="BE298" s="153">
        <f>IF(O298="základní",K298,0)</f>
        <v>0</v>
      </c>
      <c r="BF298" s="153">
        <f>IF(O298="snížená",K298,0)</f>
        <v>0</v>
      </c>
      <c r="BG298" s="153">
        <f>IF(O298="zákl. přenesená",K298,0)</f>
        <v>0</v>
      </c>
      <c r="BH298" s="153">
        <f>IF(O298="sníž. přenesená",K298,0)</f>
        <v>0</v>
      </c>
      <c r="BI298" s="153">
        <f>IF(O298="nulová",K298,0)</f>
        <v>0</v>
      </c>
      <c r="BJ298" s="18" t="s">
        <v>84</v>
      </c>
      <c r="BK298" s="153">
        <f>ROUND(P298*H298,2)</f>
        <v>0</v>
      </c>
      <c r="BL298" s="18" t="s">
        <v>231</v>
      </c>
      <c r="BM298" s="152" t="s">
        <v>1563</v>
      </c>
    </row>
    <row r="299" spans="2:65" s="11" customFormat="1" ht="22.75" customHeight="1" x14ac:dyDescent="0.25">
      <c r="B299" s="125"/>
      <c r="D299" s="126" t="s">
        <v>75</v>
      </c>
      <c r="E299" s="136" t="s">
        <v>1564</v>
      </c>
      <c r="F299" s="136" t="s">
        <v>1565</v>
      </c>
      <c r="I299" s="128"/>
      <c r="J299" s="128"/>
      <c r="K299" s="137">
        <f>BK299</f>
        <v>0</v>
      </c>
      <c r="M299" s="125"/>
      <c r="N299" s="130"/>
      <c r="Q299" s="131">
        <f>SUM(Q300:Q318)</f>
        <v>0</v>
      </c>
      <c r="R299" s="131">
        <f>SUM(R300:R318)</f>
        <v>0</v>
      </c>
      <c r="T299" s="132">
        <f>SUM(T300:T318)</f>
        <v>0</v>
      </c>
      <c r="V299" s="132">
        <f>SUM(V300:V318)</f>
        <v>14.361899999999999</v>
      </c>
      <c r="X299" s="133">
        <f>SUM(X300:X318)</f>
        <v>0</v>
      </c>
      <c r="AR299" s="126" t="s">
        <v>86</v>
      </c>
      <c r="AT299" s="134" t="s">
        <v>75</v>
      </c>
      <c r="AU299" s="134" t="s">
        <v>84</v>
      </c>
      <c r="AY299" s="126" t="s">
        <v>165</v>
      </c>
      <c r="BK299" s="135">
        <f>SUM(BK300:BK318)</f>
        <v>0</v>
      </c>
    </row>
    <row r="300" spans="2:65" s="1" customFormat="1" ht="24.15" customHeight="1" x14ac:dyDescent="0.2">
      <c r="B300" s="138"/>
      <c r="C300" s="139" t="s">
        <v>443</v>
      </c>
      <c r="D300" s="139" t="s">
        <v>170</v>
      </c>
      <c r="E300" s="140" t="s">
        <v>1566</v>
      </c>
      <c r="F300" s="141" t="s">
        <v>1567</v>
      </c>
      <c r="G300" s="142" t="s">
        <v>991</v>
      </c>
      <c r="H300" s="143">
        <v>486</v>
      </c>
      <c r="I300" s="144"/>
      <c r="J300" s="144"/>
      <c r="K300" s="145">
        <f>ROUND(P300*H300,2)</f>
        <v>0</v>
      </c>
      <c r="L300" s="146"/>
      <c r="M300" s="33"/>
      <c r="N300" s="147" t="s">
        <v>3</v>
      </c>
      <c r="O300" s="148" t="s">
        <v>45</v>
      </c>
      <c r="P300" s="149">
        <f>I300+J300</f>
        <v>0</v>
      </c>
      <c r="Q300" s="149">
        <f>ROUND(I300*H300,2)</f>
        <v>0</v>
      </c>
      <c r="R300" s="149">
        <f>ROUND(J300*H300,2)</f>
        <v>0</v>
      </c>
      <c r="T300" s="150">
        <f>S300*H300</f>
        <v>0</v>
      </c>
      <c r="U300" s="150">
        <v>2.7999999999999998E-4</v>
      </c>
      <c r="V300" s="150">
        <f>U300*H300</f>
        <v>0.13607999999999998</v>
      </c>
      <c r="W300" s="150">
        <v>0</v>
      </c>
      <c r="X300" s="151">
        <f>W300*H300</f>
        <v>0</v>
      </c>
      <c r="AR300" s="152" t="s">
        <v>231</v>
      </c>
      <c r="AT300" s="152" t="s">
        <v>170</v>
      </c>
      <c r="AU300" s="152" t="s">
        <v>86</v>
      </c>
      <c r="AY300" s="18" t="s">
        <v>165</v>
      </c>
      <c r="BE300" s="153">
        <f>IF(O300="základní",K300,0)</f>
        <v>0</v>
      </c>
      <c r="BF300" s="153">
        <f>IF(O300="snížená",K300,0)</f>
        <v>0</v>
      </c>
      <c r="BG300" s="153">
        <f>IF(O300="zákl. přenesená",K300,0)</f>
        <v>0</v>
      </c>
      <c r="BH300" s="153">
        <f>IF(O300="sníž. přenesená",K300,0)</f>
        <v>0</v>
      </c>
      <c r="BI300" s="153">
        <f>IF(O300="nulová",K300,0)</f>
        <v>0</v>
      </c>
      <c r="BJ300" s="18" t="s">
        <v>84</v>
      </c>
      <c r="BK300" s="153">
        <f>ROUND(P300*H300,2)</f>
        <v>0</v>
      </c>
      <c r="BL300" s="18" t="s">
        <v>231</v>
      </c>
      <c r="BM300" s="152" t="s">
        <v>1568</v>
      </c>
    </row>
    <row r="301" spans="2:65" s="1" customFormat="1" ht="16.5" customHeight="1" x14ac:dyDescent="0.2">
      <c r="B301" s="138"/>
      <c r="C301" s="154" t="s">
        <v>445</v>
      </c>
      <c r="D301" s="154" t="s">
        <v>162</v>
      </c>
      <c r="E301" s="155" t="s">
        <v>1569</v>
      </c>
      <c r="F301" s="156" t="s">
        <v>1570</v>
      </c>
      <c r="G301" s="157" t="s">
        <v>991</v>
      </c>
      <c r="H301" s="158">
        <v>510.3</v>
      </c>
      <c r="I301" s="159"/>
      <c r="J301" s="160"/>
      <c r="K301" s="161">
        <f>ROUND(P301*H301,2)</f>
        <v>0</v>
      </c>
      <c r="L301" s="160"/>
      <c r="M301" s="162"/>
      <c r="N301" s="163" t="s">
        <v>3</v>
      </c>
      <c r="O301" s="148" t="s">
        <v>45</v>
      </c>
      <c r="P301" s="149">
        <f>I301+J301</f>
        <v>0</v>
      </c>
      <c r="Q301" s="149">
        <f>ROUND(I301*H301,2)</f>
        <v>0</v>
      </c>
      <c r="R301" s="149">
        <f>ROUND(J301*H301,2)</f>
        <v>0</v>
      </c>
      <c r="T301" s="150">
        <f>S301*H301</f>
        <v>0</v>
      </c>
      <c r="U301" s="150">
        <v>7.7999999999999996E-3</v>
      </c>
      <c r="V301" s="150">
        <f>U301*H301</f>
        <v>3.98034</v>
      </c>
      <c r="W301" s="150">
        <v>0</v>
      </c>
      <c r="X301" s="151">
        <f>W301*H301</f>
        <v>0</v>
      </c>
      <c r="AR301" s="152" t="s">
        <v>297</v>
      </c>
      <c r="AT301" s="152" t="s">
        <v>162</v>
      </c>
      <c r="AU301" s="152" t="s">
        <v>86</v>
      </c>
      <c r="AY301" s="18" t="s">
        <v>165</v>
      </c>
      <c r="BE301" s="153">
        <f>IF(O301="základní",K301,0)</f>
        <v>0</v>
      </c>
      <c r="BF301" s="153">
        <f>IF(O301="snížená",K301,0)</f>
        <v>0</v>
      </c>
      <c r="BG301" s="153">
        <f>IF(O301="zákl. přenesená",K301,0)</f>
        <v>0</v>
      </c>
      <c r="BH301" s="153">
        <f>IF(O301="sníž. přenesená",K301,0)</f>
        <v>0</v>
      </c>
      <c r="BI301" s="153">
        <f>IF(O301="nulová",K301,0)</f>
        <v>0</v>
      </c>
      <c r="BJ301" s="18" t="s">
        <v>84</v>
      </c>
      <c r="BK301" s="153">
        <f>ROUND(P301*H301,2)</f>
        <v>0</v>
      </c>
      <c r="BL301" s="18" t="s">
        <v>231</v>
      </c>
      <c r="BM301" s="152" t="s">
        <v>1571</v>
      </c>
    </row>
    <row r="302" spans="2:65" s="12" customFormat="1" x14ac:dyDescent="0.2">
      <c r="B302" s="164"/>
      <c r="D302" s="165" t="s">
        <v>603</v>
      </c>
      <c r="E302" s="166" t="s">
        <v>3</v>
      </c>
      <c r="F302" s="167" t="s">
        <v>1572</v>
      </c>
      <c r="H302" s="168">
        <v>486</v>
      </c>
      <c r="I302" s="169"/>
      <c r="J302" s="169"/>
      <c r="M302" s="164"/>
      <c r="N302" s="170"/>
      <c r="X302" s="171"/>
      <c r="AT302" s="166" t="s">
        <v>603</v>
      </c>
      <c r="AU302" s="166" t="s">
        <v>86</v>
      </c>
      <c r="AV302" s="12" t="s">
        <v>86</v>
      </c>
      <c r="AW302" s="12" t="s">
        <v>5</v>
      </c>
      <c r="AX302" s="12" t="s">
        <v>84</v>
      </c>
      <c r="AY302" s="166" t="s">
        <v>165</v>
      </c>
    </row>
    <row r="303" spans="2:65" s="12" customFormat="1" x14ac:dyDescent="0.2">
      <c r="B303" s="164"/>
      <c r="D303" s="165" t="s">
        <v>603</v>
      </c>
      <c r="F303" s="167" t="s">
        <v>1573</v>
      </c>
      <c r="H303" s="168">
        <v>510.3</v>
      </c>
      <c r="I303" s="169"/>
      <c r="J303" s="169"/>
      <c r="M303" s="164"/>
      <c r="N303" s="170"/>
      <c r="X303" s="171"/>
      <c r="AT303" s="166" t="s">
        <v>603</v>
      </c>
      <c r="AU303" s="166" t="s">
        <v>86</v>
      </c>
      <c r="AV303" s="12" t="s">
        <v>86</v>
      </c>
      <c r="AW303" s="12" t="s">
        <v>4</v>
      </c>
      <c r="AX303" s="12" t="s">
        <v>84</v>
      </c>
      <c r="AY303" s="166" t="s">
        <v>165</v>
      </c>
    </row>
    <row r="304" spans="2:65" s="1" customFormat="1" ht="16.5" customHeight="1" x14ac:dyDescent="0.2">
      <c r="B304" s="138"/>
      <c r="C304" s="139" t="s">
        <v>449</v>
      </c>
      <c r="D304" s="139" t="s">
        <v>170</v>
      </c>
      <c r="E304" s="140" t="s">
        <v>1574</v>
      </c>
      <c r="F304" s="141" t="s">
        <v>1575</v>
      </c>
      <c r="G304" s="142" t="s">
        <v>592</v>
      </c>
      <c r="H304" s="143">
        <v>50</v>
      </c>
      <c r="I304" s="144"/>
      <c r="J304" s="144"/>
      <c r="K304" s="145">
        <f>ROUND(P304*H304,2)</f>
        <v>0</v>
      </c>
      <c r="L304" s="146"/>
      <c r="M304" s="33"/>
      <c r="N304" s="147" t="s">
        <v>3</v>
      </c>
      <c r="O304" s="148" t="s">
        <v>45</v>
      </c>
      <c r="P304" s="149">
        <f>I304+J304</f>
        <v>0</v>
      </c>
      <c r="Q304" s="149">
        <f>ROUND(I304*H304,2)</f>
        <v>0</v>
      </c>
      <c r="R304" s="149">
        <f>ROUND(J304*H304,2)</f>
        <v>0</v>
      </c>
      <c r="T304" s="150">
        <f>S304*H304</f>
        <v>0</v>
      </c>
      <c r="U304" s="150">
        <v>0</v>
      </c>
      <c r="V304" s="150">
        <f>U304*H304</f>
        <v>0</v>
      </c>
      <c r="W304" s="150">
        <v>0</v>
      </c>
      <c r="X304" s="151">
        <f>W304*H304</f>
        <v>0</v>
      </c>
      <c r="AR304" s="152" t="s">
        <v>231</v>
      </c>
      <c r="AT304" s="152" t="s">
        <v>170</v>
      </c>
      <c r="AU304" s="152" t="s">
        <v>86</v>
      </c>
      <c r="AY304" s="18" t="s">
        <v>165</v>
      </c>
      <c r="BE304" s="153">
        <f>IF(O304="základní",K304,0)</f>
        <v>0</v>
      </c>
      <c r="BF304" s="153">
        <f>IF(O304="snížená",K304,0)</f>
        <v>0</v>
      </c>
      <c r="BG304" s="153">
        <f>IF(O304="zákl. přenesená",K304,0)</f>
        <v>0</v>
      </c>
      <c r="BH304" s="153">
        <f>IF(O304="sníž. přenesená",K304,0)</f>
        <v>0</v>
      </c>
      <c r="BI304" s="153">
        <f>IF(O304="nulová",K304,0)</f>
        <v>0</v>
      </c>
      <c r="BJ304" s="18" t="s">
        <v>84</v>
      </c>
      <c r="BK304" s="153">
        <f>ROUND(P304*H304,2)</f>
        <v>0</v>
      </c>
      <c r="BL304" s="18" t="s">
        <v>231</v>
      </c>
      <c r="BM304" s="152" t="s">
        <v>1576</v>
      </c>
    </row>
    <row r="305" spans="2:65" s="1" customFormat="1" ht="16.5" customHeight="1" x14ac:dyDescent="0.2">
      <c r="B305" s="138"/>
      <c r="C305" s="139" t="s">
        <v>451</v>
      </c>
      <c r="D305" s="139" t="s">
        <v>170</v>
      </c>
      <c r="E305" s="140" t="s">
        <v>1577</v>
      </c>
      <c r="F305" s="141" t="s">
        <v>1578</v>
      </c>
      <c r="G305" s="142" t="s">
        <v>1207</v>
      </c>
      <c r="H305" s="143">
        <v>112</v>
      </c>
      <c r="I305" s="144"/>
      <c r="J305" s="144"/>
      <c r="K305" s="145">
        <f>ROUND(P305*H305,2)</f>
        <v>0</v>
      </c>
      <c r="L305" s="146"/>
      <c r="M305" s="33"/>
      <c r="N305" s="147" t="s">
        <v>3</v>
      </c>
      <c r="O305" s="148" t="s">
        <v>45</v>
      </c>
      <c r="P305" s="149">
        <f>I305+J305</f>
        <v>0</v>
      </c>
      <c r="Q305" s="149">
        <f>ROUND(I305*H305,2)</f>
        <v>0</v>
      </c>
      <c r="R305" s="149">
        <f>ROUND(J305*H305,2)</f>
        <v>0</v>
      </c>
      <c r="T305" s="150">
        <f>S305*H305</f>
        <v>0</v>
      </c>
      <c r="U305" s="150">
        <v>0</v>
      </c>
      <c r="V305" s="150">
        <f>U305*H305</f>
        <v>0</v>
      </c>
      <c r="W305" s="150">
        <v>0</v>
      </c>
      <c r="X305" s="151">
        <f>W305*H305</f>
        <v>0</v>
      </c>
      <c r="AR305" s="152" t="s">
        <v>231</v>
      </c>
      <c r="AT305" s="152" t="s">
        <v>170</v>
      </c>
      <c r="AU305" s="152" t="s">
        <v>86</v>
      </c>
      <c r="AY305" s="18" t="s">
        <v>165</v>
      </c>
      <c r="BE305" s="153">
        <f>IF(O305="základní",K305,0)</f>
        <v>0</v>
      </c>
      <c r="BF305" s="153">
        <f>IF(O305="snížená",K305,0)</f>
        <v>0</v>
      </c>
      <c r="BG305" s="153">
        <f>IF(O305="zákl. přenesená",K305,0)</f>
        <v>0</v>
      </c>
      <c r="BH305" s="153">
        <f>IF(O305="sníž. přenesená",K305,0)</f>
        <v>0</v>
      </c>
      <c r="BI305" s="153">
        <f>IF(O305="nulová",K305,0)</f>
        <v>0</v>
      </c>
      <c r="BJ305" s="18" t="s">
        <v>84</v>
      </c>
      <c r="BK305" s="153">
        <f>ROUND(P305*H305,2)</f>
        <v>0</v>
      </c>
      <c r="BL305" s="18" t="s">
        <v>231</v>
      </c>
      <c r="BM305" s="152" t="s">
        <v>1579</v>
      </c>
    </row>
    <row r="306" spans="2:65" s="12" customFormat="1" x14ac:dyDescent="0.2">
      <c r="B306" s="164"/>
      <c r="D306" s="165" t="s">
        <v>603</v>
      </c>
      <c r="E306" s="166" t="s">
        <v>3</v>
      </c>
      <c r="F306" s="167" t="s">
        <v>1580</v>
      </c>
      <c r="H306" s="168">
        <v>112</v>
      </c>
      <c r="I306" s="169"/>
      <c r="J306" s="169"/>
      <c r="M306" s="164"/>
      <c r="N306" s="170"/>
      <c r="X306" s="171"/>
      <c r="AT306" s="166" t="s">
        <v>603</v>
      </c>
      <c r="AU306" s="166" t="s">
        <v>86</v>
      </c>
      <c r="AV306" s="12" t="s">
        <v>86</v>
      </c>
      <c r="AW306" s="12" t="s">
        <v>5</v>
      </c>
      <c r="AX306" s="12" t="s">
        <v>84</v>
      </c>
      <c r="AY306" s="166" t="s">
        <v>165</v>
      </c>
    </row>
    <row r="307" spans="2:65" s="1" customFormat="1" ht="16.5" customHeight="1" x14ac:dyDescent="0.2">
      <c r="B307" s="138"/>
      <c r="C307" s="139" t="s">
        <v>455</v>
      </c>
      <c r="D307" s="139" t="s">
        <v>170</v>
      </c>
      <c r="E307" s="140" t="s">
        <v>1581</v>
      </c>
      <c r="F307" s="141" t="s">
        <v>1582</v>
      </c>
      <c r="G307" s="142" t="s">
        <v>310</v>
      </c>
      <c r="H307" s="143">
        <v>1</v>
      </c>
      <c r="I307" s="144"/>
      <c r="J307" s="144"/>
      <c r="K307" s="145">
        <f>ROUND(P307*H307,2)</f>
        <v>0</v>
      </c>
      <c r="L307" s="146"/>
      <c r="M307" s="33"/>
      <c r="N307" s="147" t="s">
        <v>3</v>
      </c>
      <c r="O307" s="148" t="s">
        <v>45</v>
      </c>
      <c r="P307" s="149">
        <f>I307+J307</f>
        <v>0</v>
      </c>
      <c r="Q307" s="149">
        <f>ROUND(I307*H307,2)</f>
        <v>0</v>
      </c>
      <c r="R307" s="149">
        <f>ROUND(J307*H307,2)</f>
        <v>0</v>
      </c>
      <c r="T307" s="150">
        <f>S307*H307</f>
        <v>0</v>
      </c>
      <c r="U307" s="150">
        <v>0</v>
      </c>
      <c r="V307" s="150">
        <f>U307*H307</f>
        <v>0</v>
      </c>
      <c r="W307" s="150">
        <v>0</v>
      </c>
      <c r="X307" s="151">
        <f>W307*H307</f>
        <v>0</v>
      </c>
      <c r="AR307" s="152" t="s">
        <v>174</v>
      </c>
      <c r="AT307" s="152" t="s">
        <v>170</v>
      </c>
      <c r="AU307" s="152" t="s">
        <v>86</v>
      </c>
      <c r="AY307" s="18" t="s">
        <v>165</v>
      </c>
      <c r="BE307" s="153">
        <f>IF(O307="základní",K307,0)</f>
        <v>0</v>
      </c>
      <c r="BF307" s="153">
        <f>IF(O307="snížená",K307,0)</f>
        <v>0</v>
      </c>
      <c r="BG307" s="153">
        <f>IF(O307="zákl. přenesená",K307,0)</f>
        <v>0</v>
      </c>
      <c r="BH307" s="153">
        <f>IF(O307="sníž. přenesená",K307,0)</f>
        <v>0</v>
      </c>
      <c r="BI307" s="153">
        <f>IF(O307="nulová",K307,0)</f>
        <v>0</v>
      </c>
      <c r="BJ307" s="18" t="s">
        <v>84</v>
      </c>
      <c r="BK307" s="153">
        <f>ROUND(P307*H307,2)</f>
        <v>0</v>
      </c>
      <c r="BL307" s="18" t="s">
        <v>174</v>
      </c>
      <c r="BM307" s="152" t="s">
        <v>1583</v>
      </c>
    </row>
    <row r="308" spans="2:65" s="1" customFormat="1" ht="24.15" customHeight="1" x14ac:dyDescent="0.2">
      <c r="B308" s="138"/>
      <c r="C308" s="139" t="s">
        <v>459</v>
      </c>
      <c r="D308" s="139" t="s">
        <v>170</v>
      </c>
      <c r="E308" s="140" t="s">
        <v>1584</v>
      </c>
      <c r="F308" s="141" t="s">
        <v>1585</v>
      </c>
      <c r="G308" s="142" t="s">
        <v>842</v>
      </c>
      <c r="H308" s="143">
        <v>24394</v>
      </c>
      <c r="I308" s="144"/>
      <c r="J308" s="144"/>
      <c r="K308" s="145">
        <f>ROUND(P308*H308,2)</f>
        <v>0</v>
      </c>
      <c r="L308" s="146"/>
      <c r="M308" s="33"/>
      <c r="N308" s="147" t="s">
        <v>3</v>
      </c>
      <c r="O308" s="148" t="s">
        <v>45</v>
      </c>
      <c r="P308" s="149">
        <f>I308+J308</f>
        <v>0</v>
      </c>
      <c r="Q308" s="149">
        <f>ROUND(I308*H308,2)</f>
        <v>0</v>
      </c>
      <c r="R308" s="149">
        <f>ROUND(J308*H308,2)</f>
        <v>0</v>
      </c>
      <c r="T308" s="150">
        <f>S308*H308</f>
        <v>0</v>
      </c>
      <c r="U308" s="150">
        <v>5.0000000000000002E-5</v>
      </c>
      <c r="V308" s="150">
        <f>U308*H308</f>
        <v>1.2197</v>
      </c>
      <c r="W308" s="150">
        <v>0</v>
      </c>
      <c r="X308" s="151">
        <f>W308*H308</f>
        <v>0</v>
      </c>
      <c r="AR308" s="152" t="s">
        <v>231</v>
      </c>
      <c r="AT308" s="152" t="s">
        <v>170</v>
      </c>
      <c r="AU308" s="152" t="s">
        <v>86</v>
      </c>
      <c r="AY308" s="18" t="s">
        <v>165</v>
      </c>
      <c r="BE308" s="153">
        <f>IF(O308="základní",K308,0)</f>
        <v>0</v>
      </c>
      <c r="BF308" s="153">
        <f>IF(O308="snížená",K308,0)</f>
        <v>0</v>
      </c>
      <c r="BG308" s="153">
        <f>IF(O308="zákl. přenesená",K308,0)</f>
        <v>0</v>
      </c>
      <c r="BH308" s="153">
        <f>IF(O308="sníž. přenesená",K308,0)</f>
        <v>0</v>
      </c>
      <c r="BI308" s="153">
        <f>IF(O308="nulová",K308,0)</f>
        <v>0</v>
      </c>
      <c r="BJ308" s="18" t="s">
        <v>84</v>
      </c>
      <c r="BK308" s="153">
        <f>ROUND(P308*H308,2)</f>
        <v>0</v>
      </c>
      <c r="BL308" s="18" t="s">
        <v>231</v>
      </c>
      <c r="BM308" s="152" t="s">
        <v>1586</v>
      </c>
    </row>
    <row r="309" spans="2:65" s="1" customFormat="1" ht="16.5" customHeight="1" x14ac:dyDescent="0.2">
      <c r="B309" s="138"/>
      <c r="C309" s="154" t="s">
        <v>463</v>
      </c>
      <c r="D309" s="154" t="s">
        <v>162</v>
      </c>
      <c r="E309" s="155" t="s">
        <v>1587</v>
      </c>
      <c r="F309" s="156" t="s">
        <v>1588</v>
      </c>
      <c r="G309" s="157" t="s">
        <v>842</v>
      </c>
      <c r="H309" s="158">
        <v>24394</v>
      </c>
      <c r="I309" s="159"/>
      <c r="J309" s="160"/>
      <c r="K309" s="161">
        <f>ROUND(P309*H309,2)</f>
        <v>0</v>
      </c>
      <c r="L309" s="160"/>
      <c r="M309" s="162"/>
      <c r="N309" s="163" t="s">
        <v>3</v>
      </c>
      <c r="O309" s="148" t="s">
        <v>45</v>
      </c>
      <c r="P309" s="149">
        <f>I309+J309</f>
        <v>0</v>
      </c>
      <c r="Q309" s="149">
        <f>ROUND(I309*H309,2)</f>
        <v>0</v>
      </c>
      <c r="R309" s="149">
        <f>ROUND(J309*H309,2)</f>
        <v>0</v>
      </c>
      <c r="T309" s="150">
        <f>S309*H309</f>
        <v>0</v>
      </c>
      <c r="U309" s="150">
        <v>3.6999999999999999E-4</v>
      </c>
      <c r="V309" s="150">
        <f>U309*H309</f>
        <v>9.0257799999999992</v>
      </c>
      <c r="W309" s="150">
        <v>0</v>
      </c>
      <c r="X309" s="151">
        <f>W309*H309</f>
        <v>0</v>
      </c>
      <c r="AR309" s="152" t="s">
        <v>297</v>
      </c>
      <c r="AT309" s="152" t="s">
        <v>162</v>
      </c>
      <c r="AU309" s="152" t="s">
        <v>86</v>
      </c>
      <c r="AY309" s="18" t="s">
        <v>165</v>
      </c>
      <c r="BE309" s="153">
        <f>IF(O309="základní",K309,0)</f>
        <v>0</v>
      </c>
      <c r="BF309" s="153">
        <f>IF(O309="snížená",K309,0)</f>
        <v>0</v>
      </c>
      <c r="BG309" s="153">
        <f>IF(O309="zákl. přenesená",K309,0)</f>
        <v>0</v>
      </c>
      <c r="BH309" s="153">
        <f>IF(O309="sníž. přenesená",K309,0)</f>
        <v>0</v>
      </c>
      <c r="BI309" s="153">
        <f>IF(O309="nulová",K309,0)</f>
        <v>0</v>
      </c>
      <c r="BJ309" s="18" t="s">
        <v>84</v>
      </c>
      <c r="BK309" s="153">
        <f>ROUND(P309*H309,2)</f>
        <v>0</v>
      </c>
      <c r="BL309" s="18" t="s">
        <v>231</v>
      </c>
      <c r="BM309" s="152" t="s">
        <v>1589</v>
      </c>
    </row>
    <row r="310" spans="2:65" s="12" customFormat="1" x14ac:dyDescent="0.2">
      <c r="B310" s="164"/>
      <c r="D310" s="165" t="s">
        <v>603</v>
      </c>
      <c r="E310" s="166" t="s">
        <v>3</v>
      </c>
      <c r="F310" s="167" t="s">
        <v>1590</v>
      </c>
      <c r="H310" s="168">
        <v>24394</v>
      </c>
      <c r="I310" s="169"/>
      <c r="J310" s="169"/>
      <c r="M310" s="164"/>
      <c r="N310" s="170"/>
      <c r="X310" s="171"/>
      <c r="AT310" s="166" t="s">
        <v>603</v>
      </c>
      <c r="AU310" s="166" t="s">
        <v>86</v>
      </c>
      <c r="AV310" s="12" t="s">
        <v>86</v>
      </c>
      <c r="AW310" s="12" t="s">
        <v>5</v>
      </c>
      <c r="AX310" s="12" t="s">
        <v>84</v>
      </c>
      <c r="AY310" s="166" t="s">
        <v>165</v>
      </c>
    </row>
    <row r="311" spans="2:65" s="1" customFormat="1" ht="16.5" customHeight="1" x14ac:dyDescent="0.2">
      <c r="B311" s="138"/>
      <c r="C311" s="139" t="s">
        <v>467</v>
      </c>
      <c r="D311" s="139" t="s">
        <v>170</v>
      </c>
      <c r="E311" s="140" t="s">
        <v>1591</v>
      </c>
      <c r="F311" s="141" t="s">
        <v>1592</v>
      </c>
      <c r="G311" s="142" t="s">
        <v>842</v>
      </c>
      <c r="H311" s="143">
        <v>24394</v>
      </c>
      <c r="I311" s="144"/>
      <c r="J311" s="144"/>
      <c r="K311" s="145">
        <f t="shared" ref="K311:K318" si="1">ROUND(P311*H311,2)</f>
        <v>0</v>
      </c>
      <c r="L311" s="146"/>
      <c r="M311" s="33"/>
      <c r="N311" s="147" t="s">
        <v>3</v>
      </c>
      <c r="O311" s="148" t="s">
        <v>45</v>
      </c>
      <c r="P311" s="149">
        <f t="shared" ref="P311:P318" si="2">I311+J311</f>
        <v>0</v>
      </c>
      <c r="Q311" s="149">
        <f t="shared" ref="Q311:Q318" si="3">ROUND(I311*H311,2)</f>
        <v>0</v>
      </c>
      <c r="R311" s="149">
        <f t="shared" ref="R311:R318" si="4">ROUND(J311*H311,2)</f>
        <v>0</v>
      </c>
      <c r="T311" s="150">
        <f t="shared" ref="T311:T318" si="5">S311*H311</f>
        <v>0</v>
      </c>
      <c r="U311" s="150">
        <v>0</v>
      </c>
      <c r="V311" s="150">
        <f t="shared" ref="V311:V318" si="6">U311*H311</f>
        <v>0</v>
      </c>
      <c r="W311" s="150">
        <v>0</v>
      </c>
      <c r="X311" s="151">
        <f t="shared" ref="X311:X318" si="7">W311*H311</f>
        <v>0</v>
      </c>
      <c r="AR311" s="152" t="s">
        <v>231</v>
      </c>
      <c r="AT311" s="152" t="s">
        <v>170</v>
      </c>
      <c r="AU311" s="152" t="s">
        <v>86</v>
      </c>
      <c r="AY311" s="18" t="s">
        <v>165</v>
      </c>
      <c r="BE311" s="153">
        <f t="shared" ref="BE311:BE318" si="8">IF(O311="základní",K311,0)</f>
        <v>0</v>
      </c>
      <c r="BF311" s="153">
        <f t="shared" ref="BF311:BF318" si="9">IF(O311="snížená",K311,0)</f>
        <v>0</v>
      </c>
      <c r="BG311" s="153">
        <f t="shared" ref="BG311:BG318" si="10">IF(O311="zákl. přenesená",K311,0)</f>
        <v>0</v>
      </c>
      <c r="BH311" s="153">
        <f t="shared" ref="BH311:BH318" si="11">IF(O311="sníž. přenesená",K311,0)</f>
        <v>0</v>
      </c>
      <c r="BI311" s="153">
        <f t="shared" ref="BI311:BI318" si="12">IF(O311="nulová",K311,0)</f>
        <v>0</v>
      </c>
      <c r="BJ311" s="18" t="s">
        <v>84</v>
      </c>
      <c r="BK311" s="153">
        <f t="shared" ref="BK311:BK318" si="13">ROUND(P311*H311,2)</f>
        <v>0</v>
      </c>
      <c r="BL311" s="18" t="s">
        <v>231</v>
      </c>
      <c r="BM311" s="152" t="s">
        <v>1593</v>
      </c>
    </row>
    <row r="312" spans="2:65" s="1" customFormat="1" ht="16.5" customHeight="1" x14ac:dyDescent="0.2">
      <c r="B312" s="138"/>
      <c r="C312" s="139" t="s">
        <v>471</v>
      </c>
      <c r="D312" s="139" t="s">
        <v>170</v>
      </c>
      <c r="E312" s="140" t="s">
        <v>1594</v>
      </c>
      <c r="F312" s="141" t="s">
        <v>1595</v>
      </c>
      <c r="G312" s="142" t="s">
        <v>310</v>
      </c>
      <c r="H312" s="143">
        <v>1</v>
      </c>
      <c r="I312" s="144"/>
      <c r="J312" s="144"/>
      <c r="K312" s="145">
        <f t="shared" si="1"/>
        <v>0</v>
      </c>
      <c r="L312" s="146"/>
      <c r="M312" s="33"/>
      <c r="N312" s="147" t="s">
        <v>3</v>
      </c>
      <c r="O312" s="148" t="s">
        <v>45</v>
      </c>
      <c r="P312" s="149">
        <f t="shared" si="2"/>
        <v>0</v>
      </c>
      <c r="Q312" s="149">
        <f t="shared" si="3"/>
        <v>0</v>
      </c>
      <c r="R312" s="149">
        <f t="shared" si="4"/>
        <v>0</v>
      </c>
      <c r="T312" s="150">
        <f t="shared" si="5"/>
        <v>0</v>
      </c>
      <c r="U312" s="150">
        <v>0</v>
      </c>
      <c r="V312" s="150">
        <f t="shared" si="6"/>
        <v>0</v>
      </c>
      <c r="W312" s="150">
        <v>0</v>
      </c>
      <c r="X312" s="151">
        <f t="shared" si="7"/>
        <v>0</v>
      </c>
      <c r="AR312" s="152" t="s">
        <v>231</v>
      </c>
      <c r="AT312" s="152" t="s">
        <v>170</v>
      </c>
      <c r="AU312" s="152" t="s">
        <v>86</v>
      </c>
      <c r="AY312" s="18" t="s">
        <v>165</v>
      </c>
      <c r="BE312" s="153">
        <f t="shared" si="8"/>
        <v>0</v>
      </c>
      <c r="BF312" s="153">
        <f t="shared" si="9"/>
        <v>0</v>
      </c>
      <c r="BG312" s="153">
        <f t="shared" si="10"/>
        <v>0</v>
      </c>
      <c r="BH312" s="153">
        <f t="shared" si="11"/>
        <v>0</v>
      </c>
      <c r="BI312" s="153">
        <f t="shared" si="12"/>
        <v>0</v>
      </c>
      <c r="BJ312" s="18" t="s">
        <v>84</v>
      </c>
      <c r="BK312" s="153">
        <f t="shared" si="13"/>
        <v>0</v>
      </c>
      <c r="BL312" s="18" t="s">
        <v>231</v>
      </c>
      <c r="BM312" s="152" t="s">
        <v>1596</v>
      </c>
    </row>
    <row r="313" spans="2:65" s="1" customFormat="1" ht="37.75" customHeight="1" x14ac:dyDescent="0.2">
      <c r="B313" s="138"/>
      <c r="C313" s="139" t="s">
        <v>475</v>
      </c>
      <c r="D313" s="139" t="s">
        <v>170</v>
      </c>
      <c r="E313" s="140" t="s">
        <v>1597</v>
      </c>
      <c r="F313" s="141" t="s">
        <v>1598</v>
      </c>
      <c r="G313" s="142" t="s">
        <v>178</v>
      </c>
      <c r="H313" s="143">
        <v>3</v>
      </c>
      <c r="I313" s="144"/>
      <c r="J313" s="144"/>
      <c r="K313" s="145">
        <f t="shared" si="1"/>
        <v>0</v>
      </c>
      <c r="L313" s="146"/>
      <c r="M313" s="33"/>
      <c r="N313" s="147" t="s">
        <v>3</v>
      </c>
      <c r="O313" s="148" t="s">
        <v>45</v>
      </c>
      <c r="P313" s="149">
        <f t="shared" si="2"/>
        <v>0</v>
      </c>
      <c r="Q313" s="149">
        <f t="shared" si="3"/>
        <v>0</v>
      </c>
      <c r="R313" s="149">
        <f t="shared" si="4"/>
        <v>0</v>
      </c>
      <c r="T313" s="150">
        <f t="shared" si="5"/>
        <v>0</v>
      </c>
      <c r="U313" s="150">
        <v>0</v>
      </c>
      <c r="V313" s="150">
        <f t="shared" si="6"/>
        <v>0</v>
      </c>
      <c r="W313" s="150">
        <v>0</v>
      </c>
      <c r="X313" s="151">
        <f t="shared" si="7"/>
        <v>0</v>
      </c>
      <c r="AR313" s="152" t="s">
        <v>231</v>
      </c>
      <c r="AT313" s="152" t="s">
        <v>170</v>
      </c>
      <c r="AU313" s="152" t="s">
        <v>86</v>
      </c>
      <c r="AY313" s="18" t="s">
        <v>165</v>
      </c>
      <c r="BE313" s="153">
        <f t="shared" si="8"/>
        <v>0</v>
      </c>
      <c r="BF313" s="153">
        <f t="shared" si="9"/>
        <v>0</v>
      </c>
      <c r="BG313" s="153">
        <f t="shared" si="10"/>
        <v>0</v>
      </c>
      <c r="BH313" s="153">
        <f t="shared" si="11"/>
        <v>0</v>
      </c>
      <c r="BI313" s="153">
        <f t="shared" si="12"/>
        <v>0</v>
      </c>
      <c r="BJ313" s="18" t="s">
        <v>84</v>
      </c>
      <c r="BK313" s="153">
        <f t="shared" si="13"/>
        <v>0</v>
      </c>
      <c r="BL313" s="18" t="s">
        <v>231</v>
      </c>
      <c r="BM313" s="152" t="s">
        <v>1599</v>
      </c>
    </row>
    <row r="314" spans="2:65" s="1" customFormat="1" ht="21.75" customHeight="1" x14ac:dyDescent="0.2">
      <c r="B314" s="138"/>
      <c r="C314" s="139" t="s">
        <v>479</v>
      </c>
      <c r="D314" s="139" t="s">
        <v>170</v>
      </c>
      <c r="E314" s="140" t="s">
        <v>1600</v>
      </c>
      <c r="F314" s="141" t="s">
        <v>1601</v>
      </c>
      <c r="G314" s="142" t="s">
        <v>178</v>
      </c>
      <c r="H314" s="143">
        <v>13</v>
      </c>
      <c r="I314" s="144"/>
      <c r="J314" s="144"/>
      <c r="K314" s="145">
        <f t="shared" si="1"/>
        <v>0</v>
      </c>
      <c r="L314" s="146"/>
      <c r="M314" s="33"/>
      <c r="N314" s="147" t="s">
        <v>3</v>
      </c>
      <c r="O314" s="148" t="s">
        <v>45</v>
      </c>
      <c r="P314" s="149">
        <f t="shared" si="2"/>
        <v>0</v>
      </c>
      <c r="Q314" s="149">
        <f t="shared" si="3"/>
        <v>0</v>
      </c>
      <c r="R314" s="149">
        <f t="shared" si="4"/>
        <v>0</v>
      </c>
      <c r="T314" s="150">
        <f t="shared" si="5"/>
        <v>0</v>
      </c>
      <c r="U314" s="150">
        <v>0</v>
      </c>
      <c r="V314" s="150">
        <f t="shared" si="6"/>
        <v>0</v>
      </c>
      <c r="W314" s="150">
        <v>0</v>
      </c>
      <c r="X314" s="151">
        <f t="shared" si="7"/>
        <v>0</v>
      </c>
      <c r="AR314" s="152" t="s">
        <v>231</v>
      </c>
      <c r="AT314" s="152" t="s">
        <v>170</v>
      </c>
      <c r="AU314" s="152" t="s">
        <v>86</v>
      </c>
      <c r="AY314" s="18" t="s">
        <v>165</v>
      </c>
      <c r="BE314" s="153">
        <f t="shared" si="8"/>
        <v>0</v>
      </c>
      <c r="BF314" s="153">
        <f t="shared" si="9"/>
        <v>0</v>
      </c>
      <c r="BG314" s="153">
        <f t="shared" si="10"/>
        <v>0</v>
      </c>
      <c r="BH314" s="153">
        <f t="shared" si="11"/>
        <v>0</v>
      </c>
      <c r="BI314" s="153">
        <f t="shared" si="12"/>
        <v>0</v>
      </c>
      <c r="BJ314" s="18" t="s">
        <v>84</v>
      </c>
      <c r="BK314" s="153">
        <f t="shared" si="13"/>
        <v>0</v>
      </c>
      <c r="BL314" s="18" t="s">
        <v>231</v>
      </c>
      <c r="BM314" s="152" t="s">
        <v>1602</v>
      </c>
    </row>
    <row r="315" spans="2:65" s="1" customFormat="1" ht="24.15" customHeight="1" x14ac:dyDescent="0.2">
      <c r="B315" s="138"/>
      <c r="C315" s="139" t="s">
        <v>483</v>
      </c>
      <c r="D315" s="139" t="s">
        <v>170</v>
      </c>
      <c r="E315" s="140" t="s">
        <v>1603</v>
      </c>
      <c r="F315" s="141" t="s">
        <v>1604</v>
      </c>
      <c r="G315" s="142" t="s">
        <v>178</v>
      </c>
      <c r="H315" s="143">
        <v>2</v>
      </c>
      <c r="I315" s="144"/>
      <c r="J315" s="144"/>
      <c r="K315" s="145">
        <f t="shared" si="1"/>
        <v>0</v>
      </c>
      <c r="L315" s="146"/>
      <c r="M315" s="33"/>
      <c r="N315" s="147" t="s">
        <v>3</v>
      </c>
      <c r="O315" s="148" t="s">
        <v>45</v>
      </c>
      <c r="P315" s="149">
        <f t="shared" si="2"/>
        <v>0</v>
      </c>
      <c r="Q315" s="149">
        <f t="shared" si="3"/>
        <v>0</v>
      </c>
      <c r="R315" s="149">
        <f t="shared" si="4"/>
        <v>0</v>
      </c>
      <c r="T315" s="150">
        <f t="shared" si="5"/>
        <v>0</v>
      </c>
      <c r="U315" s="150">
        <v>0</v>
      </c>
      <c r="V315" s="150">
        <f t="shared" si="6"/>
        <v>0</v>
      </c>
      <c r="W315" s="150">
        <v>0</v>
      </c>
      <c r="X315" s="151">
        <f t="shared" si="7"/>
        <v>0</v>
      </c>
      <c r="AR315" s="152" t="s">
        <v>231</v>
      </c>
      <c r="AT315" s="152" t="s">
        <v>170</v>
      </c>
      <c r="AU315" s="152" t="s">
        <v>86</v>
      </c>
      <c r="AY315" s="18" t="s">
        <v>165</v>
      </c>
      <c r="BE315" s="153">
        <f t="shared" si="8"/>
        <v>0</v>
      </c>
      <c r="BF315" s="153">
        <f t="shared" si="9"/>
        <v>0</v>
      </c>
      <c r="BG315" s="153">
        <f t="shared" si="10"/>
        <v>0</v>
      </c>
      <c r="BH315" s="153">
        <f t="shared" si="11"/>
        <v>0</v>
      </c>
      <c r="BI315" s="153">
        <f t="shared" si="12"/>
        <v>0</v>
      </c>
      <c r="BJ315" s="18" t="s">
        <v>84</v>
      </c>
      <c r="BK315" s="153">
        <f t="shared" si="13"/>
        <v>0</v>
      </c>
      <c r="BL315" s="18" t="s">
        <v>231</v>
      </c>
      <c r="BM315" s="152" t="s">
        <v>1605</v>
      </c>
    </row>
    <row r="316" spans="2:65" s="1" customFormat="1" ht="24.15" customHeight="1" x14ac:dyDescent="0.2">
      <c r="B316" s="138"/>
      <c r="C316" s="139" t="s">
        <v>487</v>
      </c>
      <c r="D316" s="139" t="s">
        <v>170</v>
      </c>
      <c r="E316" s="140" t="s">
        <v>1606</v>
      </c>
      <c r="F316" s="141" t="s">
        <v>1607</v>
      </c>
      <c r="G316" s="142" t="s">
        <v>178</v>
      </c>
      <c r="H316" s="143">
        <v>1</v>
      </c>
      <c r="I316" s="144"/>
      <c r="J316" s="144"/>
      <c r="K316" s="145">
        <f t="shared" si="1"/>
        <v>0</v>
      </c>
      <c r="L316" s="146"/>
      <c r="M316" s="33"/>
      <c r="N316" s="147" t="s">
        <v>3</v>
      </c>
      <c r="O316" s="148" t="s">
        <v>45</v>
      </c>
      <c r="P316" s="149">
        <f t="shared" si="2"/>
        <v>0</v>
      </c>
      <c r="Q316" s="149">
        <f t="shared" si="3"/>
        <v>0</v>
      </c>
      <c r="R316" s="149">
        <f t="shared" si="4"/>
        <v>0</v>
      </c>
      <c r="T316" s="150">
        <f t="shared" si="5"/>
        <v>0</v>
      </c>
      <c r="U316" s="150">
        <v>0</v>
      </c>
      <c r="V316" s="150">
        <f t="shared" si="6"/>
        <v>0</v>
      </c>
      <c r="W316" s="150">
        <v>0</v>
      </c>
      <c r="X316" s="151">
        <f t="shared" si="7"/>
        <v>0</v>
      </c>
      <c r="AR316" s="152" t="s">
        <v>231</v>
      </c>
      <c r="AT316" s="152" t="s">
        <v>170</v>
      </c>
      <c r="AU316" s="152" t="s">
        <v>86</v>
      </c>
      <c r="AY316" s="18" t="s">
        <v>165</v>
      </c>
      <c r="BE316" s="153">
        <f t="shared" si="8"/>
        <v>0</v>
      </c>
      <c r="BF316" s="153">
        <f t="shared" si="9"/>
        <v>0</v>
      </c>
      <c r="BG316" s="153">
        <f t="shared" si="10"/>
        <v>0</v>
      </c>
      <c r="BH316" s="153">
        <f t="shared" si="11"/>
        <v>0</v>
      </c>
      <c r="BI316" s="153">
        <f t="shared" si="12"/>
        <v>0</v>
      </c>
      <c r="BJ316" s="18" t="s">
        <v>84</v>
      </c>
      <c r="BK316" s="153">
        <f t="shared" si="13"/>
        <v>0</v>
      </c>
      <c r="BL316" s="18" t="s">
        <v>231</v>
      </c>
      <c r="BM316" s="152" t="s">
        <v>1608</v>
      </c>
    </row>
    <row r="317" spans="2:65" s="1" customFormat="1" ht="24.15" customHeight="1" x14ac:dyDescent="0.2">
      <c r="B317" s="138"/>
      <c r="C317" s="139" t="s">
        <v>491</v>
      </c>
      <c r="D317" s="139" t="s">
        <v>170</v>
      </c>
      <c r="E317" s="140" t="s">
        <v>1609</v>
      </c>
      <c r="F317" s="141" t="s">
        <v>1610</v>
      </c>
      <c r="G317" s="142" t="s">
        <v>178</v>
      </c>
      <c r="H317" s="143">
        <v>1</v>
      </c>
      <c r="I317" s="144"/>
      <c r="J317" s="144"/>
      <c r="K317" s="145">
        <f t="shared" si="1"/>
        <v>0</v>
      </c>
      <c r="L317" s="146"/>
      <c r="M317" s="33"/>
      <c r="N317" s="147" t="s">
        <v>3</v>
      </c>
      <c r="O317" s="148" t="s">
        <v>45</v>
      </c>
      <c r="P317" s="149">
        <f t="shared" si="2"/>
        <v>0</v>
      </c>
      <c r="Q317" s="149">
        <f t="shared" si="3"/>
        <v>0</v>
      </c>
      <c r="R317" s="149">
        <f t="shared" si="4"/>
        <v>0</v>
      </c>
      <c r="T317" s="150">
        <f t="shared" si="5"/>
        <v>0</v>
      </c>
      <c r="U317" s="150">
        <v>0</v>
      </c>
      <c r="V317" s="150">
        <f t="shared" si="6"/>
        <v>0</v>
      </c>
      <c r="W317" s="150">
        <v>0</v>
      </c>
      <c r="X317" s="151">
        <f t="shared" si="7"/>
        <v>0</v>
      </c>
      <c r="AR317" s="152" t="s">
        <v>1611</v>
      </c>
      <c r="AT317" s="152" t="s">
        <v>170</v>
      </c>
      <c r="AU317" s="152" t="s">
        <v>86</v>
      </c>
      <c r="AY317" s="18" t="s">
        <v>165</v>
      </c>
      <c r="BE317" s="153">
        <f t="shared" si="8"/>
        <v>0</v>
      </c>
      <c r="BF317" s="153">
        <f t="shared" si="9"/>
        <v>0</v>
      </c>
      <c r="BG317" s="153">
        <f t="shared" si="10"/>
        <v>0</v>
      </c>
      <c r="BH317" s="153">
        <f t="shared" si="11"/>
        <v>0</v>
      </c>
      <c r="BI317" s="153">
        <f t="shared" si="12"/>
        <v>0</v>
      </c>
      <c r="BJ317" s="18" t="s">
        <v>84</v>
      </c>
      <c r="BK317" s="153">
        <f t="shared" si="13"/>
        <v>0</v>
      </c>
      <c r="BL317" s="18" t="s">
        <v>1611</v>
      </c>
      <c r="BM317" s="152" t="s">
        <v>1612</v>
      </c>
    </row>
    <row r="318" spans="2:65" s="1" customFormat="1" ht="44.25" customHeight="1" x14ac:dyDescent="0.2">
      <c r="B318" s="138"/>
      <c r="C318" s="139" t="s">
        <v>495</v>
      </c>
      <c r="D318" s="139" t="s">
        <v>170</v>
      </c>
      <c r="E318" s="140" t="s">
        <v>1613</v>
      </c>
      <c r="F318" s="141" t="s">
        <v>1614</v>
      </c>
      <c r="G318" s="142" t="s">
        <v>1366</v>
      </c>
      <c r="H318" s="143">
        <v>14.362</v>
      </c>
      <c r="I318" s="144"/>
      <c r="J318" s="144"/>
      <c r="K318" s="145">
        <f t="shared" si="1"/>
        <v>0</v>
      </c>
      <c r="L318" s="146"/>
      <c r="M318" s="33"/>
      <c r="N318" s="179" t="s">
        <v>3</v>
      </c>
      <c r="O318" s="180" t="s">
        <v>45</v>
      </c>
      <c r="P318" s="181">
        <f t="shared" si="2"/>
        <v>0</v>
      </c>
      <c r="Q318" s="181">
        <f t="shared" si="3"/>
        <v>0</v>
      </c>
      <c r="R318" s="181">
        <f t="shared" si="4"/>
        <v>0</v>
      </c>
      <c r="S318" s="182"/>
      <c r="T318" s="183">
        <f t="shared" si="5"/>
        <v>0</v>
      </c>
      <c r="U318" s="183">
        <v>0</v>
      </c>
      <c r="V318" s="183">
        <f t="shared" si="6"/>
        <v>0</v>
      </c>
      <c r="W318" s="183">
        <v>0</v>
      </c>
      <c r="X318" s="184">
        <f t="shared" si="7"/>
        <v>0</v>
      </c>
      <c r="AR318" s="152" t="s">
        <v>231</v>
      </c>
      <c r="AT318" s="152" t="s">
        <v>170</v>
      </c>
      <c r="AU318" s="152" t="s">
        <v>86</v>
      </c>
      <c r="AY318" s="18" t="s">
        <v>165</v>
      </c>
      <c r="BE318" s="153">
        <f t="shared" si="8"/>
        <v>0</v>
      </c>
      <c r="BF318" s="153">
        <f t="shared" si="9"/>
        <v>0</v>
      </c>
      <c r="BG318" s="153">
        <f t="shared" si="10"/>
        <v>0</v>
      </c>
      <c r="BH318" s="153">
        <f t="shared" si="11"/>
        <v>0</v>
      </c>
      <c r="BI318" s="153">
        <f t="shared" si="12"/>
        <v>0</v>
      </c>
      <c r="BJ318" s="18" t="s">
        <v>84</v>
      </c>
      <c r="BK318" s="153">
        <f t="shared" si="13"/>
        <v>0</v>
      </c>
      <c r="BL318" s="18" t="s">
        <v>231</v>
      </c>
      <c r="BM318" s="152" t="s">
        <v>1615</v>
      </c>
    </row>
    <row r="319" spans="2:65" s="1" customFormat="1" ht="6.9" customHeight="1" x14ac:dyDescent="0.2">
      <c r="B319" s="42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33"/>
    </row>
  </sheetData>
  <autoFilter ref="C89:L318" xr:uid="{00000000-0009-0000-0000-000003000000}"/>
  <mergeCells count="9">
    <mergeCell ref="E52:H52"/>
    <mergeCell ref="E80:H80"/>
    <mergeCell ref="E82:H82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497"/>
  <sheetViews>
    <sheetView showGridLines="0" workbookViewId="0">
      <selection activeCell="F374" sqref="F374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95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30" customHeight="1" x14ac:dyDescent="0.2">
      <c r="B9" s="33"/>
      <c r="E9" s="320" t="s">
        <v>1616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ROUND(K103,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ROUND((SUM(BE103:BE496)),  2)</f>
        <v>0</v>
      </c>
      <c r="I35" s="97">
        <v>0.21</v>
      </c>
      <c r="K35" s="87">
        <f>ROUND(((SUM(BE103:BE496))*I35),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ROUND((SUM(BF103:BF496)),  2)</f>
        <v>0</v>
      </c>
      <c r="I36" s="97">
        <v>0.15</v>
      </c>
      <c r="K36" s="87">
        <f>ROUND(((SUM(BF103:BF496))*I36),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ROUND((SUM(BG103:BG496)),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ROUND((SUM(BH103:BH496)),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ROUND((SUM(BI103:BI496)),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30" customHeight="1" x14ac:dyDescent="0.2">
      <c r="B52" s="33"/>
      <c r="E52" s="320" t="str">
        <f>E9</f>
        <v>SO 02 - Zpevněné plochy technologie, oplocení a dopravní značení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Q103</f>
        <v>0</v>
      </c>
      <c r="J61" s="64">
        <f t="shared" si="0"/>
        <v>0</v>
      </c>
      <c r="K61" s="64">
        <f>K103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K104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K105</f>
        <v>0</v>
      </c>
      <c r="M63" s="111"/>
    </row>
    <row r="64" spans="2:47" s="9" customFormat="1" ht="14.9" customHeight="1" x14ac:dyDescent="0.2">
      <c r="B64" s="111"/>
      <c r="D64" s="112" t="s">
        <v>1617</v>
      </c>
      <c r="E64" s="113"/>
      <c r="F64" s="113"/>
      <c r="G64" s="113"/>
      <c r="H64" s="113"/>
      <c r="I64" s="114">
        <f>Q115</f>
        <v>0</v>
      </c>
      <c r="J64" s="114">
        <f>R115</f>
        <v>0</v>
      </c>
      <c r="K64" s="114">
        <f>K115</f>
        <v>0</v>
      </c>
      <c r="M64" s="111"/>
    </row>
    <row r="65" spans="2:13" s="9" customFormat="1" ht="14.9" customHeight="1" x14ac:dyDescent="0.2">
      <c r="B65" s="111"/>
      <c r="D65" s="112" t="s">
        <v>1618</v>
      </c>
      <c r="E65" s="113"/>
      <c r="F65" s="113"/>
      <c r="G65" s="113"/>
      <c r="H65" s="113"/>
      <c r="I65" s="114">
        <f>Q128</f>
        <v>0</v>
      </c>
      <c r="J65" s="114">
        <f>R128</f>
        <v>0</v>
      </c>
      <c r="K65" s="114">
        <f>K128</f>
        <v>0</v>
      </c>
      <c r="M65" s="111"/>
    </row>
    <row r="66" spans="2:13" s="9" customFormat="1" ht="14.9" customHeight="1" x14ac:dyDescent="0.2">
      <c r="B66" s="111"/>
      <c r="D66" s="112" t="s">
        <v>1619</v>
      </c>
      <c r="E66" s="113"/>
      <c r="F66" s="113"/>
      <c r="G66" s="113"/>
      <c r="H66" s="113"/>
      <c r="I66" s="114">
        <f>Q147</f>
        <v>0</v>
      </c>
      <c r="J66" s="114">
        <f>R147</f>
        <v>0</v>
      </c>
      <c r="K66" s="114">
        <f>K147</f>
        <v>0</v>
      </c>
      <c r="M66" s="111"/>
    </row>
    <row r="67" spans="2:13" s="9" customFormat="1" ht="14.9" customHeight="1" x14ac:dyDescent="0.2">
      <c r="B67" s="111"/>
      <c r="D67" s="112" t="s">
        <v>1620</v>
      </c>
      <c r="E67" s="113"/>
      <c r="F67" s="113"/>
      <c r="G67" s="113"/>
      <c r="H67" s="113"/>
      <c r="I67" s="114">
        <f>Q176</f>
        <v>0</v>
      </c>
      <c r="J67" s="114">
        <f>R176</f>
        <v>0</v>
      </c>
      <c r="K67" s="114">
        <f>K176</f>
        <v>0</v>
      </c>
      <c r="M67" s="111"/>
    </row>
    <row r="68" spans="2:13" s="9" customFormat="1" ht="20" customHeight="1" x14ac:dyDescent="0.2">
      <c r="B68" s="111"/>
      <c r="D68" s="112" t="s">
        <v>1243</v>
      </c>
      <c r="E68" s="113"/>
      <c r="F68" s="113"/>
      <c r="G68" s="113"/>
      <c r="H68" s="113"/>
      <c r="I68" s="114">
        <f>Q198</f>
        <v>0</v>
      </c>
      <c r="J68" s="114">
        <f>R198</f>
        <v>0</v>
      </c>
      <c r="K68" s="114">
        <f>K198</f>
        <v>0</v>
      </c>
      <c r="M68" s="111"/>
    </row>
    <row r="69" spans="2:13" s="9" customFormat="1" ht="14.9" customHeight="1" x14ac:dyDescent="0.2">
      <c r="B69" s="111"/>
      <c r="D69" s="112" t="s">
        <v>1621</v>
      </c>
      <c r="E69" s="113"/>
      <c r="F69" s="113"/>
      <c r="G69" s="113"/>
      <c r="H69" s="113"/>
      <c r="I69" s="114">
        <f>Q220</f>
        <v>0</v>
      </c>
      <c r="J69" s="114">
        <f>R220</f>
        <v>0</v>
      </c>
      <c r="K69" s="114">
        <f>K220</f>
        <v>0</v>
      </c>
      <c r="M69" s="111"/>
    </row>
    <row r="70" spans="2:13" s="9" customFormat="1" ht="14.9" customHeight="1" x14ac:dyDescent="0.2">
      <c r="B70" s="111"/>
      <c r="D70" s="112" t="s">
        <v>1622</v>
      </c>
      <c r="E70" s="113"/>
      <c r="F70" s="113"/>
      <c r="G70" s="113"/>
      <c r="H70" s="113"/>
      <c r="I70" s="114">
        <f>Q230</f>
        <v>0</v>
      </c>
      <c r="J70" s="114">
        <f>R230</f>
        <v>0</v>
      </c>
      <c r="K70" s="114">
        <f>K230</f>
        <v>0</v>
      </c>
      <c r="M70" s="111"/>
    </row>
    <row r="71" spans="2:13" s="9" customFormat="1" ht="20" customHeight="1" x14ac:dyDescent="0.2">
      <c r="B71" s="111"/>
      <c r="D71" s="112" t="s">
        <v>1623</v>
      </c>
      <c r="E71" s="113"/>
      <c r="F71" s="113"/>
      <c r="G71" s="113"/>
      <c r="H71" s="113"/>
      <c r="I71" s="114">
        <f>Q241</f>
        <v>0</v>
      </c>
      <c r="J71" s="114">
        <f>R241</f>
        <v>0</v>
      </c>
      <c r="K71" s="114">
        <f>K241</f>
        <v>0</v>
      </c>
      <c r="M71" s="111"/>
    </row>
    <row r="72" spans="2:13" s="9" customFormat="1" ht="20" customHeight="1" x14ac:dyDescent="0.2">
      <c r="B72" s="111"/>
      <c r="D72" s="112" t="s">
        <v>1624</v>
      </c>
      <c r="E72" s="113"/>
      <c r="F72" s="113"/>
      <c r="G72" s="113"/>
      <c r="H72" s="113"/>
      <c r="I72" s="114">
        <f>Q277</f>
        <v>0</v>
      </c>
      <c r="J72" s="114">
        <f>R277</f>
        <v>0</v>
      </c>
      <c r="K72" s="114">
        <f>K277</f>
        <v>0</v>
      </c>
      <c r="M72" s="111"/>
    </row>
    <row r="73" spans="2:13" s="9" customFormat="1" ht="14.9" customHeight="1" x14ac:dyDescent="0.2">
      <c r="B73" s="111"/>
      <c r="D73" s="112" t="s">
        <v>1625</v>
      </c>
      <c r="E73" s="113"/>
      <c r="F73" s="113"/>
      <c r="G73" s="113"/>
      <c r="H73" s="113"/>
      <c r="I73" s="114">
        <f>Q288</f>
        <v>0</v>
      </c>
      <c r="J73" s="114">
        <f>R288</f>
        <v>0</v>
      </c>
      <c r="K73" s="114">
        <f>K288</f>
        <v>0</v>
      </c>
      <c r="M73" s="111"/>
    </row>
    <row r="74" spans="2:13" s="9" customFormat="1" ht="14.9" customHeight="1" x14ac:dyDescent="0.2">
      <c r="B74" s="111"/>
      <c r="D74" s="112" t="s">
        <v>1626</v>
      </c>
      <c r="E74" s="113"/>
      <c r="F74" s="113"/>
      <c r="G74" s="113"/>
      <c r="H74" s="113"/>
      <c r="I74" s="114">
        <f>Q307</f>
        <v>0</v>
      </c>
      <c r="J74" s="114">
        <f>R307</f>
        <v>0</v>
      </c>
      <c r="K74" s="114">
        <f>K307</f>
        <v>0</v>
      </c>
      <c r="M74" s="111"/>
    </row>
    <row r="75" spans="2:13" s="9" customFormat="1" ht="14.9" customHeight="1" x14ac:dyDescent="0.2">
      <c r="B75" s="111"/>
      <c r="D75" s="112" t="s">
        <v>1627</v>
      </c>
      <c r="E75" s="113"/>
      <c r="F75" s="113"/>
      <c r="G75" s="113"/>
      <c r="H75" s="113"/>
      <c r="I75" s="114">
        <f>Q316</f>
        <v>0</v>
      </c>
      <c r="J75" s="114">
        <f>R316</f>
        <v>0</v>
      </c>
      <c r="K75" s="114">
        <f>K316</f>
        <v>0</v>
      </c>
      <c r="M75" s="111"/>
    </row>
    <row r="76" spans="2:13" s="9" customFormat="1" ht="20" customHeight="1" x14ac:dyDescent="0.2">
      <c r="B76" s="111"/>
      <c r="D76" s="112" t="s">
        <v>1628</v>
      </c>
      <c r="E76" s="113"/>
      <c r="F76" s="113"/>
      <c r="G76" s="113"/>
      <c r="H76" s="113"/>
      <c r="I76" s="114">
        <f>Q341</f>
        <v>0</v>
      </c>
      <c r="J76" s="114">
        <f>R341</f>
        <v>0</v>
      </c>
      <c r="K76" s="114">
        <f>K341</f>
        <v>0</v>
      </c>
      <c r="M76" s="111"/>
    </row>
    <row r="77" spans="2:13" s="9" customFormat="1" ht="20" customHeight="1" x14ac:dyDescent="0.2">
      <c r="B77" s="111"/>
      <c r="D77" s="112" t="s">
        <v>1629</v>
      </c>
      <c r="E77" s="113"/>
      <c r="F77" s="113"/>
      <c r="G77" s="113"/>
      <c r="H77" s="113"/>
      <c r="I77" s="114">
        <f>Q350</f>
        <v>0</v>
      </c>
      <c r="J77" s="114">
        <f>R350</f>
        <v>0</v>
      </c>
      <c r="K77" s="114">
        <f>K350</f>
        <v>0</v>
      </c>
      <c r="M77" s="111"/>
    </row>
    <row r="78" spans="2:13" s="9" customFormat="1" ht="14.9" customHeight="1" x14ac:dyDescent="0.2">
      <c r="B78" s="111"/>
      <c r="D78" s="112" t="s">
        <v>1630</v>
      </c>
      <c r="E78" s="113"/>
      <c r="F78" s="113"/>
      <c r="G78" s="113"/>
      <c r="H78" s="113"/>
      <c r="I78" s="114">
        <f>Q352</f>
        <v>0</v>
      </c>
      <c r="J78" s="114">
        <f>R352</f>
        <v>0</v>
      </c>
      <c r="K78" s="114">
        <f>K352</f>
        <v>0</v>
      </c>
      <c r="M78" s="111"/>
    </row>
    <row r="79" spans="2:13" s="9" customFormat="1" ht="14.9" customHeight="1" x14ac:dyDescent="0.2">
      <c r="B79" s="111"/>
      <c r="D79" s="112" t="s">
        <v>1631</v>
      </c>
      <c r="E79" s="113"/>
      <c r="F79" s="113"/>
      <c r="G79" s="113"/>
      <c r="H79" s="113"/>
      <c r="I79" s="114">
        <f>Q365</f>
        <v>0</v>
      </c>
      <c r="J79" s="114">
        <f>R365</f>
        <v>0</v>
      </c>
      <c r="K79" s="114">
        <f>K365</f>
        <v>0</v>
      </c>
      <c r="M79" s="111"/>
    </row>
    <row r="80" spans="2:13" s="9" customFormat="1" ht="20" customHeight="1" x14ac:dyDescent="0.2">
      <c r="B80" s="111"/>
      <c r="D80" s="112" t="s">
        <v>1244</v>
      </c>
      <c r="E80" s="113"/>
      <c r="F80" s="113"/>
      <c r="G80" s="113"/>
      <c r="H80" s="113"/>
      <c r="I80" s="114">
        <f>Q397</f>
        <v>0</v>
      </c>
      <c r="J80" s="114">
        <f>R397</f>
        <v>0</v>
      </c>
      <c r="K80" s="114">
        <f>K397</f>
        <v>0</v>
      </c>
      <c r="M80" s="111"/>
    </row>
    <row r="81" spans="2:13" s="9" customFormat="1" ht="20" customHeight="1" x14ac:dyDescent="0.2">
      <c r="B81" s="111"/>
      <c r="D81" s="112" t="s">
        <v>1632</v>
      </c>
      <c r="E81" s="113"/>
      <c r="F81" s="113"/>
      <c r="G81" s="113"/>
      <c r="H81" s="113"/>
      <c r="I81" s="114">
        <f>Q454</f>
        <v>0</v>
      </c>
      <c r="J81" s="114">
        <f>R454</f>
        <v>0</v>
      </c>
      <c r="K81" s="114">
        <f>K454</f>
        <v>0</v>
      </c>
      <c r="M81" s="111"/>
    </row>
    <row r="82" spans="2:13" s="9" customFormat="1" ht="14.9" customHeight="1" x14ac:dyDescent="0.2">
      <c r="B82" s="111"/>
      <c r="D82" s="112" t="s">
        <v>1633</v>
      </c>
      <c r="E82" s="113"/>
      <c r="F82" s="113"/>
      <c r="G82" s="113"/>
      <c r="H82" s="113"/>
      <c r="I82" s="114">
        <f>Q486</f>
        <v>0</v>
      </c>
      <c r="J82" s="114">
        <f>R486</f>
        <v>0</v>
      </c>
      <c r="K82" s="114">
        <f>K486</f>
        <v>0</v>
      </c>
      <c r="M82" s="111"/>
    </row>
    <row r="83" spans="2:13" s="9" customFormat="1" ht="20" customHeight="1" x14ac:dyDescent="0.2">
      <c r="B83" s="111"/>
      <c r="D83" s="112" t="s">
        <v>1245</v>
      </c>
      <c r="E83" s="113"/>
      <c r="F83" s="113"/>
      <c r="G83" s="113"/>
      <c r="H83" s="113"/>
      <c r="I83" s="114">
        <f>Q488</f>
        <v>0</v>
      </c>
      <c r="J83" s="114">
        <f>R488</f>
        <v>0</v>
      </c>
      <c r="K83" s="114">
        <f>K488</f>
        <v>0</v>
      </c>
      <c r="M83" s="111"/>
    </row>
    <row r="84" spans="2:13" s="1" customFormat="1" ht="21.75" customHeight="1" x14ac:dyDescent="0.2">
      <c r="B84" s="33"/>
      <c r="M84" s="33"/>
    </row>
    <row r="85" spans="2:13" s="1" customFormat="1" ht="6.9" customHeight="1" x14ac:dyDescent="0.2">
      <c r="B85" s="42"/>
      <c r="C85" s="43"/>
      <c r="D85" s="43"/>
      <c r="E85" s="43"/>
      <c r="F85" s="43"/>
      <c r="G85" s="43"/>
      <c r="H85" s="43"/>
      <c r="I85" s="43"/>
      <c r="J85" s="43"/>
      <c r="K85" s="43"/>
      <c r="L85" s="43"/>
      <c r="M85" s="33"/>
    </row>
    <row r="89" spans="2:13" s="1" customFormat="1" ht="6.9" customHeight="1" x14ac:dyDescent="0.2">
      <c r="B89" s="44"/>
      <c r="C89" s="45"/>
      <c r="D89" s="45"/>
      <c r="E89" s="45"/>
      <c r="F89" s="45"/>
      <c r="G89" s="45"/>
      <c r="H89" s="45"/>
      <c r="I89" s="45"/>
      <c r="J89" s="45"/>
      <c r="K89" s="45"/>
      <c r="L89" s="45"/>
      <c r="M89" s="33"/>
    </row>
    <row r="90" spans="2:13" s="1" customFormat="1" ht="24.9" customHeight="1" x14ac:dyDescent="0.2">
      <c r="B90" s="33"/>
      <c r="C90" s="22" t="s">
        <v>145</v>
      </c>
      <c r="M90" s="33"/>
    </row>
    <row r="91" spans="2:13" s="1" customFormat="1" ht="6.9" customHeight="1" x14ac:dyDescent="0.2">
      <c r="B91" s="33"/>
      <c r="M91" s="33"/>
    </row>
    <row r="92" spans="2:13" s="1" customFormat="1" ht="12" customHeight="1" x14ac:dyDescent="0.2">
      <c r="B92" s="33"/>
      <c r="C92" s="28" t="s">
        <v>18</v>
      </c>
      <c r="M92" s="33"/>
    </row>
    <row r="93" spans="2:13" s="1" customFormat="1" ht="16.5" customHeight="1" x14ac:dyDescent="0.2">
      <c r="B93" s="33"/>
      <c r="E93" s="326" t="str">
        <f>E7</f>
        <v>Rozvoj vodíkové mobility v Ostravě 1.etapa - 1.a2. fáze</v>
      </c>
      <c r="F93" s="327"/>
      <c r="G93" s="327"/>
      <c r="H93" s="327"/>
      <c r="M93" s="33"/>
    </row>
    <row r="94" spans="2:13" s="1" customFormat="1" ht="12" customHeight="1" x14ac:dyDescent="0.2">
      <c r="B94" s="33"/>
      <c r="C94" s="28" t="s">
        <v>121</v>
      </c>
      <c r="M94" s="33"/>
    </row>
    <row r="95" spans="2:13" s="1" customFormat="1" ht="30" customHeight="1" x14ac:dyDescent="0.2">
      <c r="B95" s="33"/>
      <c r="E95" s="320" t="str">
        <f>E9</f>
        <v>SO 02 - Zpevněné plochy technologie, oplocení a dopravní značení</v>
      </c>
      <c r="F95" s="325"/>
      <c r="G95" s="325"/>
      <c r="H95" s="325"/>
      <c r="M95" s="33"/>
    </row>
    <row r="96" spans="2:13" s="1" customFormat="1" ht="6.9" customHeight="1" x14ac:dyDescent="0.2">
      <c r="B96" s="33"/>
      <c r="M96" s="33"/>
    </row>
    <row r="97" spans="2:65" s="1" customFormat="1" ht="12" customHeight="1" x14ac:dyDescent="0.2">
      <c r="B97" s="33"/>
      <c r="C97" s="28" t="s">
        <v>22</v>
      </c>
      <c r="F97" s="26" t="str">
        <f>F12</f>
        <v>Ostrava</v>
      </c>
      <c r="I97" s="28" t="s">
        <v>24</v>
      </c>
      <c r="J97" s="50" t="str">
        <f>IF(J12="","",J12)</f>
        <v>28. 3. 2022</v>
      </c>
      <c r="M97" s="33"/>
    </row>
    <row r="98" spans="2:65" s="1" customFormat="1" ht="6.9" customHeight="1" x14ac:dyDescent="0.2">
      <c r="B98" s="33"/>
      <c r="M98" s="33"/>
    </row>
    <row r="99" spans="2:65" s="1" customFormat="1" ht="15.15" customHeight="1" x14ac:dyDescent="0.2">
      <c r="B99" s="33"/>
      <c r="C99" s="28" t="s">
        <v>26</v>
      </c>
      <c r="F99" s="26" t="str">
        <f>E15</f>
        <v>Dopravní podnik Ostrava a.s.</v>
      </c>
      <c r="I99" s="28" t="s">
        <v>33</v>
      </c>
      <c r="J99" s="31" t="str">
        <f>E21</f>
        <v>IGEA s.r.o.</v>
      </c>
      <c r="M99" s="33"/>
    </row>
    <row r="100" spans="2:65" s="1" customFormat="1" ht="15.15" customHeight="1" x14ac:dyDescent="0.2">
      <c r="B100" s="33"/>
      <c r="C100" s="28" t="s">
        <v>31</v>
      </c>
      <c r="F100" s="26" t="str">
        <f>IF(E18="","",E18)</f>
        <v>Vyplň údaj</v>
      </c>
      <c r="I100" s="28" t="s">
        <v>36</v>
      </c>
      <c r="J100" s="31" t="str">
        <f>E24</f>
        <v>R.Vojtěchová</v>
      </c>
      <c r="M100" s="33"/>
    </row>
    <row r="101" spans="2:65" s="1" customFormat="1" ht="10.4" customHeight="1" x14ac:dyDescent="0.2">
      <c r="B101" s="33"/>
      <c r="M101" s="33"/>
    </row>
    <row r="102" spans="2:65" s="10" customFormat="1" ht="29.25" customHeight="1" x14ac:dyDescent="0.2">
      <c r="B102" s="115"/>
      <c r="C102" s="116" t="s">
        <v>146</v>
      </c>
      <c r="D102" s="117" t="s">
        <v>59</v>
      </c>
      <c r="E102" s="117" t="s">
        <v>55</v>
      </c>
      <c r="F102" s="117" t="s">
        <v>56</v>
      </c>
      <c r="G102" s="117" t="s">
        <v>147</v>
      </c>
      <c r="H102" s="117" t="s">
        <v>148</v>
      </c>
      <c r="I102" s="117" t="s">
        <v>149</v>
      </c>
      <c r="J102" s="117" t="s">
        <v>150</v>
      </c>
      <c r="K102" s="118" t="s">
        <v>129</v>
      </c>
      <c r="L102" s="119" t="s">
        <v>151</v>
      </c>
      <c r="M102" s="115"/>
      <c r="N102" s="57" t="s">
        <v>3</v>
      </c>
      <c r="O102" s="58" t="s">
        <v>44</v>
      </c>
      <c r="P102" s="58" t="s">
        <v>152</v>
      </c>
      <c r="Q102" s="58" t="s">
        <v>153</v>
      </c>
      <c r="R102" s="58" t="s">
        <v>154</v>
      </c>
      <c r="S102" s="58" t="s">
        <v>155</v>
      </c>
      <c r="T102" s="58" t="s">
        <v>156</v>
      </c>
      <c r="U102" s="58" t="s">
        <v>157</v>
      </c>
      <c r="V102" s="58" t="s">
        <v>158</v>
      </c>
      <c r="W102" s="58" t="s">
        <v>159</v>
      </c>
      <c r="X102" s="59" t="s">
        <v>160</v>
      </c>
    </row>
    <row r="103" spans="2:65" s="1" customFormat="1" ht="22.75" customHeight="1" x14ac:dyDescent="0.35">
      <c r="B103" s="33"/>
      <c r="C103" s="62" t="s">
        <v>161</v>
      </c>
      <c r="K103" s="120">
        <f>BK103</f>
        <v>0</v>
      </c>
      <c r="M103" s="33"/>
      <c r="N103" s="60"/>
      <c r="O103" s="51"/>
      <c r="P103" s="51"/>
      <c r="Q103" s="121">
        <f>Q104</f>
        <v>0</v>
      </c>
      <c r="R103" s="121">
        <f>R104</f>
        <v>0</v>
      </c>
      <c r="S103" s="51"/>
      <c r="T103" s="122">
        <f>T104</f>
        <v>0</v>
      </c>
      <c r="U103" s="51"/>
      <c r="V103" s="122">
        <f>V104</f>
        <v>5989.6898968539999</v>
      </c>
      <c r="W103" s="51"/>
      <c r="X103" s="123">
        <f>X104</f>
        <v>163.03974000000002</v>
      </c>
      <c r="AT103" s="18" t="s">
        <v>75</v>
      </c>
      <c r="AU103" s="18" t="s">
        <v>130</v>
      </c>
      <c r="BK103" s="124">
        <f>BK104</f>
        <v>0</v>
      </c>
    </row>
    <row r="104" spans="2:65" s="11" customFormat="1" ht="26" customHeight="1" x14ac:dyDescent="0.35">
      <c r="B104" s="125"/>
      <c r="D104" s="126" t="s">
        <v>75</v>
      </c>
      <c r="E104" s="127" t="s">
        <v>1249</v>
      </c>
      <c r="F104" s="127" t="s">
        <v>1250</v>
      </c>
      <c r="I104" s="128"/>
      <c r="J104" s="128"/>
      <c r="K104" s="129">
        <f>BK104</f>
        <v>0</v>
      </c>
      <c r="M104" s="125"/>
      <c r="N104" s="130"/>
      <c r="Q104" s="131">
        <f>Q105+Q198+Q241+Q277+Q341+Q350+Q397+Q454+Q488</f>
        <v>0</v>
      </c>
      <c r="R104" s="131">
        <f>R105+R198+R241+R277+R341+R350+R397+R454+R488</f>
        <v>0</v>
      </c>
      <c r="T104" s="132">
        <f>T105+T198+T241+T277+T341+T350+T397+T454+T488</f>
        <v>0</v>
      </c>
      <c r="V104" s="132">
        <f>V105+V198+V241+V277+V341+V350+V397+V454+V488</f>
        <v>5989.6898968539999</v>
      </c>
      <c r="X104" s="133">
        <f>X105+X198+X241+X277+X341+X350+X397+X454+X488</f>
        <v>163.03974000000002</v>
      </c>
      <c r="AR104" s="126" t="s">
        <v>84</v>
      </c>
      <c r="AT104" s="134" t="s">
        <v>75</v>
      </c>
      <c r="AU104" s="134" t="s">
        <v>76</v>
      </c>
      <c r="AY104" s="126" t="s">
        <v>165</v>
      </c>
      <c r="BK104" s="135">
        <f>BK105+BK198+BK241+BK277+BK341+BK350+BK397+BK454+BK488</f>
        <v>0</v>
      </c>
    </row>
    <row r="105" spans="2:65" s="11" customFormat="1" ht="22.75" customHeight="1" x14ac:dyDescent="0.25">
      <c r="B105" s="125"/>
      <c r="D105" s="126" t="s">
        <v>75</v>
      </c>
      <c r="E105" s="136" t="s">
        <v>84</v>
      </c>
      <c r="F105" s="136" t="s">
        <v>588</v>
      </c>
      <c r="I105" s="128"/>
      <c r="J105" s="128"/>
      <c r="K105" s="137">
        <f>BK105</f>
        <v>0</v>
      </c>
      <c r="M105" s="125"/>
      <c r="N105" s="130"/>
      <c r="Q105" s="131">
        <f>Q106+SUM(Q107:Q115)+Q128+Q147+Q176</f>
        <v>0</v>
      </c>
      <c r="R105" s="131">
        <f>R106+SUM(R107:R115)+R128+R147+R176</f>
        <v>0</v>
      </c>
      <c r="T105" s="132">
        <f>T106+SUM(T107:T115)+T128+T147+T176</f>
        <v>0</v>
      </c>
      <c r="V105" s="132">
        <f>V106+SUM(V107:V115)+V128+V147+V176</f>
        <v>675.38042399999995</v>
      </c>
      <c r="X105" s="133">
        <f>X106+SUM(X107:X115)+X128+X147+X176</f>
        <v>158.17500000000001</v>
      </c>
      <c r="AR105" s="126" t="s">
        <v>84</v>
      </c>
      <c r="AT105" s="134" t="s">
        <v>75</v>
      </c>
      <c r="AU105" s="134" t="s">
        <v>84</v>
      </c>
      <c r="AY105" s="126" t="s">
        <v>165</v>
      </c>
      <c r="BK105" s="135">
        <f>BK106+SUM(BK107:BK115)+BK128+BK147+BK176</f>
        <v>0</v>
      </c>
    </row>
    <row r="106" spans="2:65" s="1" customFormat="1" ht="78" customHeight="1" x14ac:dyDescent="0.2">
      <c r="B106" s="138"/>
      <c r="C106" s="139" t="s">
        <v>84</v>
      </c>
      <c r="D106" s="139" t="s">
        <v>170</v>
      </c>
      <c r="E106" s="140" t="s">
        <v>1281</v>
      </c>
      <c r="F106" s="141" t="s">
        <v>1282</v>
      </c>
      <c r="G106" s="142" t="s">
        <v>991</v>
      </c>
      <c r="H106" s="143">
        <v>135</v>
      </c>
      <c r="I106" s="144"/>
      <c r="J106" s="144"/>
      <c r="K106" s="145">
        <f>ROUND(P106*H106,2)</f>
        <v>0</v>
      </c>
      <c r="L106" s="146"/>
      <c r="M106" s="33"/>
      <c r="N106" s="147" t="s">
        <v>3</v>
      </c>
      <c r="O106" s="148" t="s">
        <v>45</v>
      </c>
      <c r="P106" s="149">
        <f>I106+J106</f>
        <v>0</v>
      </c>
      <c r="Q106" s="149">
        <f>ROUND(I106*H106,2)</f>
        <v>0</v>
      </c>
      <c r="R106" s="149">
        <f>ROUND(J106*H106,2)</f>
        <v>0</v>
      </c>
      <c r="T106" s="150">
        <f>S106*H106</f>
        <v>0</v>
      </c>
      <c r="U106" s="150">
        <v>0</v>
      </c>
      <c r="V106" s="150">
        <f>U106*H106</f>
        <v>0</v>
      </c>
      <c r="W106" s="150">
        <v>0.255</v>
      </c>
      <c r="X106" s="151">
        <f>W106*H106</f>
        <v>34.424999999999997</v>
      </c>
      <c r="AR106" s="152" t="s">
        <v>174</v>
      </c>
      <c r="AT106" s="152" t="s">
        <v>170</v>
      </c>
      <c r="AU106" s="152" t="s">
        <v>86</v>
      </c>
      <c r="AY106" s="18" t="s">
        <v>165</v>
      </c>
      <c r="BE106" s="153">
        <f>IF(O106="základní",K106,0)</f>
        <v>0</v>
      </c>
      <c r="BF106" s="153">
        <f>IF(O106="snížená",K106,0)</f>
        <v>0</v>
      </c>
      <c r="BG106" s="153">
        <f>IF(O106="zákl. přenesená",K106,0)</f>
        <v>0</v>
      </c>
      <c r="BH106" s="153">
        <f>IF(O106="sníž. přenesená",K106,0)</f>
        <v>0</v>
      </c>
      <c r="BI106" s="153">
        <f>IF(O106="nulová",K106,0)</f>
        <v>0</v>
      </c>
      <c r="BJ106" s="18" t="s">
        <v>84</v>
      </c>
      <c r="BK106" s="153">
        <f>ROUND(P106*H106,2)</f>
        <v>0</v>
      </c>
      <c r="BL106" s="18" t="s">
        <v>174</v>
      </c>
      <c r="BM106" s="152" t="s">
        <v>1634</v>
      </c>
    </row>
    <row r="107" spans="2:65" s="12" customFormat="1" x14ac:dyDescent="0.2">
      <c r="B107" s="164"/>
      <c r="D107" s="165" t="s">
        <v>603</v>
      </c>
      <c r="E107" s="166" t="s">
        <v>3</v>
      </c>
      <c r="F107" s="167" t="s">
        <v>1635</v>
      </c>
      <c r="H107" s="168">
        <v>135</v>
      </c>
      <c r="I107" s="169"/>
      <c r="J107" s="169"/>
      <c r="M107" s="164"/>
      <c r="N107" s="170"/>
      <c r="X107" s="171"/>
      <c r="AT107" s="166" t="s">
        <v>603</v>
      </c>
      <c r="AU107" s="166" t="s">
        <v>86</v>
      </c>
      <c r="AV107" s="12" t="s">
        <v>86</v>
      </c>
      <c r="AW107" s="12" t="s">
        <v>5</v>
      </c>
      <c r="AX107" s="12" t="s">
        <v>84</v>
      </c>
      <c r="AY107" s="166" t="s">
        <v>165</v>
      </c>
    </row>
    <row r="108" spans="2:65" s="1" customFormat="1" ht="76.400000000000006" customHeight="1" x14ac:dyDescent="0.2">
      <c r="B108" s="138"/>
      <c r="C108" s="139" t="s">
        <v>86</v>
      </c>
      <c r="D108" s="139" t="s">
        <v>170</v>
      </c>
      <c r="E108" s="140" t="s">
        <v>1636</v>
      </c>
      <c r="F108" s="141" t="s">
        <v>1637</v>
      </c>
      <c r="G108" s="142" t="s">
        <v>991</v>
      </c>
      <c r="H108" s="143">
        <v>110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0.32</v>
      </c>
      <c r="X108" s="151">
        <f>W108*H108</f>
        <v>35.200000000000003</v>
      </c>
      <c r="AR108" s="152" t="s">
        <v>174</v>
      </c>
      <c r="AT108" s="152" t="s">
        <v>170</v>
      </c>
      <c r="AU108" s="152" t="s">
        <v>86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174</v>
      </c>
      <c r="BM108" s="152" t="s">
        <v>1638</v>
      </c>
    </row>
    <row r="109" spans="2:65" s="12" customFormat="1" x14ac:dyDescent="0.2">
      <c r="B109" s="164"/>
      <c r="D109" s="165" t="s">
        <v>603</v>
      </c>
      <c r="E109" s="166" t="s">
        <v>3</v>
      </c>
      <c r="F109" s="167" t="s">
        <v>1639</v>
      </c>
      <c r="H109" s="168">
        <v>110</v>
      </c>
      <c r="I109" s="169"/>
      <c r="J109" s="169"/>
      <c r="M109" s="164"/>
      <c r="N109" s="170"/>
      <c r="X109" s="171"/>
      <c r="AT109" s="166" t="s">
        <v>603</v>
      </c>
      <c r="AU109" s="166" t="s">
        <v>86</v>
      </c>
      <c r="AV109" s="12" t="s">
        <v>86</v>
      </c>
      <c r="AW109" s="12" t="s">
        <v>5</v>
      </c>
      <c r="AX109" s="12" t="s">
        <v>84</v>
      </c>
      <c r="AY109" s="166" t="s">
        <v>165</v>
      </c>
    </row>
    <row r="110" spans="2:65" s="1" customFormat="1" ht="66.75" customHeight="1" x14ac:dyDescent="0.2">
      <c r="B110" s="138"/>
      <c r="C110" s="139" t="s">
        <v>164</v>
      </c>
      <c r="D110" s="139" t="s">
        <v>170</v>
      </c>
      <c r="E110" s="140" t="s">
        <v>1640</v>
      </c>
      <c r="F110" s="141" t="s">
        <v>1641</v>
      </c>
      <c r="G110" s="142" t="s">
        <v>991</v>
      </c>
      <c r="H110" s="143">
        <v>110</v>
      </c>
      <c r="I110" s="144"/>
      <c r="J110" s="144"/>
      <c r="K110" s="145">
        <f>ROUND(P110*H110,2)</f>
        <v>0</v>
      </c>
      <c r="L110" s="146"/>
      <c r="M110" s="33"/>
      <c r="N110" s="147" t="s">
        <v>3</v>
      </c>
      <c r="O110" s="148" t="s">
        <v>45</v>
      </c>
      <c r="P110" s="149">
        <f>I110+J110</f>
        <v>0</v>
      </c>
      <c r="Q110" s="149">
        <f>ROUND(I110*H110,2)</f>
        <v>0</v>
      </c>
      <c r="R110" s="149">
        <f>ROUND(J110*H110,2)</f>
        <v>0</v>
      </c>
      <c r="T110" s="150">
        <f>S110*H110</f>
        <v>0</v>
      </c>
      <c r="U110" s="150">
        <v>0</v>
      </c>
      <c r="V110" s="150">
        <f>U110*H110</f>
        <v>0</v>
      </c>
      <c r="W110" s="150">
        <v>0.18</v>
      </c>
      <c r="X110" s="151">
        <f>W110*H110</f>
        <v>19.8</v>
      </c>
      <c r="AR110" s="152" t="s">
        <v>174</v>
      </c>
      <c r="AT110" s="152" t="s">
        <v>170</v>
      </c>
      <c r="AU110" s="152" t="s">
        <v>86</v>
      </c>
      <c r="AY110" s="18" t="s">
        <v>165</v>
      </c>
      <c r="BE110" s="153">
        <f>IF(O110="základní",K110,0)</f>
        <v>0</v>
      </c>
      <c r="BF110" s="153">
        <f>IF(O110="snížená",K110,0)</f>
        <v>0</v>
      </c>
      <c r="BG110" s="153">
        <f>IF(O110="zákl. přenesená",K110,0)</f>
        <v>0</v>
      </c>
      <c r="BH110" s="153">
        <f>IF(O110="sníž. přenesená",K110,0)</f>
        <v>0</v>
      </c>
      <c r="BI110" s="153">
        <f>IF(O110="nulová",K110,0)</f>
        <v>0</v>
      </c>
      <c r="BJ110" s="18" t="s">
        <v>84</v>
      </c>
      <c r="BK110" s="153">
        <f>ROUND(P110*H110,2)</f>
        <v>0</v>
      </c>
      <c r="BL110" s="18" t="s">
        <v>174</v>
      </c>
      <c r="BM110" s="152" t="s">
        <v>1642</v>
      </c>
    </row>
    <row r="111" spans="2:65" s="12" customFormat="1" x14ac:dyDescent="0.2">
      <c r="B111" s="164"/>
      <c r="D111" s="165" t="s">
        <v>603</v>
      </c>
      <c r="E111" s="166" t="s">
        <v>3</v>
      </c>
      <c r="F111" s="167" t="s">
        <v>1639</v>
      </c>
      <c r="H111" s="168">
        <v>110</v>
      </c>
      <c r="I111" s="169"/>
      <c r="J111" s="169"/>
      <c r="M111" s="164"/>
      <c r="N111" s="170"/>
      <c r="X111" s="171"/>
      <c r="AT111" s="166" t="s">
        <v>603</v>
      </c>
      <c r="AU111" s="166" t="s">
        <v>86</v>
      </c>
      <c r="AV111" s="12" t="s">
        <v>86</v>
      </c>
      <c r="AW111" s="12" t="s">
        <v>5</v>
      </c>
      <c r="AX111" s="12" t="s">
        <v>84</v>
      </c>
      <c r="AY111" s="166" t="s">
        <v>165</v>
      </c>
    </row>
    <row r="112" spans="2:65" s="1" customFormat="1" ht="66.75" customHeight="1" x14ac:dyDescent="0.2">
      <c r="B112" s="138"/>
      <c r="C112" s="139" t="s">
        <v>174</v>
      </c>
      <c r="D112" s="139" t="s">
        <v>170</v>
      </c>
      <c r="E112" s="140" t="s">
        <v>1643</v>
      </c>
      <c r="F112" s="141" t="s">
        <v>1644</v>
      </c>
      <c r="G112" s="142" t="s">
        <v>991</v>
      </c>
      <c r="H112" s="143">
        <v>110</v>
      </c>
      <c r="I112" s="144"/>
      <c r="J112" s="144"/>
      <c r="K112" s="145">
        <f>ROUND(P112*H112,2)</f>
        <v>0</v>
      </c>
      <c r="L112" s="146"/>
      <c r="M112" s="33"/>
      <c r="N112" s="147" t="s">
        <v>3</v>
      </c>
      <c r="O112" s="148" t="s">
        <v>45</v>
      </c>
      <c r="P112" s="149">
        <f>I112+J112</f>
        <v>0</v>
      </c>
      <c r="Q112" s="149">
        <f>ROUND(I112*H112,2)</f>
        <v>0</v>
      </c>
      <c r="R112" s="149">
        <f>ROUND(J112*H112,2)</f>
        <v>0</v>
      </c>
      <c r="T112" s="150">
        <f>S112*H112</f>
        <v>0</v>
      </c>
      <c r="U112" s="150">
        <v>0</v>
      </c>
      <c r="V112" s="150">
        <f>U112*H112</f>
        <v>0</v>
      </c>
      <c r="W112" s="150">
        <v>0.625</v>
      </c>
      <c r="X112" s="151">
        <f>W112*H112</f>
        <v>68.75</v>
      </c>
      <c r="AR112" s="152" t="s">
        <v>174</v>
      </c>
      <c r="AT112" s="152" t="s">
        <v>170</v>
      </c>
      <c r="AU112" s="152" t="s">
        <v>86</v>
      </c>
      <c r="AY112" s="18" t="s">
        <v>165</v>
      </c>
      <c r="BE112" s="153">
        <f>IF(O112="základní",K112,0)</f>
        <v>0</v>
      </c>
      <c r="BF112" s="153">
        <f>IF(O112="snížená",K112,0)</f>
        <v>0</v>
      </c>
      <c r="BG112" s="153">
        <f>IF(O112="zákl. přenesená",K112,0)</f>
        <v>0</v>
      </c>
      <c r="BH112" s="153">
        <f>IF(O112="sníž. přenesená",K112,0)</f>
        <v>0</v>
      </c>
      <c r="BI112" s="153">
        <f>IF(O112="nulová",K112,0)</f>
        <v>0</v>
      </c>
      <c r="BJ112" s="18" t="s">
        <v>84</v>
      </c>
      <c r="BK112" s="153">
        <f>ROUND(P112*H112,2)</f>
        <v>0</v>
      </c>
      <c r="BL112" s="18" t="s">
        <v>174</v>
      </c>
      <c r="BM112" s="152" t="s">
        <v>1645</v>
      </c>
    </row>
    <row r="113" spans="2:65" s="12" customFormat="1" x14ac:dyDescent="0.2">
      <c r="B113" s="164"/>
      <c r="D113" s="165" t="s">
        <v>603</v>
      </c>
      <c r="E113" s="166" t="s">
        <v>3</v>
      </c>
      <c r="F113" s="167" t="s">
        <v>1639</v>
      </c>
      <c r="H113" s="168">
        <v>110</v>
      </c>
      <c r="I113" s="169"/>
      <c r="J113" s="169"/>
      <c r="M113" s="164"/>
      <c r="N113" s="170"/>
      <c r="X113" s="171"/>
      <c r="AT113" s="166" t="s">
        <v>603</v>
      </c>
      <c r="AU113" s="166" t="s">
        <v>86</v>
      </c>
      <c r="AV113" s="12" t="s">
        <v>86</v>
      </c>
      <c r="AW113" s="12" t="s">
        <v>5</v>
      </c>
      <c r="AX113" s="12" t="s">
        <v>84</v>
      </c>
      <c r="AY113" s="166" t="s">
        <v>165</v>
      </c>
    </row>
    <row r="114" spans="2:65" s="1" customFormat="1" ht="16.5" customHeight="1" x14ac:dyDescent="0.2">
      <c r="B114" s="138"/>
      <c r="C114" s="139" t="s">
        <v>186</v>
      </c>
      <c r="D114" s="139" t="s">
        <v>170</v>
      </c>
      <c r="E114" s="140" t="s">
        <v>1391</v>
      </c>
      <c r="F114" s="141" t="s">
        <v>1392</v>
      </c>
      <c r="G114" s="142" t="s">
        <v>310</v>
      </c>
      <c r="H114" s="143">
        <v>4</v>
      </c>
      <c r="I114" s="144"/>
      <c r="J114" s="144"/>
      <c r="K114" s="145">
        <f>ROUND(P114*H114,2)</f>
        <v>0</v>
      </c>
      <c r="L114" s="146"/>
      <c r="M114" s="33"/>
      <c r="N114" s="147" t="s">
        <v>3</v>
      </c>
      <c r="O114" s="148" t="s">
        <v>45</v>
      </c>
      <c r="P114" s="149">
        <f>I114+J114</f>
        <v>0</v>
      </c>
      <c r="Q114" s="149">
        <f>ROUND(I114*H114,2)</f>
        <v>0</v>
      </c>
      <c r="R114" s="149">
        <f>ROUND(J114*H114,2)</f>
        <v>0</v>
      </c>
      <c r="T114" s="150">
        <f>S114*H114</f>
        <v>0</v>
      </c>
      <c r="U114" s="150">
        <v>0</v>
      </c>
      <c r="V114" s="150">
        <f>U114*H114</f>
        <v>0</v>
      </c>
      <c r="W114" s="150">
        <v>0</v>
      </c>
      <c r="X114" s="151">
        <f>W114*H114</f>
        <v>0</v>
      </c>
      <c r="AR114" s="152" t="s">
        <v>174</v>
      </c>
      <c r="AT114" s="152" t="s">
        <v>170</v>
      </c>
      <c r="AU114" s="152" t="s">
        <v>86</v>
      </c>
      <c r="AY114" s="18" t="s">
        <v>165</v>
      </c>
      <c r="BE114" s="153">
        <f>IF(O114="základní",K114,0)</f>
        <v>0</v>
      </c>
      <c r="BF114" s="153">
        <f>IF(O114="snížená",K114,0)</f>
        <v>0</v>
      </c>
      <c r="BG114" s="153">
        <f>IF(O114="zákl. přenesená",K114,0)</f>
        <v>0</v>
      </c>
      <c r="BH114" s="153">
        <f>IF(O114="sníž. přenesená",K114,0)</f>
        <v>0</v>
      </c>
      <c r="BI114" s="153">
        <f>IF(O114="nulová",K114,0)</f>
        <v>0</v>
      </c>
      <c r="BJ114" s="18" t="s">
        <v>84</v>
      </c>
      <c r="BK114" s="153">
        <f>ROUND(P114*H114,2)</f>
        <v>0</v>
      </c>
      <c r="BL114" s="18" t="s">
        <v>174</v>
      </c>
      <c r="BM114" s="152" t="s">
        <v>1646</v>
      </c>
    </row>
    <row r="115" spans="2:65" s="11" customFormat="1" ht="20.9" customHeight="1" x14ac:dyDescent="0.25">
      <c r="B115" s="125"/>
      <c r="D115" s="126" t="s">
        <v>75</v>
      </c>
      <c r="E115" s="136" t="s">
        <v>216</v>
      </c>
      <c r="F115" s="136" t="s">
        <v>1647</v>
      </c>
      <c r="I115" s="128"/>
      <c r="J115" s="128"/>
      <c r="K115" s="137">
        <f>BK115</f>
        <v>0</v>
      </c>
      <c r="M115" s="125"/>
      <c r="N115" s="130"/>
      <c r="Q115" s="131">
        <f>SUM(Q116:Q127)</f>
        <v>0</v>
      </c>
      <c r="R115" s="131">
        <f>SUM(R116:R127)</f>
        <v>0</v>
      </c>
      <c r="T115" s="132">
        <f>SUM(T116:T127)</f>
        <v>0</v>
      </c>
      <c r="V115" s="132">
        <f>SUM(V116:V127)</f>
        <v>0</v>
      </c>
      <c r="X115" s="133">
        <f>SUM(X116:X127)</f>
        <v>0</v>
      </c>
      <c r="AR115" s="126" t="s">
        <v>84</v>
      </c>
      <c r="AT115" s="134" t="s">
        <v>75</v>
      </c>
      <c r="AU115" s="134" t="s">
        <v>86</v>
      </c>
      <c r="AY115" s="126" t="s">
        <v>165</v>
      </c>
      <c r="BK115" s="135">
        <f>SUM(BK116:BK127)</f>
        <v>0</v>
      </c>
    </row>
    <row r="116" spans="2:65" s="1" customFormat="1" ht="33" customHeight="1" x14ac:dyDescent="0.2">
      <c r="B116" s="138"/>
      <c r="C116" s="139" t="s">
        <v>190</v>
      </c>
      <c r="D116" s="139" t="s">
        <v>170</v>
      </c>
      <c r="E116" s="140" t="s">
        <v>1648</v>
      </c>
      <c r="F116" s="141" t="s">
        <v>1649</v>
      </c>
      <c r="G116" s="142" t="s">
        <v>597</v>
      </c>
      <c r="H116" s="143">
        <v>212.12200000000001</v>
      </c>
      <c r="I116" s="144"/>
      <c r="J116" s="144"/>
      <c r="K116" s="145">
        <f>ROUND(P116*H116,2)</f>
        <v>0</v>
      </c>
      <c r="L116" s="146"/>
      <c r="M116" s="33"/>
      <c r="N116" s="147" t="s">
        <v>3</v>
      </c>
      <c r="O116" s="148" t="s">
        <v>45</v>
      </c>
      <c r="P116" s="149">
        <f>I116+J116</f>
        <v>0</v>
      </c>
      <c r="Q116" s="149">
        <f>ROUND(I116*H116,2)</f>
        <v>0</v>
      </c>
      <c r="R116" s="149">
        <f>ROUND(J116*H116,2)</f>
        <v>0</v>
      </c>
      <c r="T116" s="150">
        <f>S116*H116</f>
        <v>0</v>
      </c>
      <c r="U116" s="150">
        <v>0</v>
      </c>
      <c r="V116" s="150">
        <f>U116*H116</f>
        <v>0</v>
      </c>
      <c r="W116" s="150">
        <v>0</v>
      </c>
      <c r="X116" s="151">
        <f>W116*H116</f>
        <v>0</v>
      </c>
      <c r="AR116" s="152" t="s">
        <v>174</v>
      </c>
      <c r="AT116" s="152" t="s">
        <v>170</v>
      </c>
      <c r="AU116" s="152" t="s">
        <v>164</v>
      </c>
      <c r="AY116" s="18" t="s">
        <v>165</v>
      </c>
      <c r="BE116" s="153">
        <f>IF(O116="základní",K116,0)</f>
        <v>0</v>
      </c>
      <c r="BF116" s="153">
        <f>IF(O116="snížená",K116,0)</f>
        <v>0</v>
      </c>
      <c r="BG116" s="153">
        <f>IF(O116="zákl. přenesená",K116,0)</f>
        <v>0</v>
      </c>
      <c r="BH116" s="153">
        <f>IF(O116="sníž. přenesená",K116,0)</f>
        <v>0</v>
      </c>
      <c r="BI116" s="153">
        <f>IF(O116="nulová",K116,0)</f>
        <v>0</v>
      </c>
      <c r="BJ116" s="18" t="s">
        <v>84</v>
      </c>
      <c r="BK116" s="153">
        <f>ROUND(P116*H116,2)</f>
        <v>0</v>
      </c>
      <c r="BL116" s="18" t="s">
        <v>174</v>
      </c>
      <c r="BM116" s="152" t="s">
        <v>1650</v>
      </c>
    </row>
    <row r="117" spans="2:65" s="14" customFormat="1" x14ac:dyDescent="0.2">
      <c r="B117" s="185"/>
      <c r="D117" s="165" t="s">
        <v>603</v>
      </c>
      <c r="E117" s="186" t="s">
        <v>3</v>
      </c>
      <c r="F117" s="187" t="s">
        <v>1651</v>
      </c>
      <c r="H117" s="186" t="s">
        <v>3</v>
      </c>
      <c r="I117" s="188"/>
      <c r="J117" s="188"/>
      <c r="M117" s="185"/>
      <c r="N117" s="189"/>
      <c r="X117" s="190"/>
      <c r="AT117" s="186" t="s">
        <v>603</v>
      </c>
      <c r="AU117" s="186" t="s">
        <v>164</v>
      </c>
      <c r="AV117" s="14" t="s">
        <v>84</v>
      </c>
      <c r="AW117" s="14" t="s">
        <v>5</v>
      </c>
      <c r="AX117" s="14" t="s">
        <v>76</v>
      </c>
      <c r="AY117" s="186" t="s">
        <v>165</v>
      </c>
    </row>
    <row r="118" spans="2:65" s="14" customFormat="1" ht="20" x14ac:dyDescent="0.2">
      <c r="B118" s="185"/>
      <c r="D118" s="165" t="s">
        <v>603</v>
      </c>
      <c r="E118" s="186" t="s">
        <v>3</v>
      </c>
      <c r="F118" s="187" t="s">
        <v>1652</v>
      </c>
      <c r="H118" s="186" t="s">
        <v>3</v>
      </c>
      <c r="I118" s="188"/>
      <c r="J118" s="188"/>
      <c r="M118" s="185"/>
      <c r="N118" s="189"/>
      <c r="X118" s="190"/>
      <c r="AT118" s="186" t="s">
        <v>603</v>
      </c>
      <c r="AU118" s="186" t="s">
        <v>164</v>
      </c>
      <c r="AV118" s="14" t="s">
        <v>84</v>
      </c>
      <c r="AW118" s="14" t="s">
        <v>5</v>
      </c>
      <c r="AX118" s="14" t="s">
        <v>76</v>
      </c>
      <c r="AY118" s="186" t="s">
        <v>165</v>
      </c>
    </row>
    <row r="119" spans="2:65" s="12" customFormat="1" x14ac:dyDescent="0.2">
      <c r="B119" s="164"/>
      <c r="D119" s="165" t="s">
        <v>603</v>
      </c>
      <c r="E119" s="166" t="s">
        <v>3</v>
      </c>
      <c r="F119" s="167" t="s">
        <v>1653</v>
      </c>
      <c r="H119" s="168">
        <v>130.517</v>
      </c>
      <c r="I119" s="169"/>
      <c r="J119" s="169"/>
      <c r="M119" s="164"/>
      <c r="N119" s="170"/>
      <c r="X119" s="171"/>
      <c r="AT119" s="166" t="s">
        <v>603</v>
      </c>
      <c r="AU119" s="166" t="s">
        <v>164</v>
      </c>
      <c r="AV119" s="12" t="s">
        <v>86</v>
      </c>
      <c r="AW119" s="12" t="s">
        <v>5</v>
      </c>
      <c r="AX119" s="12" t="s">
        <v>76</v>
      </c>
      <c r="AY119" s="166" t="s">
        <v>165</v>
      </c>
    </row>
    <row r="120" spans="2:65" s="12" customFormat="1" x14ac:dyDescent="0.2">
      <c r="B120" s="164"/>
      <c r="D120" s="165" t="s">
        <v>603</v>
      </c>
      <c r="E120" s="166" t="s">
        <v>3</v>
      </c>
      <c r="F120" s="167" t="s">
        <v>1654</v>
      </c>
      <c r="H120" s="168">
        <v>81.605000000000004</v>
      </c>
      <c r="I120" s="169"/>
      <c r="J120" s="169"/>
      <c r="M120" s="164"/>
      <c r="N120" s="170"/>
      <c r="X120" s="171"/>
      <c r="AT120" s="166" t="s">
        <v>603</v>
      </c>
      <c r="AU120" s="166" t="s">
        <v>164</v>
      </c>
      <c r="AV120" s="12" t="s">
        <v>86</v>
      </c>
      <c r="AW120" s="12" t="s">
        <v>5</v>
      </c>
      <c r="AX120" s="12" t="s">
        <v>76</v>
      </c>
      <c r="AY120" s="166" t="s">
        <v>165</v>
      </c>
    </row>
    <row r="121" spans="2:65" s="13" customFormat="1" x14ac:dyDescent="0.2">
      <c r="B121" s="172"/>
      <c r="D121" s="165" t="s">
        <v>603</v>
      </c>
      <c r="E121" s="173" t="s">
        <v>3</v>
      </c>
      <c r="F121" s="174" t="s">
        <v>606</v>
      </c>
      <c r="H121" s="175">
        <v>212.12200000000001</v>
      </c>
      <c r="I121" s="176"/>
      <c r="J121" s="176"/>
      <c r="M121" s="172"/>
      <c r="N121" s="177"/>
      <c r="X121" s="178"/>
      <c r="AT121" s="173" t="s">
        <v>603</v>
      </c>
      <c r="AU121" s="173" t="s">
        <v>164</v>
      </c>
      <c r="AV121" s="13" t="s">
        <v>174</v>
      </c>
      <c r="AW121" s="13" t="s">
        <v>5</v>
      </c>
      <c r="AX121" s="13" t="s">
        <v>84</v>
      </c>
      <c r="AY121" s="173" t="s">
        <v>165</v>
      </c>
    </row>
    <row r="122" spans="2:65" s="1" customFormat="1" ht="33" customHeight="1" x14ac:dyDescent="0.2">
      <c r="B122" s="138"/>
      <c r="C122" s="139" t="s">
        <v>195</v>
      </c>
      <c r="D122" s="139" t="s">
        <v>170</v>
      </c>
      <c r="E122" s="140" t="s">
        <v>1306</v>
      </c>
      <c r="F122" s="141" t="s">
        <v>1655</v>
      </c>
      <c r="G122" s="142" t="s">
        <v>597</v>
      </c>
      <c r="H122" s="143">
        <v>2252.2939999999999</v>
      </c>
      <c r="I122" s="144"/>
      <c r="J122" s="144"/>
      <c r="K122" s="145">
        <f>ROUND(P122*H122,2)</f>
        <v>0</v>
      </c>
      <c r="L122" s="146"/>
      <c r="M122" s="33"/>
      <c r="N122" s="147" t="s">
        <v>3</v>
      </c>
      <c r="O122" s="148" t="s">
        <v>45</v>
      </c>
      <c r="P122" s="149">
        <f>I122+J122</f>
        <v>0</v>
      </c>
      <c r="Q122" s="149">
        <f>ROUND(I122*H122,2)</f>
        <v>0</v>
      </c>
      <c r="R122" s="149">
        <f>ROUND(J122*H122,2)</f>
        <v>0</v>
      </c>
      <c r="T122" s="150">
        <f>S122*H122</f>
        <v>0</v>
      </c>
      <c r="U122" s="150">
        <v>0</v>
      </c>
      <c r="V122" s="150">
        <f>U122*H122</f>
        <v>0</v>
      </c>
      <c r="W122" s="150">
        <v>0</v>
      </c>
      <c r="X122" s="151">
        <f>W122*H122</f>
        <v>0</v>
      </c>
      <c r="AR122" s="152" t="s">
        <v>174</v>
      </c>
      <c r="AT122" s="152" t="s">
        <v>170</v>
      </c>
      <c r="AU122" s="152" t="s">
        <v>164</v>
      </c>
      <c r="AY122" s="18" t="s">
        <v>165</v>
      </c>
      <c r="BE122" s="153">
        <f>IF(O122="základní",K122,0)</f>
        <v>0</v>
      </c>
      <c r="BF122" s="153">
        <f>IF(O122="snížená",K122,0)</f>
        <v>0</v>
      </c>
      <c r="BG122" s="153">
        <f>IF(O122="zákl. přenesená",K122,0)</f>
        <v>0</v>
      </c>
      <c r="BH122" s="153">
        <f>IF(O122="sníž. přenesená",K122,0)</f>
        <v>0</v>
      </c>
      <c r="BI122" s="153">
        <f>IF(O122="nulová",K122,0)</f>
        <v>0</v>
      </c>
      <c r="BJ122" s="18" t="s">
        <v>84</v>
      </c>
      <c r="BK122" s="153">
        <f>ROUND(P122*H122,2)</f>
        <v>0</v>
      </c>
      <c r="BL122" s="18" t="s">
        <v>174</v>
      </c>
      <c r="BM122" s="152" t="s">
        <v>1656</v>
      </c>
    </row>
    <row r="123" spans="2:65" s="14" customFormat="1" x14ac:dyDescent="0.2">
      <c r="B123" s="185"/>
      <c r="D123" s="165" t="s">
        <v>603</v>
      </c>
      <c r="E123" s="186" t="s">
        <v>3</v>
      </c>
      <c r="F123" s="187" t="s">
        <v>1657</v>
      </c>
      <c r="H123" s="186" t="s">
        <v>3</v>
      </c>
      <c r="I123" s="188"/>
      <c r="J123" s="188"/>
      <c r="M123" s="185"/>
      <c r="N123" s="189"/>
      <c r="X123" s="190"/>
      <c r="AT123" s="186" t="s">
        <v>603</v>
      </c>
      <c r="AU123" s="186" t="s">
        <v>164</v>
      </c>
      <c r="AV123" s="14" t="s">
        <v>84</v>
      </c>
      <c r="AW123" s="14" t="s">
        <v>5</v>
      </c>
      <c r="AX123" s="14" t="s">
        <v>76</v>
      </c>
      <c r="AY123" s="186" t="s">
        <v>165</v>
      </c>
    </row>
    <row r="124" spans="2:65" s="12" customFormat="1" x14ac:dyDescent="0.2">
      <c r="B124" s="164"/>
      <c r="D124" s="165" t="s">
        <v>603</v>
      </c>
      <c r="E124" s="166" t="s">
        <v>3</v>
      </c>
      <c r="F124" s="167" t="s">
        <v>1658</v>
      </c>
      <c r="H124" s="168">
        <v>1289.8499999999999</v>
      </c>
      <c r="I124" s="169"/>
      <c r="J124" s="169"/>
      <c r="M124" s="164"/>
      <c r="N124" s="170"/>
      <c r="X124" s="171"/>
      <c r="AT124" s="166" t="s">
        <v>603</v>
      </c>
      <c r="AU124" s="166" t="s">
        <v>164</v>
      </c>
      <c r="AV124" s="12" t="s">
        <v>86</v>
      </c>
      <c r="AW124" s="12" t="s">
        <v>5</v>
      </c>
      <c r="AX124" s="12" t="s">
        <v>76</v>
      </c>
      <c r="AY124" s="166" t="s">
        <v>165</v>
      </c>
    </row>
    <row r="125" spans="2:65" s="14" customFormat="1" x14ac:dyDescent="0.2">
      <c r="B125" s="185"/>
      <c r="D125" s="165" t="s">
        <v>603</v>
      </c>
      <c r="E125" s="186" t="s">
        <v>3</v>
      </c>
      <c r="F125" s="187" t="s">
        <v>1659</v>
      </c>
      <c r="H125" s="186" t="s">
        <v>3</v>
      </c>
      <c r="I125" s="188"/>
      <c r="J125" s="188"/>
      <c r="M125" s="185"/>
      <c r="N125" s="189"/>
      <c r="X125" s="190"/>
      <c r="AT125" s="186" t="s">
        <v>603</v>
      </c>
      <c r="AU125" s="186" t="s">
        <v>164</v>
      </c>
      <c r="AV125" s="14" t="s">
        <v>84</v>
      </c>
      <c r="AW125" s="14" t="s">
        <v>5</v>
      </c>
      <c r="AX125" s="14" t="s">
        <v>76</v>
      </c>
      <c r="AY125" s="186" t="s">
        <v>165</v>
      </c>
    </row>
    <row r="126" spans="2:65" s="12" customFormat="1" x14ac:dyDescent="0.2">
      <c r="B126" s="164"/>
      <c r="D126" s="165" t="s">
        <v>603</v>
      </c>
      <c r="E126" s="166" t="s">
        <v>3</v>
      </c>
      <c r="F126" s="167" t="s">
        <v>1660</v>
      </c>
      <c r="H126" s="168">
        <v>962.44399999999996</v>
      </c>
      <c r="I126" s="169"/>
      <c r="J126" s="169"/>
      <c r="M126" s="164"/>
      <c r="N126" s="170"/>
      <c r="X126" s="171"/>
      <c r="AT126" s="166" t="s">
        <v>603</v>
      </c>
      <c r="AU126" s="166" t="s">
        <v>164</v>
      </c>
      <c r="AV126" s="12" t="s">
        <v>86</v>
      </c>
      <c r="AW126" s="12" t="s">
        <v>5</v>
      </c>
      <c r="AX126" s="12" t="s">
        <v>76</v>
      </c>
      <c r="AY126" s="166" t="s">
        <v>165</v>
      </c>
    </row>
    <row r="127" spans="2:65" s="13" customFormat="1" x14ac:dyDescent="0.2">
      <c r="B127" s="172"/>
      <c r="D127" s="165" t="s">
        <v>603</v>
      </c>
      <c r="E127" s="173" t="s">
        <v>3</v>
      </c>
      <c r="F127" s="174" t="s">
        <v>606</v>
      </c>
      <c r="H127" s="175">
        <v>2252.2939999999999</v>
      </c>
      <c r="I127" s="176"/>
      <c r="J127" s="176"/>
      <c r="M127" s="172"/>
      <c r="N127" s="177"/>
      <c r="X127" s="178"/>
      <c r="AT127" s="173" t="s">
        <v>603</v>
      </c>
      <c r="AU127" s="173" t="s">
        <v>164</v>
      </c>
      <c r="AV127" s="13" t="s">
        <v>174</v>
      </c>
      <c r="AW127" s="13" t="s">
        <v>5</v>
      </c>
      <c r="AX127" s="13" t="s">
        <v>84</v>
      </c>
      <c r="AY127" s="173" t="s">
        <v>165</v>
      </c>
    </row>
    <row r="128" spans="2:65" s="11" customFormat="1" ht="20.9" customHeight="1" x14ac:dyDescent="0.25">
      <c r="B128" s="125"/>
      <c r="D128" s="126" t="s">
        <v>75</v>
      </c>
      <c r="E128" s="136" t="s">
        <v>220</v>
      </c>
      <c r="F128" s="136" t="s">
        <v>1661</v>
      </c>
      <c r="I128" s="128"/>
      <c r="J128" s="128"/>
      <c r="K128" s="137">
        <f>BK128</f>
        <v>0</v>
      </c>
      <c r="M128" s="125"/>
      <c r="N128" s="130"/>
      <c r="Q128" s="131">
        <f>SUM(Q129:Q146)</f>
        <v>0</v>
      </c>
      <c r="R128" s="131">
        <f>SUM(R129:R146)</f>
        <v>0</v>
      </c>
      <c r="T128" s="132">
        <f>SUM(T129:T146)</f>
        <v>0</v>
      </c>
      <c r="V128" s="132">
        <f>SUM(V129:V146)</f>
        <v>0</v>
      </c>
      <c r="X128" s="133">
        <f>SUM(X129:X146)</f>
        <v>0</v>
      </c>
      <c r="AR128" s="126" t="s">
        <v>84</v>
      </c>
      <c r="AT128" s="134" t="s">
        <v>75</v>
      </c>
      <c r="AU128" s="134" t="s">
        <v>86</v>
      </c>
      <c r="AY128" s="126" t="s">
        <v>165</v>
      </c>
      <c r="BK128" s="135">
        <f>SUM(BK129:BK146)</f>
        <v>0</v>
      </c>
    </row>
    <row r="129" spans="2:65" s="1" customFormat="1" ht="33" customHeight="1" x14ac:dyDescent="0.2">
      <c r="B129" s="138"/>
      <c r="C129" s="139" t="s">
        <v>193</v>
      </c>
      <c r="D129" s="139" t="s">
        <v>170</v>
      </c>
      <c r="E129" s="140" t="s">
        <v>1313</v>
      </c>
      <c r="F129" s="141" t="s">
        <v>1662</v>
      </c>
      <c r="G129" s="142" t="s">
        <v>597</v>
      </c>
      <c r="H129" s="143">
        <v>81.2</v>
      </c>
      <c r="I129" s="144"/>
      <c r="J129" s="144"/>
      <c r="K129" s="145">
        <f>ROUND(P129*H129,2)</f>
        <v>0</v>
      </c>
      <c r="L129" s="146"/>
      <c r="M129" s="33"/>
      <c r="N129" s="147" t="s">
        <v>3</v>
      </c>
      <c r="O129" s="148" t="s">
        <v>45</v>
      </c>
      <c r="P129" s="149">
        <f>I129+J129</f>
        <v>0</v>
      </c>
      <c r="Q129" s="149">
        <f>ROUND(I129*H129,2)</f>
        <v>0</v>
      </c>
      <c r="R129" s="149">
        <f>ROUND(J129*H129,2)</f>
        <v>0</v>
      </c>
      <c r="T129" s="150">
        <f>S129*H129</f>
        <v>0</v>
      </c>
      <c r="U129" s="150">
        <v>0</v>
      </c>
      <c r="V129" s="150">
        <f>U129*H129</f>
        <v>0</v>
      </c>
      <c r="W129" s="150">
        <v>0</v>
      </c>
      <c r="X129" s="151">
        <f>W129*H129</f>
        <v>0</v>
      </c>
      <c r="AR129" s="152" t="s">
        <v>174</v>
      </c>
      <c r="AT129" s="152" t="s">
        <v>170</v>
      </c>
      <c r="AU129" s="152" t="s">
        <v>164</v>
      </c>
      <c r="AY129" s="18" t="s">
        <v>165</v>
      </c>
      <c r="BE129" s="153">
        <f>IF(O129="základní",K129,0)</f>
        <v>0</v>
      </c>
      <c r="BF129" s="153">
        <f>IF(O129="snížená",K129,0)</f>
        <v>0</v>
      </c>
      <c r="BG129" s="153">
        <f>IF(O129="zákl. přenesená",K129,0)</f>
        <v>0</v>
      </c>
      <c r="BH129" s="153">
        <f>IF(O129="sníž. přenesená",K129,0)</f>
        <v>0</v>
      </c>
      <c r="BI129" s="153">
        <f>IF(O129="nulová",K129,0)</f>
        <v>0</v>
      </c>
      <c r="BJ129" s="18" t="s">
        <v>84</v>
      </c>
      <c r="BK129" s="153">
        <f>ROUND(P129*H129,2)</f>
        <v>0</v>
      </c>
      <c r="BL129" s="18" t="s">
        <v>174</v>
      </c>
      <c r="BM129" s="152" t="s">
        <v>1663</v>
      </c>
    </row>
    <row r="130" spans="2:65" s="14" customFormat="1" x14ac:dyDescent="0.2">
      <c r="B130" s="185"/>
      <c r="D130" s="165" t="s">
        <v>603</v>
      </c>
      <c r="E130" s="186" t="s">
        <v>3</v>
      </c>
      <c r="F130" s="187" t="s">
        <v>1664</v>
      </c>
      <c r="H130" s="186" t="s">
        <v>3</v>
      </c>
      <c r="I130" s="188"/>
      <c r="J130" s="188"/>
      <c r="M130" s="185"/>
      <c r="N130" s="189"/>
      <c r="X130" s="190"/>
      <c r="AT130" s="186" t="s">
        <v>603</v>
      </c>
      <c r="AU130" s="186" t="s">
        <v>164</v>
      </c>
      <c r="AV130" s="14" t="s">
        <v>84</v>
      </c>
      <c r="AW130" s="14" t="s">
        <v>5</v>
      </c>
      <c r="AX130" s="14" t="s">
        <v>76</v>
      </c>
      <c r="AY130" s="186" t="s">
        <v>165</v>
      </c>
    </row>
    <row r="131" spans="2:65" s="12" customFormat="1" x14ac:dyDescent="0.2">
      <c r="B131" s="164"/>
      <c r="D131" s="165" t="s">
        <v>603</v>
      </c>
      <c r="E131" s="166" t="s">
        <v>3</v>
      </c>
      <c r="F131" s="167" t="s">
        <v>1665</v>
      </c>
      <c r="H131" s="168">
        <v>80</v>
      </c>
      <c r="I131" s="169"/>
      <c r="J131" s="169"/>
      <c r="M131" s="164"/>
      <c r="N131" s="170"/>
      <c r="X131" s="171"/>
      <c r="AT131" s="166" t="s">
        <v>603</v>
      </c>
      <c r="AU131" s="166" t="s">
        <v>164</v>
      </c>
      <c r="AV131" s="12" t="s">
        <v>86</v>
      </c>
      <c r="AW131" s="12" t="s">
        <v>5</v>
      </c>
      <c r="AX131" s="12" t="s">
        <v>76</v>
      </c>
      <c r="AY131" s="166" t="s">
        <v>165</v>
      </c>
    </row>
    <row r="132" spans="2:65" s="14" customFormat="1" x14ac:dyDescent="0.2">
      <c r="B132" s="185"/>
      <c r="D132" s="165" t="s">
        <v>603</v>
      </c>
      <c r="E132" s="186" t="s">
        <v>3</v>
      </c>
      <c r="F132" s="187" t="s">
        <v>1666</v>
      </c>
      <c r="H132" s="186" t="s">
        <v>3</v>
      </c>
      <c r="I132" s="188"/>
      <c r="J132" s="188"/>
      <c r="M132" s="185"/>
      <c r="N132" s="189"/>
      <c r="X132" s="190"/>
      <c r="AT132" s="186" t="s">
        <v>603</v>
      </c>
      <c r="AU132" s="186" t="s">
        <v>164</v>
      </c>
      <c r="AV132" s="14" t="s">
        <v>84</v>
      </c>
      <c r="AW132" s="14" t="s">
        <v>5</v>
      </c>
      <c r="AX132" s="14" t="s">
        <v>76</v>
      </c>
      <c r="AY132" s="186" t="s">
        <v>165</v>
      </c>
    </row>
    <row r="133" spans="2:65" s="12" customFormat="1" x14ac:dyDescent="0.2">
      <c r="B133" s="164"/>
      <c r="D133" s="165" t="s">
        <v>603</v>
      </c>
      <c r="E133" s="166" t="s">
        <v>3</v>
      </c>
      <c r="F133" s="167" t="s">
        <v>1667</v>
      </c>
      <c r="H133" s="168">
        <v>1.2</v>
      </c>
      <c r="I133" s="169"/>
      <c r="J133" s="169"/>
      <c r="M133" s="164"/>
      <c r="N133" s="170"/>
      <c r="X133" s="171"/>
      <c r="AT133" s="166" t="s">
        <v>603</v>
      </c>
      <c r="AU133" s="166" t="s">
        <v>164</v>
      </c>
      <c r="AV133" s="12" t="s">
        <v>86</v>
      </c>
      <c r="AW133" s="12" t="s">
        <v>5</v>
      </c>
      <c r="AX133" s="12" t="s">
        <v>76</v>
      </c>
      <c r="AY133" s="166" t="s">
        <v>165</v>
      </c>
    </row>
    <row r="134" spans="2:65" s="13" customFormat="1" x14ac:dyDescent="0.2">
      <c r="B134" s="172"/>
      <c r="D134" s="165" t="s">
        <v>603</v>
      </c>
      <c r="E134" s="173" t="s">
        <v>3</v>
      </c>
      <c r="F134" s="174" t="s">
        <v>606</v>
      </c>
      <c r="H134" s="175">
        <v>81.2</v>
      </c>
      <c r="I134" s="176"/>
      <c r="J134" s="176"/>
      <c r="M134" s="172"/>
      <c r="N134" s="177"/>
      <c r="X134" s="178"/>
      <c r="AT134" s="173" t="s">
        <v>603</v>
      </c>
      <c r="AU134" s="173" t="s">
        <v>164</v>
      </c>
      <c r="AV134" s="13" t="s">
        <v>174</v>
      </c>
      <c r="AW134" s="13" t="s">
        <v>5</v>
      </c>
      <c r="AX134" s="13" t="s">
        <v>84</v>
      </c>
      <c r="AY134" s="173" t="s">
        <v>165</v>
      </c>
    </row>
    <row r="135" spans="2:65" s="1" customFormat="1" ht="33" customHeight="1" x14ac:dyDescent="0.2">
      <c r="B135" s="138"/>
      <c r="C135" s="139" t="s">
        <v>202</v>
      </c>
      <c r="D135" s="139" t="s">
        <v>170</v>
      </c>
      <c r="E135" s="140" t="s">
        <v>1668</v>
      </c>
      <c r="F135" s="141" t="s">
        <v>1669</v>
      </c>
      <c r="G135" s="142" t="s">
        <v>597</v>
      </c>
      <c r="H135" s="143">
        <v>132.31</v>
      </c>
      <c r="I135" s="144"/>
      <c r="J135" s="144"/>
      <c r="K135" s="145">
        <f>ROUND(P135*H135,2)</f>
        <v>0</v>
      </c>
      <c r="L135" s="146"/>
      <c r="M135" s="33"/>
      <c r="N135" s="147" t="s">
        <v>3</v>
      </c>
      <c r="O135" s="148" t="s">
        <v>45</v>
      </c>
      <c r="P135" s="149">
        <f>I135+J135</f>
        <v>0</v>
      </c>
      <c r="Q135" s="149">
        <f>ROUND(I135*H135,2)</f>
        <v>0</v>
      </c>
      <c r="R135" s="149">
        <f>ROUND(J135*H135,2)</f>
        <v>0</v>
      </c>
      <c r="T135" s="150">
        <f>S135*H135</f>
        <v>0</v>
      </c>
      <c r="U135" s="150">
        <v>0</v>
      </c>
      <c r="V135" s="150">
        <f>U135*H135</f>
        <v>0</v>
      </c>
      <c r="W135" s="150">
        <v>0</v>
      </c>
      <c r="X135" s="151">
        <f>W135*H135</f>
        <v>0</v>
      </c>
      <c r="AR135" s="152" t="s">
        <v>174</v>
      </c>
      <c r="AT135" s="152" t="s">
        <v>170</v>
      </c>
      <c r="AU135" s="152" t="s">
        <v>164</v>
      </c>
      <c r="AY135" s="18" t="s">
        <v>165</v>
      </c>
      <c r="BE135" s="153">
        <f>IF(O135="základní",K135,0)</f>
        <v>0</v>
      </c>
      <c r="BF135" s="153">
        <f>IF(O135="snížená",K135,0)</f>
        <v>0</v>
      </c>
      <c r="BG135" s="153">
        <f>IF(O135="zákl. přenesená",K135,0)</f>
        <v>0</v>
      </c>
      <c r="BH135" s="153">
        <f>IF(O135="sníž. přenesená",K135,0)</f>
        <v>0</v>
      </c>
      <c r="BI135" s="153">
        <f>IF(O135="nulová",K135,0)</f>
        <v>0</v>
      </c>
      <c r="BJ135" s="18" t="s">
        <v>84</v>
      </c>
      <c r="BK135" s="153">
        <f>ROUND(P135*H135,2)</f>
        <v>0</v>
      </c>
      <c r="BL135" s="18" t="s">
        <v>174</v>
      </c>
      <c r="BM135" s="152" t="s">
        <v>1670</v>
      </c>
    </row>
    <row r="136" spans="2:65" s="14" customFormat="1" x14ac:dyDescent="0.2">
      <c r="B136" s="185"/>
      <c r="D136" s="165" t="s">
        <v>603</v>
      </c>
      <c r="E136" s="186" t="s">
        <v>3</v>
      </c>
      <c r="F136" s="187" t="s">
        <v>1671</v>
      </c>
      <c r="H136" s="186" t="s">
        <v>3</v>
      </c>
      <c r="I136" s="188"/>
      <c r="J136" s="188"/>
      <c r="M136" s="185"/>
      <c r="N136" s="189"/>
      <c r="X136" s="190"/>
      <c r="AT136" s="186" t="s">
        <v>603</v>
      </c>
      <c r="AU136" s="186" t="s">
        <v>164</v>
      </c>
      <c r="AV136" s="14" t="s">
        <v>84</v>
      </c>
      <c r="AW136" s="14" t="s">
        <v>5</v>
      </c>
      <c r="AX136" s="14" t="s">
        <v>76</v>
      </c>
      <c r="AY136" s="186" t="s">
        <v>165</v>
      </c>
    </row>
    <row r="137" spans="2:65" s="14" customFormat="1" x14ac:dyDescent="0.2">
      <c r="B137" s="185"/>
      <c r="D137" s="165" t="s">
        <v>603</v>
      </c>
      <c r="E137" s="186" t="s">
        <v>3</v>
      </c>
      <c r="F137" s="187" t="s">
        <v>1672</v>
      </c>
      <c r="H137" s="186" t="s">
        <v>3</v>
      </c>
      <c r="I137" s="188"/>
      <c r="J137" s="188"/>
      <c r="M137" s="185"/>
      <c r="N137" s="189"/>
      <c r="X137" s="190"/>
      <c r="AT137" s="186" t="s">
        <v>603</v>
      </c>
      <c r="AU137" s="186" t="s">
        <v>164</v>
      </c>
      <c r="AV137" s="14" t="s">
        <v>84</v>
      </c>
      <c r="AW137" s="14" t="s">
        <v>5</v>
      </c>
      <c r="AX137" s="14" t="s">
        <v>76</v>
      </c>
      <c r="AY137" s="186" t="s">
        <v>165</v>
      </c>
    </row>
    <row r="138" spans="2:65" s="12" customFormat="1" x14ac:dyDescent="0.2">
      <c r="B138" s="164"/>
      <c r="D138" s="165" t="s">
        <v>603</v>
      </c>
      <c r="E138" s="166" t="s">
        <v>3</v>
      </c>
      <c r="F138" s="167" t="s">
        <v>1673</v>
      </c>
      <c r="H138" s="168">
        <v>67.155000000000001</v>
      </c>
      <c r="I138" s="169"/>
      <c r="J138" s="169"/>
      <c r="M138" s="164"/>
      <c r="N138" s="170"/>
      <c r="X138" s="171"/>
      <c r="AT138" s="166" t="s">
        <v>603</v>
      </c>
      <c r="AU138" s="166" t="s">
        <v>164</v>
      </c>
      <c r="AV138" s="12" t="s">
        <v>86</v>
      </c>
      <c r="AW138" s="12" t="s">
        <v>5</v>
      </c>
      <c r="AX138" s="12" t="s">
        <v>76</v>
      </c>
      <c r="AY138" s="166" t="s">
        <v>165</v>
      </c>
    </row>
    <row r="139" spans="2:65" s="14" customFormat="1" x14ac:dyDescent="0.2">
      <c r="B139" s="185"/>
      <c r="D139" s="165" t="s">
        <v>603</v>
      </c>
      <c r="E139" s="186" t="s">
        <v>3</v>
      </c>
      <c r="F139" s="187" t="s">
        <v>1674</v>
      </c>
      <c r="H139" s="186" t="s">
        <v>3</v>
      </c>
      <c r="I139" s="188"/>
      <c r="J139" s="188"/>
      <c r="M139" s="185"/>
      <c r="N139" s="189"/>
      <c r="X139" s="190"/>
      <c r="AT139" s="186" t="s">
        <v>603</v>
      </c>
      <c r="AU139" s="186" t="s">
        <v>164</v>
      </c>
      <c r="AV139" s="14" t="s">
        <v>84</v>
      </c>
      <c r="AW139" s="14" t="s">
        <v>5</v>
      </c>
      <c r="AX139" s="14" t="s">
        <v>76</v>
      </c>
      <c r="AY139" s="186" t="s">
        <v>165</v>
      </c>
    </row>
    <row r="140" spans="2:65" s="12" customFormat="1" x14ac:dyDescent="0.2">
      <c r="B140" s="164"/>
      <c r="D140" s="165" t="s">
        <v>603</v>
      </c>
      <c r="E140" s="166" t="s">
        <v>3</v>
      </c>
      <c r="F140" s="167" t="s">
        <v>1675</v>
      </c>
      <c r="H140" s="168">
        <v>1.593</v>
      </c>
      <c r="I140" s="169"/>
      <c r="J140" s="169"/>
      <c r="M140" s="164"/>
      <c r="N140" s="170"/>
      <c r="X140" s="171"/>
      <c r="AT140" s="166" t="s">
        <v>603</v>
      </c>
      <c r="AU140" s="166" t="s">
        <v>164</v>
      </c>
      <c r="AV140" s="12" t="s">
        <v>86</v>
      </c>
      <c r="AW140" s="12" t="s">
        <v>5</v>
      </c>
      <c r="AX140" s="12" t="s">
        <v>76</v>
      </c>
      <c r="AY140" s="166" t="s">
        <v>165</v>
      </c>
    </row>
    <row r="141" spans="2:65" s="14" customFormat="1" x14ac:dyDescent="0.2">
      <c r="B141" s="185"/>
      <c r="D141" s="165" t="s">
        <v>603</v>
      </c>
      <c r="E141" s="186" t="s">
        <v>3</v>
      </c>
      <c r="F141" s="187" t="s">
        <v>1676</v>
      </c>
      <c r="H141" s="186" t="s">
        <v>3</v>
      </c>
      <c r="I141" s="188"/>
      <c r="J141" s="188"/>
      <c r="M141" s="185"/>
      <c r="N141" s="189"/>
      <c r="X141" s="190"/>
      <c r="AT141" s="186" t="s">
        <v>603</v>
      </c>
      <c r="AU141" s="186" t="s">
        <v>164</v>
      </c>
      <c r="AV141" s="14" t="s">
        <v>84</v>
      </c>
      <c r="AW141" s="14" t="s">
        <v>5</v>
      </c>
      <c r="AX141" s="14" t="s">
        <v>76</v>
      </c>
      <c r="AY141" s="186" t="s">
        <v>165</v>
      </c>
    </row>
    <row r="142" spans="2:65" s="12" customFormat="1" x14ac:dyDescent="0.2">
      <c r="B142" s="164"/>
      <c r="D142" s="165" t="s">
        <v>603</v>
      </c>
      <c r="E142" s="166" t="s">
        <v>3</v>
      </c>
      <c r="F142" s="167" t="s">
        <v>1677</v>
      </c>
      <c r="H142" s="168">
        <v>8.4920000000000009</v>
      </c>
      <c r="I142" s="169"/>
      <c r="J142" s="169"/>
      <c r="M142" s="164"/>
      <c r="N142" s="170"/>
      <c r="X142" s="171"/>
      <c r="AT142" s="166" t="s">
        <v>603</v>
      </c>
      <c r="AU142" s="166" t="s">
        <v>164</v>
      </c>
      <c r="AV142" s="12" t="s">
        <v>86</v>
      </c>
      <c r="AW142" s="12" t="s">
        <v>5</v>
      </c>
      <c r="AX142" s="12" t="s">
        <v>76</v>
      </c>
      <c r="AY142" s="166" t="s">
        <v>165</v>
      </c>
    </row>
    <row r="143" spans="2:65" s="12" customFormat="1" x14ac:dyDescent="0.2">
      <c r="B143" s="164"/>
      <c r="D143" s="165" t="s">
        <v>603</v>
      </c>
      <c r="E143" s="166" t="s">
        <v>3</v>
      </c>
      <c r="F143" s="167" t="s">
        <v>1678</v>
      </c>
      <c r="H143" s="168">
        <v>3.95</v>
      </c>
      <c r="I143" s="169"/>
      <c r="J143" s="169"/>
      <c r="M143" s="164"/>
      <c r="N143" s="170"/>
      <c r="X143" s="171"/>
      <c r="AT143" s="166" t="s">
        <v>603</v>
      </c>
      <c r="AU143" s="166" t="s">
        <v>164</v>
      </c>
      <c r="AV143" s="12" t="s">
        <v>86</v>
      </c>
      <c r="AW143" s="12" t="s">
        <v>5</v>
      </c>
      <c r="AX143" s="12" t="s">
        <v>76</v>
      </c>
      <c r="AY143" s="166" t="s">
        <v>165</v>
      </c>
    </row>
    <row r="144" spans="2:65" s="14" customFormat="1" x14ac:dyDescent="0.2">
      <c r="B144" s="185"/>
      <c r="D144" s="165" t="s">
        <v>603</v>
      </c>
      <c r="E144" s="186" t="s">
        <v>3</v>
      </c>
      <c r="F144" s="187" t="s">
        <v>1679</v>
      </c>
      <c r="H144" s="186" t="s">
        <v>3</v>
      </c>
      <c r="I144" s="188"/>
      <c r="J144" s="188"/>
      <c r="M144" s="185"/>
      <c r="N144" s="189"/>
      <c r="X144" s="190"/>
      <c r="AT144" s="186" t="s">
        <v>603</v>
      </c>
      <c r="AU144" s="186" t="s">
        <v>164</v>
      </c>
      <c r="AV144" s="14" t="s">
        <v>84</v>
      </c>
      <c r="AW144" s="14" t="s">
        <v>5</v>
      </c>
      <c r="AX144" s="14" t="s">
        <v>76</v>
      </c>
      <c r="AY144" s="186" t="s">
        <v>165</v>
      </c>
    </row>
    <row r="145" spans="2:65" s="12" customFormat="1" x14ac:dyDescent="0.2">
      <c r="B145" s="164"/>
      <c r="D145" s="165" t="s">
        <v>603</v>
      </c>
      <c r="E145" s="166" t="s">
        <v>3</v>
      </c>
      <c r="F145" s="167" t="s">
        <v>1680</v>
      </c>
      <c r="H145" s="168">
        <v>51.12</v>
      </c>
      <c r="I145" s="169"/>
      <c r="J145" s="169"/>
      <c r="M145" s="164"/>
      <c r="N145" s="170"/>
      <c r="X145" s="171"/>
      <c r="AT145" s="166" t="s">
        <v>603</v>
      </c>
      <c r="AU145" s="166" t="s">
        <v>164</v>
      </c>
      <c r="AV145" s="12" t="s">
        <v>86</v>
      </c>
      <c r="AW145" s="12" t="s">
        <v>5</v>
      </c>
      <c r="AX145" s="12" t="s">
        <v>76</v>
      </c>
      <c r="AY145" s="166" t="s">
        <v>165</v>
      </c>
    </row>
    <row r="146" spans="2:65" s="13" customFormat="1" x14ac:dyDescent="0.2">
      <c r="B146" s="172"/>
      <c r="D146" s="165" t="s">
        <v>603</v>
      </c>
      <c r="E146" s="173" t="s">
        <v>3</v>
      </c>
      <c r="F146" s="174" t="s">
        <v>606</v>
      </c>
      <c r="H146" s="175">
        <v>132.31</v>
      </c>
      <c r="I146" s="176"/>
      <c r="J146" s="176"/>
      <c r="M146" s="172"/>
      <c r="N146" s="177"/>
      <c r="X146" s="178"/>
      <c r="AT146" s="173" t="s">
        <v>603</v>
      </c>
      <c r="AU146" s="173" t="s">
        <v>164</v>
      </c>
      <c r="AV146" s="13" t="s">
        <v>174</v>
      </c>
      <c r="AW146" s="13" t="s">
        <v>5</v>
      </c>
      <c r="AX146" s="13" t="s">
        <v>84</v>
      </c>
      <c r="AY146" s="173" t="s">
        <v>165</v>
      </c>
    </row>
    <row r="147" spans="2:65" s="11" customFormat="1" ht="20.9" customHeight="1" x14ac:dyDescent="0.25">
      <c r="B147" s="125"/>
      <c r="D147" s="126" t="s">
        <v>75</v>
      </c>
      <c r="E147" s="136" t="s">
        <v>231</v>
      </c>
      <c r="F147" s="136" t="s">
        <v>1681</v>
      </c>
      <c r="I147" s="128"/>
      <c r="J147" s="128"/>
      <c r="K147" s="137">
        <f>BK147</f>
        <v>0</v>
      </c>
      <c r="M147" s="125"/>
      <c r="N147" s="130"/>
      <c r="Q147" s="131">
        <f>SUM(Q148:Q175)</f>
        <v>0</v>
      </c>
      <c r="R147" s="131">
        <f>SUM(R148:R175)</f>
        <v>0</v>
      </c>
      <c r="T147" s="132">
        <f>SUM(T148:T175)</f>
        <v>0</v>
      </c>
      <c r="V147" s="132">
        <f>SUM(V148:V175)</f>
        <v>675.33799999999997</v>
      </c>
      <c r="X147" s="133">
        <f>SUM(X148:X175)</f>
        <v>0</v>
      </c>
      <c r="AR147" s="126" t="s">
        <v>84</v>
      </c>
      <c r="AT147" s="134" t="s">
        <v>75</v>
      </c>
      <c r="AU147" s="134" t="s">
        <v>86</v>
      </c>
      <c r="AY147" s="126" t="s">
        <v>165</v>
      </c>
      <c r="BK147" s="135">
        <f>SUM(BK148:BK175)</f>
        <v>0</v>
      </c>
    </row>
    <row r="148" spans="2:65" s="1" customFormat="1" ht="24.15" customHeight="1" x14ac:dyDescent="0.2">
      <c r="B148" s="138"/>
      <c r="C148" s="139" t="s">
        <v>205</v>
      </c>
      <c r="D148" s="139" t="s">
        <v>170</v>
      </c>
      <c r="E148" s="140" t="s">
        <v>1682</v>
      </c>
      <c r="F148" s="141" t="s">
        <v>1683</v>
      </c>
      <c r="G148" s="142" t="s">
        <v>597</v>
      </c>
      <c r="H148" s="143">
        <v>212.12200000000001</v>
      </c>
      <c r="I148" s="144"/>
      <c r="J148" s="144"/>
      <c r="K148" s="145">
        <f>ROUND(P148*H148,2)</f>
        <v>0</v>
      </c>
      <c r="L148" s="146"/>
      <c r="M148" s="33"/>
      <c r="N148" s="147" t="s">
        <v>3</v>
      </c>
      <c r="O148" s="148" t="s">
        <v>45</v>
      </c>
      <c r="P148" s="149">
        <f>I148+J148</f>
        <v>0</v>
      </c>
      <c r="Q148" s="149">
        <f>ROUND(I148*H148,2)</f>
        <v>0</v>
      </c>
      <c r="R148" s="149">
        <f>ROUND(J148*H148,2)</f>
        <v>0</v>
      </c>
      <c r="T148" s="150">
        <f>S148*H148</f>
        <v>0</v>
      </c>
      <c r="U148" s="150">
        <v>0</v>
      </c>
      <c r="V148" s="150">
        <f>U148*H148</f>
        <v>0</v>
      </c>
      <c r="W148" s="150">
        <v>0</v>
      </c>
      <c r="X148" s="151">
        <f>W148*H148</f>
        <v>0</v>
      </c>
      <c r="AR148" s="152" t="s">
        <v>174</v>
      </c>
      <c r="AT148" s="152" t="s">
        <v>170</v>
      </c>
      <c r="AU148" s="152" t="s">
        <v>164</v>
      </c>
      <c r="AY148" s="18" t="s">
        <v>165</v>
      </c>
      <c r="BE148" s="153">
        <f>IF(O148="základní",K148,0)</f>
        <v>0</v>
      </c>
      <c r="BF148" s="153">
        <f>IF(O148="snížená",K148,0)</f>
        <v>0</v>
      </c>
      <c r="BG148" s="153">
        <f>IF(O148="zákl. přenesená",K148,0)</f>
        <v>0</v>
      </c>
      <c r="BH148" s="153">
        <f>IF(O148="sníž. přenesená",K148,0)</f>
        <v>0</v>
      </c>
      <c r="BI148" s="153">
        <f>IF(O148="nulová",K148,0)</f>
        <v>0</v>
      </c>
      <c r="BJ148" s="18" t="s">
        <v>84</v>
      </c>
      <c r="BK148" s="153">
        <f>ROUND(P148*H148,2)</f>
        <v>0</v>
      </c>
      <c r="BL148" s="18" t="s">
        <v>174</v>
      </c>
      <c r="BM148" s="152" t="s">
        <v>1684</v>
      </c>
    </row>
    <row r="149" spans="2:65" s="14" customFormat="1" x14ac:dyDescent="0.2">
      <c r="B149" s="185"/>
      <c r="D149" s="165" t="s">
        <v>603</v>
      </c>
      <c r="E149" s="186" t="s">
        <v>3</v>
      </c>
      <c r="F149" s="187" t="s">
        <v>1651</v>
      </c>
      <c r="H149" s="186" t="s">
        <v>3</v>
      </c>
      <c r="I149" s="188"/>
      <c r="J149" s="188"/>
      <c r="M149" s="185"/>
      <c r="N149" s="189"/>
      <c r="X149" s="190"/>
      <c r="AT149" s="186" t="s">
        <v>603</v>
      </c>
      <c r="AU149" s="186" t="s">
        <v>164</v>
      </c>
      <c r="AV149" s="14" t="s">
        <v>84</v>
      </c>
      <c r="AW149" s="14" t="s">
        <v>5</v>
      </c>
      <c r="AX149" s="14" t="s">
        <v>76</v>
      </c>
      <c r="AY149" s="186" t="s">
        <v>165</v>
      </c>
    </row>
    <row r="150" spans="2:65" s="12" customFormat="1" x14ac:dyDescent="0.2">
      <c r="B150" s="164"/>
      <c r="D150" s="165" t="s">
        <v>603</v>
      </c>
      <c r="E150" s="166" t="s">
        <v>3</v>
      </c>
      <c r="F150" s="167" t="s">
        <v>1685</v>
      </c>
      <c r="H150" s="168">
        <v>212.12200000000001</v>
      </c>
      <c r="I150" s="169"/>
      <c r="J150" s="169"/>
      <c r="M150" s="164"/>
      <c r="N150" s="170"/>
      <c r="X150" s="171"/>
      <c r="AT150" s="166" t="s">
        <v>603</v>
      </c>
      <c r="AU150" s="166" t="s">
        <v>164</v>
      </c>
      <c r="AV150" s="12" t="s">
        <v>86</v>
      </c>
      <c r="AW150" s="12" t="s">
        <v>5</v>
      </c>
      <c r="AX150" s="12" t="s">
        <v>84</v>
      </c>
      <c r="AY150" s="166" t="s">
        <v>165</v>
      </c>
    </row>
    <row r="151" spans="2:65" s="1" customFormat="1" ht="33" customHeight="1" x14ac:dyDescent="0.2">
      <c r="B151" s="138"/>
      <c r="C151" s="139" t="s">
        <v>210</v>
      </c>
      <c r="D151" s="139" t="s">
        <v>170</v>
      </c>
      <c r="E151" s="140" t="s">
        <v>1350</v>
      </c>
      <c r="F151" s="141" t="s">
        <v>1686</v>
      </c>
      <c r="G151" s="142" t="s">
        <v>597</v>
      </c>
      <c r="H151" s="143">
        <v>2465.8040000000001</v>
      </c>
      <c r="I151" s="144"/>
      <c r="J151" s="144"/>
      <c r="K151" s="145">
        <f>ROUND(P151*H151,2)</f>
        <v>0</v>
      </c>
      <c r="L151" s="146"/>
      <c r="M151" s="33"/>
      <c r="N151" s="147" t="s">
        <v>3</v>
      </c>
      <c r="O151" s="148" t="s">
        <v>45</v>
      </c>
      <c r="P151" s="149">
        <f>I151+J151</f>
        <v>0</v>
      </c>
      <c r="Q151" s="149">
        <f>ROUND(I151*H151,2)</f>
        <v>0</v>
      </c>
      <c r="R151" s="149">
        <f>ROUND(J151*H151,2)</f>
        <v>0</v>
      </c>
      <c r="T151" s="150">
        <f>S151*H151</f>
        <v>0</v>
      </c>
      <c r="U151" s="150">
        <v>0</v>
      </c>
      <c r="V151" s="150">
        <f>U151*H151</f>
        <v>0</v>
      </c>
      <c r="W151" s="150">
        <v>0</v>
      </c>
      <c r="X151" s="151">
        <f>W151*H151</f>
        <v>0</v>
      </c>
      <c r="AR151" s="152" t="s">
        <v>174</v>
      </c>
      <c r="AT151" s="152" t="s">
        <v>170</v>
      </c>
      <c r="AU151" s="152" t="s">
        <v>164</v>
      </c>
      <c r="AY151" s="18" t="s">
        <v>165</v>
      </c>
      <c r="BE151" s="153">
        <f>IF(O151="základní",K151,0)</f>
        <v>0</v>
      </c>
      <c r="BF151" s="153">
        <f>IF(O151="snížená",K151,0)</f>
        <v>0</v>
      </c>
      <c r="BG151" s="153">
        <f>IF(O151="zákl. přenesená",K151,0)</f>
        <v>0</v>
      </c>
      <c r="BH151" s="153">
        <f>IF(O151="sníž. přenesená",K151,0)</f>
        <v>0</v>
      </c>
      <c r="BI151" s="153">
        <f>IF(O151="nulová",K151,0)</f>
        <v>0</v>
      </c>
      <c r="BJ151" s="18" t="s">
        <v>84</v>
      </c>
      <c r="BK151" s="153">
        <f>ROUND(P151*H151,2)</f>
        <v>0</v>
      </c>
      <c r="BL151" s="18" t="s">
        <v>174</v>
      </c>
      <c r="BM151" s="152" t="s">
        <v>1687</v>
      </c>
    </row>
    <row r="152" spans="2:65" s="14" customFormat="1" x14ac:dyDescent="0.2">
      <c r="B152" s="185"/>
      <c r="D152" s="165" t="s">
        <v>603</v>
      </c>
      <c r="E152" s="186" t="s">
        <v>3</v>
      </c>
      <c r="F152" s="187" t="s">
        <v>1688</v>
      </c>
      <c r="H152" s="186" t="s">
        <v>3</v>
      </c>
      <c r="I152" s="188"/>
      <c r="J152" s="188"/>
      <c r="M152" s="185"/>
      <c r="N152" s="189"/>
      <c r="X152" s="190"/>
      <c r="AT152" s="186" t="s">
        <v>603</v>
      </c>
      <c r="AU152" s="186" t="s">
        <v>164</v>
      </c>
      <c r="AV152" s="14" t="s">
        <v>84</v>
      </c>
      <c r="AW152" s="14" t="s">
        <v>5</v>
      </c>
      <c r="AX152" s="14" t="s">
        <v>76</v>
      </c>
      <c r="AY152" s="186" t="s">
        <v>165</v>
      </c>
    </row>
    <row r="153" spans="2:65" s="12" customFormat="1" x14ac:dyDescent="0.2">
      <c r="B153" s="164"/>
      <c r="D153" s="165" t="s">
        <v>603</v>
      </c>
      <c r="E153" s="166" t="s">
        <v>3</v>
      </c>
      <c r="F153" s="167" t="s">
        <v>1689</v>
      </c>
      <c r="H153" s="168">
        <v>2465.8040000000001</v>
      </c>
      <c r="I153" s="169"/>
      <c r="J153" s="169"/>
      <c r="M153" s="164"/>
      <c r="N153" s="170"/>
      <c r="X153" s="171"/>
      <c r="AT153" s="166" t="s">
        <v>603</v>
      </c>
      <c r="AU153" s="166" t="s">
        <v>164</v>
      </c>
      <c r="AV153" s="12" t="s">
        <v>86</v>
      </c>
      <c r="AW153" s="12" t="s">
        <v>5</v>
      </c>
      <c r="AX153" s="12" t="s">
        <v>76</v>
      </c>
      <c r="AY153" s="166" t="s">
        <v>165</v>
      </c>
    </row>
    <row r="154" spans="2:65" s="13" customFormat="1" x14ac:dyDescent="0.2">
      <c r="B154" s="172"/>
      <c r="D154" s="165" t="s">
        <v>603</v>
      </c>
      <c r="E154" s="173" t="s">
        <v>3</v>
      </c>
      <c r="F154" s="174" t="s">
        <v>606</v>
      </c>
      <c r="H154" s="175">
        <v>2465.8040000000001</v>
      </c>
      <c r="I154" s="176"/>
      <c r="J154" s="176"/>
      <c r="M154" s="172"/>
      <c r="N154" s="177"/>
      <c r="X154" s="178"/>
      <c r="AT154" s="173" t="s">
        <v>603</v>
      </c>
      <c r="AU154" s="173" t="s">
        <v>164</v>
      </c>
      <c r="AV154" s="13" t="s">
        <v>174</v>
      </c>
      <c r="AW154" s="13" t="s">
        <v>5</v>
      </c>
      <c r="AX154" s="13" t="s">
        <v>84</v>
      </c>
      <c r="AY154" s="173" t="s">
        <v>165</v>
      </c>
    </row>
    <row r="155" spans="2:65" s="1" customFormat="1" ht="33" customHeight="1" x14ac:dyDescent="0.2">
      <c r="B155" s="138"/>
      <c r="C155" s="139" t="s">
        <v>216</v>
      </c>
      <c r="D155" s="139" t="s">
        <v>170</v>
      </c>
      <c r="E155" s="140" t="s">
        <v>1690</v>
      </c>
      <c r="F155" s="141" t="s">
        <v>1691</v>
      </c>
      <c r="G155" s="142" t="s">
        <v>597</v>
      </c>
      <c r="H155" s="143">
        <v>269.39999999999998</v>
      </c>
      <c r="I155" s="144"/>
      <c r="J155" s="144"/>
      <c r="K155" s="145">
        <f>ROUND(P155*H155,2)</f>
        <v>0</v>
      </c>
      <c r="L155" s="146"/>
      <c r="M155" s="33"/>
      <c r="N155" s="147" t="s">
        <v>3</v>
      </c>
      <c r="O155" s="148" t="s">
        <v>45</v>
      </c>
      <c r="P155" s="149">
        <f>I155+J155</f>
        <v>0</v>
      </c>
      <c r="Q155" s="149">
        <f>ROUND(I155*H155,2)</f>
        <v>0</v>
      </c>
      <c r="R155" s="149">
        <f>ROUND(J155*H155,2)</f>
        <v>0</v>
      </c>
      <c r="T155" s="150">
        <f>S155*H155</f>
        <v>0</v>
      </c>
      <c r="U155" s="150">
        <v>0</v>
      </c>
      <c r="V155" s="150">
        <f>U155*H155</f>
        <v>0</v>
      </c>
      <c r="W155" s="150">
        <v>0</v>
      </c>
      <c r="X155" s="151">
        <f>W155*H155</f>
        <v>0</v>
      </c>
      <c r="AR155" s="152" t="s">
        <v>174</v>
      </c>
      <c r="AT155" s="152" t="s">
        <v>170</v>
      </c>
      <c r="AU155" s="152" t="s">
        <v>164</v>
      </c>
      <c r="AY155" s="18" t="s">
        <v>165</v>
      </c>
      <c r="BE155" s="153">
        <f>IF(O155="základní",K155,0)</f>
        <v>0</v>
      </c>
      <c r="BF155" s="153">
        <f>IF(O155="snížená",K155,0)</f>
        <v>0</v>
      </c>
      <c r="BG155" s="153">
        <f>IF(O155="zákl. přenesená",K155,0)</f>
        <v>0</v>
      </c>
      <c r="BH155" s="153">
        <f>IF(O155="sníž. přenesená",K155,0)</f>
        <v>0</v>
      </c>
      <c r="BI155" s="153">
        <f>IF(O155="nulová",K155,0)</f>
        <v>0</v>
      </c>
      <c r="BJ155" s="18" t="s">
        <v>84</v>
      </c>
      <c r="BK155" s="153">
        <f>ROUND(P155*H155,2)</f>
        <v>0</v>
      </c>
      <c r="BL155" s="18" t="s">
        <v>174</v>
      </c>
      <c r="BM155" s="152" t="s">
        <v>1692</v>
      </c>
    </row>
    <row r="156" spans="2:65" s="14" customFormat="1" ht="20" x14ac:dyDescent="0.2">
      <c r="B156" s="185"/>
      <c r="D156" s="165" t="s">
        <v>603</v>
      </c>
      <c r="E156" s="186" t="s">
        <v>3</v>
      </c>
      <c r="F156" s="187" t="s">
        <v>1693</v>
      </c>
      <c r="H156" s="186" t="s">
        <v>3</v>
      </c>
      <c r="I156" s="188"/>
      <c r="J156" s="188"/>
      <c r="M156" s="185"/>
      <c r="N156" s="189"/>
      <c r="X156" s="190"/>
      <c r="AT156" s="186" t="s">
        <v>603</v>
      </c>
      <c r="AU156" s="186" t="s">
        <v>164</v>
      </c>
      <c r="AV156" s="14" t="s">
        <v>84</v>
      </c>
      <c r="AW156" s="14" t="s">
        <v>5</v>
      </c>
      <c r="AX156" s="14" t="s">
        <v>76</v>
      </c>
      <c r="AY156" s="186" t="s">
        <v>165</v>
      </c>
    </row>
    <row r="157" spans="2:65" s="12" customFormat="1" x14ac:dyDescent="0.2">
      <c r="B157" s="164"/>
      <c r="D157" s="165" t="s">
        <v>603</v>
      </c>
      <c r="E157" s="166" t="s">
        <v>3</v>
      </c>
      <c r="F157" s="167" t="s">
        <v>1694</v>
      </c>
      <c r="H157" s="168">
        <v>269.39999999999998</v>
      </c>
      <c r="I157" s="169"/>
      <c r="J157" s="169"/>
      <c r="M157" s="164"/>
      <c r="N157" s="170"/>
      <c r="X157" s="171"/>
      <c r="AT157" s="166" t="s">
        <v>603</v>
      </c>
      <c r="AU157" s="166" t="s">
        <v>164</v>
      </c>
      <c r="AV157" s="12" t="s">
        <v>86</v>
      </c>
      <c r="AW157" s="12" t="s">
        <v>5</v>
      </c>
      <c r="AX157" s="12" t="s">
        <v>84</v>
      </c>
      <c r="AY157" s="166" t="s">
        <v>165</v>
      </c>
    </row>
    <row r="158" spans="2:65" s="1" customFormat="1" ht="16.5" customHeight="1" x14ac:dyDescent="0.2">
      <c r="B158" s="138"/>
      <c r="C158" s="139" t="s">
        <v>220</v>
      </c>
      <c r="D158" s="139" t="s">
        <v>170</v>
      </c>
      <c r="E158" s="140" t="s">
        <v>1695</v>
      </c>
      <c r="F158" s="141" t="s">
        <v>1696</v>
      </c>
      <c r="G158" s="142" t="s">
        <v>597</v>
      </c>
      <c r="H158" s="143">
        <v>2465.8040000000001</v>
      </c>
      <c r="I158" s="144"/>
      <c r="J158" s="144"/>
      <c r="K158" s="145">
        <f>ROUND(P158*H158,2)</f>
        <v>0</v>
      </c>
      <c r="L158" s="146"/>
      <c r="M158" s="33"/>
      <c r="N158" s="147" t="s">
        <v>3</v>
      </c>
      <c r="O158" s="148" t="s">
        <v>45</v>
      </c>
      <c r="P158" s="149">
        <f>I158+J158</f>
        <v>0</v>
      </c>
      <c r="Q158" s="149">
        <f>ROUND(I158*H158,2)</f>
        <v>0</v>
      </c>
      <c r="R158" s="149">
        <f>ROUND(J158*H158,2)</f>
        <v>0</v>
      </c>
      <c r="T158" s="150">
        <f>S158*H158</f>
        <v>0</v>
      </c>
      <c r="U158" s="150">
        <v>0</v>
      </c>
      <c r="V158" s="150">
        <f>U158*H158</f>
        <v>0</v>
      </c>
      <c r="W158" s="150">
        <v>0</v>
      </c>
      <c r="X158" s="151">
        <f>W158*H158</f>
        <v>0</v>
      </c>
      <c r="AR158" s="152" t="s">
        <v>174</v>
      </c>
      <c r="AT158" s="152" t="s">
        <v>170</v>
      </c>
      <c r="AU158" s="152" t="s">
        <v>164</v>
      </c>
      <c r="AY158" s="18" t="s">
        <v>165</v>
      </c>
      <c r="BE158" s="153">
        <f>IF(O158="základní",K158,0)</f>
        <v>0</v>
      </c>
      <c r="BF158" s="153">
        <f>IF(O158="snížená",K158,0)</f>
        <v>0</v>
      </c>
      <c r="BG158" s="153">
        <f>IF(O158="zákl. přenesená",K158,0)</f>
        <v>0</v>
      </c>
      <c r="BH158" s="153">
        <f>IF(O158="sníž. přenesená",K158,0)</f>
        <v>0</v>
      </c>
      <c r="BI158" s="153">
        <f>IF(O158="nulová",K158,0)</f>
        <v>0</v>
      </c>
      <c r="BJ158" s="18" t="s">
        <v>84</v>
      </c>
      <c r="BK158" s="153">
        <f>ROUND(P158*H158,2)</f>
        <v>0</v>
      </c>
      <c r="BL158" s="18" t="s">
        <v>174</v>
      </c>
      <c r="BM158" s="152" t="s">
        <v>1697</v>
      </c>
    </row>
    <row r="159" spans="2:65" s="12" customFormat="1" x14ac:dyDescent="0.2">
      <c r="B159" s="164"/>
      <c r="D159" s="165" t="s">
        <v>603</v>
      </c>
      <c r="E159" s="166" t="s">
        <v>3</v>
      </c>
      <c r="F159" s="167" t="s">
        <v>1698</v>
      </c>
      <c r="H159" s="168">
        <v>2465.8040000000001</v>
      </c>
      <c r="I159" s="169"/>
      <c r="J159" s="169"/>
      <c r="M159" s="164"/>
      <c r="N159" s="170"/>
      <c r="X159" s="171"/>
      <c r="AT159" s="166" t="s">
        <v>603</v>
      </c>
      <c r="AU159" s="166" t="s">
        <v>164</v>
      </c>
      <c r="AV159" s="12" t="s">
        <v>86</v>
      </c>
      <c r="AW159" s="12" t="s">
        <v>5</v>
      </c>
      <c r="AX159" s="12" t="s">
        <v>84</v>
      </c>
      <c r="AY159" s="166" t="s">
        <v>165</v>
      </c>
    </row>
    <row r="160" spans="2:65" s="1" customFormat="1" ht="24.15" customHeight="1" x14ac:dyDescent="0.2">
      <c r="B160" s="138"/>
      <c r="C160" s="139" t="s">
        <v>224</v>
      </c>
      <c r="D160" s="139" t="s">
        <v>170</v>
      </c>
      <c r="E160" s="140" t="s">
        <v>1364</v>
      </c>
      <c r="F160" s="141" t="s">
        <v>1699</v>
      </c>
      <c r="G160" s="142" t="s">
        <v>1366</v>
      </c>
      <c r="H160" s="143">
        <v>4438.4470000000001</v>
      </c>
      <c r="I160" s="144"/>
      <c r="J160" s="144"/>
      <c r="K160" s="145">
        <f>ROUND(P160*H160,2)</f>
        <v>0</v>
      </c>
      <c r="L160" s="146"/>
      <c r="M160" s="33"/>
      <c r="N160" s="147" t="s">
        <v>3</v>
      </c>
      <c r="O160" s="148" t="s">
        <v>45</v>
      </c>
      <c r="P160" s="149">
        <f>I160+J160</f>
        <v>0</v>
      </c>
      <c r="Q160" s="149">
        <f>ROUND(I160*H160,2)</f>
        <v>0</v>
      </c>
      <c r="R160" s="149">
        <f>ROUND(J160*H160,2)</f>
        <v>0</v>
      </c>
      <c r="T160" s="150">
        <f>S160*H160</f>
        <v>0</v>
      </c>
      <c r="U160" s="150">
        <v>0</v>
      </c>
      <c r="V160" s="150">
        <f>U160*H160</f>
        <v>0</v>
      </c>
      <c r="W160" s="150">
        <v>0</v>
      </c>
      <c r="X160" s="151">
        <f>W160*H160</f>
        <v>0</v>
      </c>
      <c r="AR160" s="152" t="s">
        <v>174</v>
      </c>
      <c r="AT160" s="152" t="s">
        <v>170</v>
      </c>
      <c r="AU160" s="152" t="s">
        <v>164</v>
      </c>
      <c r="AY160" s="18" t="s">
        <v>165</v>
      </c>
      <c r="BE160" s="153">
        <f>IF(O160="základní",K160,0)</f>
        <v>0</v>
      </c>
      <c r="BF160" s="153">
        <f>IF(O160="snížená",K160,0)</f>
        <v>0</v>
      </c>
      <c r="BG160" s="153">
        <f>IF(O160="zákl. přenesená",K160,0)</f>
        <v>0</v>
      </c>
      <c r="BH160" s="153">
        <f>IF(O160="sníž. přenesená",K160,0)</f>
        <v>0</v>
      </c>
      <c r="BI160" s="153">
        <f>IF(O160="nulová",K160,0)</f>
        <v>0</v>
      </c>
      <c r="BJ160" s="18" t="s">
        <v>84</v>
      </c>
      <c r="BK160" s="153">
        <f>ROUND(P160*H160,2)</f>
        <v>0</v>
      </c>
      <c r="BL160" s="18" t="s">
        <v>174</v>
      </c>
      <c r="BM160" s="152" t="s">
        <v>1700</v>
      </c>
    </row>
    <row r="161" spans="2:65" s="12" customFormat="1" x14ac:dyDescent="0.2">
      <c r="B161" s="164"/>
      <c r="D161" s="165" t="s">
        <v>603</v>
      </c>
      <c r="E161" s="166" t="s">
        <v>3</v>
      </c>
      <c r="F161" s="167" t="s">
        <v>1701</v>
      </c>
      <c r="H161" s="168">
        <v>4438.4470000000001</v>
      </c>
      <c r="I161" s="169"/>
      <c r="J161" s="169"/>
      <c r="M161" s="164"/>
      <c r="N161" s="170"/>
      <c r="X161" s="171"/>
      <c r="AT161" s="166" t="s">
        <v>603</v>
      </c>
      <c r="AU161" s="166" t="s">
        <v>164</v>
      </c>
      <c r="AV161" s="12" t="s">
        <v>86</v>
      </c>
      <c r="AW161" s="12" t="s">
        <v>5</v>
      </c>
      <c r="AX161" s="12" t="s">
        <v>84</v>
      </c>
      <c r="AY161" s="166" t="s">
        <v>165</v>
      </c>
    </row>
    <row r="162" spans="2:65" s="1" customFormat="1" ht="24.15" customHeight="1" x14ac:dyDescent="0.2">
      <c r="B162" s="138"/>
      <c r="C162" s="139" t="s">
        <v>10</v>
      </c>
      <c r="D162" s="139" t="s">
        <v>170</v>
      </c>
      <c r="E162" s="140" t="s">
        <v>1702</v>
      </c>
      <c r="F162" s="141" t="s">
        <v>1703</v>
      </c>
      <c r="G162" s="142" t="s">
        <v>597</v>
      </c>
      <c r="H162" s="143">
        <v>105.788</v>
      </c>
      <c r="I162" s="144"/>
      <c r="J162" s="144"/>
      <c r="K162" s="145">
        <f>ROUND(P162*H162,2)</f>
        <v>0</v>
      </c>
      <c r="L162" s="146"/>
      <c r="M162" s="33"/>
      <c r="N162" s="147" t="s">
        <v>3</v>
      </c>
      <c r="O162" s="148" t="s">
        <v>45</v>
      </c>
      <c r="P162" s="149">
        <f>I162+J162</f>
        <v>0</v>
      </c>
      <c r="Q162" s="149">
        <f>ROUND(I162*H162,2)</f>
        <v>0</v>
      </c>
      <c r="R162" s="149">
        <f>ROUND(J162*H162,2)</f>
        <v>0</v>
      </c>
      <c r="T162" s="150">
        <f>S162*H162</f>
        <v>0</v>
      </c>
      <c r="U162" s="150">
        <v>0</v>
      </c>
      <c r="V162" s="150">
        <f>U162*H162</f>
        <v>0</v>
      </c>
      <c r="W162" s="150">
        <v>0</v>
      </c>
      <c r="X162" s="151">
        <f>W162*H162</f>
        <v>0</v>
      </c>
      <c r="AR162" s="152" t="s">
        <v>174</v>
      </c>
      <c r="AT162" s="152" t="s">
        <v>170</v>
      </c>
      <c r="AU162" s="152" t="s">
        <v>164</v>
      </c>
      <c r="AY162" s="18" t="s">
        <v>165</v>
      </c>
      <c r="BE162" s="153">
        <f>IF(O162="základní",K162,0)</f>
        <v>0</v>
      </c>
      <c r="BF162" s="153">
        <f>IF(O162="snížená",K162,0)</f>
        <v>0</v>
      </c>
      <c r="BG162" s="153">
        <f>IF(O162="zákl. přenesená",K162,0)</f>
        <v>0</v>
      </c>
      <c r="BH162" s="153">
        <f>IF(O162="sníž. přenesená",K162,0)</f>
        <v>0</v>
      </c>
      <c r="BI162" s="153">
        <f>IF(O162="nulová",K162,0)</f>
        <v>0</v>
      </c>
      <c r="BJ162" s="18" t="s">
        <v>84</v>
      </c>
      <c r="BK162" s="153">
        <f>ROUND(P162*H162,2)</f>
        <v>0</v>
      </c>
      <c r="BL162" s="18" t="s">
        <v>174</v>
      </c>
      <c r="BM162" s="152" t="s">
        <v>1704</v>
      </c>
    </row>
    <row r="163" spans="2:65" s="14" customFormat="1" x14ac:dyDescent="0.2">
      <c r="B163" s="185"/>
      <c r="D163" s="165" t="s">
        <v>603</v>
      </c>
      <c r="E163" s="186" t="s">
        <v>3</v>
      </c>
      <c r="F163" s="187" t="s">
        <v>1664</v>
      </c>
      <c r="H163" s="186" t="s">
        <v>3</v>
      </c>
      <c r="I163" s="188"/>
      <c r="J163" s="188"/>
      <c r="M163" s="185"/>
      <c r="N163" s="189"/>
      <c r="X163" s="190"/>
      <c r="AT163" s="186" t="s">
        <v>603</v>
      </c>
      <c r="AU163" s="186" t="s">
        <v>164</v>
      </c>
      <c r="AV163" s="14" t="s">
        <v>84</v>
      </c>
      <c r="AW163" s="14" t="s">
        <v>5</v>
      </c>
      <c r="AX163" s="14" t="s">
        <v>76</v>
      </c>
      <c r="AY163" s="186" t="s">
        <v>165</v>
      </c>
    </row>
    <row r="164" spans="2:65" s="12" customFormat="1" x14ac:dyDescent="0.2">
      <c r="B164" s="164"/>
      <c r="D164" s="165" t="s">
        <v>603</v>
      </c>
      <c r="E164" s="166" t="s">
        <v>3</v>
      </c>
      <c r="F164" s="167" t="s">
        <v>1705</v>
      </c>
      <c r="H164" s="168">
        <v>80</v>
      </c>
      <c r="I164" s="169"/>
      <c r="J164" s="169"/>
      <c r="M164" s="164"/>
      <c r="N164" s="170"/>
      <c r="X164" s="171"/>
      <c r="AT164" s="166" t="s">
        <v>603</v>
      </c>
      <c r="AU164" s="166" t="s">
        <v>164</v>
      </c>
      <c r="AV164" s="12" t="s">
        <v>86</v>
      </c>
      <c r="AW164" s="12" t="s">
        <v>5</v>
      </c>
      <c r="AX164" s="12" t="s">
        <v>76</v>
      </c>
      <c r="AY164" s="166" t="s">
        <v>165</v>
      </c>
    </row>
    <row r="165" spans="2:65" s="12" customFormat="1" x14ac:dyDescent="0.2">
      <c r="B165" s="164"/>
      <c r="D165" s="165" t="s">
        <v>603</v>
      </c>
      <c r="E165" s="166" t="s">
        <v>3</v>
      </c>
      <c r="F165" s="167" t="s">
        <v>1706</v>
      </c>
      <c r="H165" s="168">
        <v>-19.625</v>
      </c>
      <c r="I165" s="169"/>
      <c r="J165" s="169"/>
      <c r="M165" s="164"/>
      <c r="N165" s="170"/>
      <c r="X165" s="171"/>
      <c r="AT165" s="166" t="s">
        <v>603</v>
      </c>
      <c r="AU165" s="166" t="s">
        <v>164</v>
      </c>
      <c r="AV165" s="12" t="s">
        <v>86</v>
      </c>
      <c r="AW165" s="12" t="s">
        <v>5</v>
      </c>
      <c r="AX165" s="12" t="s">
        <v>76</v>
      </c>
      <c r="AY165" s="166" t="s">
        <v>165</v>
      </c>
    </row>
    <row r="166" spans="2:65" s="14" customFormat="1" x14ac:dyDescent="0.2">
      <c r="B166" s="185"/>
      <c r="D166" s="165" t="s">
        <v>603</v>
      </c>
      <c r="E166" s="186" t="s">
        <v>3</v>
      </c>
      <c r="F166" s="187" t="s">
        <v>1707</v>
      </c>
      <c r="H166" s="186" t="s">
        <v>3</v>
      </c>
      <c r="I166" s="188"/>
      <c r="J166" s="188"/>
      <c r="M166" s="185"/>
      <c r="N166" s="189"/>
      <c r="X166" s="190"/>
      <c r="AT166" s="186" t="s">
        <v>603</v>
      </c>
      <c r="AU166" s="186" t="s">
        <v>164</v>
      </c>
      <c r="AV166" s="14" t="s">
        <v>84</v>
      </c>
      <c r="AW166" s="14" t="s">
        <v>5</v>
      </c>
      <c r="AX166" s="14" t="s">
        <v>76</v>
      </c>
      <c r="AY166" s="186" t="s">
        <v>165</v>
      </c>
    </row>
    <row r="167" spans="2:65" s="12" customFormat="1" x14ac:dyDescent="0.2">
      <c r="B167" s="164"/>
      <c r="D167" s="165" t="s">
        <v>603</v>
      </c>
      <c r="E167" s="166" t="s">
        <v>3</v>
      </c>
      <c r="F167" s="167" t="s">
        <v>1680</v>
      </c>
      <c r="H167" s="168">
        <v>51.12</v>
      </c>
      <c r="I167" s="169"/>
      <c r="J167" s="169"/>
      <c r="M167" s="164"/>
      <c r="N167" s="170"/>
      <c r="X167" s="171"/>
      <c r="AT167" s="166" t="s">
        <v>603</v>
      </c>
      <c r="AU167" s="166" t="s">
        <v>164</v>
      </c>
      <c r="AV167" s="12" t="s">
        <v>86</v>
      </c>
      <c r="AW167" s="12" t="s">
        <v>5</v>
      </c>
      <c r="AX167" s="12" t="s">
        <v>76</v>
      </c>
      <c r="AY167" s="166" t="s">
        <v>165</v>
      </c>
    </row>
    <row r="168" spans="2:65" s="12" customFormat="1" x14ac:dyDescent="0.2">
      <c r="B168" s="164"/>
      <c r="D168" s="165" t="s">
        <v>603</v>
      </c>
      <c r="E168" s="166" t="s">
        <v>3</v>
      </c>
      <c r="F168" s="167" t="s">
        <v>1708</v>
      </c>
      <c r="H168" s="168">
        <v>-5.7069999999999999</v>
      </c>
      <c r="I168" s="169"/>
      <c r="J168" s="169"/>
      <c r="M168" s="164"/>
      <c r="N168" s="170"/>
      <c r="X168" s="171"/>
      <c r="AT168" s="166" t="s">
        <v>603</v>
      </c>
      <c r="AU168" s="166" t="s">
        <v>164</v>
      </c>
      <c r="AV168" s="12" t="s">
        <v>86</v>
      </c>
      <c r="AW168" s="12" t="s">
        <v>5</v>
      </c>
      <c r="AX168" s="12" t="s">
        <v>76</v>
      </c>
      <c r="AY168" s="166" t="s">
        <v>165</v>
      </c>
    </row>
    <row r="169" spans="2:65" s="13" customFormat="1" x14ac:dyDescent="0.2">
      <c r="B169" s="172"/>
      <c r="D169" s="165" t="s">
        <v>603</v>
      </c>
      <c r="E169" s="173" t="s">
        <v>3</v>
      </c>
      <c r="F169" s="174" t="s">
        <v>606</v>
      </c>
      <c r="H169" s="175">
        <v>105.788</v>
      </c>
      <c r="I169" s="176"/>
      <c r="J169" s="176"/>
      <c r="M169" s="172"/>
      <c r="N169" s="177"/>
      <c r="X169" s="178"/>
      <c r="AT169" s="173" t="s">
        <v>603</v>
      </c>
      <c r="AU169" s="173" t="s">
        <v>164</v>
      </c>
      <c r="AV169" s="13" t="s">
        <v>174</v>
      </c>
      <c r="AW169" s="13" t="s">
        <v>5</v>
      </c>
      <c r="AX169" s="13" t="s">
        <v>84</v>
      </c>
      <c r="AY169" s="173" t="s">
        <v>165</v>
      </c>
    </row>
    <row r="170" spans="2:65" s="1" customFormat="1" ht="16.5" customHeight="1" x14ac:dyDescent="0.2">
      <c r="B170" s="138"/>
      <c r="C170" s="154" t="s">
        <v>231</v>
      </c>
      <c r="D170" s="154" t="s">
        <v>162</v>
      </c>
      <c r="E170" s="155" t="s">
        <v>1709</v>
      </c>
      <c r="F170" s="156" t="s">
        <v>1710</v>
      </c>
      <c r="G170" s="157" t="s">
        <v>1366</v>
      </c>
      <c r="H170" s="158">
        <v>675.33799999999997</v>
      </c>
      <c r="I170" s="159"/>
      <c r="J170" s="160"/>
      <c r="K170" s="161">
        <f>ROUND(P170*H170,2)</f>
        <v>0</v>
      </c>
      <c r="L170" s="160"/>
      <c r="M170" s="162"/>
      <c r="N170" s="163" t="s">
        <v>3</v>
      </c>
      <c r="O170" s="148" t="s">
        <v>45</v>
      </c>
      <c r="P170" s="149">
        <f>I170+J170</f>
        <v>0</v>
      </c>
      <c r="Q170" s="149">
        <f>ROUND(I170*H170,2)</f>
        <v>0</v>
      </c>
      <c r="R170" s="149">
        <f>ROUND(J170*H170,2)</f>
        <v>0</v>
      </c>
      <c r="T170" s="150">
        <f>S170*H170</f>
        <v>0</v>
      </c>
      <c r="U170" s="150">
        <v>1</v>
      </c>
      <c r="V170" s="150">
        <f>U170*H170</f>
        <v>675.33799999999997</v>
      </c>
      <c r="W170" s="150">
        <v>0</v>
      </c>
      <c r="X170" s="151">
        <f>W170*H170</f>
        <v>0</v>
      </c>
      <c r="AR170" s="152" t="s">
        <v>193</v>
      </c>
      <c r="AT170" s="152" t="s">
        <v>162</v>
      </c>
      <c r="AU170" s="152" t="s">
        <v>164</v>
      </c>
      <c r="AY170" s="18" t="s">
        <v>165</v>
      </c>
      <c r="BE170" s="153">
        <f>IF(O170="základní",K170,0)</f>
        <v>0</v>
      </c>
      <c r="BF170" s="153">
        <f>IF(O170="snížená",K170,0)</f>
        <v>0</v>
      </c>
      <c r="BG170" s="153">
        <f>IF(O170="zákl. přenesená",K170,0)</f>
        <v>0</v>
      </c>
      <c r="BH170" s="153">
        <f>IF(O170="sníž. přenesená",K170,0)</f>
        <v>0</v>
      </c>
      <c r="BI170" s="153">
        <f>IF(O170="nulová",K170,0)</f>
        <v>0</v>
      </c>
      <c r="BJ170" s="18" t="s">
        <v>84</v>
      </c>
      <c r="BK170" s="153">
        <f>ROUND(P170*H170,2)</f>
        <v>0</v>
      </c>
      <c r="BL170" s="18" t="s">
        <v>174</v>
      </c>
      <c r="BM170" s="152" t="s">
        <v>1711</v>
      </c>
    </row>
    <row r="171" spans="2:65" s="14" customFormat="1" x14ac:dyDescent="0.2">
      <c r="B171" s="185"/>
      <c r="D171" s="165" t="s">
        <v>603</v>
      </c>
      <c r="E171" s="186" t="s">
        <v>3</v>
      </c>
      <c r="F171" s="187" t="s">
        <v>1712</v>
      </c>
      <c r="H171" s="186" t="s">
        <v>3</v>
      </c>
      <c r="I171" s="188"/>
      <c r="J171" s="188"/>
      <c r="M171" s="185"/>
      <c r="N171" s="189"/>
      <c r="X171" s="190"/>
      <c r="AT171" s="186" t="s">
        <v>603</v>
      </c>
      <c r="AU171" s="186" t="s">
        <v>164</v>
      </c>
      <c r="AV171" s="14" t="s">
        <v>84</v>
      </c>
      <c r="AW171" s="14" t="s">
        <v>5</v>
      </c>
      <c r="AX171" s="14" t="s">
        <v>76</v>
      </c>
      <c r="AY171" s="186" t="s">
        <v>165</v>
      </c>
    </row>
    <row r="172" spans="2:65" s="12" customFormat="1" x14ac:dyDescent="0.2">
      <c r="B172" s="164"/>
      <c r="D172" s="165" t="s">
        <v>603</v>
      </c>
      <c r="E172" s="166" t="s">
        <v>3</v>
      </c>
      <c r="F172" s="167" t="s">
        <v>1713</v>
      </c>
      <c r="H172" s="168">
        <v>484.92</v>
      </c>
      <c r="I172" s="169"/>
      <c r="J172" s="169"/>
      <c r="M172" s="164"/>
      <c r="N172" s="170"/>
      <c r="X172" s="171"/>
      <c r="AT172" s="166" t="s">
        <v>603</v>
      </c>
      <c r="AU172" s="166" t="s">
        <v>164</v>
      </c>
      <c r="AV172" s="12" t="s">
        <v>86</v>
      </c>
      <c r="AW172" s="12" t="s">
        <v>5</v>
      </c>
      <c r="AX172" s="12" t="s">
        <v>76</v>
      </c>
      <c r="AY172" s="166" t="s">
        <v>165</v>
      </c>
    </row>
    <row r="173" spans="2:65" s="14" customFormat="1" x14ac:dyDescent="0.2">
      <c r="B173" s="185"/>
      <c r="D173" s="165" t="s">
        <v>603</v>
      </c>
      <c r="E173" s="186" t="s">
        <v>3</v>
      </c>
      <c r="F173" s="187" t="s">
        <v>1714</v>
      </c>
      <c r="H173" s="186" t="s">
        <v>3</v>
      </c>
      <c r="I173" s="188"/>
      <c r="J173" s="188"/>
      <c r="M173" s="185"/>
      <c r="N173" s="189"/>
      <c r="X173" s="190"/>
      <c r="AT173" s="186" t="s">
        <v>603</v>
      </c>
      <c r="AU173" s="186" t="s">
        <v>164</v>
      </c>
      <c r="AV173" s="14" t="s">
        <v>84</v>
      </c>
      <c r="AW173" s="14" t="s">
        <v>5</v>
      </c>
      <c r="AX173" s="14" t="s">
        <v>76</v>
      </c>
      <c r="AY173" s="186" t="s">
        <v>165</v>
      </c>
    </row>
    <row r="174" spans="2:65" s="12" customFormat="1" x14ac:dyDescent="0.2">
      <c r="B174" s="164"/>
      <c r="D174" s="165" t="s">
        <v>603</v>
      </c>
      <c r="E174" s="166" t="s">
        <v>3</v>
      </c>
      <c r="F174" s="167" t="s">
        <v>1715</v>
      </c>
      <c r="H174" s="168">
        <v>190.41800000000001</v>
      </c>
      <c r="I174" s="169"/>
      <c r="J174" s="169"/>
      <c r="M174" s="164"/>
      <c r="N174" s="170"/>
      <c r="X174" s="171"/>
      <c r="AT174" s="166" t="s">
        <v>603</v>
      </c>
      <c r="AU174" s="166" t="s">
        <v>164</v>
      </c>
      <c r="AV174" s="12" t="s">
        <v>86</v>
      </c>
      <c r="AW174" s="12" t="s">
        <v>5</v>
      </c>
      <c r="AX174" s="12" t="s">
        <v>76</v>
      </c>
      <c r="AY174" s="166" t="s">
        <v>165</v>
      </c>
    </row>
    <row r="175" spans="2:65" s="13" customFormat="1" x14ac:dyDescent="0.2">
      <c r="B175" s="172"/>
      <c r="D175" s="165" t="s">
        <v>603</v>
      </c>
      <c r="E175" s="173" t="s">
        <v>3</v>
      </c>
      <c r="F175" s="174" t="s">
        <v>606</v>
      </c>
      <c r="H175" s="175">
        <v>675.33799999999997</v>
      </c>
      <c r="I175" s="176"/>
      <c r="J175" s="176"/>
      <c r="M175" s="172"/>
      <c r="N175" s="177"/>
      <c r="X175" s="178"/>
      <c r="AT175" s="173" t="s">
        <v>603</v>
      </c>
      <c r="AU175" s="173" t="s">
        <v>164</v>
      </c>
      <c r="AV175" s="13" t="s">
        <v>174</v>
      </c>
      <c r="AW175" s="13" t="s">
        <v>5</v>
      </c>
      <c r="AX175" s="13" t="s">
        <v>84</v>
      </c>
      <c r="AY175" s="173" t="s">
        <v>165</v>
      </c>
    </row>
    <row r="176" spans="2:65" s="11" customFormat="1" ht="20.9" customHeight="1" x14ac:dyDescent="0.25">
      <c r="B176" s="125"/>
      <c r="D176" s="126" t="s">
        <v>75</v>
      </c>
      <c r="E176" s="136" t="s">
        <v>239</v>
      </c>
      <c r="F176" s="136" t="s">
        <v>1716</v>
      </c>
      <c r="I176" s="128"/>
      <c r="J176" s="128"/>
      <c r="K176" s="137">
        <f>BK176</f>
        <v>0</v>
      </c>
      <c r="M176" s="125"/>
      <c r="N176" s="130"/>
      <c r="Q176" s="131">
        <f>SUM(Q177:Q197)</f>
        <v>0</v>
      </c>
      <c r="R176" s="131">
        <f>SUM(R177:R197)</f>
        <v>0</v>
      </c>
      <c r="T176" s="132">
        <f>SUM(T177:T197)</f>
        <v>0</v>
      </c>
      <c r="V176" s="132">
        <f>SUM(V177:V197)</f>
        <v>4.2424000000000003E-2</v>
      </c>
      <c r="X176" s="133">
        <f>SUM(X177:X197)</f>
        <v>0</v>
      </c>
      <c r="AR176" s="126" t="s">
        <v>84</v>
      </c>
      <c r="AT176" s="134" t="s">
        <v>75</v>
      </c>
      <c r="AU176" s="134" t="s">
        <v>86</v>
      </c>
      <c r="AY176" s="126" t="s">
        <v>165</v>
      </c>
      <c r="BK176" s="135">
        <f>SUM(BK177:BK197)</f>
        <v>0</v>
      </c>
    </row>
    <row r="177" spans="2:65" s="1" customFormat="1" ht="24.15" customHeight="1" x14ac:dyDescent="0.2">
      <c r="B177" s="138"/>
      <c r="C177" s="139" t="s">
        <v>235</v>
      </c>
      <c r="D177" s="139" t="s">
        <v>170</v>
      </c>
      <c r="E177" s="140" t="s">
        <v>1717</v>
      </c>
      <c r="F177" s="141" t="s">
        <v>1718</v>
      </c>
      <c r="G177" s="142" t="s">
        <v>991</v>
      </c>
      <c r="H177" s="143">
        <v>1414.14</v>
      </c>
      <c r="I177" s="144"/>
      <c r="J177" s="144"/>
      <c r="K177" s="145">
        <f>ROUND(P177*H177,2)</f>
        <v>0</v>
      </c>
      <c r="L177" s="146"/>
      <c r="M177" s="33"/>
      <c r="N177" s="147" t="s">
        <v>3</v>
      </c>
      <c r="O177" s="148" t="s">
        <v>45</v>
      </c>
      <c r="P177" s="149">
        <f>I177+J177</f>
        <v>0</v>
      </c>
      <c r="Q177" s="149">
        <f>ROUND(I177*H177,2)</f>
        <v>0</v>
      </c>
      <c r="R177" s="149">
        <f>ROUND(J177*H177,2)</f>
        <v>0</v>
      </c>
      <c r="T177" s="150">
        <f>S177*H177</f>
        <v>0</v>
      </c>
      <c r="U177" s="150">
        <v>0</v>
      </c>
      <c r="V177" s="150">
        <f>U177*H177</f>
        <v>0</v>
      </c>
      <c r="W177" s="150">
        <v>0</v>
      </c>
      <c r="X177" s="151">
        <f>W177*H177</f>
        <v>0</v>
      </c>
      <c r="AR177" s="152" t="s">
        <v>174</v>
      </c>
      <c r="AT177" s="152" t="s">
        <v>170</v>
      </c>
      <c r="AU177" s="152" t="s">
        <v>164</v>
      </c>
      <c r="AY177" s="18" t="s">
        <v>165</v>
      </c>
      <c r="BE177" s="153">
        <f>IF(O177="základní",K177,0)</f>
        <v>0</v>
      </c>
      <c r="BF177" s="153">
        <f>IF(O177="snížená",K177,0)</f>
        <v>0</v>
      </c>
      <c r="BG177" s="153">
        <f>IF(O177="zákl. přenesená",K177,0)</f>
        <v>0</v>
      </c>
      <c r="BH177" s="153">
        <f>IF(O177="sníž. přenesená",K177,0)</f>
        <v>0</v>
      </c>
      <c r="BI177" s="153">
        <f>IF(O177="nulová",K177,0)</f>
        <v>0</v>
      </c>
      <c r="BJ177" s="18" t="s">
        <v>84</v>
      </c>
      <c r="BK177" s="153">
        <f>ROUND(P177*H177,2)</f>
        <v>0</v>
      </c>
      <c r="BL177" s="18" t="s">
        <v>174</v>
      </c>
      <c r="BM177" s="152" t="s">
        <v>1719</v>
      </c>
    </row>
    <row r="178" spans="2:65" s="14" customFormat="1" ht="20" x14ac:dyDescent="0.2">
      <c r="B178" s="185"/>
      <c r="D178" s="165" t="s">
        <v>603</v>
      </c>
      <c r="E178" s="186" t="s">
        <v>3</v>
      </c>
      <c r="F178" s="187" t="s">
        <v>1652</v>
      </c>
      <c r="H178" s="186" t="s">
        <v>3</v>
      </c>
      <c r="I178" s="188"/>
      <c r="J178" s="188"/>
      <c r="M178" s="185"/>
      <c r="N178" s="189"/>
      <c r="X178" s="190"/>
      <c r="AT178" s="186" t="s">
        <v>603</v>
      </c>
      <c r="AU178" s="186" t="s">
        <v>164</v>
      </c>
      <c r="AV178" s="14" t="s">
        <v>84</v>
      </c>
      <c r="AW178" s="14" t="s">
        <v>5</v>
      </c>
      <c r="AX178" s="14" t="s">
        <v>76</v>
      </c>
      <c r="AY178" s="186" t="s">
        <v>165</v>
      </c>
    </row>
    <row r="179" spans="2:65" s="12" customFormat="1" x14ac:dyDescent="0.2">
      <c r="B179" s="164"/>
      <c r="D179" s="165" t="s">
        <v>603</v>
      </c>
      <c r="E179" s="166" t="s">
        <v>3</v>
      </c>
      <c r="F179" s="167" t="s">
        <v>1720</v>
      </c>
      <c r="H179" s="168">
        <v>870.11</v>
      </c>
      <c r="I179" s="169"/>
      <c r="J179" s="169"/>
      <c r="M179" s="164"/>
      <c r="N179" s="170"/>
      <c r="X179" s="171"/>
      <c r="AT179" s="166" t="s">
        <v>603</v>
      </c>
      <c r="AU179" s="166" t="s">
        <v>164</v>
      </c>
      <c r="AV179" s="12" t="s">
        <v>86</v>
      </c>
      <c r="AW179" s="12" t="s">
        <v>5</v>
      </c>
      <c r="AX179" s="12" t="s">
        <v>76</v>
      </c>
      <c r="AY179" s="166" t="s">
        <v>165</v>
      </c>
    </row>
    <row r="180" spans="2:65" s="12" customFormat="1" x14ac:dyDescent="0.2">
      <c r="B180" s="164"/>
      <c r="D180" s="165" t="s">
        <v>603</v>
      </c>
      <c r="E180" s="166" t="s">
        <v>3</v>
      </c>
      <c r="F180" s="167" t="s">
        <v>1721</v>
      </c>
      <c r="H180" s="168">
        <v>544.03</v>
      </c>
      <c r="I180" s="169"/>
      <c r="J180" s="169"/>
      <c r="M180" s="164"/>
      <c r="N180" s="170"/>
      <c r="X180" s="171"/>
      <c r="AT180" s="166" t="s">
        <v>603</v>
      </c>
      <c r="AU180" s="166" t="s">
        <v>164</v>
      </c>
      <c r="AV180" s="12" t="s">
        <v>86</v>
      </c>
      <c r="AW180" s="12" t="s">
        <v>5</v>
      </c>
      <c r="AX180" s="12" t="s">
        <v>76</v>
      </c>
      <c r="AY180" s="166" t="s">
        <v>165</v>
      </c>
    </row>
    <row r="181" spans="2:65" s="13" customFormat="1" x14ac:dyDescent="0.2">
      <c r="B181" s="172"/>
      <c r="D181" s="165" t="s">
        <v>603</v>
      </c>
      <c r="E181" s="173" t="s">
        <v>3</v>
      </c>
      <c r="F181" s="174" t="s">
        <v>606</v>
      </c>
      <c r="H181" s="175">
        <v>1414.14</v>
      </c>
      <c r="I181" s="176"/>
      <c r="J181" s="176"/>
      <c r="M181" s="172"/>
      <c r="N181" s="177"/>
      <c r="X181" s="178"/>
      <c r="AT181" s="173" t="s">
        <v>603</v>
      </c>
      <c r="AU181" s="173" t="s">
        <v>164</v>
      </c>
      <c r="AV181" s="13" t="s">
        <v>174</v>
      </c>
      <c r="AW181" s="13" t="s">
        <v>5</v>
      </c>
      <c r="AX181" s="13" t="s">
        <v>84</v>
      </c>
      <c r="AY181" s="173" t="s">
        <v>165</v>
      </c>
    </row>
    <row r="182" spans="2:65" s="1" customFormat="1" ht="24.15" customHeight="1" x14ac:dyDescent="0.2">
      <c r="B182" s="138"/>
      <c r="C182" s="139" t="s">
        <v>239</v>
      </c>
      <c r="D182" s="139" t="s">
        <v>170</v>
      </c>
      <c r="E182" s="140" t="s">
        <v>1722</v>
      </c>
      <c r="F182" s="141" t="s">
        <v>1723</v>
      </c>
      <c r="G182" s="142" t="s">
        <v>991</v>
      </c>
      <c r="H182" s="143">
        <v>1414.14</v>
      </c>
      <c r="I182" s="144"/>
      <c r="J182" s="144"/>
      <c r="K182" s="145">
        <f>ROUND(P182*H182,2)</f>
        <v>0</v>
      </c>
      <c r="L182" s="146"/>
      <c r="M182" s="33"/>
      <c r="N182" s="147" t="s">
        <v>3</v>
      </c>
      <c r="O182" s="148" t="s">
        <v>45</v>
      </c>
      <c r="P182" s="149">
        <f>I182+J182</f>
        <v>0</v>
      </c>
      <c r="Q182" s="149">
        <f>ROUND(I182*H182,2)</f>
        <v>0</v>
      </c>
      <c r="R182" s="149">
        <f>ROUND(J182*H182,2)</f>
        <v>0</v>
      </c>
      <c r="T182" s="150">
        <f>S182*H182</f>
        <v>0</v>
      </c>
      <c r="U182" s="150">
        <v>0</v>
      </c>
      <c r="V182" s="150">
        <f>U182*H182</f>
        <v>0</v>
      </c>
      <c r="W182" s="150">
        <v>0</v>
      </c>
      <c r="X182" s="151">
        <f>W182*H182</f>
        <v>0</v>
      </c>
      <c r="AR182" s="152" t="s">
        <v>174</v>
      </c>
      <c r="AT182" s="152" t="s">
        <v>170</v>
      </c>
      <c r="AU182" s="152" t="s">
        <v>164</v>
      </c>
      <c r="AY182" s="18" t="s">
        <v>165</v>
      </c>
      <c r="BE182" s="153">
        <f>IF(O182="základní",K182,0)</f>
        <v>0</v>
      </c>
      <c r="BF182" s="153">
        <f>IF(O182="snížená",K182,0)</f>
        <v>0</v>
      </c>
      <c r="BG182" s="153">
        <f>IF(O182="zákl. přenesená",K182,0)</f>
        <v>0</v>
      </c>
      <c r="BH182" s="153">
        <f>IF(O182="sníž. přenesená",K182,0)</f>
        <v>0</v>
      </c>
      <c r="BI182" s="153">
        <f>IF(O182="nulová",K182,0)</f>
        <v>0</v>
      </c>
      <c r="BJ182" s="18" t="s">
        <v>84</v>
      </c>
      <c r="BK182" s="153">
        <f>ROUND(P182*H182,2)</f>
        <v>0</v>
      </c>
      <c r="BL182" s="18" t="s">
        <v>174</v>
      </c>
      <c r="BM182" s="152" t="s">
        <v>1724</v>
      </c>
    </row>
    <row r="183" spans="2:65" s="12" customFormat="1" x14ac:dyDescent="0.2">
      <c r="B183" s="164"/>
      <c r="D183" s="165" t="s">
        <v>603</v>
      </c>
      <c r="E183" s="166" t="s">
        <v>3</v>
      </c>
      <c r="F183" s="167" t="s">
        <v>1725</v>
      </c>
      <c r="H183" s="168">
        <v>1414.14</v>
      </c>
      <c r="I183" s="169"/>
      <c r="J183" s="169"/>
      <c r="M183" s="164"/>
      <c r="N183" s="170"/>
      <c r="X183" s="171"/>
      <c r="AT183" s="166" t="s">
        <v>603</v>
      </c>
      <c r="AU183" s="166" t="s">
        <v>164</v>
      </c>
      <c r="AV183" s="12" t="s">
        <v>86</v>
      </c>
      <c r="AW183" s="12" t="s">
        <v>5</v>
      </c>
      <c r="AX183" s="12" t="s">
        <v>84</v>
      </c>
      <c r="AY183" s="166" t="s">
        <v>165</v>
      </c>
    </row>
    <row r="184" spans="2:65" s="1" customFormat="1" ht="16.5" customHeight="1" x14ac:dyDescent="0.2">
      <c r="B184" s="138"/>
      <c r="C184" s="154" t="s">
        <v>243</v>
      </c>
      <c r="D184" s="154" t="s">
        <v>162</v>
      </c>
      <c r="E184" s="155" t="s">
        <v>1726</v>
      </c>
      <c r="F184" s="156" t="s">
        <v>1727</v>
      </c>
      <c r="G184" s="157" t="s">
        <v>842</v>
      </c>
      <c r="H184" s="158">
        <v>42.423999999999999</v>
      </c>
      <c r="I184" s="159"/>
      <c r="J184" s="160"/>
      <c r="K184" s="161">
        <f>ROUND(P184*H184,2)</f>
        <v>0</v>
      </c>
      <c r="L184" s="160"/>
      <c r="M184" s="162"/>
      <c r="N184" s="163" t="s">
        <v>3</v>
      </c>
      <c r="O184" s="148" t="s">
        <v>45</v>
      </c>
      <c r="P184" s="149">
        <f>I184+J184</f>
        <v>0</v>
      </c>
      <c r="Q184" s="149">
        <f>ROUND(I184*H184,2)</f>
        <v>0</v>
      </c>
      <c r="R184" s="149">
        <f>ROUND(J184*H184,2)</f>
        <v>0</v>
      </c>
      <c r="T184" s="150">
        <f>S184*H184</f>
        <v>0</v>
      </c>
      <c r="U184" s="150">
        <v>1E-3</v>
      </c>
      <c r="V184" s="150">
        <f>U184*H184</f>
        <v>4.2424000000000003E-2</v>
      </c>
      <c r="W184" s="150">
        <v>0</v>
      </c>
      <c r="X184" s="151">
        <f>W184*H184</f>
        <v>0</v>
      </c>
      <c r="AR184" s="152" t="s">
        <v>193</v>
      </c>
      <c r="AT184" s="152" t="s">
        <v>162</v>
      </c>
      <c r="AU184" s="152" t="s">
        <v>164</v>
      </c>
      <c r="AY184" s="18" t="s">
        <v>165</v>
      </c>
      <c r="BE184" s="153">
        <f>IF(O184="základní",K184,0)</f>
        <v>0</v>
      </c>
      <c r="BF184" s="153">
        <f>IF(O184="snížená",K184,0)</f>
        <v>0</v>
      </c>
      <c r="BG184" s="153">
        <f>IF(O184="zákl. přenesená",K184,0)</f>
        <v>0</v>
      </c>
      <c r="BH184" s="153">
        <f>IF(O184="sníž. přenesená",K184,0)</f>
        <v>0</v>
      </c>
      <c r="BI184" s="153">
        <f>IF(O184="nulová",K184,0)</f>
        <v>0</v>
      </c>
      <c r="BJ184" s="18" t="s">
        <v>84</v>
      </c>
      <c r="BK184" s="153">
        <f>ROUND(P184*H184,2)</f>
        <v>0</v>
      </c>
      <c r="BL184" s="18" t="s">
        <v>174</v>
      </c>
      <c r="BM184" s="152" t="s">
        <v>1728</v>
      </c>
    </row>
    <row r="185" spans="2:65" s="12" customFormat="1" x14ac:dyDescent="0.2">
      <c r="B185" s="164"/>
      <c r="D185" s="165" t="s">
        <v>603</v>
      </c>
      <c r="E185" s="166" t="s">
        <v>3</v>
      </c>
      <c r="F185" s="167" t="s">
        <v>1729</v>
      </c>
      <c r="H185" s="168">
        <v>42.423999999999999</v>
      </c>
      <c r="I185" s="169"/>
      <c r="J185" s="169"/>
      <c r="M185" s="164"/>
      <c r="N185" s="170"/>
      <c r="X185" s="171"/>
      <c r="AT185" s="166" t="s">
        <v>603</v>
      </c>
      <c r="AU185" s="166" t="s">
        <v>164</v>
      </c>
      <c r="AV185" s="12" t="s">
        <v>86</v>
      </c>
      <c r="AW185" s="12" t="s">
        <v>5</v>
      </c>
      <c r="AX185" s="12" t="s">
        <v>84</v>
      </c>
      <c r="AY185" s="166" t="s">
        <v>165</v>
      </c>
    </row>
    <row r="186" spans="2:65" s="1" customFormat="1" ht="24.15" customHeight="1" x14ac:dyDescent="0.2">
      <c r="B186" s="138"/>
      <c r="C186" s="139" t="s">
        <v>249</v>
      </c>
      <c r="D186" s="139" t="s">
        <v>170</v>
      </c>
      <c r="E186" s="140" t="s">
        <v>1730</v>
      </c>
      <c r="F186" s="141" t="s">
        <v>1731</v>
      </c>
      <c r="G186" s="142" t="s">
        <v>991</v>
      </c>
      <c r="H186" s="143">
        <v>1414.14</v>
      </c>
      <c r="I186" s="144"/>
      <c r="J186" s="144"/>
      <c r="K186" s="145">
        <f>ROUND(P186*H186,2)</f>
        <v>0</v>
      </c>
      <c r="L186" s="146"/>
      <c r="M186" s="33"/>
      <c r="N186" s="147" t="s">
        <v>3</v>
      </c>
      <c r="O186" s="148" t="s">
        <v>45</v>
      </c>
      <c r="P186" s="149">
        <f>I186+J186</f>
        <v>0</v>
      </c>
      <c r="Q186" s="149">
        <f>ROUND(I186*H186,2)</f>
        <v>0</v>
      </c>
      <c r="R186" s="149">
        <f>ROUND(J186*H186,2)</f>
        <v>0</v>
      </c>
      <c r="T186" s="150">
        <f>S186*H186</f>
        <v>0</v>
      </c>
      <c r="U186" s="150">
        <v>0</v>
      </c>
      <c r="V186" s="150">
        <f>U186*H186</f>
        <v>0</v>
      </c>
      <c r="W186" s="150">
        <v>0</v>
      </c>
      <c r="X186" s="151">
        <f>W186*H186</f>
        <v>0</v>
      </c>
      <c r="AR186" s="152" t="s">
        <v>174</v>
      </c>
      <c r="AT186" s="152" t="s">
        <v>170</v>
      </c>
      <c r="AU186" s="152" t="s">
        <v>164</v>
      </c>
      <c r="AY186" s="18" t="s">
        <v>165</v>
      </c>
      <c r="BE186" s="153">
        <f>IF(O186="základní",K186,0)</f>
        <v>0</v>
      </c>
      <c r="BF186" s="153">
        <f>IF(O186="snížená",K186,0)</f>
        <v>0</v>
      </c>
      <c r="BG186" s="153">
        <f>IF(O186="zákl. přenesená",K186,0)</f>
        <v>0</v>
      </c>
      <c r="BH186" s="153">
        <f>IF(O186="sníž. přenesená",K186,0)</f>
        <v>0</v>
      </c>
      <c r="BI186" s="153">
        <f>IF(O186="nulová",K186,0)</f>
        <v>0</v>
      </c>
      <c r="BJ186" s="18" t="s">
        <v>84</v>
      </c>
      <c r="BK186" s="153">
        <f>ROUND(P186*H186,2)</f>
        <v>0</v>
      </c>
      <c r="BL186" s="18" t="s">
        <v>174</v>
      </c>
      <c r="BM186" s="152" t="s">
        <v>1732</v>
      </c>
    </row>
    <row r="187" spans="2:65" s="14" customFormat="1" x14ac:dyDescent="0.2">
      <c r="B187" s="185"/>
      <c r="D187" s="165" t="s">
        <v>603</v>
      </c>
      <c r="E187" s="186" t="s">
        <v>3</v>
      </c>
      <c r="F187" s="187" t="s">
        <v>1733</v>
      </c>
      <c r="H187" s="186" t="s">
        <v>3</v>
      </c>
      <c r="I187" s="188"/>
      <c r="J187" s="188"/>
      <c r="M187" s="185"/>
      <c r="N187" s="189"/>
      <c r="X187" s="190"/>
      <c r="AT187" s="186" t="s">
        <v>603</v>
      </c>
      <c r="AU187" s="186" t="s">
        <v>164</v>
      </c>
      <c r="AV187" s="14" t="s">
        <v>84</v>
      </c>
      <c r="AW187" s="14" t="s">
        <v>5</v>
      </c>
      <c r="AX187" s="14" t="s">
        <v>76</v>
      </c>
      <c r="AY187" s="186" t="s">
        <v>165</v>
      </c>
    </row>
    <row r="188" spans="2:65" s="12" customFormat="1" x14ac:dyDescent="0.2">
      <c r="B188" s="164"/>
      <c r="D188" s="165" t="s">
        <v>603</v>
      </c>
      <c r="E188" s="166" t="s">
        <v>3</v>
      </c>
      <c r="F188" s="167" t="s">
        <v>1725</v>
      </c>
      <c r="H188" s="168">
        <v>1414.14</v>
      </c>
      <c r="I188" s="169"/>
      <c r="J188" s="169"/>
      <c r="M188" s="164"/>
      <c r="N188" s="170"/>
      <c r="X188" s="171"/>
      <c r="AT188" s="166" t="s">
        <v>603</v>
      </c>
      <c r="AU188" s="166" t="s">
        <v>164</v>
      </c>
      <c r="AV188" s="12" t="s">
        <v>86</v>
      </c>
      <c r="AW188" s="12" t="s">
        <v>5</v>
      </c>
      <c r="AX188" s="12" t="s">
        <v>84</v>
      </c>
      <c r="AY188" s="166" t="s">
        <v>165</v>
      </c>
    </row>
    <row r="189" spans="2:65" s="1" customFormat="1" ht="24.15" customHeight="1" x14ac:dyDescent="0.2">
      <c r="B189" s="138"/>
      <c r="C189" s="139" t="s">
        <v>9</v>
      </c>
      <c r="D189" s="139" t="s">
        <v>170</v>
      </c>
      <c r="E189" s="140" t="s">
        <v>1734</v>
      </c>
      <c r="F189" s="141" t="s">
        <v>1735</v>
      </c>
      <c r="G189" s="142" t="s">
        <v>991</v>
      </c>
      <c r="H189" s="143">
        <v>2961.66</v>
      </c>
      <c r="I189" s="144"/>
      <c r="J189" s="144"/>
      <c r="K189" s="145">
        <f>ROUND(P189*H189,2)</f>
        <v>0</v>
      </c>
      <c r="L189" s="146"/>
      <c r="M189" s="33"/>
      <c r="N189" s="147" t="s">
        <v>3</v>
      </c>
      <c r="O189" s="148" t="s">
        <v>45</v>
      </c>
      <c r="P189" s="149">
        <f>I189+J189</f>
        <v>0</v>
      </c>
      <c r="Q189" s="149">
        <f>ROUND(I189*H189,2)</f>
        <v>0</v>
      </c>
      <c r="R189" s="149">
        <f>ROUND(J189*H189,2)</f>
        <v>0</v>
      </c>
      <c r="T189" s="150">
        <f>S189*H189</f>
        <v>0</v>
      </c>
      <c r="U189" s="150">
        <v>0</v>
      </c>
      <c r="V189" s="150">
        <f>U189*H189</f>
        <v>0</v>
      </c>
      <c r="W189" s="150">
        <v>0</v>
      </c>
      <c r="X189" s="151">
        <f>W189*H189</f>
        <v>0</v>
      </c>
      <c r="AR189" s="152" t="s">
        <v>174</v>
      </c>
      <c r="AT189" s="152" t="s">
        <v>170</v>
      </c>
      <c r="AU189" s="152" t="s">
        <v>164</v>
      </c>
      <c r="AY189" s="18" t="s">
        <v>165</v>
      </c>
      <c r="BE189" s="153">
        <f>IF(O189="základní",K189,0)</f>
        <v>0</v>
      </c>
      <c r="BF189" s="153">
        <f>IF(O189="snížená",K189,0)</f>
        <v>0</v>
      </c>
      <c r="BG189" s="153">
        <f>IF(O189="zákl. přenesená",K189,0)</f>
        <v>0</v>
      </c>
      <c r="BH189" s="153">
        <f>IF(O189="sníž. přenesená",K189,0)</f>
        <v>0</v>
      </c>
      <c r="BI189" s="153">
        <f>IF(O189="nulová",K189,0)</f>
        <v>0</v>
      </c>
      <c r="BJ189" s="18" t="s">
        <v>84</v>
      </c>
      <c r="BK189" s="153">
        <f>ROUND(P189*H189,2)</f>
        <v>0</v>
      </c>
      <c r="BL189" s="18" t="s">
        <v>174</v>
      </c>
      <c r="BM189" s="152" t="s">
        <v>1736</v>
      </c>
    </row>
    <row r="190" spans="2:65" s="14" customFormat="1" x14ac:dyDescent="0.2">
      <c r="B190" s="185"/>
      <c r="D190" s="165" t="s">
        <v>603</v>
      </c>
      <c r="E190" s="186" t="s">
        <v>3</v>
      </c>
      <c r="F190" s="187" t="s">
        <v>1737</v>
      </c>
      <c r="H190" s="186" t="s">
        <v>3</v>
      </c>
      <c r="I190" s="188"/>
      <c r="J190" s="188"/>
      <c r="M190" s="185"/>
      <c r="N190" s="189"/>
      <c r="X190" s="190"/>
      <c r="AT190" s="186" t="s">
        <v>603</v>
      </c>
      <c r="AU190" s="186" t="s">
        <v>164</v>
      </c>
      <c r="AV190" s="14" t="s">
        <v>84</v>
      </c>
      <c r="AW190" s="14" t="s">
        <v>5</v>
      </c>
      <c r="AX190" s="14" t="s">
        <v>76</v>
      </c>
      <c r="AY190" s="186" t="s">
        <v>165</v>
      </c>
    </row>
    <row r="191" spans="2:65" s="12" customFormat="1" x14ac:dyDescent="0.2">
      <c r="B191" s="164"/>
      <c r="D191" s="165" t="s">
        <v>603</v>
      </c>
      <c r="E191" s="166" t="s">
        <v>3</v>
      </c>
      <c r="F191" s="167" t="s">
        <v>1738</v>
      </c>
      <c r="H191" s="168">
        <v>2961.66</v>
      </c>
      <c r="I191" s="169"/>
      <c r="J191" s="169"/>
      <c r="M191" s="164"/>
      <c r="N191" s="170"/>
      <c r="X191" s="171"/>
      <c r="AT191" s="166" t="s">
        <v>603</v>
      </c>
      <c r="AU191" s="166" t="s">
        <v>164</v>
      </c>
      <c r="AV191" s="12" t="s">
        <v>86</v>
      </c>
      <c r="AW191" s="12" t="s">
        <v>5</v>
      </c>
      <c r="AX191" s="12" t="s">
        <v>84</v>
      </c>
      <c r="AY191" s="166" t="s">
        <v>165</v>
      </c>
    </row>
    <row r="192" spans="2:65" s="1" customFormat="1" ht="24.15" customHeight="1" x14ac:dyDescent="0.2">
      <c r="B192" s="138"/>
      <c r="C192" s="139" t="s">
        <v>257</v>
      </c>
      <c r="D192" s="139" t="s">
        <v>170</v>
      </c>
      <c r="E192" s="140" t="s">
        <v>1739</v>
      </c>
      <c r="F192" s="141" t="s">
        <v>1740</v>
      </c>
      <c r="G192" s="142" t="s">
        <v>991</v>
      </c>
      <c r="H192" s="143">
        <v>1414.14</v>
      </c>
      <c r="I192" s="144"/>
      <c r="J192" s="144"/>
      <c r="K192" s="145">
        <f>ROUND(P192*H192,2)</f>
        <v>0</v>
      </c>
      <c r="L192" s="146"/>
      <c r="M192" s="33"/>
      <c r="N192" s="147" t="s">
        <v>3</v>
      </c>
      <c r="O192" s="148" t="s">
        <v>45</v>
      </c>
      <c r="P192" s="149">
        <f>I192+J192</f>
        <v>0</v>
      </c>
      <c r="Q192" s="149">
        <f>ROUND(I192*H192,2)</f>
        <v>0</v>
      </c>
      <c r="R192" s="149">
        <f>ROUND(J192*H192,2)</f>
        <v>0</v>
      </c>
      <c r="T192" s="150">
        <f>S192*H192</f>
        <v>0</v>
      </c>
      <c r="U192" s="150">
        <v>0</v>
      </c>
      <c r="V192" s="150">
        <f>U192*H192</f>
        <v>0</v>
      </c>
      <c r="W192" s="150">
        <v>0</v>
      </c>
      <c r="X192" s="151">
        <f>W192*H192</f>
        <v>0</v>
      </c>
      <c r="AR192" s="152" t="s">
        <v>174</v>
      </c>
      <c r="AT192" s="152" t="s">
        <v>170</v>
      </c>
      <c r="AU192" s="152" t="s">
        <v>164</v>
      </c>
      <c r="AY192" s="18" t="s">
        <v>165</v>
      </c>
      <c r="BE192" s="153">
        <f>IF(O192="základní",K192,0)</f>
        <v>0</v>
      </c>
      <c r="BF192" s="153">
        <f>IF(O192="snížená",K192,0)</f>
        <v>0</v>
      </c>
      <c r="BG192" s="153">
        <f>IF(O192="zákl. přenesená",K192,0)</f>
        <v>0</v>
      </c>
      <c r="BH192" s="153">
        <f>IF(O192="sníž. přenesená",K192,0)</f>
        <v>0</v>
      </c>
      <c r="BI192" s="153">
        <f>IF(O192="nulová",K192,0)</f>
        <v>0</v>
      </c>
      <c r="BJ192" s="18" t="s">
        <v>84</v>
      </c>
      <c r="BK192" s="153">
        <f>ROUND(P192*H192,2)</f>
        <v>0</v>
      </c>
      <c r="BL192" s="18" t="s">
        <v>174</v>
      </c>
      <c r="BM192" s="152" t="s">
        <v>1741</v>
      </c>
    </row>
    <row r="193" spans="2:65" s="12" customFormat="1" x14ac:dyDescent="0.2">
      <c r="B193" s="164"/>
      <c r="D193" s="165" t="s">
        <v>603</v>
      </c>
      <c r="E193" s="166" t="s">
        <v>3</v>
      </c>
      <c r="F193" s="167" t="s">
        <v>1725</v>
      </c>
      <c r="H193" s="168">
        <v>1414.14</v>
      </c>
      <c r="I193" s="169"/>
      <c r="J193" s="169"/>
      <c r="M193" s="164"/>
      <c r="N193" s="170"/>
      <c r="X193" s="171"/>
      <c r="AT193" s="166" t="s">
        <v>603</v>
      </c>
      <c r="AU193" s="166" t="s">
        <v>164</v>
      </c>
      <c r="AV193" s="12" t="s">
        <v>86</v>
      </c>
      <c r="AW193" s="12" t="s">
        <v>5</v>
      </c>
      <c r="AX193" s="12" t="s">
        <v>84</v>
      </c>
      <c r="AY193" s="166" t="s">
        <v>165</v>
      </c>
    </row>
    <row r="194" spans="2:65" s="1" customFormat="1" ht="24.15" customHeight="1" x14ac:dyDescent="0.2">
      <c r="B194" s="138"/>
      <c r="C194" s="139" t="s">
        <v>261</v>
      </c>
      <c r="D194" s="139" t="s">
        <v>170</v>
      </c>
      <c r="E194" s="140" t="s">
        <v>1742</v>
      </c>
      <c r="F194" s="141" t="s">
        <v>1743</v>
      </c>
      <c r="G194" s="142" t="s">
        <v>991</v>
      </c>
      <c r="H194" s="143">
        <v>1414.14</v>
      </c>
      <c r="I194" s="144"/>
      <c r="J194" s="144"/>
      <c r="K194" s="145">
        <f>ROUND(P194*H194,2)</f>
        <v>0</v>
      </c>
      <c r="L194" s="146"/>
      <c r="M194" s="33"/>
      <c r="N194" s="147" t="s">
        <v>3</v>
      </c>
      <c r="O194" s="148" t="s">
        <v>45</v>
      </c>
      <c r="P194" s="149">
        <f>I194+J194</f>
        <v>0</v>
      </c>
      <c r="Q194" s="149">
        <f>ROUND(I194*H194,2)</f>
        <v>0</v>
      </c>
      <c r="R194" s="149">
        <f>ROUND(J194*H194,2)</f>
        <v>0</v>
      </c>
      <c r="T194" s="150">
        <f>S194*H194</f>
        <v>0</v>
      </c>
      <c r="U194" s="150">
        <v>0</v>
      </c>
      <c r="V194" s="150">
        <f>U194*H194</f>
        <v>0</v>
      </c>
      <c r="W194" s="150">
        <v>0</v>
      </c>
      <c r="X194" s="151">
        <f>W194*H194</f>
        <v>0</v>
      </c>
      <c r="AR194" s="152" t="s">
        <v>174</v>
      </c>
      <c r="AT194" s="152" t="s">
        <v>170</v>
      </c>
      <c r="AU194" s="152" t="s">
        <v>164</v>
      </c>
      <c r="AY194" s="18" t="s">
        <v>165</v>
      </c>
      <c r="BE194" s="153">
        <f>IF(O194="základní",K194,0)</f>
        <v>0</v>
      </c>
      <c r="BF194" s="153">
        <f>IF(O194="snížená",K194,0)</f>
        <v>0</v>
      </c>
      <c r="BG194" s="153">
        <f>IF(O194="zákl. přenesená",K194,0)</f>
        <v>0</v>
      </c>
      <c r="BH194" s="153">
        <f>IF(O194="sníž. přenesená",K194,0)</f>
        <v>0</v>
      </c>
      <c r="BI194" s="153">
        <f>IF(O194="nulová",K194,0)</f>
        <v>0</v>
      </c>
      <c r="BJ194" s="18" t="s">
        <v>84</v>
      </c>
      <c r="BK194" s="153">
        <f>ROUND(P194*H194,2)</f>
        <v>0</v>
      </c>
      <c r="BL194" s="18" t="s">
        <v>174</v>
      </c>
      <c r="BM194" s="152" t="s">
        <v>1744</v>
      </c>
    </row>
    <row r="195" spans="2:65" s="12" customFormat="1" x14ac:dyDescent="0.2">
      <c r="B195" s="164"/>
      <c r="D195" s="165" t="s">
        <v>603</v>
      </c>
      <c r="E195" s="166" t="s">
        <v>3</v>
      </c>
      <c r="F195" s="167" t="s">
        <v>1725</v>
      </c>
      <c r="H195" s="168">
        <v>1414.14</v>
      </c>
      <c r="I195" s="169"/>
      <c r="J195" s="169"/>
      <c r="M195" s="164"/>
      <c r="N195" s="170"/>
      <c r="X195" s="171"/>
      <c r="AT195" s="166" t="s">
        <v>603</v>
      </c>
      <c r="AU195" s="166" t="s">
        <v>164</v>
      </c>
      <c r="AV195" s="12" t="s">
        <v>86</v>
      </c>
      <c r="AW195" s="12" t="s">
        <v>5</v>
      </c>
      <c r="AX195" s="12" t="s">
        <v>84</v>
      </c>
      <c r="AY195" s="166" t="s">
        <v>165</v>
      </c>
    </row>
    <row r="196" spans="2:65" s="1" customFormat="1" ht="21.75" customHeight="1" x14ac:dyDescent="0.2">
      <c r="B196" s="138"/>
      <c r="C196" s="139" t="s">
        <v>265</v>
      </c>
      <c r="D196" s="139" t="s">
        <v>170</v>
      </c>
      <c r="E196" s="140" t="s">
        <v>1745</v>
      </c>
      <c r="F196" s="141" t="s">
        <v>1746</v>
      </c>
      <c r="G196" s="142" t="s">
        <v>991</v>
      </c>
      <c r="H196" s="143">
        <v>1414.14</v>
      </c>
      <c r="I196" s="144"/>
      <c r="J196" s="144"/>
      <c r="K196" s="145">
        <f>ROUND(P196*H196,2)</f>
        <v>0</v>
      </c>
      <c r="L196" s="146"/>
      <c r="M196" s="33"/>
      <c r="N196" s="147" t="s">
        <v>3</v>
      </c>
      <c r="O196" s="148" t="s">
        <v>45</v>
      </c>
      <c r="P196" s="149">
        <f>I196+J196</f>
        <v>0</v>
      </c>
      <c r="Q196" s="149">
        <f>ROUND(I196*H196,2)</f>
        <v>0</v>
      </c>
      <c r="R196" s="149">
        <f>ROUND(J196*H196,2)</f>
        <v>0</v>
      </c>
      <c r="T196" s="150">
        <f>S196*H196</f>
        <v>0</v>
      </c>
      <c r="U196" s="150">
        <v>0</v>
      </c>
      <c r="V196" s="150">
        <f>U196*H196</f>
        <v>0</v>
      </c>
      <c r="W196" s="150">
        <v>0</v>
      </c>
      <c r="X196" s="151">
        <f>W196*H196</f>
        <v>0</v>
      </c>
      <c r="AR196" s="152" t="s">
        <v>174</v>
      </c>
      <c r="AT196" s="152" t="s">
        <v>170</v>
      </c>
      <c r="AU196" s="152" t="s">
        <v>164</v>
      </c>
      <c r="AY196" s="18" t="s">
        <v>165</v>
      </c>
      <c r="BE196" s="153">
        <f>IF(O196="základní",K196,0)</f>
        <v>0</v>
      </c>
      <c r="BF196" s="153">
        <f>IF(O196="snížená",K196,0)</f>
        <v>0</v>
      </c>
      <c r="BG196" s="153">
        <f>IF(O196="zákl. přenesená",K196,0)</f>
        <v>0</v>
      </c>
      <c r="BH196" s="153">
        <f>IF(O196="sníž. přenesená",K196,0)</f>
        <v>0</v>
      </c>
      <c r="BI196" s="153">
        <f>IF(O196="nulová",K196,0)</f>
        <v>0</v>
      </c>
      <c r="BJ196" s="18" t="s">
        <v>84</v>
      </c>
      <c r="BK196" s="153">
        <f>ROUND(P196*H196,2)</f>
        <v>0</v>
      </c>
      <c r="BL196" s="18" t="s">
        <v>174</v>
      </c>
      <c r="BM196" s="152" t="s">
        <v>1747</v>
      </c>
    </row>
    <row r="197" spans="2:65" s="12" customFormat="1" x14ac:dyDescent="0.2">
      <c r="B197" s="164"/>
      <c r="D197" s="165" t="s">
        <v>603</v>
      </c>
      <c r="E197" s="166" t="s">
        <v>3</v>
      </c>
      <c r="F197" s="167" t="s">
        <v>1725</v>
      </c>
      <c r="H197" s="168">
        <v>1414.14</v>
      </c>
      <c r="I197" s="169"/>
      <c r="J197" s="169"/>
      <c r="M197" s="164"/>
      <c r="N197" s="170"/>
      <c r="X197" s="171"/>
      <c r="AT197" s="166" t="s">
        <v>603</v>
      </c>
      <c r="AU197" s="166" t="s">
        <v>164</v>
      </c>
      <c r="AV197" s="12" t="s">
        <v>86</v>
      </c>
      <c r="AW197" s="12" t="s">
        <v>5</v>
      </c>
      <c r="AX197" s="12" t="s">
        <v>84</v>
      </c>
      <c r="AY197" s="166" t="s">
        <v>165</v>
      </c>
    </row>
    <row r="198" spans="2:65" s="11" customFormat="1" ht="22.75" customHeight="1" x14ac:dyDescent="0.25">
      <c r="B198" s="125"/>
      <c r="D198" s="126" t="s">
        <v>75</v>
      </c>
      <c r="E198" s="136" t="s">
        <v>86</v>
      </c>
      <c r="F198" s="136" t="s">
        <v>1397</v>
      </c>
      <c r="I198" s="128"/>
      <c r="J198" s="128"/>
      <c r="K198" s="137">
        <f>BK198</f>
        <v>0</v>
      </c>
      <c r="M198" s="125"/>
      <c r="N198" s="130"/>
      <c r="Q198" s="131">
        <f>Q199+SUM(Q200:Q220)+Q230</f>
        <v>0</v>
      </c>
      <c r="R198" s="131">
        <f>R199+SUM(R200:R220)+R230</f>
        <v>0</v>
      </c>
      <c r="T198" s="132">
        <f>T199+SUM(T200:T220)+T230</f>
        <v>0</v>
      </c>
      <c r="V198" s="132">
        <f>V199+SUM(V200:V220)+V230</f>
        <v>240.85068429999998</v>
      </c>
      <c r="X198" s="133">
        <f>X199+SUM(X200:X220)+X230</f>
        <v>0</v>
      </c>
      <c r="AR198" s="126" t="s">
        <v>84</v>
      </c>
      <c r="AT198" s="134" t="s">
        <v>75</v>
      </c>
      <c r="AU198" s="134" t="s">
        <v>84</v>
      </c>
      <c r="AY198" s="126" t="s">
        <v>165</v>
      </c>
      <c r="BK198" s="135">
        <f>BK199+SUM(BK200:BK220)+BK230</f>
        <v>0</v>
      </c>
    </row>
    <row r="199" spans="2:65" s="1" customFormat="1" ht="37.75" customHeight="1" x14ac:dyDescent="0.2">
      <c r="B199" s="138"/>
      <c r="C199" s="139" t="s">
        <v>269</v>
      </c>
      <c r="D199" s="139" t="s">
        <v>170</v>
      </c>
      <c r="E199" s="140" t="s">
        <v>1398</v>
      </c>
      <c r="F199" s="141" t="s">
        <v>1399</v>
      </c>
      <c r="G199" s="142" t="s">
        <v>597</v>
      </c>
      <c r="H199" s="143">
        <v>0.23400000000000001</v>
      </c>
      <c r="I199" s="144"/>
      <c r="J199" s="144"/>
      <c r="K199" s="145">
        <f>ROUND(P199*H199,2)</f>
        <v>0</v>
      </c>
      <c r="L199" s="146"/>
      <c r="M199" s="33"/>
      <c r="N199" s="147" t="s">
        <v>3</v>
      </c>
      <c r="O199" s="148" t="s">
        <v>45</v>
      </c>
      <c r="P199" s="149">
        <f>I199+J199</f>
        <v>0</v>
      </c>
      <c r="Q199" s="149">
        <f>ROUND(I199*H199,2)</f>
        <v>0</v>
      </c>
      <c r="R199" s="149">
        <f>ROUND(J199*H199,2)</f>
        <v>0</v>
      </c>
      <c r="T199" s="150">
        <f>S199*H199</f>
        <v>0</v>
      </c>
      <c r="U199" s="150">
        <v>2.16</v>
      </c>
      <c r="V199" s="150">
        <f>U199*H199</f>
        <v>0.50544000000000011</v>
      </c>
      <c r="W199" s="150">
        <v>0</v>
      </c>
      <c r="X199" s="151">
        <f>W199*H199</f>
        <v>0</v>
      </c>
      <c r="AR199" s="152" t="s">
        <v>174</v>
      </c>
      <c r="AT199" s="152" t="s">
        <v>170</v>
      </c>
      <c r="AU199" s="152" t="s">
        <v>86</v>
      </c>
      <c r="AY199" s="18" t="s">
        <v>165</v>
      </c>
      <c r="BE199" s="153">
        <f>IF(O199="základní",K199,0)</f>
        <v>0</v>
      </c>
      <c r="BF199" s="153">
        <f>IF(O199="snížená",K199,0)</f>
        <v>0</v>
      </c>
      <c r="BG199" s="153">
        <f>IF(O199="zákl. přenesená",K199,0)</f>
        <v>0</v>
      </c>
      <c r="BH199" s="153">
        <f>IF(O199="sníž. přenesená",K199,0)</f>
        <v>0</v>
      </c>
      <c r="BI199" s="153">
        <f>IF(O199="nulová",K199,0)</f>
        <v>0</v>
      </c>
      <c r="BJ199" s="18" t="s">
        <v>84</v>
      </c>
      <c r="BK199" s="153">
        <f>ROUND(P199*H199,2)</f>
        <v>0</v>
      </c>
      <c r="BL199" s="18" t="s">
        <v>174</v>
      </c>
      <c r="BM199" s="152" t="s">
        <v>1748</v>
      </c>
    </row>
    <row r="200" spans="2:65" s="12" customFormat="1" x14ac:dyDescent="0.2">
      <c r="B200" s="164"/>
      <c r="D200" s="165" t="s">
        <v>603</v>
      </c>
      <c r="E200" s="166" t="s">
        <v>3</v>
      </c>
      <c r="F200" s="167" t="s">
        <v>1749</v>
      </c>
      <c r="H200" s="168">
        <v>0.23400000000000001</v>
      </c>
      <c r="I200" s="169"/>
      <c r="J200" s="169"/>
      <c r="M200" s="164"/>
      <c r="N200" s="170"/>
      <c r="X200" s="171"/>
      <c r="AT200" s="166" t="s">
        <v>603</v>
      </c>
      <c r="AU200" s="166" t="s">
        <v>86</v>
      </c>
      <c r="AV200" s="12" t="s">
        <v>86</v>
      </c>
      <c r="AW200" s="12" t="s">
        <v>5</v>
      </c>
      <c r="AX200" s="12" t="s">
        <v>84</v>
      </c>
      <c r="AY200" s="166" t="s">
        <v>165</v>
      </c>
    </row>
    <row r="201" spans="2:65" s="1" customFormat="1" ht="37.75" customHeight="1" x14ac:dyDescent="0.2">
      <c r="B201" s="138"/>
      <c r="C201" s="139" t="s">
        <v>273</v>
      </c>
      <c r="D201" s="139" t="s">
        <v>170</v>
      </c>
      <c r="E201" s="140" t="s">
        <v>1750</v>
      </c>
      <c r="F201" s="141" t="s">
        <v>1751</v>
      </c>
      <c r="G201" s="142" t="s">
        <v>597</v>
      </c>
      <c r="H201" s="143">
        <v>9.1</v>
      </c>
      <c r="I201" s="144"/>
      <c r="J201" s="144"/>
      <c r="K201" s="145">
        <f>ROUND(P201*H201,2)</f>
        <v>0</v>
      </c>
      <c r="L201" s="146"/>
      <c r="M201" s="33"/>
      <c r="N201" s="147" t="s">
        <v>3</v>
      </c>
      <c r="O201" s="148" t="s">
        <v>45</v>
      </c>
      <c r="P201" s="149">
        <f>I201+J201</f>
        <v>0</v>
      </c>
      <c r="Q201" s="149">
        <f>ROUND(I201*H201,2)</f>
        <v>0</v>
      </c>
      <c r="R201" s="149">
        <f>ROUND(J201*H201,2)</f>
        <v>0</v>
      </c>
      <c r="T201" s="150">
        <f>S201*H201</f>
        <v>0</v>
      </c>
      <c r="U201" s="150">
        <v>2.16</v>
      </c>
      <c r="V201" s="150">
        <f>U201*H201</f>
        <v>19.655999999999999</v>
      </c>
      <c r="W201" s="150">
        <v>0</v>
      </c>
      <c r="X201" s="151">
        <f>W201*H201</f>
        <v>0</v>
      </c>
      <c r="AR201" s="152" t="s">
        <v>174</v>
      </c>
      <c r="AT201" s="152" t="s">
        <v>170</v>
      </c>
      <c r="AU201" s="152" t="s">
        <v>86</v>
      </c>
      <c r="AY201" s="18" t="s">
        <v>165</v>
      </c>
      <c r="BE201" s="153">
        <f>IF(O201="základní",K201,0)</f>
        <v>0</v>
      </c>
      <c r="BF201" s="153">
        <f>IF(O201="snížená",K201,0)</f>
        <v>0</v>
      </c>
      <c r="BG201" s="153">
        <f>IF(O201="zákl. přenesená",K201,0)</f>
        <v>0</v>
      </c>
      <c r="BH201" s="153">
        <f>IF(O201="sníž. přenesená",K201,0)</f>
        <v>0</v>
      </c>
      <c r="BI201" s="153">
        <f>IF(O201="nulová",K201,0)</f>
        <v>0</v>
      </c>
      <c r="BJ201" s="18" t="s">
        <v>84</v>
      </c>
      <c r="BK201" s="153">
        <f>ROUND(P201*H201,2)</f>
        <v>0</v>
      </c>
      <c r="BL201" s="18" t="s">
        <v>174</v>
      </c>
      <c r="BM201" s="152" t="s">
        <v>1752</v>
      </c>
    </row>
    <row r="202" spans="2:65" s="14" customFormat="1" x14ac:dyDescent="0.2">
      <c r="B202" s="185"/>
      <c r="D202" s="165" t="s">
        <v>603</v>
      </c>
      <c r="E202" s="186" t="s">
        <v>3</v>
      </c>
      <c r="F202" s="187" t="s">
        <v>1753</v>
      </c>
      <c r="H202" s="186" t="s">
        <v>3</v>
      </c>
      <c r="I202" s="188"/>
      <c r="J202" s="188"/>
      <c r="M202" s="185"/>
      <c r="N202" s="189"/>
      <c r="X202" s="190"/>
      <c r="AT202" s="186" t="s">
        <v>603</v>
      </c>
      <c r="AU202" s="186" t="s">
        <v>86</v>
      </c>
      <c r="AV202" s="14" t="s">
        <v>84</v>
      </c>
      <c r="AW202" s="14" t="s">
        <v>5</v>
      </c>
      <c r="AX202" s="14" t="s">
        <v>76</v>
      </c>
      <c r="AY202" s="186" t="s">
        <v>165</v>
      </c>
    </row>
    <row r="203" spans="2:65" s="12" customFormat="1" x14ac:dyDescent="0.2">
      <c r="B203" s="164"/>
      <c r="D203" s="165" t="s">
        <v>603</v>
      </c>
      <c r="E203" s="166" t="s">
        <v>3</v>
      </c>
      <c r="F203" s="167" t="s">
        <v>1754</v>
      </c>
      <c r="H203" s="168">
        <v>4.55</v>
      </c>
      <c r="I203" s="169"/>
      <c r="J203" s="169"/>
      <c r="M203" s="164"/>
      <c r="N203" s="170"/>
      <c r="X203" s="171"/>
      <c r="AT203" s="166" t="s">
        <v>603</v>
      </c>
      <c r="AU203" s="166" t="s">
        <v>86</v>
      </c>
      <c r="AV203" s="12" t="s">
        <v>86</v>
      </c>
      <c r="AW203" s="12" t="s">
        <v>5</v>
      </c>
      <c r="AX203" s="12" t="s">
        <v>76</v>
      </c>
      <c r="AY203" s="166" t="s">
        <v>165</v>
      </c>
    </row>
    <row r="204" spans="2:65" s="12" customFormat="1" x14ac:dyDescent="0.2">
      <c r="B204" s="164"/>
      <c r="D204" s="165" t="s">
        <v>603</v>
      </c>
      <c r="E204" s="166" t="s">
        <v>3</v>
      </c>
      <c r="F204" s="167" t="s">
        <v>1755</v>
      </c>
      <c r="H204" s="168">
        <v>4.55</v>
      </c>
      <c r="I204" s="169"/>
      <c r="J204" s="169"/>
      <c r="M204" s="164"/>
      <c r="N204" s="170"/>
      <c r="X204" s="171"/>
      <c r="AT204" s="166" t="s">
        <v>603</v>
      </c>
      <c r="AU204" s="166" t="s">
        <v>86</v>
      </c>
      <c r="AV204" s="12" t="s">
        <v>86</v>
      </c>
      <c r="AW204" s="12" t="s">
        <v>5</v>
      </c>
      <c r="AX204" s="12" t="s">
        <v>76</v>
      </c>
      <c r="AY204" s="166" t="s">
        <v>165</v>
      </c>
    </row>
    <row r="205" spans="2:65" s="13" customFormat="1" x14ac:dyDescent="0.2">
      <c r="B205" s="172"/>
      <c r="D205" s="165" t="s">
        <v>603</v>
      </c>
      <c r="E205" s="173" t="s">
        <v>3</v>
      </c>
      <c r="F205" s="174" t="s">
        <v>606</v>
      </c>
      <c r="H205" s="175">
        <v>9.1</v>
      </c>
      <c r="I205" s="176"/>
      <c r="J205" s="176"/>
      <c r="M205" s="172"/>
      <c r="N205" s="177"/>
      <c r="X205" s="178"/>
      <c r="AT205" s="173" t="s">
        <v>603</v>
      </c>
      <c r="AU205" s="173" t="s">
        <v>86</v>
      </c>
      <c r="AV205" s="13" t="s">
        <v>174</v>
      </c>
      <c r="AW205" s="13" t="s">
        <v>5</v>
      </c>
      <c r="AX205" s="13" t="s">
        <v>84</v>
      </c>
      <c r="AY205" s="173" t="s">
        <v>165</v>
      </c>
    </row>
    <row r="206" spans="2:65" s="1" customFormat="1" ht="33" customHeight="1" x14ac:dyDescent="0.2">
      <c r="B206" s="138"/>
      <c r="C206" s="139" t="s">
        <v>277</v>
      </c>
      <c r="D206" s="139" t="s">
        <v>170</v>
      </c>
      <c r="E206" s="140" t="s">
        <v>1442</v>
      </c>
      <c r="F206" s="141" t="s">
        <v>1443</v>
      </c>
      <c r="G206" s="142" t="s">
        <v>597</v>
      </c>
      <c r="H206" s="143">
        <v>57.33</v>
      </c>
      <c r="I206" s="144"/>
      <c r="J206" s="144"/>
      <c r="K206" s="145">
        <f>ROUND(P206*H206,2)</f>
        <v>0</v>
      </c>
      <c r="L206" s="146"/>
      <c r="M206" s="33"/>
      <c r="N206" s="147" t="s">
        <v>3</v>
      </c>
      <c r="O206" s="148" t="s">
        <v>45</v>
      </c>
      <c r="P206" s="149">
        <f>I206+J206</f>
        <v>0</v>
      </c>
      <c r="Q206" s="149">
        <f>ROUND(I206*H206,2)</f>
        <v>0</v>
      </c>
      <c r="R206" s="149">
        <f>ROUND(J206*H206,2)</f>
        <v>0</v>
      </c>
      <c r="T206" s="150">
        <f>S206*H206</f>
        <v>0</v>
      </c>
      <c r="U206" s="150">
        <v>2.45329</v>
      </c>
      <c r="V206" s="150">
        <f>U206*H206</f>
        <v>140.6471157</v>
      </c>
      <c r="W206" s="150">
        <v>0</v>
      </c>
      <c r="X206" s="151">
        <f>W206*H206</f>
        <v>0</v>
      </c>
      <c r="AR206" s="152" t="s">
        <v>174</v>
      </c>
      <c r="AT206" s="152" t="s">
        <v>170</v>
      </c>
      <c r="AU206" s="152" t="s">
        <v>86</v>
      </c>
      <c r="AY206" s="18" t="s">
        <v>165</v>
      </c>
      <c r="BE206" s="153">
        <f>IF(O206="základní",K206,0)</f>
        <v>0</v>
      </c>
      <c r="BF206" s="153">
        <f>IF(O206="snížená",K206,0)</f>
        <v>0</v>
      </c>
      <c r="BG206" s="153">
        <f>IF(O206="zákl. přenesená",K206,0)</f>
        <v>0</v>
      </c>
      <c r="BH206" s="153">
        <f>IF(O206="sníž. přenesená",K206,0)</f>
        <v>0</v>
      </c>
      <c r="BI206" s="153">
        <f>IF(O206="nulová",K206,0)</f>
        <v>0</v>
      </c>
      <c r="BJ206" s="18" t="s">
        <v>84</v>
      </c>
      <c r="BK206" s="153">
        <f>ROUND(P206*H206,2)</f>
        <v>0</v>
      </c>
      <c r="BL206" s="18" t="s">
        <v>174</v>
      </c>
      <c r="BM206" s="152" t="s">
        <v>1756</v>
      </c>
    </row>
    <row r="207" spans="2:65" s="12" customFormat="1" x14ac:dyDescent="0.2">
      <c r="B207" s="164"/>
      <c r="D207" s="165" t="s">
        <v>603</v>
      </c>
      <c r="E207" s="166" t="s">
        <v>3</v>
      </c>
      <c r="F207" s="167" t="s">
        <v>1757</v>
      </c>
      <c r="H207" s="168">
        <v>28.664999999999999</v>
      </c>
      <c r="I207" s="169"/>
      <c r="J207" s="169"/>
      <c r="M207" s="164"/>
      <c r="N207" s="170"/>
      <c r="X207" s="171"/>
      <c r="AT207" s="166" t="s">
        <v>603</v>
      </c>
      <c r="AU207" s="166" t="s">
        <v>86</v>
      </c>
      <c r="AV207" s="12" t="s">
        <v>86</v>
      </c>
      <c r="AW207" s="12" t="s">
        <v>5</v>
      </c>
      <c r="AX207" s="12" t="s">
        <v>76</v>
      </c>
      <c r="AY207" s="166" t="s">
        <v>165</v>
      </c>
    </row>
    <row r="208" spans="2:65" s="12" customFormat="1" x14ac:dyDescent="0.2">
      <c r="B208" s="164"/>
      <c r="D208" s="165" t="s">
        <v>603</v>
      </c>
      <c r="E208" s="166" t="s">
        <v>3</v>
      </c>
      <c r="F208" s="167" t="s">
        <v>1758</v>
      </c>
      <c r="H208" s="168">
        <v>28.664999999999999</v>
      </c>
      <c r="I208" s="169"/>
      <c r="J208" s="169"/>
      <c r="M208" s="164"/>
      <c r="N208" s="170"/>
      <c r="X208" s="171"/>
      <c r="AT208" s="166" t="s">
        <v>603</v>
      </c>
      <c r="AU208" s="166" t="s">
        <v>86</v>
      </c>
      <c r="AV208" s="12" t="s">
        <v>86</v>
      </c>
      <c r="AW208" s="12" t="s">
        <v>5</v>
      </c>
      <c r="AX208" s="12" t="s">
        <v>76</v>
      </c>
      <c r="AY208" s="166" t="s">
        <v>165</v>
      </c>
    </row>
    <row r="209" spans="2:65" s="13" customFormat="1" x14ac:dyDescent="0.2">
      <c r="B209" s="172"/>
      <c r="D209" s="165" t="s">
        <v>603</v>
      </c>
      <c r="E209" s="173" t="s">
        <v>3</v>
      </c>
      <c r="F209" s="174" t="s">
        <v>606</v>
      </c>
      <c r="H209" s="175">
        <v>57.33</v>
      </c>
      <c r="I209" s="176"/>
      <c r="J209" s="176"/>
      <c r="M209" s="172"/>
      <c r="N209" s="177"/>
      <c r="X209" s="178"/>
      <c r="AT209" s="173" t="s">
        <v>603</v>
      </c>
      <c r="AU209" s="173" t="s">
        <v>86</v>
      </c>
      <c r="AV209" s="13" t="s">
        <v>174</v>
      </c>
      <c r="AW209" s="13" t="s">
        <v>5</v>
      </c>
      <c r="AX209" s="13" t="s">
        <v>84</v>
      </c>
      <c r="AY209" s="173" t="s">
        <v>165</v>
      </c>
    </row>
    <row r="210" spans="2:65" s="1" customFormat="1" ht="16.5" customHeight="1" x14ac:dyDescent="0.2">
      <c r="B210" s="138"/>
      <c r="C210" s="139" t="s">
        <v>281</v>
      </c>
      <c r="D210" s="139" t="s">
        <v>170</v>
      </c>
      <c r="E210" s="140" t="s">
        <v>1457</v>
      </c>
      <c r="F210" s="141" t="s">
        <v>1458</v>
      </c>
      <c r="G210" s="142" t="s">
        <v>991</v>
      </c>
      <c r="H210" s="143">
        <v>273</v>
      </c>
      <c r="I210" s="144"/>
      <c r="J210" s="144"/>
      <c r="K210" s="145">
        <f>ROUND(P210*H210,2)</f>
        <v>0</v>
      </c>
      <c r="L210" s="146"/>
      <c r="M210" s="33"/>
      <c r="N210" s="147" t="s">
        <v>3</v>
      </c>
      <c r="O210" s="148" t="s">
        <v>45</v>
      </c>
      <c r="P210" s="149">
        <f>I210+J210</f>
        <v>0</v>
      </c>
      <c r="Q210" s="149">
        <f>ROUND(I210*H210,2)</f>
        <v>0</v>
      </c>
      <c r="R210" s="149">
        <f>ROUND(J210*H210,2)</f>
        <v>0</v>
      </c>
      <c r="T210" s="150">
        <f>S210*H210</f>
        <v>0</v>
      </c>
      <c r="U210" s="150">
        <v>2.6900000000000001E-3</v>
      </c>
      <c r="V210" s="150">
        <f>U210*H210</f>
        <v>0.73437000000000008</v>
      </c>
      <c r="W210" s="150">
        <v>0</v>
      </c>
      <c r="X210" s="151">
        <f>W210*H210</f>
        <v>0</v>
      </c>
      <c r="AR210" s="152" t="s">
        <v>174</v>
      </c>
      <c r="AT210" s="152" t="s">
        <v>170</v>
      </c>
      <c r="AU210" s="152" t="s">
        <v>86</v>
      </c>
      <c r="AY210" s="18" t="s">
        <v>165</v>
      </c>
      <c r="BE210" s="153">
        <f>IF(O210="základní",K210,0)</f>
        <v>0</v>
      </c>
      <c r="BF210" s="153">
        <f>IF(O210="snížená",K210,0)</f>
        <v>0</v>
      </c>
      <c r="BG210" s="153">
        <f>IF(O210="zákl. přenesená",K210,0)</f>
        <v>0</v>
      </c>
      <c r="BH210" s="153">
        <f>IF(O210="sníž. přenesená",K210,0)</f>
        <v>0</v>
      </c>
      <c r="BI210" s="153">
        <f>IF(O210="nulová",K210,0)</f>
        <v>0</v>
      </c>
      <c r="BJ210" s="18" t="s">
        <v>84</v>
      </c>
      <c r="BK210" s="153">
        <f>ROUND(P210*H210,2)</f>
        <v>0</v>
      </c>
      <c r="BL210" s="18" t="s">
        <v>174</v>
      </c>
      <c r="BM210" s="152" t="s">
        <v>1759</v>
      </c>
    </row>
    <row r="211" spans="2:65" s="12" customFormat="1" x14ac:dyDescent="0.2">
      <c r="B211" s="164"/>
      <c r="D211" s="165" t="s">
        <v>603</v>
      </c>
      <c r="E211" s="166" t="s">
        <v>3</v>
      </c>
      <c r="F211" s="167" t="s">
        <v>1760</v>
      </c>
      <c r="H211" s="168">
        <v>136.5</v>
      </c>
      <c r="I211" s="169"/>
      <c r="J211" s="169"/>
      <c r="M211" s="164"/>
      <c r="N211" s="170"/>
      <c r="X211" s="171"/>
      <c r="AT211" s="166" t="s">
        <v>603</v>
      </c>
      <c r="AU211" s="166" t="s">
        <v>86</v>
      </c>
      <c r="AV211" s="12" t="s">
        <v>86</v>
      </c>
      <c r="AW211" s="12" t="s">
        <v>5</v>
      </c>
      <c r="AX211" s="12" t="s">
        <v>76</v>
      </c>
      <c r="AY211" s="166" t="s">
        <v>165</v>
      </c>
    </row>
    <row r="212" spans="2:65" s="12" customFormat="1" x14ac:dyDescent="0.2">
      <c r="B212" s="164"/>
      <c r="D212" s="165" t="s">
        <v>603</v>
      </c>
      <c r="E212" s="166" t="s">
        <v>3</v>
      </c>
      <c r="F212" s="167" t="s">
        <v>1761</v>
      </c>
      <c r="H212" s="168">
        <v>136.5</v>
      </c>
      <c r="I212" s="169"/>
      <c r="J212" s="169"/>
      <c r="M212" s="164"/>
      <c r="N212" s="170"/>
      <c r="X212" s="171"/>
      <c r="AT212" s="166" t="s">
        <v>603</v>
      </c>
      <c r="AU212" s="166" t="s">
        <v>86</v>
      </c>
      <c r="AV212" s="12" t="s">
        <v>86</v>
      </c>
      <c r="AW212" s="12" t="s">
        <v>5</v>
      </c>
      <c r="AX212" s="12" t="s">
        <v>76</v>
      </c>
      <c r="AY212" s="166" t="s">
        <v>165</v>
      </c>
    </row>
    <row r="213" spans="2:65" s="13" customFormat="1" x14ac:dyDescent="0.2">
      <c r="B213" s="172"/>
      <c r="D213" s="165" t="s">
        <v>603</v>
      </c>
      <c r="E213" s="173" t="s">
        <v>3</v>
      </c>
      <c r="F213" s="174" t="s">
        <v>606</v>
      </c>
      <c r="H213" s="175">
        <v>273</v>
      </c>
      <c r="I213" s="176"/>
      <c r="J213" s="176"/>
      <c r="M213" s="172"/>
      <c r="N213" s="177"/>
      <c r="X213" s="178"/>
      <c r="AT213" s="173" t="s">
        <v>603</v>
      </c>
      <c r="AU213" s="173" t="s">
        <v>86</v>
      </c>
      <c r="AV213" s="13" t="s">
        <v>174</v>
      </c>
      <c r="AW213" s="13" t="s">
        <v>5</v>
      </c>
      <c r="AX213" s="13" t="s">
        <v>84</v>
      </c>
      <c r="AY213" s="173" t="s">
        <v>165</v>
      </c>
    </row>
    <row r="214" spans="2:65" s="1" customFormat="1" ht="16.5" customHeight="1" x14ac:dyDescent="0.2">
      <c r="B214" s="138"/>
      <c r="C214" s="139" t="s">
        <v>285</v>
      </c>
      <c r="D214" s="139" t="s">
        <v>170</v>
      </c>
      <c r="E214" s="140" t="s">
        <v>1466</v>
      </c>
      <c r="F214" s="141" t="s">
        <v>1467</v>
      </c>
      <c r="G214" s="142" t="s">
        <v>991</v>
      </c>
      <c r="H214" s="143">
        <v>273</v>
      </c>
      <c r="I214" s="144"/>
      <c r="J214" s="144"/>
      <c r="K214" s="145">
        <f>ROUND(P214*H214,2)</f>
        <v>0</v>
      </c>
      <c r="L214" s="146"/>
      <c r="M214" s="33"/>
      <c r="N214" s="147" t="s">
        <v>3</v>
      </c>
      <c r="O214" s="148" t="s">
        <v>45</v>
      </c>
      <c r="P214" s="149">
        <f>I214+J214</f>
        <v>0</v>
      </c>
      <c r="Q214" s="149">
        <f>ROUND(I214*H214,2)</f>
        <v>0</v>
      </c>
      <c r="R214" s="149">
        <f>ROUND(J214*H214,2)</f>
        <v>0</v>
      </c>
      <c r="T214" s="150">
        <f>S214*H214</f>
        <v>0</v>
      </c>
      <c r="U214" s="150">
        <v>0</v>
      </c>
      <c r="V214" s="150">
        <f>U214*H214</f>
        <v>0</v>
      </c>
      <c r="W214" s="150">
        <v>0</v>
      </c>
      <c r="X214" s="151">
        <f>W214*H214</f>
        <v>0</v>
      </c>
      <c r="AR214" s="152" t="s">
        <v>174</v>
      </c>
      <c r="AT214" s="152" t="s">
        <v>170</v>
      </c>
      <c r="AU214" s="152" t="s">
        <v>86</v>
      </c>
      <c r="AY214" s="18" t="s">
        <v>165</v>
      </c>
      <c r="BE214" s="153">
        <f>IF(O214="základní",K214,0)</f>
        <v>0</v>
      </c>
      <c r="BF214" s="153">
        <f>IF(O214="snížená",K214,0)</f>
        <v>0</v>
      </c>
      <c r="BG214" s="153">
        <f>IF(O214="zákl. přenesená",K214,0)</f>
        <v>0</v>
      </c>
      <c r="BH214" s="153">
        <f>IF(O214="sníž. přenesená",K214,0)</f>
        <v>0</v>
      </c>
      <c r="BI214" s="153">
        <f>IF(O214="nulová",K214,0)</f>
        <v>0</v>
      </c>
      <c r="BJ214" s="18" t="s">
        <v>84</v>
      </c>
      <c r="BK214" s="153">
        <f>ROUND(P214*H214,2)</f>
        <v>0</v>
      </c>
      <c r="BL214" s="18" t="s">
        <v>174</v>
      </c>
      <c r="BM214" s="152" t="s">
        <v>1762</v>
      </c>
    </row>
    <row r="215" spans="2:65" s="1" customFormat="1" ht="24.15" customHeight="1" x14ac:dyDescent="0.2">
      <c r="B215" s="138"/>
      <c r="C215" s="139" t="s">
        <v>289</v>
      </c>
      <c r="D215" s="139" t="s">
        <v>170</v>
      </c>
      <c r="E215" s="140" t="s">
        <v>1763</v>
      </c>
      <c r="F215" s="141" t="s">
        <v>1764</v>
      </c>
      <c r="G215" s="142" t="s">
        <v>1366</v>
      </c>
      <c r="H215" s="143">
        <v>1.69</v>
      </c>
      <c r="I215" s="144"/>
      <c r="J215" s="144"/>
      <c r="K215" s="145">
        <f>ROUND(P215*H215,2)</f>
        <v>0</v>
      </c>
      <c r="L215" s="146"/>
      <c r="M215" s="33"/>
      <c r="N215" s="147" t="s">
        <v>3</v>
      </c>
      <c r="O215" s="148" t="s">
        <v>45</v>
      </c>
      <c r="P215" s="149">
        <f>I215+J215</f>
        <v>0</v>
      </c>
      <c r="Q215" s="149">
        <f>ROUND(I215*H215,2)</f>
        <v>0</v>
      </c>
      <c r="R215" s="149">
        <f>ROUND(J215*H215,2)</f>
        <v>0</v>
      </c>
      <c r="T215" s="150">
        <f>S215*H215</f>
        <v>0</v>
      </c>
      <c r="U215" s="150">
        <v>1.0606199999999999</v>
      </c>
      <c r="V215" s="150">
        <f>U215*H215</f>
        <v>1.7924477999999997</v>
      </c>
      <c r="W215" s="150">
        <v>0</v>
      </c>
      <c r="X215" s="151">
        <f>W215*H215</f>
        <v>0</v>
      </c>
      <c r="AR215" s="152" t="s">
        <v>174</v>
      </c>
      <c r="AT215" s="152" t="s">
        <v>170</v>
      </c>
      <c r="AU215" s="152" t="s">
        <v>86</v>
      </c>
      <c r="AY215" s="18" t="s">
        <v>165</v>
      </c>
      <c r="BE215" s="153">
        <f>IF(O215="základní",K215,0)</f>
        <v>0</v>
      </c>
      <c r="BF215" s="153">
        <f>IF(O215="snížená",K215,0)</f>
        <v>0</v>
      </c>
      <c r="BG215" s="153">
        <f>IF(O215="zákl. přenesená",K215,0)</f>
        <v>0</v>
      </c>
      <c r="BH215" s="153">
        <f>IF(O215="sníž. přenesená",K215,0)</f>
        <v>0</v>
      </c>
      <c r="BI215" s="153">
        <f>IF(O215="nulová",K215,0)</f>
        <v>0</v>
      </c>
      <c r="BJ215" s="18" t="s">
        <v>84</v>
      </c>
      <c r="BK215" s="153">
        <f>ROUND(P215*H215,2)</f>
        <v>0</v>
      </c>
      <c r="BL215" s="18" t="s">
        <v>174</v>
      </c>
      <c r="BM215" s="152" t="s">
        <v>1765</v>
      </c>
    </row>
    <row r="216" spans="2:65" s="14" customFormat="1" x14ac:dyDescent="0.2">
      <c r="B216" s="185"/>
      <c r="D216" s="165" t="s">
        <v>603</v>
      </c>
      <c r="E216" s="186" t="s">
        <v>3</v>
      </c>
      <c r="F216" s="187" t="s">
        <v>1766</v>
      </c>
      <c r="H216" s="186" t="s">
        <v>3</v>
      </c>
      <c r="I216" s="188"/>
      <c r="J216" s="188"/>
      <c r="M216" s="185"/>
      <c r="N216" s="189"/>
      <c r="X216" s="190"/>
      <c r="AT216" s="186" t="s">
        <v>603</v>
      </c>
      <c r="AU216" s="186" t="s">
        <v>86</v>
      </c>
      <c r="AV216" s="14" t="s">
        <v>84</v>
      </c>
      <c r="AW216" s="14" t="s">
        <v>5</v>
      </c>
      <c r="AX216" s="14" t="s">
        <v>76</v>
      </c>
      <c r="AY216" s="186" t="s">
        <v>165</v>
      </c>
    </row>
    <row r="217" spans="2:65" s="12" customFormat="1" x14ac:dyDescent="0.2">
      <c r="B217" s="164"/>
      <c r="D217" s="165" t="s">
        <v>603</v>
      </c>
      <c r="E217" s="166" t="s">
        <v>3</v>
      </c>
      <c r="F217" s="167" t="s">
        <v>1767</v>
      </c>
      <c r="H217" s="168">
        <v>0.84499999999999997</v>
      </c>
      <c r="I217" s="169"/>
      <c r="J217" s="169"/>
      <c r="M217" s="164"/>
      <c r="N217" s="170"/>
      <c r="X217" s="171"/>
      <c r="AT217" s="166" t="s">
        <v>603</v>
      </c>
      <c r="AU217" s="166" t="s">
        <v>86</v>
      </c>
      <c r="AV217" s="12" t="s">
        <v>86</v>
      </c>
      <c r="AW217" s="12" t="s">
        <v>5</v>
      </c>
      <c r="AX217" s="12" t="s">
        <v>76</v>
      </c>
      <c r="AY217" s="166" t="s">
        <v>165</v>
      </c>
    </row>
    <row r="218" spans="2:65" s="12" customFormat="1" x14ac:dyDescent="0.2">
      <c r="B218" s="164"/>
      <c r="D218" s="165" t="s">
        <v>603</v>
      </c>
      <c r="E218" s="166" t="s">
        <v>3</v>
      </c>
      <c r="F218" s="167" t="s">
        <v>1768</v>
      </c>
      <c r="H218" s="168">
        <v>0.84499999999999997</v>
      </c>
      <c r="I218" s="169"/>
      <c r="J218" s="169"/>
      <c r="M218" s="164"/>
      <c r="N218" s="170"/>
      <c r="X218" s="171"/>
      <c r="AT218" s="166" t="s">
        <v>603</v>
      </c>
      <c r="AU218" s="166" t="s">
        <v>86</v>
      </c>
      <c r="AV218" s="12" t="s">
        <v>86</v>
      </c>
      <c r="AW218" s="12" t="s">
        <v>5</v>
      </c>
      <c r="AX218" s="12" t="s">
        <v>76</v>
      </c>
      <c r="AY218" s="166" t="s">
        <v>165</v>
      </c>
    </row>
    <row r="219" spans="2:65" s="13" customFormat="1" x14ac:dyDescent="0.2">
      <c r="B219" s="172"/>
      <c r="D219" s="165" t="s">
        <v>603</v>
      </c>
      <c r="E219" s="173" t="s">
        <v>3</v>
      </c>
      <c r="F219" s="174" t="s">
        <v>606</v>
      </c>
      <c r="H219" s="175">
        <v>1.69</v>
      </c>
      <c r="I219" s="176"/>
      <c r="J219" s="176"/>
      <c r="M219" s="172"/>
      <c r="N219" s="177"/>
      <c r="X219" s="178"/>
      <c r="AT219" s="173" t="s">
        <v>603</v>
      </c>
      <c r="AU219" s="173" t="s">
        <v>86</v>
      </c>
      <c r="AV219" s="13" t="s">
        <v>174</v>
      </c>
      <c r="AW219" s="13" t="s">
        <v>5</v>
      </c>
      <c r="AX219" s="13" t="s">
        <v>84</v>
      </c>
      <c r="AY219" s="173" t="s">
        <v>165</v>
      </c>
    </row>
    <row r="220" spans="2:65" s="11" customFormat="1" ht="20.9" customHeight="1" x14ac:dyDescent="0.25">
      <c r="B220" s="125"/>
      <c r="D220" s="126" t="s">
        <v>75</v>
      </c>
      <c r="E220" s="136" t="s">
        <v>9</v>
      </c>
      <c r="F220" s="136" t="s">
        <v>1769</v>
      </c>
      <c r="I220" s="128"/>
      <c r="J220" s="128"/>
      <c r="K220" s="137">
        <f>BK220</f>
        <v>0</v>
      </c>
      <c r="M220" s="125"/>
      <c r="N220" s="130"/>
      <c r="Q220" s="131">
        <f>SUM(Q221:Q229)</f>
        <v>0</v>
      </c>
      <c r="R220" s="131">
        <f>SUM(R221:R229)</f>
        <v>0</v>
      </c>
      <c r="T220" s="132">
        <f>SUM(T221:T229)</f>
        <v>0</v>
      </c>
      <c r="V220" s="132">
        <f>SUM(V221:V229)</f>
        <v>73.255811999999992</v>
      </c>
      <c r="X220" s="133">
        <f>SUM(X221:X229)</f>
        <v>0</v>
      </c>
      <c r="AR220" s="126" t="s">
        <v>84</v>
      </c>
      <c r="AT220" s="134" t="s">
        <v>75</v>
      </c>
      <c r="AU220" s="134" t="s">
        <v>86</v>
      </c>
      <c r="AY220" s="126" t="s">
        <v>165</v>
      </c>
      <c r="BK220" s="135">
        <f>SUM(BK221:BK229)</f>
        <v>0</v>
      </c>
    </row>
    <row r="221" spans="2:65" s="1" customFormat="1" ht="24.15" customHeight="1" x14ac:dyDescent="0.2">
      <c r="B221" s="138"/>
      <c r="C221" s="139" t="s">
        <v>293</v>
      </c>
      <c r="D221" s="139" t="s">
        <v>170</v>
      </c>
      <c r="E221" s="140" t="s">
        <v>1770</v>
      </c>
      <c r="F221" s="141" t="s">
        <v>1771</v>
      </c>
      <c r="G221" s="142" t="s">
        <v>597</v>
      </c>
      <c r="H221" s="143">
        <v>44.73</v>
      </c>
      <c r="I221" s="144"/>
      <c r="J221" s="144"/>
      <c r="K221" s="145">
        <f>ROUND(P221*H221,2)</f>
        <v>0</v>
      </c>
      <c r="L221" s="146"/>
      <c r="M221" s="33"/>
      <c r="N221" s="147" t="s">
        <v>3</v>
      </c>
      <c r="O221" s="148" t="s">
        <v>45</v>
      </c>
      <c r="P221" s="149">
        <f>I221+J221</f>
        <v>0</v>
      </c>
      <c r="Q221" s="149">
        <f>ROUND(I221*H221,2)</f>
        <v>0</v>
      </c>
      <c r="R221" s="149">
        <f>ROUND(J221*H221,2)</f>
        <v>0</v>
      </c>
      <c r="T221" s="150">
        <f>S221*H221</f>
        <v>0</v>
      </c>
      <c r="U221" s="150">
        <v>1.63</v>
      </c>
      <c r="V221" s="150">
        <f>U221*H221</f>
        <v>72.909899999999993</v>
      </c>
      <c r="W221" s="150">
        <v>0</v>
      </c>
      <c r="X221" s="151">
        <f>W221*H221</f>
        <v>0</v>
      </c>
      <c r="AR221" s="152" t="s">
        <v>174</v>
      </c>
      <c r="AT221" s="152" t="s">
        <v>170</v>
      </c>
      <c r="AU221" s="152" t="s">
        <v>164</v>
      </c>
      <c r="AY221" s="18" t="s">
        <v>165</v>
      </c>
      <c r="BE221" s="153">
        <f>IF(O221="základní",K221,0)</f>
        <v>0</v>
      </c>
      <c r="BF221" s="153">
        <f>IF(O221="snížená",K221,0)</f>
        <v>0</v>
      </c>
      <c r="BG221" s="153">
        <f>IF(O221="zákl. přenesená",K221,0)</f>
        <v>0</v>
      </c>
      <c r="BH221" s="153">
        <f>IF(O221="sníž. přenesená",K221,0)</f>
        <v>0</v>
      </c>
      <c r="BI221" s="153">
        <f>IF(O221="nulová",K221,0)</f>
        <v>0</v>
      </c>
      <c r="BJ221" s="18" t="s">
        <v>84</v>
      </c>
      <c r="BK221" s="153">
        <f>ROUND(P221*H221,2)</f>
        <v>0</v>
      </c>
      <c r="BL221" s="18" t="s">
        <v>174</v>
      </c>
      <c r="BM221" s="152" t="s">
        <v>1772</v>
      </c>
    </row>
    <row r="222" spans="2:65" s="14" customFormat="1" x14ac:dyDescent="0.2">
      <c r="B222" s="185"/>
      <c r="D222" s="165" t="s">
        <v>603</v>
      </c>
      <c r="E222" s="186" t="s">
        <v>3</v>
      </c>
      <c r="F222" s="187" t="s">
        <v>1773</v>
      </c>
      <c r="H222" s="186" t="s">
        <v>3</v>
      </c>
      <c r="I222" s="188"/>
      <c r="J222" s="188"/>
      <c r="M222" s="185"/>
      <c r="N222" s="189"/>
      <c r="X222" s="190"/>
      <c r="AT222" s="186" t="s">
        <v>603</v>
      </c>
      <c r="AU222" s="186" t="s">
        <v>164</v>
      </c>
      <c r="AV222" s="14" t="s">
        <v>84</v>
      </c>
      <c r="AW222" s="14" t="s">
        <v>5</v>
      </c>
      <c r="AX222" s="14" t="s">
        <v>76</v>
      </c>
      <c r="AY222" s="186" t="s">
        <v>165</v>
      </c>
    </row>
    <row r="223" spans="2:65" s="12" customFormat="1" x14ac:dyDescent="0.2">
      <c r="B223" s="164"/>
      <c r="D223" s="165" t="s">
        <v>603</v>
      </c>
      <c r="E223" s="166" t="s">
        <v>3</v>
      </c>
      <c r="F223" s="167" t="s">
        <v>1774</v>
      </c>
      <c r="H223" s="168">
        <v>44.73</v>
      </c>
      <c r="I223" s="169"/>
      <c r="J223" s="169"/>
      <c r="M223" s="164"/>
      <c r="N223" s="170"/>
      <c r="X223" s="171"/>
      <c r="AT223" s="166" t="s">
        <v>603</v>
      </c>
      <c r="AU223" s="166" t="s">
        <v>164</v>
      </c>
      <c r="AV223" s="12" t="s">
        <v>86</v>
      </c>
      <c r="AW223" s="12" t="s">
        <v>5</v>
      </c>
      <c r="AX223" s="12" t="s">
        <v>76</v>
      </c>
      <c r="AY223" s="166" t="s">
        <v>165</v>
      </c>
    </row>
    <row r="224" spans="2:65" s="13" customFormat="1" x14ac:dyDescent="0.2">
      <c r="B224" s="172"/>
      <c r="D224" s="165" t="s">
        <v>603</v>
      </c>
      <c r="E224" s="173" t="s">
        <v>3</v>
      </c>
      <c r="F224" s="174" t="s">
        <v>606</v>
      </c>
      <c r="H224" s="175">
        <v>44.73</v>
      </c>
      <c r="I224" s="176"/>
      <c r="J224" s="176"/>
      <c r="M224" s="172"/>
      <c r="N224" s="177"/>
      <c r="X224" s="178"/>
      <c r="AT224" s="173" t="s">
        <v>603</v>
      </c>
      <c r="AU224" s="173" t="s">
        <v>164</v>
      </c>
      <c r="AV224" s="13" t="s">
        <v>174</v>
      </c>
      <c r="AW224" s="13" t="s">
        <v>5</v>
      </c>
      <c r="AX224" s="13" t="s">
        <v>84</v>
      </c>
      <c r="AY224" s="173" t="s">
        <v>165</v>
      </c>
    </row>
    <row r="225" spans="2:65" s="1" customFormat="1" ht="16.5" customHeight="1" x14ac:dyDescent="0.2">
      <c r="B225" s="138"/>
      <c r="C225" s="139" t="s">
        <v>297</v>
      </c>
      <c r="D225" s="139" t="s">
        <v>170</v>
      </c>
      <c r="E225" s="140" t="s">
        <v>1775</v>
      </c>
      <c r="F225" s="141" t="s">
        <v>1776</v>
      </c>
      <c r="G225" s="142" t="s">
        <v>597</v>
      </c>
      <c r="H225" s="143">
        <v>12.78</v>
      </c>
      <c r="I225" s="144"/>
      <c r="J225" s="144"/>
      <c r="K225" s="145">
        <f>ROUND(P225*H225,2)</f>
        <v>0</v>
      </c>
      <c r="L225" s="146"/>
      <c r="M225" s="33"/>
      <c r="N225" s="147" t="s">
        <v>3</v>
      </c>
      <c r="O225" s="148" t="s">
        <v>45</v>
      </c>
      <c r="P225" s="149">
        <f>I225+J225</f>
        <v>0</v>
      </c>
      <c r="Q225" s="149">
        <f>ROUND(I225*H225,2)</f>
        <v>0</v>
      </c>
      <c r="R225" s="149">
        <f>ROUND(J225*H225,2)</f>
        <v>0</v>
      </c>
      <c r="T225" s="150">
        <f>S225*H225</f>
        <v>0</v>
      </c>
      <c r="U225" s="150">
        <v>0</v>
      </c>
      <c r="V225" s="150">
        <f>U225*H225</f>
        <v>0</v>
      </c>
      <c r="W225" s="150">
        <v>0</v>
      </c>
      <c r="X225" s="151">
        <f>W225*H225</f>
        <v>0</v>
      </c>
      <c r="AR225" s="152" t="s">
        <v>174</v>
      </c>
      <c r="AT225" s="152" t="s">
        <v>170</v>
      </c>
      <c r="AU225" s="152" t="s">
        <v>164</v>
      </c>
      <c r="AY225" s="18" t="s">
        <v>165</v>
      </c>
      <c r="BE225" s="153">
        <f>IF(O225="základní",K225,0)</f>
        <v>0</v>
      </c>
      <c r="BF225" s="153">
        <f>IF(O225="snížená",K225,0)</f>
        <v>0</v>
      </c>
      <c r="BG225" s="153">
        <f>IF(O225="zákl. přenesená",K225,0)</f>
        <v>0</v>
      </c>
      <c r="BH225" s="153">
        <f>IF(O225="sníž. přenesená",K225,0)</f>
        <v>0</v>
      </c>
      <c r="BI225" s="153">
        <f>IF(O225="nulová",K225,0)</f>
        <v>0</v>
      </c>
      <c r="BJ225" s="18" t="s">
        <v>84</v>
      </c>
      <c r="BK225" s="153">
        <f>ROUND(P225*H225,2)</f>
        <v>0</v>
      </c>
      <c r="BL225" s="18" t="s">
        <v>174</v>
      </c>
      <c r="BM225" s="152" t="s">
        <v>1777</v>
      </c>
    </row>
    <row r="226" spans="2:65" s="12" customFormat="1" x14ac:dyDescent="0.2">
      <c r="B226" s="164"/>
      <c r="D226" s="165" t="s">
        <v>603</v>
      </c>
      <c r="E226" s="166" t="s">
        <v>3</v>
      </c>
      <c r="F226" s="167" t="s">
        <v>1778</v>
      </c>
      <c r="H226" s="168">
        <v>12.78</v>
      </c>
      <c r="I226" s="169"/>
      <c r="J226" s="169"/>
      <c r="M226" s="164"/>
      <c r="N226" s="170"/>
      <c r="X226" s="171"/>
      <c r="AT226" s="166" t="s">
        <v>603</v>
      </c>
      <c r="AU226" s="166" t="s">
        <v>164</v>
      </c>
      <c r="AV226" s="12" t="s">
        <v>86</v>
      </c>
      <c r="AW226" s="12" t="s">
        <v>5</v>
      </c>
      <c r="AX226" s="12" t="s">
        <v>76</v>
      </c>
      <c r="AY226" s="166" t="s">
        <v>165</v>
      </c>
    </row>
    <row r="227" spans="2:65" s="13" customFormat="1" x14ac:dyDescent="0.2">
      <c r="B227" s="172"/>
      <c r="D227" s="165" t="s">
        <v>603</v>
      </c>
      <c r="E227" s="173" t="s">
        <v>3</v>
      </c>
      <c r="F227" s="174" t="s">
        <v>606</v>
      </c>
      <c r="H227" s="175">
        <v>12.78</v>
      </c>
      <c r="I227" s="176"/>
      <c r="J227" s="176"/>
      <c r="M227" s="172"/>
      <c r="N227" s="177"/>
      <c r="X227" s="178"/>
      <c r="AT227" s="173" t="s">
        <v>603</v>
      </c>
      <c r="AU227" s="173" t="s">
        <v>164</v>
      </c>
      <c r="AV227" s="13" t="s">
        <v>174</v>
      </c>
      <c r="AW227" s="13" t="s">
        <v>5</v>
      </c>
      <c r="AX227" s="13" t="s">
        <v>84</v>
      </c>
      <c r="AY227" s="173" t="s">
        <v>165</v>
      </c>
    </row>
    <row r="228" spans="2:65" s="1" customFormat="1" ht="24.15" customHeight="1" x14ac:dyDescent="0.2">
      <c r="B228" s="138"/>
      <c r="C228" s="139" t="s">
        <v>301</v>
      </c>
      <c r="D228" s="139" t="s">
        <v>170</v>
      </c>
      <c r="E228" s="140" t="s">
        <v>1779</v>
      </c>
      <c r="F228" s="141" t="s">
        <v>1780</v>
      </c>
      <c r="G228" s="142" t="s">
        <v>173</v>
      </c>
      <c r="H228" s="143">
        <v>298.2</v>
      </c>
      <c r="I228" s="144"/>
      <c r="J228" s="144"/>
      <c r="K228" s="145">
        <f>ROUND(P228*H228,2)</f>
        <v>0</v>
      </c>
      <c r="L228" s="146"/>
      <c r="M228" s="33"/>
      <c r="N228" s="147" t="s">
        <v>3</v>
      </c>
      <c r="O228" s="148" t="s">
        <v>45</v>
      </c>
      <c r="P228" s="149">
        <f>I228+J228</f>
        <v>0</v>
      </c>
      <c r="Q228" s="149">
        <f>ROUND(I228*H228,2)</f>
        <v>0</v>
      </c>
      <c r="R228" s="149">
        <f>ROUND(J228*H228,2)</f>
        <v>0</v>
      </c>
      <c r="T228" s="150">
        <f>S228*H228</f>
        <v>0</v>
      </c>
      <c r="U228" s="150">
        <v>1.16E-3</v>
      </c>
      <c r="V228" s="150">
        <f>U228*H228</f>
        <v>0.345912</v>
      </c>
      <c r="W228" s="150">
        <v>0</v>
      </c>
      <c r="X228" s="151">
        <f>W228*H228</f>
        <v>0</v>
      </c>
      <c r="AR228" s="152" t="s">
        <v>174</v>
      </c>
      <c r="AT228" s="152" t="s">
        <v>170</v>
      </c>
      <c r="AU228" s="152" t="s">
        <v>164</v>
      </c>
      <c r="AY228" s="18" t="s">
        <v>165</v>
      </c>
      <c r="BE228" s="153">
        <f>IF(O228="základní",K228,0)</f>
        <v>0</v>
      </c>
      <c r="BF228" s="153">
        <f>IF(O228="snížená",K228,0)</f>
        <v>0</v>
      </c>
      <c r="BG228" s="153">
        <f>IF(O228="zákl. přenesená",K228,0)</f>
        <v>0</v>
      </c>
      <c r="BH228" s="153">
        <f>IF(O228="sníž. přenesená",K228,0)</f>
        <v>0</v>
      </c>
      <c r="BI228" s="153">
        <f>IF(O228="nulová",K228,0)</f>
        <v>0</v>
      </c>
      <c r="BJ228" s="18" t="s">
        <v>84</v>
      </c>
      <c r="BK228" s="153">
        <f>ROUND(P228*H228,2)</f>
        <v>0</v>
      </c>
      <c r="BL228" s="18" t="s">
        <v>174</v>
      </c>
      <c r="BM228" s="152" t="s">
        <v>1781</v>
      </c>
    </row>
    <row r="229" spans="2:65" s="12" customFormat="1" x14ac:dyDescent="0.2">
      <c r="B229" s="164"/>
      <c r="D229" s="165" t="s">
        <v>603</v>
      </c>
      <c r="E229" s="166" t="s">
        <v>3</v>
      </c>
      <c r="F229" s="167" t="s">
        <v>1782</v>
      </c>
      <c r="H229" s="168">
        <v>298.2</v>
      </c>
      <c r="I229" s="169"/>
      <c r="J229" s="169"/>
      <c r="M229" s="164"/>
      <c r="N229" s="170"/>
      <c r="X229" s="171"/>
      <c r="AT229" s="166" t="s">
        <v>603</v>
      </c>
      <c r="AU229" s="166" t="s">
        <v>164</v>
      </c>
      <c r="AV229" s="12" t="s">
        <v>86</v>
      </c>
      <c r="AW229" s="12" t="s">
        <v>5</v>
      </c>
      <c r="AX229" s="12" t="s">
        <v>84</v>
      </c>
      <c r="AY229" s="166" t="s">
        <v>165</v>
      </c>
    </row>
    <row r="230" spans="2:65" s="11" customFormat="1" ht="20.9" customHeight="1" x14ac:dyDescent="0.25">
      <c r="B230" s="125"/>
      <c r="D230" s="126" t="s">
        <v>75</v>
      </c>
      <c r="E230" s="136" t="s">
        <v>277</v>
      </c>
      <c r="F230" s="136" t="s">
        <v>1783</v>
      </c>
      <c r="I230" s="128"/>
      <c r="J230" s="128"/>
      <c r="K230" s="137">
        <f>BK230</f>
        <v>0</v>
      </c>
      <c r="M230" s="125"/>
      <c r="N230" s="130"/>
      <c r="Q230" s="131">
        <f>SUM(Q231:Q240)</f>
        <v>0</v>
      </c>
      <c r="R230" s="131">
        <f>SUM(R231:R240)</f>
        <v>0</v>
      </c>
      <c r="T230" s="132">
        <f>SUM(T231:T240)</f>
        <v>0</v>
      </c>
      <c r="V230" s="132">
        <f>SUM(V231:V240)</f>
        <v>4.2594987999999994</v>
      </c>
      <c r="X230" s="133">
        <f>SUM(X231:X240)</f>
        <v>0</v>
      </c>
      <c r="AR230" s="126" t="s">
        <v>84</v>
      </c>
      <c r="AT230" s="134" t="s">
        <v>75</v>
      </c>
      <c r="AU230" s="134" t="s">
        <v>86</v>
      </c>
      <c r="AY230" s="126" t="s">
        <v>165</v>
      </c>
      <c r="BK230" s="135">
        <f>SUM(BK231:BK240)</f>
        <v>0</v>
      </c>
    </row>
    <row r="231" spans="2:65" s="1" customFormat="1" ht="16.5" customHeight="1" x14ac:dyDescent="0.2">
      <c r="B231" s="138"/>
      <c r="C231" s="139" t="s">
        <v>307</v>
      </c>
      <c r="D231" s="139" t="s">
        <v>170</v>
      </c>
      <c r="E231" s="140" t="s">
        <v>1784</v>
      </c>
      <c r="F231" s="141" t="s">
        <v>1785</v>
      </c>
      <c r="G231" s="142" t="s">
        <v>597</v>
      </c>
      <c r="H231" s="143">
        <v>1.72</v>
      </c>
      <c r="I231" s="144"/>
      <c r="J231" s="144"/>
      <c r="K231" s="145">
        <f>ROUND(P231*H231,2)</f>
        <v>0</v>
      </c>
      <c r="L231" s="146"/>
      <c r="M231" s="33"/>
      <c r="N231" s="147" t="s">
        <v>3</v>
      </c>
      <c r="O231" s="148" t="s">
        <v>45</v>
      </c>
      <c r="P231" s="149">
        <f>I231+J231</f>
        <v>0</v>
      </c>
      <c r="Q231" s="149">
        <f>ROUND(I231*H231,2)</f>
        <v>0</v>
      </c>
      <c r="R231" s="149">
        <f>ROUND(J231*H231,2)</f>
        <v>0</v>
      </c>
      <c r="T231" s="150">
        <f>S231*H231</f>
        <v>0</v>
      </c>
      <c r="U231" s="150">
        <v>2.45329</v>
      </c>
      <c r="V231" s="150">
        <f>U231*H231</f>
        <v>4.2196587999999995</v>
      </c>
      <c r="W231" s="150">
        <v>0</v>
      </c>
      <c r="X231" s="151">
        <f>W231*H231</f>
        <v>0</v>
      </c>
      <c r="AR231" s="152" t="s">
        <v>174</v>
      </c>
      <c r="AT231" s="152" t="s">
        <v>170</v>
      </c>
      <c r="AU231" s="152" t="s">
        <v>164</v>
      </c>
      <c r="AY231" s="18" t="s">
        <v>165</v>
      </c>
      <c r="BE231" s="153">
        <f>IF(O231="základní",K231,0)</f>
        <v>0</v>
      </c>
      <c r="BF231" s="153">
        <f>IF(O231="snížená",K231,0)</f>
        <v>0</v>
      </c>
      <c r="BG231" s="153">
        <f>IF(O231="zákl. přenesená",K231,0)</f>
        <v>0</v>
      </c>
      <c r="BH231" s="153">
        <f>IF(O231="sníž. přenesená",K231,0)</f>
        <v>0</v>
      </c>
      <c r="BI231" s="153">
        <f>IF(O231="nulová",K231,0)</f>
        <v>0</v>
      </c>
      <c r="BJ231" s="18" t="s">
        <v>84</v>
      </c>
      <c r="BK231" s="153">
        <f>ROUND(P231*H231,2)</f>
        <v>0</v>
      </c>
      <c r="BL231" s="18" t="s">
        <v>174</v>
      </c>
      <c r="BM231" s="152" t="s">
        <v>1786</v>
      </c>
    </row>
    <row r="232" spans="2:65" s="14" customFormat="1" x14ac:dyDescent="0.2">
      <c r="B232" s="185"/>
      <c r="D232" s="165" t="s">
        <v>603</v>
      </c>
      <c r="E232" s="186" t="s">
        <v>3</v>
      </c>
      <c r="F232" s="187" t="s">
        <v>1787</v>
      </c>
      <c r="H232" s="186" t="s">
        <v>3</v>
      </c>
      <c r="I232" s="188"/>
      <c r="J232" s="188"/>
      <c r="M232" s="185"/>
      <c r="N232" s="189"/>
      <c r="X232" s="190"/>
      <c r="AT232" s="186" t="s">
        <v>603</v>
      </c>
      <c r="AU232" s="186" t="s">
        <v>164</v>
      </c>
      <c r="AV232" s="14" t="s">
        <v>84</v>
      </c>
      <c r="AW232" s="14" t="s">
        <v>5</v>
      </c>
      <c r="AX232" s="14" t="s">
        <v>76</v>
      </c>
      <c r="AY232" s="186" t="s">
        <v>165</v>
      </c>
    </row>
    <row r="233" spans="2:65" s="12" customFormat="1" x14ac:dyDescent="0.2">
      <c r="B233" s="164"/>
      <c r="D233" s="165" t="s">
        <v>603</v>
      </c>
      <c r="E233" s="166" t="s">
        <v>3</v>
      </c>
      <c r="F233" s="167" t="s">
        <v>1788</v>
      </c>
      <c r="H233" s="168">
        <v>1.72</v>
      </c>
      <c r="I233" s="169"/>
      <c r="J233" s="169"/>
      <c r="M233" s="164"/>
      <c r="N233" s="170"/>
      <c r="X233" s="171"/>
      <c r="AT233" s="166" t="s">
        <v>603</v>
      </c>
      <c r="AU233" s="166" t="s">
        <v>164</v>
      </c>
      <c r="AV233" s="12" t="s">
        <v>86</v>
      </c>
      <c r="AW233" s="12" t="s">
        <v>5</v>
      </c>
      <c r="AX233" s="12" t="s">
        <v>76</v>
      </c>
      <c r="AY233" s="166" t="s">
        <v>165</v>
      </c>
    </row>
    <row r="234" spans="2:65" s="13" customFormat="1" x14ac:dyDescent="0.2">
      <c r="B234" s="172"/>
      <c r="D234" s="165" t="s">
        <v>603</v>
      </c>
      <c r="E234" s="173" t="s">
        <v>3</v>
      </c>
      <c r="F234" s="174" t="s">
        <v>606</v>
      </c>
      <c r="H234" s="175">
        <v>1.72</v>
      </c>
      <c r="I234" s="176"/>
      <c r="J234" s="176"/>
      <c r="M234" s="172"/>
      <c r="N234" s="177"/>
      <c r="X234" s="178"/>
      <c r="AT234" s="173" t="s">
        <v>603</v>
      </c>
      <c r="AU234" s="173" t="s">
        <v>164</v>
      </c>
      <c r="AV234" s="13" t="s">
        <v>174</v>
      </c>
      <c r="AW234" s="13" t="s">
        <v>5</v>
      </c>
      <c r="AX234" s="13" t="s">
        <v>84</v>
      </c>
      <c r="AY234" s="173" t="s">
        <v>165</v>
      </c>
    </row>
    <row r="235" spans="2:65" s="1" customFormat="1" ht="24.15" customHeight="1" x14ac:dyDescent="0.2">
      <c r="B235" s="138"/>
      <c r="C235" s="139" t="s">
        <v>313</v>
      </c>
      <c r="D235" s="139" t="s">
        <v>170</v>
      </c>
      <c r="E235" s="140" t="s">
        <v>1789</v>
      </c>
      <c r="F235" s="141" t="s">
        <v>1790</v>
      </c>
      <c r="G235" s="142" t="s">
        <v>727</v>
      </c>
      <c r="H235" s="143">
        <v>8</v>
      </c>
      <c r="I235" s="144"/>
      <c r="J235" s="144"/>
      <c r="K235" s="145">
        <f>ROUND(P235*H235,2)</f>
        <v>0</v>
      </c>
      <c r="L235" s="146"/>
      <c r="M235" s="33"/>
      <c r="N235" s="147" t="s">
        <v>3</v>
      </c>
      <c r="O235" s="148" t="s">
        <v>45</v>
      </c>
      <c r="P235" s="149">
        <f>I235+J235</f>
        <v>0</v>
      </c>
      <c r="Q235" s="149">
        <f>ROUND(I235*H235,2)</f>
        <v>0</v>
      </c>
      <c r="R235" s="149">
        <f>ROUND(J235*H235,2)</f>
        <v>0</v>
      </c>
      <c r="T235" s="150">
        <f>S235*H235</f>
        <v>0</v>
      </c>
      <c r="U235" s="150">
        <v>4.9800000000000001E-3</v>
      </c>
      <c r="V235" s="150">
        <f>U235*H235</f>
        <v>3.984E-2</v>
      </c>
      <c r="W235" s="150">
        <v>0</v>
      </c>
      <c r="X235" s="151">
        <f>W235*H235</f>
        <v>0</v>
      </c>
      <c r="AR235" s="152" t="s">
        <v>174</v>
      </c>
      <c r="AT235" s="152" t="s">
        <v>170</v>
      </c>
      <c r="AU235" s="152" t="s">
        <v>164</v>
      </c>
      <c r="AY235" s="18" t="s">
        <v>165</v>
      </c>
      <c r="BE235" s="153">
        <f>IF(O235="základní",K235,0)</f>
        <v>0</v>
      </c>
      <c r="BF235" s="153">
        <f>IF(O235="snížená",K235,0)</f>
        <v>0</v>
      </c>
      <c r="BG235" s="153">
        <f>IF(O235="zákl. přenesená",K235,0)</f>
        <v>0</v>
      </c>
      <c r="BH235" s="153">
        <f>IF(O235="sníž. přenesená",K235,0)</f>
        <v>0</v>
      </c>
      <c r="BI235" s="153">
        <f>IF(O235="nulová",K235,0)</f>
        <v>0</v>
      </c>
      <c r="BJ235" s="18" t="s">
        <v>84</v>
      </c>
      <c r="BK235" s="153">
        <f>ROUND(P235*H235,2)</f>
        <v>0</v>
      </c>
      <c r="BL235" s="18" t="s">
        <v>174</v>
      </c>
      <c r="BM235" s="152" t="s">
        <v>1791</v>
      </c>
    </row>
    <row r="236" spans="2:65" s="14" customFormat="1" x14ac:dyDescent="0.2">
      <c r="B236" s="185"/>
      <c r="D236" s="165" t="s">
        <v>603</v>
      </c>
      <c r="E236" s="186" t="s">
        <v>3</v>
      </c>
      <c r="F236" s="187" t="s">
        <v>1792</v>
      </c>
      <c r="H236" s="186" t="s">
        <v>3</v>
      </c>
      <c r="I236" s="188"/>
      <c r="J236" s="188"/>
      <c r="M236" s="185"/>
      <c r="N236" s="189"/>
      <c r="X236" s="190"/>
      <c r="AT236" s="186" t="s">
        <v>603</v>
      </c>
      <c r="AU236" s="186" t="s">
        <v>164</v>
      </c>
      <c r="AV236" s="14" t="s">
        <v>84</v>
      </c>
      <c r="AW236" s="14" t="s">
        <v>5</v>
      </c>
      <c r="AX236" s="14" t="s">
        <v>76</v>
      </c>
      <c r="AY236" s="186" t="s">
        <v>165</v>
      </c>
    </row>
    <row r="237" spans="2:65" s="12" customFormat="1" x14ac:dyDescent="0.2">
      <c r="B237" s="164"/>
      <c r="D237" s="165" t="s">
        <v>603</v>
      </c>
      <c r="E237" s="166" t="s">
        <v>3</v>
      </c>
      <c r="F237" s="167" t="s">
        <v>193</v>
      </c>
      <c r="H237" s="168">
        <v>8</v>
      </c>
      <c r="I237" s="169"/>
      <c r="J237" s="169"/>
      <c r="M237" s="164"/>
      <c r="N237" s="170"/>
      <c r="X237" s="171"/>
      <c r="AT237" s="166" t="s">
        <v>603</v>
      </c>
      <c r="AU237" s="166" t="s">
        <v>164</v>
      </c>
      <c r="AV237" s="12" t="s">
        <v>86</v>
      </c>
      <c r="AW237" s="12" t="s">
        <v>5</v>
      </c>
      <c r="AX237" s="12" t="s">
        <v>76</v>
      </c>
      <c r="AY237" s="166" t="s">
        <v>165</v>
      </c>
    </row>
    <row r="238" spans="2:65" s="13" customFormat="1" x14ac:dyDescent="0.2">
      <c r="B238" s="172"/>
      <c r="D238" s="165" t="s">
        <v>603</v>
      </c>
      <c r="E238" s="173" t="s">
        <v>3</v>
      </c>
      <c r="F238" s="174" t="s">
        <v>606</v>
      </c>
      <c r="H238" s="175">
        <v>8</v>
      </c>
      <c r="I238" s="176"/>
      <c r="J238" s="176"/>
      <c r="M238" s="172"/>
      <c r="N238" s="177"/>
      <c r="X238" s="178"/>
      <c r="AT238" s="173" t="s">
        <v>603</v>
      </c>
      <c r="AU238" s="173" t="s">
        <v>164</v>
      </c>
      <c r="AV238" s="13" t="s">
        <v>174</v>
      </c>
      <c r="AW238" s="13" t="s">
        <v>5</v>
      </c>
      <c r="AX238" s="13" t="s">
        <v>84</v>
      </c>
      <c r="AY238" s="173" t="s">
        <v>165</v>
      </c>
    </row>
    <row r="239" spans="2:65" s="1" customFormat="1" ht="21.75" customHeight="1" x14ac:dyDescent="0.2">
      <c r="B239" s="138"/>
      <c r="C239" s="139" t="s">
        <v>317</v>
      </c>
      <c r="D239" s="139" t="s">
        <v>170</v>
      </c>
      <c r="E239" s="140" t="s">
        <v>1793</v>
      </c>
      <c r="F239" s="141" t="s">
        <v>1794</v>
      </c>
      <c r="G239" s="142" t="s">
        <v>991</v>
      </c>
      <c r="H239" s="143">
        <v>1.6</v>
      </c>
      <c r="I239" s="144"/>
      <c r="J239" s="144"/>
      <c r="K239" s="145">
        <f>ROUND(P239*H239,2)</f>
        <v>0</v>
      </c>
      <c r="L239" s="146"/>
      <c r="M239" s="33"/>
      <c r="N239" s="147" t="s">
        <v>3</v>
      </c>
      <c r="O239" s="148" t="s">
        <v>45</v>
      </c>
      <c r="P239" s="149">
        <f>I239+J239</f>
        <v>0</v>
      </c>
      <c r="Q239" s="149">
        <f>ROUND(I239*H239,2)</f>
        <v>0</v>
      </c>
      <c r="R239" s="149">
        <f>ROUND(J239*H239,2)</f>
        <v>0</v>
      </c>
      <c r="T239" s="150">
        <f>S239*H239</f>
        <v>0</v>
      </c>
      <c r="U239" s="150">
        <v>0</v>
      </c>
      <c r="V239" s="150">
        <f>U239*H239</f>
        <v>0</v>
      </c>
      <c r="W239" s="150">
        <v>0</v>
      </c>
      <c r="X239" s="151">
        <f>W239*H239</f>
        <v>0</v>
      </c>
      <c r="AR239" s="152" t="s">
        <v>174</v>
      </c>
      <c r="AT239" s="152" t="s">
        <v>170</v>
      </c>
      <c r="AU239" s="152" t="s">
        <v>164</v>
      </c>
      <c r="AY239" s="18" t="s">
        <v>165</v>
      </c>
      <c r="BE239" s="153">
        <f>IF(O239="základní",K239,0)</f>
        <v>0</v>
      </c>
      <c r="BF239" s="153">
        <f>IF(O239="snížená",K239,0)</f>
        <v>0</v>
      </c>
      <c r="BG239" s="153">
        <f>IF(O239="zákl. přenesená",K239,0)</f>
        <v>0</v>
      </c>
      <c r="BH239" s="153">
        <f>IF(O239="sníž. přenesená",K239,0)</f>
        <v>0</v>
      </c>
      <c r="BI239" s="153">
        <f>IF(O239="nulová",K239,0)</f>
        <v>0</v>
      </c>
      <c r="BJ239" s="18" t="s">
        <v>84</v>
      </c>
      <c r="BK239" s="153">
        <f>ROUND(P239*H239,2)</f>
        <v>0</v>
      </c>
      <c r="BL239" s="18" t="s">
        <v>174</v>
      </c>
      <c r="BM239" s="152" t="s">
        <v>1795</v>
      </c>
    </row>
    <row r="240" spans="2:65" s="12" customFormat="1" x14ac:dyDescent="0.2">
      <c r="B240" s="164"/>
      <c r="D240" s="165" t="s">
        <v>603</v>
      </c>
      <c r="E240" s="166" t="s">
        <v>3</v>
      </c>
      <c r="F240" s="167" t="s">
        <v>1796</v>
      </c>
      <c r="H240" s="168">
        <v>1.6</v>
      </c>
      <c r="I240" s="169"/>
      <c r="J240" s="169"/>
      <c r="M240" s="164"/>
      <c r="N240" s="170"/>
      <c r="X240" s="171"/>
      <c r="AT240" s="166" t="s">
        <v>603</v>
      </c>
      <c r="AU240" s="166" t="s">
        <v>164</v>
      </c>
      <c r="AV240" s="12" t="s">
        <v>86</v>
      </c>
      <c r="AW240" s="12" t="s">
        <v>5</v>
      </c>
      <c r="AX240" s="12" t="s">
        <v>84</v>
      </c>
      <c r="AY240" s="166" t="s">
        <v>165</v>
      </c>
    </row>
    <row r="241" spans="2:65" s="11" customFormat="1" ht="22.75" customHeight="1" x14ac:dyDescent="0.25">
      <c r="B241" s="125"/>
      <c r="D241" s="126" t="s">
        <v>75</v>
      </c>
      <c r="E241" s="136" t="s">
        <v>164</v>
      </c>
      <c r="F241" s="136" t="s">
        <v>1797</v>
      </c>
      <c r="I241" s="128"/>
      <c r="J241" s="128"/>
      <c r="K241" s="137">
        <f>BK241</f>
        <v>0</v>
      </c>
      <c r="M241" s="125"/>
      <c r="N241" s="130"/>
      <c r="Q241" s="131">
        <f>SUM(Q242:Q276)</f>
        <v>0</v>
      </c>
      <c r="R241" s="131">
        <f>SUM(R242:R276)</f>
        <v>0</v>
      </c>
      <c r="T241" s="132">
        <f>SUM(T242:T276)</f>
        <v>0</v>
      </c>
      <c r="V241" s="132">
        <f>SUM(V242:V276)</f>
        <v>149.33489993400002</v>
      </c>
      <c r="X241" s="133">
        <f>SUM(X242:X276)</f>
        <v>0</v>
      </c>
      <c r="AR241" s="126" t="s">
        <v>84</v>
      </c>
      <c r="AT241" s="134" t="s">
        <v>75</v>
      </c>
      <c r="AU241" s="134" t="s">
        <v>84</v>
      </c>
      <c r="AY241" s="126" t="s">
        <v>165</v>
      </c>
      <c r="BK241" s="135">
        <f>SUM(BK242:BK276)</f>
        <v>0</v>
      </c>
    </row>
    <row r="242" spans="2:65" s="1" customFormat="1" ht="37.75" customHeight="1" x14ac:dyDescent="0.2">
      <c r="B242" s="138"/>
      <c r="C242" s="139" t="s">
        <v>321</v>
      </c>
      <c r="D242" s="139" t="s">
        <v>170</v>
      </c>
      <c r="E242" s="140" t="s">
        <v>1798</v>
      </c>
      <c r="F242" s="141" t="s">
        <v>1799</v>
      </c>
      <c r="G242" s="142" t="s">
        <v>991</v>
      </c>
      <c r="H242" s="143">
        <v>230.75</v>
      </c>
      <c r="I242" s="144"/>
      <c r="J242" s="144"/>
      <c r="K242" s="145">
        <f>ROUND(P242*H242,2)</f>
        <v>0</v>
      </c>
      <c r="L242" s="146"/>
      <c r="M242" s="33"/>
      <c r="N242" s="147" t="s">
        <v>3</v>
      </c>
      <c r="O242" s="148" t="s">
        <v>45</v>
      </c>
      <c r="P242" s="149">
        <f>I242+J242</f>
        <v>0</v>
      </c>
      <c r="Q242" s="149">
        <f>ROUND(I242*H242,2)</f>
        <v>0</v>
      </c>
      <c r="R242" s="149">
        <f>ROUND(J242*H242,2)</f>
        <v>0</v>
      </c>
      <c r="T242" s="150">
        <f>S242*H242</f>
        <v>0</v>
      </c>
      <c r="U242" s="150">
        <v>0.54605000000000004</v>
      </c>
      <c r="V242" s="150">
        <f>U242*H242</f>
        <v>126.00103750000001</v>
      </c>
      <c r="W242" s="150">
        <v>0</v>
      </c>
      <c r="X242" s="151">
        <f>W242*H242</f>
        <v>0</v>
      </c>
      <c r="AR242" s="152" t="s">
        <v>174</v>
      </c>
      <c r="AT242" s="152" t="s">
        <v>170</v>
      </c>
      <c r="AU242" s="152" t="s">
        <v>86</v>
      </c>
      <c r="AY242" s="18" t="s">
        <v>165</v>
      </c>
      <c r="BE242" s="153">
        <f>IF(O242="základní",K242,0)</f>
        <v>0</v>
      </c>
      <c r="BF242" s="153">
        <f>IF(O242="snížená",K242,0)</f>
        <v>0</v>
      </c>
      <c r="BG242" s="153">
        <f>IF(O242="zákl. přenesená",K242,0)</f>
        <v>0</v>
      </c>
      <c r="BH242" s="153">
        <f>IF(O242="sníž. přenesená",K242,0)</f>
        <v>0</v>
      </c>
      <c r="BI242" s="153">
        <f>IF(O242="nulová",K242,0)</f>
        <v>0</v>
      </c>
      <c r="BJ242" s="18" t="s">
        <v>84</v>
      </c>
      <c r="BK242" s="153">
        <f>ROUND(P242*H242,2)</f>
        <v>0</v>
      </c>
      <c r="BL242" s="18" t="s">
        <v>174</v>
      </c>
      <c r="BM242" s="152" t="s">
        <v>1800</v>
      </c>
    </row>
    <row r="243" spans="2:65" s="12" customFormat="1" x14ac:dyDescent="0.2">
      <c r="B243" s="164"/>
      <c r="D243" s="165" t="s">
        <v>603</v>
      </c>
      <c r="E243" s="166" t="s">
        <v>3</v>
      </c>
      <c r="F243" s="167" t="s">
        <v>1801</v>
      </c>
      <c r="H243" s="168">
        <v>214.5</v>
      </c>
      <c r="I243" s="169"/>
      <c r="J243" s="169"/>
      <c r="M243" s="164"/>
      <c r="N243" s="170"/>
      <c r="X243" s="171"/>
      <c r="AT243" s="166" t="s">
        <v>603</v>
      </c>
      <c r="AU243" s="166" t="s">
        <v>86</v>
      </c>
      <c r="AV243" s="12" t="s">
        <v>86</v>
      </c>
      <c r="AW243" s="12" t="s">
        <v>5</v>
      </c>
      <c r="AX243" s="12" t="s">
        <v>76</v>
      </c>
      <c r="AY243" s="166" t="s">
        <v>165</v>
      </c>
    </row>
    <row r="244" spans="2:65" s="12" customFormat="1" x14ac:dyDescent="0.2">
      <c r="B244" s="164"/>
      <c r="D244" s="165" t="s">
        <v>603</v>
      </c>
      <c r="E244" s="166" t="s">
        <v>3</v>
      </c>
      <c r="F244" s="167" t="s">
        <v>1802</v>
      </c>
      <c r="H244" s="168">
        <v>16.25</v>
      </c>
      <c r="I244" s="169"/>
      <c r="J244" s="169"/>
      <c r="M244" s="164"/>
      <c r="N244" s="170"/>
      <c r="X244" s="171"/>
      <c r="AT244" s="166" t="s">
        <v>603</v>
      </c>
      <c r="AU244" s="166" t="s">
        <v>86</v>
      </c>
      <c r="AV244" s="12" t="s">
        <v>86</v>
      </c>
      <c r="AW244" s="12" t="s">
        <v>5</v>
      </c>
      <c r="AX244" s="12" t="s">
        <v>76</v>
      </c>
      <c r="AY244" s="166" t="s">
        <v>165</v>
      </c>
    </row>
    <row r="245" spans="2:65" s="13" customFormat="1" x14ac:dyDescent="0.2">
      <c r="B245" s="172"/>
      <c r="D245" s="165" t="s">
        <v>603</v>
      </c>
      <c r="E245" s="173" t="s">
        <v>3</v>
      </c>
      <c r="F245" s="174" t="s">
        <v>606</v>
      </c>
      <c r="H245" s="175">
        <v>230.75</v>
      </c>
      <c r="I245" s="176"/>
      <c r="J245" s="176"/>
      <c r="M245" s="172"/>
      <c r="N245" s="177"/>
      <c r="X245" s="178"/>
      <c r="AT245" s="173" t="s">
        <v>603</v>
      </c>
      <c r="AU245" s="173" t="s">
        <v>86</v>
      </c>
      <c r="AV245" s="13" t="s">
        <v>174</v>
      </c>
      <c r="AW245" s="13" t="s">
        <v>5</v>
      </c>
      <c r="AX245" s="13" t="s">
        <v>84</v>
      </c>
      <c r="AY245" s="173" t="s">
        <v>165</v>
      </c>
    </row>
    <row r="246" spans="2:65" s="1" customFormat="1" ht="37.75" customHeight="1" x14ac:dyDescent="0.2">
      <c r="B246" s="138"/>
      <c r="C246" s="139" t="s">
        <v>327</v>
      </c>
      <c r="D246" s="139" t="s">
        <v>170</v>
      </c>
      <c r="E246" s="140" t="s">
        <v>1803</v>
      </c>
      <c r="F246" s="141" t="s">
        <v>1804</v>
      </c>
      <c r="G246" s="142" t="s">
        <v>1366</v>
      </c>
      <c r="H246" s="143">
        <v>2.13</v>
      </c>
      <c r="I246" s="144"/>
      <c r="J246" s="144"/>
      <c r="K246" s="145">
        <f>ROUND(P246*H246,2)</f>
        <v>0</v>
      </c>
      <c r="L246" s="146"/>
      <c r="M246" s="33"/>
      <c r="N246" s="147" t="s">
        <v>3</v>
      </c>
      <c r="O246" s="148" t="s">
        <v>45</v>
      </c>
      <c r="P246" s="149">
        <f>I246+J246</f>
        <v>0</v>
      </c>
      <c r="Q246" s="149">
        <f>ROUND(I246*H246,2)</f>
        <v>0</v>
      </c>
      <c r="R246" s="149">
        <f>ROUND(J246*H246,2)</f>
        <v>0</v>
      </c>
      <c r="T246" s="150">
        <f>S246*H246</f>
        <v>0</v>
      </c>
      <c r="U246" s="150">
        <v>1.0492218</v>
      </c>
      <c r="V246" s="150">
        <f>U246*H246</f>
        <v>2.2348424339999999</v>
      </c>
      <c r="W246" s="150">
        <v>0</v>
      </c>
      <c r="X246" s="151">
        <f>W246*H246</f>
        <v>0</v>
      </c>
      <c r="AR246" s="152" t="s">
        <v>174</v>
      </c>
      <c r="AT246" s="152" t="s">
        <v>170</v>
      </c>
      <c r="AU246" s="152" t="s">
        <v>86</v>
      </c>
      <c r="AY246" s="18" t="s">
        <v>165</v>
      </c>
      <c r="BE246" s="153">
        <f>IF(O246="základní",K246,0)</f>
        <v>0</v>
      </c>
      <c r="BF246" s="153">
        <f>IF(O246="snížená",K246,0)</f>
        <v>0</v>
      </c>
      <c r="BG246" s="153">
        <f>IF(O246="zákl. přenesená",K246,0)</f>
        <v>0</v>
      </c>
      <c r="BH246" s="153">
        <f>IF(O246="sníž. přenesená",K246,0)</f>
        <v>0</v>
      </c>
      <c r="BI246" s="153">
        <f>IF(O246="nulová",K246,0)</f>
        <v>0</v>
      </c>
      <c r="BJ246" s="18" t="s">
        <v>84</v>
      </c>
      <c r="BK246" s="153">
        <f>ROUND(P246*H246,2)</f>
        <v>0</v>
      </c>
      <c r="BL246" s="18" t="s">
        <v>174</v>
      </c>
      <c r="BM246" s="152" t="s">
        <v>1805</v>
      </c>
    </row>
    <row r="247" spans="2:65" s="12" customFormat="1" x14ac:dyDescent="0.2">
      <c r="B247" s="164"/>
      <c r="D247" s="165" t="s">
        <v>603</v>
      </c>
      <c r="E247" s="166" t="s">
        <v>3</v>
      </c>
      <c r="F247" s="167" t="s">
        <v>1806</v>
      </c>
      <c r="H247" s="168">
        <v>0.28599999999999998</v>
      </c>
      <c r="I247" s="169"/>
      <c r="J247" s="169"/>
      <c r="M247" s="164"/>
      <c r="N247" s="170"/>
      <c r="X247" s="171"/>
      <c r="AT247" s="166" t="s">
        <v>603</v>
      </c>
      <c r="AU247" s="166" t="s">
        <v>86</v>
      </c>
      <c r="AV247" s="12" t="s">
        <v>86</v>
      </c>
      <c r="AW247" s="12" t="s">
        <v>4</v>
      </c>
      <c r="AX247" s="12" t="s">
        <v>76</v>
      </c>
      <c r="AY247" s="166" t="s">
        <v>165</v>
      </c>
    </row>
    <row r="248" spans="2:65" s="15" customFormat="1" x14ac:dyDescent="0.2">
      <c r="B248" s="194"/>
      <c r="D248" s="165" t="s">
        <v>603</v>
      </c>
      <c r="E248" s="195" t="s">
        <v>3</v>
      </c>
      <c r="F248" s="196" t="s">
        <v>1807</v>
      </c>
      <c r="H248" s="197">
        <v>0.28599999999999998</v>
      </c>
      <c r="I248" s="198"/>
      <c r="J248" s="198"/>
      <c r="M248" s="194"/>
      <c r="N248" s="199"/>
      <c r="X248" s="200"/>
      <c r="AT248" s="195" t="s">
        <v>603</v>
      </c>
      <c r="AU248" s="195" t="s">
        <v>86</v>
      </c>
      <c r="AV248" s="15" t="s">
        <v>164</v>
      </c>
      <c r="AW248" s="15" t="s">
        <v>5</v>
      </c>
      <c r="AX248" s="15" t="s">
        <v>76</v>
      </c>
      <c r="AY248" s="195" t="s">
        <v>165</v>
      </c>
    </row>
    <row r="249" spans="2:65" s="14" customFormat="1" x14ac:dyDescent="0.2">
      <c r="B249" s="185"/>
      <c r="D249" s="165" t="s">
        <v>603</v>
      </c>
      <c r="E249" s="186" t="s">
        <v>3</v>
      </c>
      <c r="F249" s="187" t="s">
        <v>1808</v>
      </c>
      <c r="H249" s="186" t="s">
        <v>3</v>
      </c>
      <c r="I249" s="188"/>
      <c r="J249" s="188"/>
      <c r="M249" s="185"/>
      <c r="N249" s="189"/>
      <c r="X249" s="190"/>
      <c r="AT249" s="186" t="s">
        <v>603</v>
      </c>
      <c r="AU249" s="186" t="s">
        <v>86</v>
      </c>
      <c r="AV249" s="14" t="s">
        <v>84</v>
      </c>
      <c r="AW249" s="14" t="s">
        <v>4</v>
      </c>
      <c r="AX249" s="14" t="s">
        <v>76</v>
      </c>
      <c r="AY249" s="186" t="s">
        <v>165</v>
      </c>
    </row>
    <row r="250" spans="2:65" s="12" customFormat="1" ht="20" x14ac:dyDescent="0.2">
      <c r="B250" s="164"/>
      <c r="D250" s="165" t="s">
        <v>603</v>
      </c>
      <c r="E250" s="166" t="s">
        <v>3</v>
      </c>
      <c r="F250" s="167" t="s">
        <v>1809</v>
      </c>
      <c r="H250" s="168">
        <v>1.048</v>
      </c>
      <c r="I250" s="169"/>
      <c r="J250" s="169"/>
      <c r="M250" s="164"/>
      <c r="N250" s="170"/>
      <c r="X250" s="171"/>
      <c r="AT250" s="166" t="s">
        <v>603</v>
      </c>
      <c r="AU250" s="166" t="s">
        <v>86</v>
      </c>
      <c r="AV250" s="12" t="s">
        <v>86</v>
      </c>
      <c r="AW250" s="12" t="s">
        <v>4</v>
      </c>
      <c r="AX250" s="12" t="s">
        <v>76</v>
      </c>
      <c r="AY250" s="166" t="s">
        <v>165</v>
      </c>
    </row>
    <row r="251" spans="2:65" s="12" customFormat="1" x14ac:dyDescent="0.2">
      <c r="B251" s="164"/>
      <c r="D251" s="165" t="s">
        <v>603</v>
      </c>
      <c r="E251" s="166" t="s">
        <v>3</v>
      </c>
      <c r="F251" s="167" t="s">
        <v>1810</v>
      </c>
      <c r="H251" s="168">
        <v>0.66500000000000004</v>
      </c>
      <c r="I251" s="169"/>
      <c r="J251" s="169"/>
      <c r="M251" s="164"/>
      <c r="N251" s="170"/>
      <c r="X251" s="171"/>
      <c r="AT251" s="166" t="s">
        <v>603</v>
      </c>
      <c r="AU251" s="166" t="s">
        <v>86</v>
      </c>
      <c r="AV251" s="12" t="s">
        <v>86</v>
      </c>
      <c r="AW251" s="12" t="s">
        <v>5</v>
      </c>
      <c r="AX251" s="12" t="s">
        <v>76</v>
      </c>
      <c r="AY251" s="166" t="s">
        <v>165</v>
      </c>
    </row>
    <row r="252" spans="2:65" s="15" customFormat="1" x14ac:dyDescent="0.2">
      <c r="B252" s="194"/>
      <c r="D252" s="165" t="s">
        <v>603</v>
      </c>
      <c r="E252" s="195" t="s">
        <v>3</v>
      </c>
      <c r="F252" s="196" t="s">
        <v>1807</v>
      </c>
      <c r="H252" s="197">
        <v>1.7130000000000001</v>
      </c>
      <c r="I252" s="198"/>
      <c r="J252" s="198"/>
      <c r="M252" s="194"/>
      <c r="N252" s="199"/>
      <c r="X252" s="200"/>
      <c r="AT252" s="195" t="s">
        <v>603</v>
      </c>
      <c r="AU252" s="195" t="s">
        <v>86</v>
      </c>
      <c r="AV252" s="15" t="s">
        <v>164</v>
      </c>
      <c r="AW252" s="15" t="s">
        <v>5</v>
      </c>
      <c r="AX252" s="15" t="s">
        <v>76</v>
      </c>
      <c r="AY252" s="195" t="s">
        <v>165</v>
      </c>
    </row>
    <row r="253" spans="2:65" s="12" customFormat="1" ht="20" x14ac:dyDescent="0.2">
      <c r="B253" s="164"/>
      <c r="D253" s="165" t="s">
        <v>603</v>
      </c>
      <c r="E253" s="166" t="s">
        <v>3</v>
      </c>
      <c r="F253" s="167" t="s">
        <v>1811</v>
      </c>
      <c r="H253" s="168">
        <v>8.1000000000000003E-2</v>
      </c>
      <c r="I253" s="169"/>
      <c r="J253" s="169"/>
      <c r="M253" s="164"/>
      <c r="N253" s="170"/>
      <c r="X253" s="171"/>
      <c r="AT253" s="166" t="s">
        <v>603</v>
      </c>
      <c r="AU253" s="166" t="s">
        <v>86</v>
      </c>
      <c r="AV253" s="12" t="s">
        <v>86</v>
      </c>
      <c r="AW253" s="12" t="s">
        <v>5</v>
      </c>
      <c r="AX253" s="12" t="s">
        <v>76</v>
      </c>
      <c r="AY253" s="166" t="s">
        <v>165</v>
      </c>
    </row>
    <row r="254" spans="2:65" s="12" customFormat="1" x14ac:dyDescent="0.2">
      <c r="B254" s="164"/>
      <c r="D254" s="165" t="s">
        <v>603</v>
      </c>
      <c r="E254" s="166" t="s">
        <v>3</v>
      </c>
      <c r="F254" s="167" t="s">
        <v>1812</v>
      </c>
      <c r="H254" s="168">
        <v>0.05</v>
      </c>
      <c r="I254" s="169"/>
      <c r="J254" s="169"/>
      <c r="M254" s="164"/>
      <c r="N254" s="170"/>
      <c r="X254" s="171"/>
      <c r="AT254" s="166" t="s">
        <v>603</v>
      </c>
      <c r="AU254" s="166" t="s">
        <v>86</v>
      </c>
      <c r="AV254" s="12" t="s">
        <v>86</v>
      </c>
      <c r="AW254" s="12" t="s">
        <v>5</v>
      </c>
      <c r="AX254" s="12" t="s">
        <v>76</v>
      </c>
      <c r="AY254" s="166" t="s">
        <v>165</v>
      </c>
    </row>
    <row r="255" spans="2:65" s="15" customFormat="1" x14ac:dyDescent="0.2">
      <c r="B255" s="194"/>
      <c r="D255" s="165" t="s">
        <v>603</v>
      </c>
      <c r="E255" s="195" t="s">
        <v>3</v>
      </c>
      <c r="F255" s="196" t="s">
        <v>1807</v>
      </c>
      <c r="H255" s="197">
        <v>0.13100000000000001</v>
      </c>
      <c r="I255" s="198"/>
      <c r="J255" s="198"/>
      <c r="M255" s="194"/>
      <c r="N255" s="199"/>
      <c r="X255" s="200"/>
      <c r="AT255" s="195" t="s">
        <v>603</v>
      </c>
      <c r="AU255" s="195" t="s">
        <v>86</v>
      </c>
      <c r="AV255" s="15" t="s">
        <v>164</v>
      </c>
      <c r="AW255" s="15" t="s">
        <v>5</v>
      </c>
      <c r="AX255" s="15" t="s">
        <v>76</v>
      </c>
      <c r="AY255" s="195" t="s">
        <v>165</v>
      </c>
    </row>
    <row r="256" spans="2:65" s="13" customFormat="1" x14ac:dyDescent="0.2">
      <c r="B256" s="172"/>
      <c r="D256" s="165" t="s">
        <v>603</v>
      </c>
      <c r="E256" s="173" t="s">
        <v>3</v>
      </c>
      <c r="F256" s="174" t="s">
        <v>606</v>
      </c>
      <c r="H256" s="175">
        <v>2.13</v>
      </c>
      <c r="I256" s="176"/>
      <c r="J256" s="176"/>
      <c r="M256" s="172"/>
      <c r="N256" s="177"/>
      <c r="X256" s="178"/>
      <c r="AT256" s="173" t="s">
        <v>603</v>
      </c>
      <c r="AU256" s="173" t="s">
        <v>86</v>
      </c>
      <c r="AV256" s="13" t="s">
        <v>174</v>
      </c>
      <c r="AW256" s="13" t="s">
        <v>5</v>
      </c>
      <c r="AX256" s="13" t="s">
        <v>84</v>
      </c>
      <c r="AY256" s="173" t="s">
        <v>165</v>
      </c>
    </row>
    <row r="257" spans="2:65" s="1" customFormat="1" ht="44.25" customHeight="1" x14ac:dyDescent="0.2">
      <c r="B257" s="138"/>
      <c r="C257" s="139" t="s">
        <v>330</v>
      </c>
      <c r="D257" s="139" t="s">
        <v>170</v>
      </c>
      <c r="E257" s="140" t="s">
        <v>1813</v>
      </c>
      <c r="F257" s="141" t="s">
        <v>1814</v>
      </c>
      <c r="G257" s="142" t="s">
        <v>727</v>
      </c>
      <c r="H257" s="143">
        <v>26</v>
      </c>
      <c r="I257" s="144"/>
      <c r="J257" s="144"/>
      <c r="K257" s="145">
        <f>ROUND(P257*H257,2)</f>
        <v>0</v>
      </c>
      <c r="L257" s="146"/>
      <c r="M257" s="33"/>
      <c r="N257" s="147" t="s">
        <v>3</v>
      </c>
      <c r="O257" s="148" t="s">
        <v>45</v>
      </c>
      <c r="P257" s="149">
        <f>I257+J257</f>
        <v>0</v>
      </c>
      <c r="Q257" s="149">
        <f>ROUND(I257*H257,2)</f>
        <v>0</v>
      </c>
      <c r="R257" s="149">
        <f>ROUND(J257*H257,2)</f>
        <v>0</v>
      </c>
      <c r="T257" s="150">
        <f>S257*H257</f>
        <v>0</v>
      </c>
      <c r="U257" s="150">
        <v>0.17488999999999999</v>
      </c>
      <c r="V257" s="150">
        <f>U257*H257</f>
        <v>4.5471399999999997</v>
      </c>
      <c r="W257" s="150">
        <v>0</v>
      </c>
      <c r="X257" s="151">
        <f>W257*H257</f>
        <v>0</v>
      </c>
      <c r="AR257" s="152" t="s">
        <v>174</v>
      </c>
      <c r="AT257" s="152" t="s">
        <v>170</v>
      </c>
      <c r="AU257" s="152" t="s">
        <v>86</v>
      </c>
      <c r="AY257" s="18" t="s">
        <v>165</v>
      </c>
      <c r="BE257" s="153">
        <f>IF(O257="základní",K257,0)</f>
        <v>0</v>
      </c>
      <c r="BF257" s="153">
        <f>IF(O257="snížená",K257,0)</f>
        <v>0</v>
      </c>
      <c r="BG257" s="153">
        <f>IF(O257="zákl. přenesená",K257,0)</f>
        <v>0</v>
      </c>
      <c r="BH257" s="153">
        <f>IF(O257="sníž. přenesená",K257,0)</f>
        <v>0</v>
      </c>
      <c r="BI257" s="153">
        <f>IF(O257="nulová",K257,0)</f>
        <v>0</v>
      </c>
      <c r="BJ257" s="18" t="s">
        <v>84</v>
      </c>
      <c r="BK257" s="153">
        <f>ROUND(P257*H257,2)</f>
        <v>0</v>
      </c>
      <c r="BL257" s="18" t="s">
        <v>174</v>
      </c>
      <c r="BM257" s="152" t="s">
        <v>1815</v>
      </c>
    </row>
    <row r="258" spans="2:65" s="1" customFormat="1" ht="37.75" customHeight="1" x14ac:dyDescent="0.2">
      <c r="B258" s="138"/>
      <c r="C258" s="154" t="s">
        <v>333</v>
      </c>
      <c r="D258" s="154" t="s">
        <v>162</v>
      </c>
      <c r="E258" s="155" t="s">
        <v>1816</v>
      </c>
      <c r="F258" s="156" t="s">
        <v>1817</v>
      </c>
      <c r="G258" s="157" t="s">
        <v>727</v>
      </c>
      <c r="H258" s="158">
        <v>26</v>
      </c>
      <c r="I258" s="159"/>
      <c r="J258" s="160"/>
      <c r="K258" s="161">
        <f>ROUND(P258*H258,2)</f>
        <v>0</v>
      </c>
      <c r="L258" s="160"/>
      <c r="M258" s="162"/>
      <c r="N258" s="163" t="s">
        <v>3</v>
      </c>
      <c r="O258" s="148" t="s">
        <v>45</v>
      </c>
      <c r="P258" s="149">
        <f>I258+J258</f>
        <v>0</v>
      </c>
      <c r="Q258" s="149">
        <f>ROUND(I258*H258,2)</f>
        <v>0</v>
      </c>
      <c r="R258" s="149">
        <f>ROUND(J258*H258,2)</f>
        <v>0</v>
      </c>
      <c r="T258" s="150">
        <f>S258*H258</f>
        <v>0</v>
      </c>
      <c r="U258" s="150">
        <v>7.7000000000000002E-3</v>
      </c>
      <c r="V258" s="150">
        <f>U258*H258</f>
        <v>0.20020000000000002</v>
      </c>
      <c r="W258" s="150">
        <v>0</v>
      </c>
      <c r="X258" s="151">
        <f>W258*H258</f>
        <v>0</v>
      </c>
      <c r="AR258" s="152" t="s">
        <v>193</v>
      </c>
      <c r="AT258" s="152" t="s">
        <v>162</v>
      </c>
      <c r="AU258" s="152" t="s">
        <v>86</v>
      </c>
      <c r="AY258" s="18" t="s">
        <v>165</v>
      </c>
      <c r="BE258" s="153">
        <f>IF(O258="základní",K258,0)</f>
        <v>0</v>
      </c>
      <c r="BF258" s="153">
        <f>IF(O258="snížená",K258,0)</f>
        <v>0</v>
      </c>
      <c r="BG258" s="153">
        <f>IF(O258="zákl. přenesená",K258,0)</f>
        <v>0</v>
      </c>
      <c r="BH258" s="153">
        <f>IF(O258="sníž. přenesená",K258,0)</f>
        <v>0</v>
      </c>
      <c r="BI258" s="153">
        <f>IF(O258="nulová",K258,0)</f>
        <v>0</v>
      </c>
      <c r="BJ258" s="18" t="s">
        <v>84</v>
      </c>
      <c r="BK258" s="153">
        <f>ROUND(P258*H258,2)</f>
        <v>0</v>
      </c>
      <c r="BL258" s="18" t="s">
        <v>174</v>
      </c>
      <c r="BM258" s="152" t="s">
        <v>1818</v>
      </c>
    </row>
    <row r="259" spans="2:65" s="1" customFormat="1" ht="24.15" customHeight="1" x14ac:dyDescent="0.2">
      <c r="B259" s="138"/>
      <c r="C259" s="139" t="s">
        <v>337</v>
      </c>
      <c r="D259" s="139" t="s">
        <v>170</v>
      </c>
      <c r="E259" s="140" t="s">
        <v>1819</v>
      </c>
      <c r="F259" s="141" t="s">
        <v>1820</v>
      </c>
      <c r="G259" s="142" t="s">
        <v>727</v>
      </c>
      <c r="H259" s="143">
        <v>26</v>
      </c>
      <c r="I259" s="144"/>
      <c r="J259" s="144"/>
      <c r="K259" s="145">
        <f>ROUND(P259*H259,2)</f>
        <v>0</v>
      </c>
      <c r="L259" s="146"/>
      <c r="M259" s="33"/>
      <c r="N259" s="147" t="s">
        <v>3</v>
      </c>
      <c r="O259" s="148" t="s">
        <v>45</v>
      </c>
      <c r="P259" s="149">
        <f>I259+J259</f>
        <v>0</v>
      </c>
      <c r="Q259" s="149">
        <f>ROUND(I259*H259,2)</f>
        <v>0</v>
      </c>
      <c r="R259" s="149">
        <f>ROUND(J259*H259,2)</f>
        <v>0</v>
      </c>
      <c r="T259" s="150">
        <f>S259*H259</f>
        <v>0</v>
      </c>
      <c r="U259" s="150">
        <v>4.0000000000000002E-4</v>
      </c>
      <c r="V259" s="150">
        <f>U259*H259</f>
        <v>1.0400000000000001E-2</v>
      </c>
      <c r="W259" s="150">
        <v>0</v>
      </c>
      <c r="X259" s="151">
        <f>W259*H259</f>
        <v>0</v>
      </c>
      <c r="AR259" s="152" t="s">
        <v>174</v>
      </c>
      <c r="AT259" s="152" t="s">
        <v>170</v>
      </c>
      <c r="AU259" s="152" t="s">
        <v>86</v>
      </c>
      <c r="AY259" s="18" t="s">
        <v>165</v>
      </c>
      <c r="BE259" s="153">
        <f>IF(O259="základní",K259,0)</f>
        <v>0</v>
      </c>
      <c r="BF259" s="153">
        <f>IF(O259="snížená",K259,0)</f>
        <v>0</v>
      </c>
      <c r="BG259" s="153">
        <f>IF(O259="zákl. přenesená",K259,0)</f>
        <v>0</v>
      </c>
      <c r="BH259" s="153">
        <f>IF(O259="sníž. přenesená",K259,0)</f>
        <v>0</v>
      </c>
      <c r="BI259" s="153">
        <f>IF(O259="nulová",K259,0)</f>
        <v>0</v>
      </c>
      <c r="BJ259" s="18" t="s">
        <v>84</v>
      </c>
      <c r="BK259" s="153">
        <f>ROUND(P259*H259,2)</f>
        <v>0</v>
      </c>
      <c r="BL259" s="18" t="s">
        <v>174</v>
      </c>
      <c r="BM259" s="152" t="s">
        <v>1821</v>
      </c>
    </row>
    <row r="260" spans="2:65" s="1" customFormat="1" ht="16.5" customHeight="1" x14ac:dyDescent="0.2">
      <c r="B260" s="138"/>
      <c r="C260" s="154" t="s">
        <v>340</v>
      </c>
      <c r="D260" s="154" t="s">
        <v>162</v>
      </c>
      <c r="E260" s="155" t="s">
        <v>1822</v>
      </c>
      <c r="F260" s="156" t="s">
        <v>1823</v>
      </c>
      <c r="G260" s="157" t="s">
        <v>727</v>
      </c>
      <c r="H260" s="158">
        <v>26</v>
      </c>
      <c r="I260" s="159"/>
      <c r="J260" s="160"/>
      <c r="K260" s="161">
        <f>ROUND(P260*H260,2)</f>
        <v>0</v>
      </c>
      <c r="L260" s="160"/>
      <c r="M260" s="162"/>
      <c r="N260" s="163" t="s">
        <v>3</v>
      </c>
      <c r="O260" s="148" t="s">
        <v>45</v>
      </c>
      <c r="P260" s="149">
        <f>I260+J260</f>
        <v>0</v>
      </c>
      <c r="Q260" s="149">
        <f>ROUND(I260*H260,2)</f>
        <v>0</v>
      </c>
      <c r="R260" s="149">
        <f>ROUND(J260*H260,2)</f>
        <v>0</v>
      </c>
      <c r="T260" s="150">
        <f>S260*H260</f>
        <v>0</v>
      </c>
      <c r="U260" s="150">
        <v>9.6000000000000002E-2</v>
      </c>
      <c r="V260" s="150">
        <f>U260*H260</f>
        <v>2.496</v>
      </c>
      <c r="W260" s="150">
        <v>0</v>
      </c>
      <c r="X260" s="151">
        <f>W260*H260</f>
        <v>0</v>
      </c>
      <c r="AR260" s="152" t="s">
        <v>193</v>
      </c>
      <c r="AT260" s="152" t="s">
        <v>162</v>
      </c>
      <c r="AU260" s="152" t="s">
        <v>86</v>
      </c>
      <c r="AY260" s="18" t="s">
        <v>165</v>
      </c>
      <c r="BE260" s="153">
        <f>IF(O260="základní",K260,0)</f>
        <v>0</v>
      </c>
      <c r="BF260" s="153">
        <f>IF(O260="snížená",K260,0)</f>
        <v>0</v>
      </c>
      <c r="BG260" s="153">
        <f>IF(O260="zákl. přenesená",K260,0)</f>
        <v>0</v>
      </c>
      <c r="BH260" s="153">
        <f>IF(O260="sníž. přenesená",K260,0)</f>
        <v>0</v>
      </c>
      <c r="BI260" s="153">
        <f>IF(O260="nulová",K260,0)</f>
        <v>0</v>
      </c>
      <c r="BJ260" s="18" t="s">
        <v>84</v>
      </c>
      <c r="BK260" s="153">
        <f>ROUND(P260*H260,2)</f>
        <v>0</v>
      </c>
      <c r="BL260" s="18" t="s">
        <v>174</v>
      </c>
      <c r="BM260" s="152" t="s">
        <v>1824</v>
      </c>
    </row>
    <row r="261" spans="2:65" s="1" customFormat="1" ht="49" customHeight="1" x14ac:dyDescent="0.2">
      <c r="B261" s="138"/>
      <c r="C261" s="139" t="s">
        <v>344</v>
      </c>
      <c r="D261" s="139" t="s">
        <v>170</v>
      </c>
      <c r="E261" s="140" t="s">
        <v>1825</v>
      </c>
      <c r="F261" s="141" t="s">
        <v>1826</v>
      </c>
      <c r="G261" s="142" t="s">
        <v>173</v>
      </c>
      <c r="H261" s="143">
        <v>130</v>
      </c>
      <c r="I261" s="144"/>
      <c r="J261" s="144"/>
      <c r="K261" s="145">
        <f>ROUND(P261*H261,2)</f>
        <v>0</v>
      </c>
      <c r="L261" s="146"/>
      <c r="M261" s="33"/>
      <c r="N261" s="147" t="s">
        <v>3</v>
      </c>
      <c r="O261" s="148" t="s">
        <v>45</v>
      </c>
      <c r="P261" s="149">
        <f>I261+J261</f>
        <v>0</v>
      </c>
      <c r="Q261" s="149">
        <f>ROUND(I261*H261,2)</f>
        <v>0</v>
      </c>
      <c r="R261" s="149">
        <f>ROUND(J261*H261,2)</f>
        <v>0</v>
      </c>
      <c r="T261" s="150">
        <f>S261*H261</f>
        <v>0</v>
      </c>
      <c r="U261" s="150">
        <v>4.6339999999999999E-2</v>
      </c>
      <c r="V261" s="150">
        <f>U261*H261</f>
        <v>6.0241999999999996</v>
      </c>
      <c r="W261" s="150">
        <v>0</v>
      </c>
      <c r="X261" s="151">
        <f>W261*H261</f>
        <v>0</v>
      </c>
      <c r="AR261" s="152" t="s">
        <v>174</v>
      </c>
      <c r="AT261" s="152" t="s">
        <v>170</v>
      </c>
      <c r="AU261" s="152" t="s">
        <v>86</v>
      </c>
      <c r="AY261" s="18" t="s">
        <v>165</v>
      </c>
      <c r="BE261" s="153">
        <f>IF(O261="základní",K261,0)</f>
        <v>0</v>
      </c>
      <c r="BF261" s="153">
        <f>IF(O261="snížená",K261,0)</f>
        <v>0</v>
      </c>
      <c r="BG261" s="153">
        <f>IF(O261="zákl. přenesená",K261,0)</f>
        <v>0</v>
      </c>
      <c r="BH261" s="153">
        <f>IF(O261="sníž. přenesená",K261,0)</f>
        <v>0</v>
      </c>
      <c r="BI261" s="153">
        <f>IF(O261="nulová",K261,0)</f>
        <v>0</v>
      </c>
      <c r="BJ261" s="18" t="s">
        <v>84</v>
      </c>
      <c r="BK261" s="153">
        <f>ROUND(P261*H261,2)</f>
        <v>0</v>
      </c>
      <c r="BL261" s="18" t="s">
        <v>174</v>
      </c>
      <c r="BM261" s="152" t="s">
        <v>1827</v>
      </c>
    </row>
    <row r="262" spans="2:65" s="12" customFormat="1" x14ac:dyDescent="0.2">
      <c r="B262" s="164"/>
      <c r="D262" s="165" t="s">
        <v>603</v>
      </c>
      <c r="E262" s="166" t="s">
        <v>3</v>
      </c>
      <c r="F262" s="167" t="s">
        <v>1828</v>
      </c>
      <c r="H262" s="168">
        <v>65</v>
      </c>
      <c r="I262" s="169"/>
      <c r="J262" s="169"/>
      <c r="M262" s="164"/>
      <c r="N262" s="170"/>
      <c r="X262" s="171"/>
      <c r="AT262" s="166" t="s">
        <v>603</v>
      </c>
      <c r="AU262" s="166" t="s">
        <v>86</v>
      </c>
      <c r="AV262" s="12" t="s">
        <v>86</v>
      </c>
      <c r="AW262" s="12" t="s">
        <v>5</v>
      </c>
      <c r="AX262" s="12" t="s">
        <v>76</v>
      </c>
      <c r="AY262" s="166" t="s">
        <v>165</v>
      </c>
    </row>
    <row r="263" spans="2:65" s="12" customFormat="1" x14ac:dyDescent="0.2">
      <c r="B263" s="164"/>
      <c r="D263" s="165" t="s">
        <v>603</v>
      </c>
      <c r="E263" s="166" t="s">
        <v>3</v>
      </c>
      <c r="F263" s="167" t="s">
        <v>1829</v>
      </c>
      <c r="H263" s="168">
        <v>65</v>
      </c>
      <c r="I263" s="169"/>
      <c r="J263" s="169"/>
      <c r="M263" s="164"/>
      <c r="N263" s="170"/>
      <c r="X263" s="171"/>
      <c r="AT263" s="166" t="s">
        <v>603</v>
      </c>
      <c r="AU263" s="166" t="s">
        <v>86</v>
      </c>
      <c r="AV263" s="12" t="s">
        <v>86</v>
      </c>
      <c r="AW263" s="12" t="s">
        <v>5</v>
      </c>
      <c r="AX263" s="12" t="s">
        <v>76</v>
      </c>
      <c r="AY263" s="166" t="s">
        <v>165</v>
      </c>
    </row>
    <row r="264" spans="2:65" s="13" customFormat="1" x14ac:dyDescent="0.2">
      <c r="B264" s="172"/>
      <c r="D264" s="165" t="s">
        <v>603</v>
      </c>
      <c r="E264" s="173" t="s">
        <v>3</v>
      </c>
      <c r="F264" s="174" t="s">
        <v>606</v>
      </c>
      <c r="H264" s="175">
        <v>130</v>
      </c>
      <c r="I264" s="176"/>
      <c r="J264" s="176"/>
      <c r="M264" s="172"/>
      <c r="N264" s="177"/>
      <c r="X264" s="178"/>
      <c r="AT264" s="173" t="s">
        <v>603</v>
      </c>
      <c r="AU264" s="173" t="s">
        <v>86</v>
      </c>
      <c r="AV264" s="13" t="s">
        <v>174</v>
      </c>
      <c r="AW264" s="13" t="s">
        <v>5</v>
      </c>
      <c r="AX264" s="13" t="s">
        <v>84</v>
      </c>
      <c r="AY264" s="173" t="s">
        <v>165</v>
      </c>
    </row>
    <row r="265" spans="2:65" s="1" customFormat="1" ht="24.15" customHeight="1" x14ac:dyDescent="0.2">
      <c r="B265" s="138"/>
      <c r="C265" s="139" t="s">
        <v>348</v>
      </c>
      <c r="D265" s="139" t="s">
        <v>170</v>
      </c>
      <c r="E265" s="140" t="s">
        <v>1830</v>
      </c>
      <c r="F265" s="141" t="s">
        <v>1831</v>
      </c>
      <c r="G265" s="142" t="s">
        <v>173</v>
      </c>
      <c r="H265" s="143">
        <v>68</v>
      </c>
      <c r="I265" s="144"/>
      <c r="J265" s="144"/>
      <c r="K265" s="145">
        <f>ROUND(P265*H265,2)</f>
        <v>0</v>
      </c>
      <c r="L265" s="146"/>
      <c r="M265" s="33"/>
      <c r="N265" s="147" t="s">
        <v>3</v>
      </c>
      <c r="O265" s="148" t="s">
        <v>45</v>
      </c>
      <c r="P265" s="149">
        <f>I265+J265</f>
        <v>0</v>
      </c>
      <c r="Q265" s="149">
        <f>ROUND(I265*H265,2)</f>
        <v>0</v>
      </c>
      <c r="R265" s="149">
        <f>ROUND(J265*H265,2)</f>
        <v>0</v>
      </c>
      <c r="T265" s="150">
        <f>S265*H265</f>
        <v>0</v>
      </c>
      <c r="U265" s="150">
        <v>0</v>
      </c>
      <c r="V265" s="150">
        <f>U265*H265</f>
        <v>0</v>
      </c>
      <c r="W265" s="150">
        <v>0</v>
      </c>
      <c r="X265" s="151">
        <f>W265*H265</f>
        <v>0</v>
      </c>
      <c r="AR265" s="152" t="s">
        <v>174</v>
      </c>
      <c r="AT265" s="152" t="s">
        <v>170</v>
      </c>
      <c r="AU265" s="152" t="s">
        <v>86</v>
      </c>
      <c r="AY265" s="18" t="s">
        <v>165</v>
      </c>
      <c r="BE265" s="153">
        <f>IF(O265="základní",K265,0)</f>
        <v>0</v>
      </c>
      <c r="BF265" s="153">
        <f>IF(O265="snížená",K265,0)</f>
        <v>0</v>
      </c>
      <c r="BG265" s="153">
        <f>IF(O265="zákl. přenesená",K265,0)</f>
        <v>0</v>
      </c>
      <c r="BH265" s="153">
        <f>IF(O265="sníž. přenesená",K265,0)</f>
        <v>0</v>
      </c>
      <c r="BI265" s="153">
        <f>IF(O265="nulová",K265,0)</f>
        <v>0</v>
      </c>
      <c r="BJ265" s="18" t="s">
        <v>84</v>
      </c>
      <c r="BK265" s="153">
        <f>ROUND(P265*H265,2)</f>
        <v>0</v>
      </c>
      <c r="BL265" s="18" t="s">
        <v>174</v>
      </c>
      <c r="BM265" s="152" t="s">
        <v>1832</v>
      </c>
    </row>
    <row r="266" spans="2:65" s="1" customFormat="1" ht="37.75" customHeight="1" x14ac:dyDescent="0.2">
      <c r="B266" s="138"/>
      <c r="C266" s="154" t="s">
        <v>352</v>
      </c>
      <c r="D266" s="154" t="s">
        <v>162</v>
      </c>
      <c r="E266" s="155" t="s">
        <v>1833</v>
      </c>
      <c r="F266" s="156" t="s">
        <v>1834</v>
      </c>
      <c r="G266" s="157" t="s">
        <v>173</v>
      </c>
      <c r="H266" s="158">
        <v>74.8</v>
      </c>
      <c r="I266" s="159"/>
      <c r="J266" s="160"/>
      <c r="K266" s="161">
        <f>ROUND(P266*H266,2)</f>
        <v>0</v>
      </c>
      <c r="L266" s="160"/>
      <c r="M266" s="162"/>
      <c r="N266" s="163" t="s">
        <v>3</v>
      </c>
      <c r="O266" s="148" t="s">
        <v>45</v>
      </c>
      <c r="P266" s="149">
        <f>I266+J266</f>
        <v>0</v>
      </c>
      <c r="Q266" s="149">
        <f>ROUND(I266*H266,2)</f>
        <v>0</v>
      </c>
      <c r="R266" s="149">
        <f>ROUND(J266*H266,2)</f>
        <v>0</v>
      </c>
      <c r="T266" s="150">
        <f>S266*H266</f>
        <v>0</v>
      </c>
      <c r="U266" s="150">
        <v>0.10299999999999999</v>
      </c>
      <c r="V266" s="150">
        <f>U266*H266</f>
        <v>7.7043999999999997</v>
      </c>
      <c r="W266" s="150">
        <v>0</v>
      </c>
      <c r="X266" s="151">
        <f>W266*H266</f>
        <v>0</v>
      </c>
      <c r="AR266" s="152" t="s">
        <v>193</v>
      </c>
      <c r="AT266" s="152" t="s">
        <v>162</v>
      </c>
      <c r="AU266" s="152" t="s">
        <v>86</v>
      </c>
      <c r="AY266" s="18" t="s">
        <v>165</v>
      </c>
      <c r="BE266" s="153">
        <f>IF(O266="základní",K266,0)</f>
        <v>0</v>
      </c>
      <c r="BF266" s="153">
        <f>IF(O266="snížená",K266,0)</f>
        <v>0</v>
      </c>
      <c r="BG266" s="153">
        <f>IF(O266="zákl. přenesená",K266,0)</f>
        <v>0</v>
      </c>
      <c r="BH266" s="153">
        <f>IF(O266="sníž. přenesená",K266,0)</f>
        <v>0</v>
      </c>
      <c r="BI266" s="153">
        <f>IF(O266="nulová",K266,0)</f>
        <v>0</v>
      </c>
      <c r="BJ266" s="18" t="s">
        <v>84</v>
      </c>
      <c r="BK266" s="153">
        <f>ROUND(P266*H266,2)</f>
        <v>0</v>
      </c>
      <c r="BL266" s="18" t="s">
        <v>174</v>
      </c>
      <c r="BM266" s="152" t="s">
        <v>1835</v>
      </c>
    </row>
    <row r="267" spans="2:65" s="12" customFormat="1" x14ac:dyDescent="0.2">
      <c r="B267" s="164"/>
      <c r="D267" s="165" t="s">
        <v>603</v>
      </c>
      <c r="F267" s="167" t="s">
        <v>1836</v>
      </c>
      <c r="H267" s="168">
        <v>74.8</v>
      </c>
      <c r="I267" s="169"/>
      <c r="J267" s="169"/>
      <c r="M267" s="164"/>
      <c r="N267" s="170"/>
      <c r="X267" s="171"/>
      <c r="AT267" s="166" t="s">
        <v>603</v>
      </c>
      <c r="AU267" s="166" t="s">
        <v>86</v>
      </c>
      <c r="AV267" s="12" t="s">
        <v>86</v>
      </c>
      <c r="AW267" s="12" t="s">
        <v>4</v>
      </c>
      <c r="AX267" s="12" t="s">
        <v>84</v>
      </c>
      <c r="AY267" s="166" t="s">
        <v>165</v>
      </c>
    </row>
    <row r="268" spans="2:65" s="1" customFormat="1" ht="24.15" customHeight="1" x14ac:dyDescent="0.2">
      <c r="B268" s="138"/>
      <c r="C268" s="139" t="s">
        <v>356</v>
      </c>
      <c r="D268" s="139" t="s">
        <v>170</v>
      </c>
      <c r="E268" s="140" t="s">
        <v>1837</v>
      </c>
      <c r="F268" s="141" t="s">
        <v>1838</v>
      </c>
      <c r="G268" s="142" t="s">
        <v>173</v>
      </c>
      <c r="H268" s="143">
        <v>408</v>
      </c>
      <c r="I268" s="144"/>
      <c r="J268" s="144"/>
      <c r="K268" s="145">
        <f>ROUND(P268*H268,2)</f>
        <v>0</v>
      </c>
      <c r="L268" s="146"/>
      <c r="M268" s="33"/>
      <c r="N268" s="147" t="s">
        <v>3</v>
      </c>
      <c r="O268" s="148" t="s">
        <v>45</v>
      </c>
      <c r="P268" s="149">
        <f>I268+J268</f>
        <v>0</v>
      </c>
      <c r="Q268" s="149">
        <f>ROUND(I268*H268,2)</f>
        <v>0</v>
      </c>
      <c r="R268" s="149">
        <f>ROUND(J268*H268,2)</f>
        <v>0</v>
      </c>
      <c r="T268" s="150">
        <f>S268*H268</f>
        <v>0</v>
      </c>
      <c r="U268" s="150">
        <v>0</v>
      </c>
      <c r="V268" s="150">
        <f>U268*H268</f>
        <v>0</v>
      </c>
      <c r="W268" s="150">
        <v>0</v>
      </c>
      <c r="X268" s="151">
        <f>W268*H268</f>
        <v>0</v>
      </c>
      <c r="AR268" s="152" t="s">
        <v>174</v>
      </c>
      <c r="AT268" s="152" t="s">
        <v>170</v>
      </c>
      <c r="AU268" s="152" t="s">
        <v>86</v>
      </c>
      <c r="AY268" s="18" t="s">
        <v>165</v>
      </c>
      <c r="BE268" s="153">
        <f>IF(O268="základní",K268,0)</f>
        <v>0</v>
      </c>
      <c r="BF268" s="153">
        <f>IF(O268="snížená",K268,0)</f>
        <v>0</v>
      </c>
      <c r="BG268" s="153">
        <f>IF(O268="zákl. přenesená",K268,0)</f>
        <v>0</v>
      </c>
      <c r="BH268" s="153">
        <f>IF(O268="sníž. přenesená",K268,0)</f>
        <v>0</v>
      </c>
      <c r="BI268" s="153">
        <f>IF(O268="nulová",K268,0)</f>
        <v>0</v>
      </c>
      <c r="BJ268" s="18" t="s">
        <v>84</v>
      </c>
      <c r="BK268" s="153">
        <f>ROUND(P268*H268,2)</f>
        <v>0</v>
      </c>
      <c r="BL268" s="18" t="s">
        <v>174</v>
      </c>
      <c r="BM268" s="152" t="s">
        <v>1839</v>
      </c>
    </row>
    <row r="269" spans="2:65" s="12" customFormat="1" x14ac:dyDescent="0.2">
      <c r="B269" s="164"/>
      <c r="D269" s="165" t="s">
        <v>603</v>
      </c>
      <c r="E269" s="166" t="s">
        <v>3</v>
      </c>
      <c r="F269" s="167" t="s">
        <v>1840</v>
      </c>
      <c r="H269" s="168">
        <v>408</v>
      </c>
      <c r="I269" s="169"/>
      <c r="J269" s="169"/>
      <c r="M269" s="164"/>
      <c r="N269" s="170"/>
      <c r="X269" s="171"/>
      <c r="AT269" s="166" t="s">
        <v>603</v>
      </c>
      <c r="AU269" s="166" t="s">
        <v>86</v>
      </c>
      <c r="AV269" s="12" t="s">
        <v>86</v>
      </c>
      <c r="AW269" s="12" t="s">
        <v>5</v>
      </c>
      <c r="AX269" s="12" t="s">
        <v>84</v>
      </c>
      <c r="AY269" s="166" t="s">
        <v>165</v>
      </c>
    </row>
    <row r="270" spans="2:65" s="1" customFormat="1" ht="16.5" customHeight="1" x14ac:dyDescent="0.2">
      <c r="B270" s="138"/>
      <c r="C270" s="154" t="s">
        <v>360</v>
      </c>
      <c r="D270" s="154" t="s">
        <v>162</v>
      </c>
      <c r="E270" s="155" t="s">
        <v>1841</v>
      </c>
      <c r="F270" s="156" t="s">
        <v>1842</v>
      </c>
      <c r="G270" s="157" t="s">
        <v>173</v>
      </c>
      <c r="H270" s="158">
        <v>448.8</v>
      </c>
      <c r="I270" s="159"/>
      <c r="J270" s="160"/>
      <c r="K270" s="161">
        <f>ROUND(P270*H270,2)</f>
        <v>0</v>
      </c>
      <c r="L270" s="160"/>
      <c r="M270" s="162"/>
      <c r="N270" s="163" t="s">
        <v>3</v>
      </c>
      <c r="O270" s="148" t="s">
        <v>45</v>
      </c>
      <c r="P270" s="149">
        <f>I270+J270</f>
        <v>0</v>
      </c>
      <c r="Q270" s="149">
        <f>ROUND(I270*H270,2)</f>
        <v>0</v>
      </c>
      <c r="R270" s="149">
        <f>ROUND(J270*H270,2)</f>
        <v>0</v>
      </c>
      <c r="T270" s="150">
        <f>S270*H270</f>
        <v>0</v>
      </c>
      <c r="U270" s="150">
        <v>1E-4</v>
      </c>
      <c r="V270" s="150">
        <f>U270*H270</f>
        <v>4.4880000000000003E-2</v>
      </c>
      <c r="W270" s="150">
        <v>0</v>
      </c>
      <c r="X270" s="151">
        <f>W270*H270</f>
        <v>0</v>
      </c>
      <c r="AR270" s="152" t="s">
        <v>193</v>
      </c>
      <c r="AT270" s="152" t="s">
        <v>162</v>
      </c>
      <c r="AU270" s="152" t="s">
        <v>86</v>
      </c>
      <c r="AY270" s="18" t="s">
        <v>165</v>
      </c>
      <c r="BE270" s="153">
        <f>IF(O270="základní",K270,0)</f>
        <v>0</v>
      </c>
      <c r="BF270" s="153">
        <f>IF(O270="snížená",K270,0)</f>
        <v>0</v>
      </c>
      <c r="BG270" s="153">
        <f>IF(O270="zákl. přenesená",K270,0)</f>
        <v>0</v>
      </c>
      <c r="BH270" s="153">
        <f>IF(O270="sníž. přenesená",K270,0)</f>
        <v>0</v>
      </c>
      <c r="BI270" s="153">
        <f>IF(O270="nulová",K270,0)</f>
        <v>0</v>
      </c>
      <c r="BJ270" s="18" t="s">
        <v>84</v>
      </c>
      <c r="BK270" s="153">
        <f>ROUND(P270*H270,2)</f>
        <v>0</v>
      </c>
      <c r="BL270" s="18" t="s">
        <v>174</v>
      </c>
      <c r="BM270" s="152" t="s">
        <v>1843</v>
      </c>
    </row>
    <row r="271" spans="2:65" s="12" customFormat="1" x14ac:dyDescent="0.2">
      <c r="B271" s="164"/>
      <c r="D271" s="165" t="s">
        <v>603</v>
      </c>
      <c r="F271" s="167" t="s">
        <v>1844</v>
      </c>
      <c r="H271" s="168">
        <v>448.8</v>
      </c>
      <c r="I271" s="169"/>
      <c r="J271" s="169"/>
      <c r="M271" s="164"/>
      <c r="N271" s="170"/>
      <c r="X271" s="171"/>
      <c r="AT271" s="166" t="s">
        <v>603</v>
      </c>
      <c r="AU271" s="166" t="s">
        <v>86</v>
      </c>
      <c r="AV271" s="12" t="s">
        <v>86</v>
      </c>
      <c r="AW271" s="12" t="s">
        <v>4</v>
      </c>
      <c r="AX271" s="12" t="s">
        <v>84</v>
      </c>
      <c r="AY271" s="166" t="s">
        <v>165</v>
      </c>
    </row>
    <row r="272" spans="2:65" s="1" customFormat="1" ht="24.15" customHeight="1" x14ac:dyDescent="0.2">
      <c r="B272" s="138"/>
      <c r="C272" s="139" t="s">
        <v>364</v>
      </c>
      <c r="D272" s="139" t="s">
        <v>170</v>
      </c>
      <c r="E272" s="140" t="s">
        <v>1845</v>
      </c>
      <c r="F272" s="141" t="s">
        <v>1846</v>
      </c>
      <c r="G272" s="142" t="s">
        <v>173</v>
      </c>
      <c r="H272" s="143">
        <v>68</v>
      </c>
      <c r="I272" s="144"/>
      <c r="J272" s="144"/>
      <c r="K272" s="145">
        <f>ROUND(P272*H272,2)</f>
        <v>0</v>
      </c>
      <c r="L272" s="146"/>
      <c r="M272" s="33"/>
      <c r="N272" s="147" t="s">
        <v>3</v>
      </c>
      <c r="O272" s="148" t="s">
        <v>45</v>
      </c>
      <c r="P272" s="149">
        <f>I272+J272</f>
        <v>0</v>
      </c>
      <c r="Q272" s="149">
        <f>ROUND(I272*H272,2)</f>
        <v>0</v>
      </c>
      <c r="R272" s="149">
        <f>ROUND(J272*H272,2)</f>
        <v>0</v>
      </c>
      <c r="T272" s="150">
        <f>S272*H272</f>
        <v>0</v>
      </c>
      <c r="U272" s="150">
        <v>0</v>
      </c>
      <c r="V272" s="150">
        <f>U272*H272</f>
        <v>0</v>
      </c>
      <c r="W272" s="150">
        <v>0</v>
      </c>
      <c r="X272" s="151">
        <f>W272*H272</f>
        <v>0</v>
      </c>
      <c r="AR272" s="152" t="s">
        <v>174</v>
      </c>
      <c r="AT272" s="152" t="s">
        <v>170</v>
      </c>
      <c r="AU272" s="152" t="s">
        <v>86</v>
      </c>
      <c r="AY272" s="18" t="s">
        <v>165</v>
      </c>
      <c r="BE272" s="153">
        <f>IF(O272="základní",K272,0)</f>
        <v>0</v>
      </c>
      <c r="BF272" s="153">
        <f>IF(O272="snížená",K272,0)</f>
        <v>0</v>
      </c>
      <c r="BG272" s="153">
        <f>IF(O272="zákl. přenesená",K272,0)</f>
        <v>0</v>
      </c>
      <c r="BH272" s="153">
        <f>IF(O272="sníž. přenesená",K272,0)</f>
        <v>0</v>
      </c>
      <c r="BI272" s="153">
        <f>IF(O272="nulová",K272,0)</f>
        <v>0</v>
      </c>
      <c r="BJ272" s="18" t="s">
        <v>84</v>
      </c>
      <c r="BK272" s="153">
        <f>ROUND(P272*H272,2)</f>
        <v>0</v>
      </c>
      <c r="BL272" s="18" t="s">
        <v>174</v>
      </c>
      <c r="BM272" s="152" t="s">
        <v>1847</v>
      </c>
    </row>
    <row r="273" spans="2:65" s="1" customFormat="1" ht="16.5" customHeight="1" x14ac:dyDescent="0.2">
      <c r="B273" s="138"/>
      <c r="C273" s="154" t="s">
        <v>368</v>
      </c>
      <c r="D273" s="154" t="s">
        <v>162</v>
      </c>
      <c r="E273" s="155" t="s">
        <v>1848</v>
      </c>
      <c r="F273" s="156" t="s">
        <v>1849</v>
      </c>
      <c r="G273" s="157" t="s">
        <v>173</v>
      </c>
      <c r="H273" s="158">
        <v>68</v>
      </c>
      <c r="I273" s="159"/>
      <c r="J273" s="160"/>
      <c r="K273" s="161">
        <f>ROUND(P273*H273,2)</f>
        <v>0</v>
      </c>
      <c r="L273" s="160"/>
      <c r="M273" s="162"/>
      <c r="N273" s="163" t="s">
        <v>3</v>
      </c>
      <c r="O273" s="148" t="s">
        <v>45</v>
      </c>
      <c r="P273" s="149">
        <f>I273+J273</f>
        <v>0</v>
      </c>
      <c r="Q273" s="149">
        <f>ROUND(I273*H273,2)</f>
        <v>0</v>
      </c>
      <c r="R273" s="149">
        <f>ROUND(J273*H273,2)</f>
        <v>0</v>
      </c>
      <c r="T273" s="150">
        <f>S273*H273</f>
        <v>0</v>
      </c>
      <c r="U273" s="150">
        <v>1E-4</v>
      </c>
      <c r="V273" s="150">
        <f>U273*H273</f>
        <v>6.8000000000000005E-3</v>
      </c>
      <c r="W273" s="150">
        <v>0</v>
      </c>
      <c r="X273" s="151">
        <f>W273*H273</f>
        <v>0</v>
      </c>
      <c r="AR273" s="152" t="s">
        <v>193</v>
      </c>
      <c r="AT273" s="152" t="s">
        <v>162</v>
      </c>
      <c r="AU273" s="152" t="s">
        <v>86</v>
      </c>
      <c r="AY273" s="18" t="s">
        <v>165</v>
      </c>
      <c r="BE273" s="153">
        <f>IF(O273="základní",K273,0)</f>
        <v>0</v>
      </c>
      <c r="BF273" s="153">
        <f>IF(O273="snížená",K273,0)</f>
        <v>0</v>
      </c>
      <c r="BG273" s="153">
        <f>IF(O273="zákl. přenesená",K273,0)</f>
        <v>0</v>
      </c>
      <c r="BH273" s="153">
        <f>IF(O273="sníž. přenesená",K273,0)</f>
        <v>0</v>
      </c>
      <c r="BI273" s="153">
        <f>IF(O273="nulová",K273,0)</f>
        <v>0</v>
      </c>
      <c r="BJ273" s="18" t="s">
        <v>84</v>
      </c>
      <c r="BK273" s="153">
        <f>ROUND(P273*H273,2)</f>
        <v>0</v>
      </c>
      <c r="BL273" s="18" t="s">
        <v>174</v>
      </c>
      <c r="BM273" s="152" t="s">
        <v>1850</v>
      </c>
    </row>
    <row r="274" spans="2:65" s="1" customFormat="1" ht="16.5" customHeight="1" x14ac:dyDescent="0.2">
      <c r="B274" s="138"/>
      <c r="C274" s="139" t="s">
        <v>372</v>
      </c>
      <c r="D274" s="139" t="s">
        <v>170</v>
      </c>
      <c r="E274" s="140" t="s">
        <v>1851</v>
      </c>
      <c r="F274" s="141" t="s">
        <v>1852</v>
      </c>
      <c r="G274" s="142" t="s">
        <v>727</v>
      </c>
      <c r="H274" s="143">
        <v>26</v>
      </c>
      <c r="I274" s="144"/>
      <c r="J274" s="144"/>
      <c r="K274" s="145">
        <f>ROUND(P274*H274,2)</f>
        <v>0</v>
      </c>
      <c r="L274" s="146"/>
      <c r="M274" s="33"/>
      <c r="N274" s="147" t="s">
        <v>3</v>
      </c>
      <c r="O274" s="148" t="s">
        <v>45</v>
      </c>
      <c r="P274" s="149">
        <f>I274+J274</f>
        <v>0</v>
      </c>
      <c r="Q274" s="149">
        <f>ROUND(I274*H274,2)</f>
        <v>0</v>
      </c>
      <c r="R274" s="149">
        <f>ROUND(J274*H274,2)</f>
        <v>0</v>
      </c>
      <c r="T274" s="150">
        <f>S274*H274</f>
        <v>0</v>
      </c>
      <c r="U274" s="150">
        <v>0</v>
      </c>
      <c r="V274" s="150">
        <f>U274*H274</f>
        <v>0</v>
      </c>
      <c r="W274" s="150">
        <v>0</v>
      </c>
      <c r="X274" s="151">
        <f>W274*H274</f>
        <v>0</v>
      </c>
      <c r="AR274" s="152" t="s">
        <v>174</v>
      </c>
      <c r="AT274" s="152" t="s">
        <v>170</v>
      </c>
      <c r="AU274" s="152" t="s">
        <v>86</v>
      </c>
      <c r="AY274" s="18" t="s">
        <v>165</v>
      </c>
      <c r="BE274" s="153">
        <f>IF(O274="základní",K274,0)</f>
        <v>0</v>
      </c>
      <c r="BF274" s="153">
        <f>IF(O274="snížená",K274,0)</f>
        <v>0</v>
      </c>
      <c r="BG274" s="153">
        <f>IF(O274="zákl. přenesená",K274,0)</f>
        <v>0</v>
      </c>
      <c r="BH274" s="153">
        <f>IF(O274="sníž. přenesená",K274,0)</f>
        <v>0</v>
      </c>
      <c r="BI274" s="153">
        <f>IF(O274="nulová",K274,0)</f>
        <v>0</v>
      </c>
      <c r="BJ274" s="18" t="s">
        <v>84</v>
      </c>
      <c r="BK274" s="153">
        <f>ROUND(P274*H274,2)</f>
        <v>0</v>
      </c>
      <c r="BL274" s="18" t="s">
        <v>174</v>
      </c>
      <c r="BM274" s="152" t="s">
        <v>1853</v>
      </c>
    </row>
    <row r="275" spans="2:65" s="1" customFormat="1" ht="37.75" customHeight="1" x14ac:dyDescent="0.2">
      <c r="B275" s="138"/>
      <c r="C275" s="154" t="s">
        <v>375</v>
      </c>
      <c r="D275" s="154" t="s">
        <v>162</v>
      </c>
      <c r="E275" s="155" t="s">
        <v>1854</v>
      </c>
      <c r="F275" s="156" t="s">
        <v>1855</v>
      </c>
      <c r="G275" s="157" t="s">
        <v>727</v>
      </c>
      <c r="H275" s="158">
        <v>26</v>
      </c>
      <c r="I275" s="159"/>
      <c r="J275" s="160"/>
      <c r="K275" s="161">
        <f>ROUND(P275*H275,2)</f>
        <v>0</v>
      </c>
      <c r="L275" s="160"/>
      <c r="M275" s="162"/>
      <c r="N275" s="163" t="s">
        <v>3</v>
      </c>
      <c r="O275" s="148" t="s">
        <v>45</v>
      </c>
      <c r="P275" s="149">
        <f>I275+J275</f>
        <v>0</v>
      </c>
      <c r="Q275" s="149">
        <f>ROUND(I275*H275,2)</f>
        <v>0</v>
      </c>
      <c r="R275" s="149">
        <f>ROUND(J275*H275,2)</f>
        <v>0</v>
      </c>
      <c r="T275" s="150">
        <f>S275*H275</f>
        <v>0</v>
      </c>
      <c r="U275" s="150">
        <v>2.5000000000000001E-3</v>
      </c>
      <c r="V275" s="150">
        <f>U275*H275</f>
        <v>6.5000000000000002E-2</v>
      </c>
      <c r="W275" s="150">
        <v>0</v>
      </c>
      <c r="X275" s="151">
        <f>W275*H275</f>
        <v>0</v>
      </c>
      <c r="AR275" s="152" t="s">
        <v>193</v>
      </c>
      <c r="AT275" s="152" t="s">
        <v>162</v>
      </c>
      <c r="AU275" s="152" t="s">
        <v>86</v>
      </c>
      <c r="AY275" s="18" t="s">
        <v>165</v>
      </c>
      <c r="BE275" s="153">
        <f>IF(O275="základní",K275,0)</f>
        <v>0</v>
      </c>
      <c r="BF275" s="153">
        <f>IF(O275="snížená",K275,0)</f>
        <v>0</v>
      </c>
      <c r="BG275" s="153">
        <f>IF(O275="zákl. přenesená",K275,0)</f>
        <v>0</v>
      </c>
      <c r="BH275" s="153">
        <f>IF(O275="sníž. přenesená",K275,0)</f>
        <v>0</v>
      </c>
      <c r="BI275" s="153">
        <f>IF(O275="nulová",K275,0)</f>
        <v>0</v>
      </c>
      <c r="BJ275" s="18" t="s">
        <v>84</v>
      </c>
      <c r="BK275" s="153">
        <f>ROUND(P275*H275,2)</f>
        <v>0</v>
      </c>
      <c r="BL275" s="18" t="s">
        <v>174</v>
      </c>
      <c r="BM275" s="152" t="s">
        <v>1856</v>
      </c>
    </row>
    <row r="276" spans="2:65" s="1" customFormat="1" ht="16.5" customHeight="1" x14ac:dyDescent="0.2">
      <c r="B276" s="138"/>
      <c r="C276" s="139" t="s">
        <v>378</v>
      </c>
      <c r="D276" s="139" t="s">
        <v>170</v>
      </c>
      <c r="E276" s="140" t="s">
        <v>1857</v>
      </c>
      <c r="F276" s="141" t="s">
        <v>1858</v>
      </c>
      <c r="G276" s="142" t="s">
        <v>178</v>
      </c>
      <c r="H276" s="143">
        <v>2</v>
      </c>
      <c r="I276" s="144"/>
      <c r="J276" s="144"/>
      <c r="K276" s="145">
        <f>ROUND(P276*H276,2)</f>
        <v>0</v>
      </c>
      <c r="L276" s="146"/>
      <c r="M276" s="33"/>
      <c r="N276" s="147" t="s">
        <v>3</v>
      </c>
      <c r="O276" s="148" t="s">
        <v>45</v>
      </c>
      <c r="P276" s="149">
        <f>I276+J276</f>
        <v>0</v>
      </c>
      <c r="Q276" s="149">
        <f>ROUND(I276*H276,2)</f>
        <v>0</v>
      </c>
      <c r="R276" s="149">
        <f>ROUND(J276*H276,2)</f>
        <v>0</v>
      </c>
      <c r="T276" s="150">
        <f>S276*H276</f>
        <v>0</v>
      </c>
      <c r="U276" s="150">
        <v>0</v>
      </c>
      <c r="V276" s="150">
        <f>U276*H276</f>
        <v>0</v>
      </c>
      <c r="W276" s="150">
        <v>0</v>
      </c>
      <c r="X276" s="151">
        <f>W276*H276</f>
        <v>0</v>
      </c>
      <c r="AR276" s="152" t="s">
        <v>174</v>
      </c>
      <c r="AT276" s="152" t="s">
        <v>170</v>
      </c>
      <c r="AU276" s="152" t="s">
        <v>86</v>
      </c>
      <c r="AY276" s="18" t="s">
        <v>165</v>
      </c>
      <c r="BE276" s="153">
        <f>IF(O276="základní",K276,0)</f>
        <v>0</v>
      </c>
      <c r="BF276" s="153">
        <f>IF(O276="snížená",K276,0)</f>
        <v>0</v>
      </c>
      <c r="BG276" s="153">
        <f>IF(O276="zákl. přenesená",K276,0)</f>
        <v>0</v>
      </c>
      <c r="BH276" s="153">
        <f>IF(O276="sníž. přenesená",K276,0)</f>
        <v>0</v>
      </c>
      <c r="BI276" s="153">
        <f>IF(O276="nulová",K276,0)</f>
        <v>0</v>
      </c>
      <c r="BJ276" s="18" t="s">
        <v>84</v>
      </c>
      <c r="BK276" s="153">
        <f>ROUND(P276*H276,2)</f>
        <v>0</v>
      </c>
      <c r="BL276" s="18" t="s">
        <v>174</v>
      </c>
      <c r="BM276" s="152" t="s">
        <v>1859</v>
      </c>
    </row>
    <row r="277" spans="2:65" s="11" customFormat="1" ht="22.75" customHeight="1" x14ac:dyDescent="0.25">
      <c r="B277" s="125"/>
      <c r="D277" s="126" t="s">
        <v>75</v>
      </c>
      <c r="E277" s="136" t="s">
        <v>186</v>
      </c>
      <c r="F277" s="136" t="s">
        <v>1860</v>
      </c>
      <c r="I277" s="128"/>
      <c r="J277" s="128"/>
      <c r="K277" s="137">
        <f>BK277</f>
        <v>0</v>
      </c>
      <c r="M277" s="125"/>
      <c r="N277" s="130"/>
      <c r="Q277" s="131">
        <f>Q278+SUM(Q279:Q288)+Q307+Q316</f>
        <v>0</v>
      </c>
      <c r="R277" s="131">
        <f>R278+SUM(R279:R288)+R307+R316</f>
        <v>0</v>
      </c>
      <c r="T277" s="132">
        <f>T278+SUM(T279:T288)+T307+T316</f>
        <v>0</v>
      </c>
      <c r="V277" s="132">
        <f>V278+SUM(V279:V288)+V307+V316</f>
        <v>4745.7349616000001</v>
      </c>
      <c r="X277" s="133">
        <f>X278+SUM(X279:X288)+X307+X316</f>
        <v>0</v>
      </c>
      <c r="AR277" s="126" t="s">
        <v>84</v>
      </c>
      <c r="AT277" s="134" t="s">
        <v>75</v>
      </c>
      <c r="AU277" s="134" t="s">
        <v>84</v>
      </c>
      <c r="AY277" s="126" t="s">
        <v>165</v>
      </c>
      <c r="BK277" s="135">
        <f>BK278+SUM(BK279:BK288)+BK307+BK316</f>
        <v>0</v>
      </c>
    </row>
    <row r="278" spans="2:65" s="1" customFormat="1" ht="24.15" customHeight="1" x14ac:dyDescent="0.2">
      <c r="B278" s="138"/>
      <c r="C278" s="139" t="s">
        <v>381</v>
      </c>
      <c r="D278" s="139" t="s">
        <v>170</v>
      </c>
      <c r="E278" s="140" t="s">
        <v>1861</v>
      </c>
      <c r="F278" s="141" t="s">
        <v>1862</v>
      </c>
      <c r="G278" s="142" t="s">
        <v>991</v>
      </c>
      <c r="H278" s="143">
        <v>110</v>
      </c>
      <c r="I278" s="144"/>
      <c r="J278" s="144"/>
      <c r="K278" s="145">
        <f>ROUND(P278*H278,2)</f>
        <v>0</v>
      </c>
      <c r="L278" s="146"/>
      <c r="M278" s="33"/>
      <c r="N278" s="147" t="s">
        <v>3</v>
      </c>
      <c r="O278" s="148" t="s">
        <v>45</v>
      </c>
      <c r="P278" s="149">
        <f>I278+J278</f>
        <v>0</v>
      </c>
      <c r="Q278" s="149">
        <f>ROUND(I278*H278,2)</f>
        <v>0</v>
      </c>
      <c r="R278" s="149">
        <f>ROUND(J278*H278,2)</f>
        <v>0</v>
      </c>
      <c r="T278" s="150">
        <f>S278*H278</f>
        <v>0</v>
      </c>
      <c r="U278" s="150">
        <v>0</v>
      </c>
      <c r="V278" s="150">
        <f>U278*H278</f>
        <v>0</v>
      </c>
      <c r="W278" s="150">
        <v>0</v>
      </c>
      <c r="X278" s="151">
        <f>W278*H278</f>
        <v>0</v>
      </c>
      <c r="AR278" s="152" t="s">
        <v>174</v>
      </c>
      <c r="AT278" s="152" t="s">
        <v>170</v>
      </c>
      <c r="AU278" s="152" t="s">
        <v>86</v>
      </c>
      <c r="AY278" s="18" t="s">
        <v>165</v>
      </c>
      <c r="BE278" s="153">
        <f>IF(O278="základní",K278,0)</f>
        <v>0</v>
      </c>
      <c r="BF278" s="153">
        <f>IF(O278="snížená",K278,0)</f>
        <v>0</v>
      </c>
      <c r="BG278" s="153">
        <f>IF(O278="zákl. přenesená",K278,0)</f>
        <v>0</v>
      </c>
      <c r="BH278" s="153">
        <f>IF(O278="sníž. přenesená",K278,0)</f>
        <v>0</v>
      </c>
      <c r="BI278" s="153">
        <f>IF(O278="nulová",K278,0)</f>
        <v>0</v>
      </c>
      <c r="BJ278" s="18" t="s">
        <v>84</v>
      </c>
      <c r="BK278" s="153">
        <f>ROUND(P278*H278,2)</f>
        <v>0</v>
      </c>
      <c r="BL278" s="18" t="s">
        <v>174</v>
      </c>
      <c r="BM278" s="152" t="s">
        <v>1863</v>
      </c>
    </row>
    <row r="279" spans="2:65" s="12" customFormat="1" x14ac:dyDescent="0.2">
      <c r="B279" s="164"/>
      <c r="D279" s="165" t="s">
        <v>603</v>
      </c>
      <c r="E279" s="166" t="s">
        <v>3</v>
      </c>
      <c r="F279" s="167" t="s">
        <v>1639</v>
      </c>
      <c r="H279" s="168">
        <v>110</v>
      </c>
      <c r="I279" s="169"/>
      <c r="J279" s="169"/>
      <c r="M279" s="164"/>
      <c r="N279" s="170"/>
      <c r="X279" s="171"/>
      <c r="AT279" s="166" t="s">
        <v>603</v>
      </c>
      <c r="AU279" s="166" t="s">
        <v>86</v>
      </c>
      <c r="AV279" s="12" t="s">
        <v>86</v>
      </c>
      <c r="AW279" s="12" t="s">
        <v>5</v>
      </c>
      <c r="AX279" s="12" t="s">
        <v>84</v>
      </c>
      <c r="AY279" s="166" t="s">
        <v>165</v>
      </c>
    </row>
    <row r="280" spans="2:65" s="1" customFormat="1" ht="49" customHeight="1" x14ac:dyDescent="0.2">
      <c r="B280" s="138"/>
      <c r="C280" s="139" t="s">
        <v>384</v>
      </c>
      <c r="D280" s="139" t="s">
        <v>170</v>
      </c>
      <c r="E280" s="140" t="s">
        <v>1864</v>
      </c>
      <c r="F280" s="141" t="s">
        <v>1865</v>
      </c>
      <c r="G280" s="142" t="s">
        <v>991</v>
      </c>
      <c r="H280" s="143">
        <v>110</v>
      </c>
      <c r="I280" s="144"/>
      <c r="J280" s="144"/>
      <c r="K280" s="145">
        <f>ROUND(P280*H280,2)</f>
        <v>0</v>
      </c>
      <c r="L280" s="146"/>
      <c r="M280" s="33"/>
      <c r="N280" s="147" t="s">
        <v>3</v>
      </c>
      <c r="O280" s="148" t="s">
        <v>45</v>
      </c>
      <c r="P280" s="149">
        <f>I280+J280</f>
        <v>0</v>
      </c>
      <c r="Q280" s="149">
        <f>ROUND(I280*H280,2)</f>
        <v>0</v>
      </c>
      <c r="R280" s="149">
        <f>ROUND(J280*H280,2)</f>
        <v>0</v>
      </c>
      <c r="T280" s="150">
        <f>S280*H280</f>
        <v>0</v>
      </c>
      <c r="U280" s="150">
        <v>0</v>
      </c>
      <c r="V280" s="150">
        <f>U280*H280</f>
        <v>0</v>
      </c>
      <c r="W280" s="150">
        <v>0</v>
      </c>
      <c r="X280" s="151">
        <f>W280*H280</f>
        <v>0</v>
      </c>
      <c r="AR280" s="152" t="s">
        <v>174</v>
      </c>
      <c r="AT280" s="152" t="s">
        <v>170</v>
      </c>
      <c r="AU280" s="152" t="s">
        <v>86</v>
      </c>
      <c r="AY280" s="18" t="s">
        <v>165</v>
      </c>
      <c r="BE280" s="153">
        <f>IF(O280="základní",K280,0)</f>
        <v>0</v>
      </c>
      <c r="BF280" s="153">
        <f>IF(O280="snížená",K280,0)</f>
        <v>0</v>
      </c>
      <c r="BG280" s="153">
        <f>IF(O280="zákl. přenesená",K280,0)</f>
        <v>0</v>
      </c>
      <c r="BH280" s="153">
        <f>IF(O280="sníž. přenesená",K280,0)</f>
        <v>0</v>
      </c>
      <c r="BI280" s="153">
        <f>IF(O280="nulová",K280,0)</f>
        <v>0</v>
      </c>
      <c r="BJ280" s="18" t="s">
        <v>84</v>
      </c>
      <c r="BK280" s="153">
        <f>ROUND(P280*H280,2)</f>
        <v>0</v>
      </c>
      <c r="BL280" s="18" t="s">
        <v>174</v>
      </c>
      <c r="BM280" s="152" t="s">
        <v>1866</v>
      </c>
    </row>
    <row r="281" spans="2:65" s="12" customFormat="1" x14ac:dyDescent="0.2">
      <c r="B281" s="164"/>
      <c r="D281" s="165" t="s">
        <v>603</v>
      </c>
      <c r="E281" s="166" t="s">
        <v>3</v>
      </c>
      <c r="F281" s="167" t="s">
        <v>1639</v>
      </c>
      <c r="H281" s="168">
        <v>110</v>
      </c>
      <c r="I281" s="169"/>
      <c r="J281" s="169"/>
      <c r="M281" s="164"/>
      <c r="N281" s="170"/>
      <c r="X281" s="171"/>
      <c r="AT281" s="166" t="s">
        <v>603</v>
      </c>
      <c r="AU281" s="166" t="s">
        <v>86</v>
      </c>
      <c r="AV281" s="12" t="s">
        <v>86</v>
      </c>
      <c r="AW281" s="12" t="s">
        <v>5</v>
      </c>
      <c r="AX281" s="12" t="s">
        <v>84</v>
      </c>
      <c r="AY281" s="166" t="s">
        <v>165</v>
      </c>
    </row>
    <row r="282" spans="2:65" s="1" customFormat="1" ht="24.15" customHeight="1" x14ac:dyDescent="0.2">
      <c r="B282" s="138"/>
      <c r="C282" s="139" t="s">
        <v>387</v>
      </c>
      <c r="D282" s="139" t="s">
        <v>170</v>
      </c>
      <c r="E282" s="140" t="s">
        <v>1867</v>
      </c>
      <c r="F282" s="141" t="s">
        <v>1868</v>
      </c>
      <c r="G282" s="142" t="s">
        <v>991</v>
      </c>
      <c r="H282" s="143">
        <v>110</v>
      </c>
      <c r="I282" s="144"/>
      <c r="J282" s="144"/>
      <c r="K282" s="145">
        <f>ROUND(P282*H282,2)</f>
        <v>0</v>
      </c>
      <c r="L282" s="146"/>
      <c r="M282" s="33"/>
      <c r="N282" s="147" t="s">
        <v>3</v>
      </c>
      <c r="O282" s="148" t="s">
        <v>45</v>
      </c>
      <c r="P282" s="149">
        <f>I282+J282</f>
        <v>0</v>
      </c>
      <c r="Q282" s="149">
        <f>ROUND(I282*H282,2)</f>
        <v>0</v>
      </c>
      <c r="R282" s="149">
        <f>ROUND(J282*H282,2)</f>
        <v>0</v>
      </c>
      <c r="T282" s="150">
        <f>S282*H282</f>
        <v>0</v>
      </c>
      <c r="U282" s="150">
        <v>0</v>
      </c>
      <c r="V282" s="150">
        <f>U282*H282</f>
        <v>0</v>
      </c>
      <c r="W282" s="150">
        <v>0</v>
      </c>
      <c r="X282" s="151">
        <f>W282*H282</f>
        <v>0</v>
      </c>
      <c r="AR282" s="152" t="s">
        <v>174</v>
      </c>
      <c r="AT282" s="152" t="s">
        <v>170</v>
      </c>
      <c r="AU282" s="152" t="s">
        <v>86</v>
      </c>
      <c r="AY282" s="18" t="s">
        <v>165</v>
      </c>
      <c r="BE282" s="153">
        <f>IF(O282="základní",K282,0)</f>
        <v>0</v>
      </c>
      <c r="BF282" s="153">
        <f>IF(O282="snížená",K282,0)</f>
        <v>0</v>
      </c>
      <c r="BG282" s="153">
        <f>IF(O282="zákl. přenesená",K282,0)</f>
        <v>0</v>
      </c>
      <c r="BH282" s="153">
        <f>IF(O282="sníž. přenesená",K282,0)</f>
        <v>0</v>
      </c>
      <c r="BI282" s="153">
        <f>IF(O282="nulová",K282,0)</f>
        <v>0</v>
      </c>
      <c r="BJ282" s="18" t="s">
        <v>84</v>
      </c>
      <c r="BK282" s="153">
        <f>ROUND(P282*H282,2)</f>
        <v>0</v>
      </c>
      <c r="BL282" s="18" t="s">
        <v>174</v>
      </c>
      <c r="BM282" s="152" t="s">
        <v>1869</v>
      </c>
    </row>
    <row r="283" spans="2:65" s="12" customFormat="1" x14ac:dyDescent="0.2">
      <c r="B283" s="164"/>
      <c r="D283" s="165" t="s">
        <v>603</v>
      </c>
      <c r="E283" s="166" t="s">
        <v>3</v>
      </c>
      <c r="F283" s="167" t="s">
        <v>1639</v>
      </c>
      <c r="H283" s="168">
        <v>110</v>
      </c>
      <c r="I283" s="169"/>
      <c r="J283" s="169"/>
      <c r="M283" s="164"/>
      <c r="N283" s="170"/>
      <c r="X283" s="171"/>
      <c r="AT283" s="166" t="s">
        <v>603</v>
      </c>
      <c r="AU283" s="166" t="s">
        <v>86</v>
      </c>
      <c r="AV283" s="12" t="s">
        <v>86</v>
      </c>
      <c r="AW283" s="12" t="s">
        <v>5</v>
      </c>
      <c r="AX283" s="12" t="s">
        <v>84</v>
      </c>
      <c r="AY283" s="166" t="s">
        <v>165</v>
      </c>
    </row>
    <row r="284" spans="2:65" s="1" customFormat="1" ht="24.15" customHeight="1" x14ac:dyDescent="0.2">
      <c r="B284" s="138"/>
      <c r="C284" s="139" t="s">
        <v>390</v>
      </c>
      <c r="D284" s="139" t="s">
        <v>170</v>
      </c>
      <c r="E284" s="140" t="s">
        <v>1870</v>
      </c>
      <c r="F284" s="141" t="s">
        <v>1871</v>
      </c>
      <c r="G284" s="142" t="s">
        <v>991</v>
      </c>
      <c r="H284" s="143">
        <v>110</v>
      </c>
      <c r="I284" s="144"/>
      <c r="J284" s="144"/>
      <c r="K284" s="145">
        <f>ROUND(P284*H284,2)</f>
        <v>0</v>
      </c>
      <c r="L284" s="146"/>
      <c r="M284" s="33"/>
      <c r="N284" s="147" t="s">
        <v>3</v>
      </c>
      <c r="O284" s="148" t="s">
        <v>45</v>
      </c>
      <c r="P284" s="149">
        <f>I284+J284</f>
        <v>0</v>
      </c>
      <c r="Q284" s="149">
        <f>ROUND(I284*H284,2)</f>
        <v>0</v>
      </c>
      <c r="R284" s="149">
        <f>ROUND(J284*H284,2)</f>
        <v>0</v>
      </c>
      <c r="T284" s="150">
        <f>S284*H284</f>
        <v>0</v>
      </c>
      <c r="U284" s="150">
        <v>0</v>
      </c>
      <c r="V284" s="150">
        <f>U284*H284</f>
        <v>0</v>
      </c>
      <c r="W284" s="150">
        <v>0</v>
      </c>
      <c r="X284" s="151">
        <f>W284*H284</f>
        <v>0</v>
      </c>
      <c r="AR284" s="152" t="s">
        <v>174</v>
      </c>
      <c r="AT284" s="152" t="s">
        <v>170</v>
      </c>
      <c r="AU284" s="152" t="s">
        <v>86</v>
      </c>
      <c r="AY284" s="18" t="s">
        <v>165</v>
      </c>
      <c r="BE284" s="153">
        <f>IF(O284="základní",K284,0)</f>
        <v>0</v>
      </c>
      <c r="BF284" s="153">
        <f>IF(O284="snížená",K284,0)</f>
        <v>0</v>
      </c>
      <c r="BG284" s="153">
        <f>IF(O284="zákl. přenesená",K284,0)</f>
        <v>0</v>
      </c>
      <c r="BH284" s="153">
        <f>IF(O284="sníž. přenesená",K284,0)</f>
        <v>0</v>
      </c>
      <c r="BI284" s="153">
        <f>IF(O284="nulová",K284,0)</f>
        <v>0</v>
      </c>
      <c r="BJ284" s="18" t="s">
        <v>84</v>
      </c>
      <c r="BK284" s="153">
        <f>ROUND(P284*H284,2)</f>
        <v>0</v>
      </c>
      <c r="BL284" s="18" t="s">
        <v>174</v>
      </c>
      <c r="BM284" s="152" t="s">
        <v>1872</v>
      </c>
    </row>
    <row r="285" spans="2:65" s="12" customFormat="1" x14ac:dyDescent="0.2">
      <c r="B285" s="164"/>
      <c r="D285" s="165" t="s">
        <v>603</v>
      </c>
      <c r="E285" s="166" t="s">
        <v>3</v>
      </c>
      <c r="F285" s="167" t="s">
        <v>1639</v>
      </c>
      <c r="H285" s="168">
        <v>110</v>
      </c>
      <c r="I285" s="169"/>
      <c r="J285" s="169"/>
      <c r="M285" s="164"/>
      <c r="N285" s="170"/>
      <c r="X285" s="171"/>
      <c r="AT285" s="166" t="s">
        <v>603</v>
      </c>
      <c r="AU285" s="166" t="s">
        <v>86</v>
      </c>
      <c r="AV285" s="12" t="s">
        <v>86</v>
      </c>
      <c r="AW285" s="12" t="s">
        <v>5</v>
      </c>
      <c r="AX285" s="12" t="s">
        <v>84</v>
      </c>
      <c r="AY285" s="166" t="s">
        <v>165</v>
      </c>
    </row>
    <row r="286" spans="2:65" s="1" customFormat="1" ht="44.25" customHeight="1" x14ac:dyDescent="0.2">
      <c r="B286" s="138"/>
      <c r="C286" s="139" t="s">
        <v>394</v>
      </c>
      <c r="D286" s="139" t="s">
        <v>170</v>
      </c>
      <c r="E286" s="140" t="s">
        <v>1873</v>
      </c>
      <c r="F286" s="141" t="s">
        <v>1874</v>
      </c>
      <c r="G286" s="142" t="s">
        <v>991</v>
      </c>
      <c r="H286" s="143">
        <v>110</v>
      </c>
      <c r="I286" s="144"/>
      <c r="J286" s="144"/>
      <c r="K286" s="145">
        <f>ROUND(P286*H286,2)</f>
        <v>0</v>
      </c>
      <c r="L286" s="146"/>
      <c r="M286" s="33"/>
      <c r="N286" s="147" t="s">
        <v>3</v>
      </c>
      <c r="O286" s="148" t="s">
        <v>45</v>
      </c>
      <c r="P286" s="149">
        <f>I286+J286</f>
        <v>0</v>
      </c>
      <c r="Q286" s="149">
        <f>ROUND(I286*H286,2)</f>
        <v>0</v>
      </c>
      <c r="R286" s="149">
        <f>ROUND(J286*H286,2)</f>
        <v>0</v>
      </c>
      <c r="T286" s="150">
        <f>S286*H286</f>
        <v>0</v>
      </c>
      <c r="U286" s="150">
        <v>0</v>
      </c>
      <c r="V286" s="150">
        <f>U286*H286</f>
        <v>0</v>
      </c>
      <c r="W286" s="150">
        <v>0</v>
      </c>
      <c r="X286" s="151">
        <f>W286*H286</f>
        <v>0</v>
      </c>
      <c r="AR286" s="152" t="s">
        <v>174</v>
      </c>
      <c r="AT286" s="152" t="s">
        <v>170</v>
      </c>
      <c r="AU286" s="152" t="s">
        <v>86</v>
      </c>
      <c r="AY286" s="18" t="s">
        <v>165</v>
      </c>
      <c r="BE286" s="153">
        <f>IF(O286="základní",K286,0)</f>
        <v>0</v>
      </c>
      <c r="BF286" s="153">
        <f>IF(O286="snížená",K286,0)</f>
        <v>0</v>
      </c>
      <c r="BG286" s="153">
        <f>IF(O286="zákl. přenesená",K286,0)</f>
        <v>0</v>
      </c>
      <c r="BH286" s="153">
        <f>IF(O286="sníž. přenesená",K286,0)</f>
        <v>0</v>
      </c>
      <c r="BI286" s="153">
        <f>IF(O286="nulová",K286,0)</f>
        <v>0</v>
      </c>
      <c r="BJ286" s="18" t="s">
        <v>84</v>
      </c>
      <c r="BK286" s="153">
        <f>ROUND(P286*H286,2)</f>
        <v>0</v>
      </c>
      <c r="BL286" s="18" t="s">
        <v>174</v>
      </c>
      <c r="BM286" s="152" t="s">
        <v>1875</v>
      </c>
    </row>
    <row r="287" spans="2:65" s="12" customFormat="1" x14ac:dyDescent="0.2">
      <c r="B287" s="164"/>
      <c r="D287" s="165" t="s">
        <v>603</v>
      </c>
      <c r="E287" s="166" t="s">
        <v>3</v>
      </c>
      <c r="F287" s="167" t="s">
        <v>1639</v>
      </c>
      <c r="H287" s="168">
        <v>110</v>
      </c>
      <c r="I287" s="169"/>
      <c r="J287" s="169"/>
      <c r="M287" s="164"/>
      <c r="N287" s="170"/>
      <c r="X287" s="171"/>
      <c r="AT287" s="166" t="s">
        <v>603</v>
      </c>
      <c r="AU287" s="166" t="s">
        <v>86</v>
      </c>
      <c r="AV287" s="12" t="s">
        <v>86</v>
      </c>
      <c r="AW287" s="12" t="s">
        <v>5</v>
      </c>
      <c r="AX287" s="12" t="s">
        <v>84</v>
      </c>
      <c r="AY287" s="166" t="s">
        <v>165</v>
      </c>
    </row>
    <row r="288" spans="2:65" s="11" customFormat="1" ht="20.9" customHeight="1" x14ac:dyDescent="0.25">
      <c r="B288" s="125"/>
      <c r="D288" s="126" t="s">
        <v>75</v>
      </c>
      <c r="E288" s="136" t="s">
        <v>390</v>
      </c>
      <c r="F288" s="136" t="s">
        <v>1876</v>
      </c>
      <c r="I288" s="128"/>
      <c r="J288" s="128"/>
      <c r="K288" s="137">
        <f>BK288</f>
        <v>0</v>
      </c>
      <c r="M288" s="125"/>
      <c r="N288" s="130"/>
      <c r="Q288" s="131">
        <f>SUM(Q289:Q306)</f>
        <v>0</v>
      </c>
      <c r="R288" s="131">
        <f>SUM(R289:R306)</f>
        <v>0</v>
      </c>
      <c r="T288" s="132">
        <f>SUM(T289:T306)</f>
        <v>0</v>
      </c>
      <c r="V288" s="132">
        <f>SUM(V289:V306)</f>
        <v>4571.6090000000004</v>
      </c>
      <c r="X288" s="133">
        <f>SUM(X289:X306)</f>
        <v>0</v>
      </c>
      <c r="AR288" s="126" t="s">
        <v>84</v>
      </c>
      <c r="AT288" s="134" t="s">
        <v>75</v>
      </c>
      <c r="AU288" s="134" t="s">
        <v>86</v>
      </c>
      <c r="AY288" s="126" t="s">
        <v>165</v>
      </c>
      <c r="BK288" s="135">
        <f>SUM(BK289:BK306)</f>
        <v>0</v>
      </c>
    </row>
    <row r="289" spans="2:65" s="1" customFormat="1" ht="16.5" customHeight="1" x14ac:dyDescent="0.2">
      <c r="B289" s="138"/>
      <c r="C289" s="139" t="s">
        <v>398</v>
      </c>
      <c r="D289" s="139" t="s">
        <v>170</v>
      </c>
      <c r="E289" s="140" t="s">
        <v>1877</v>
      </c>
      <c r="F289" s="141" t="s">
        <v>1878</v>
      </c>
      <c r="G289" s="142" t="s">
        <v>991</v>
      </c>
      <c r="H289" s="143">
        <v>2406.11</v>
      </c>
      <c r="I289" s="144"/>
      <c r="J289" s="144"/>
      <c r="K289" s="145">
        <f>ROUND(P289*H289,2)</f>
        <v>0</v>
      </c>
      <c r="L289" s="146"/>
      <c r="M289" s="33"/>
      <c r="N289" s="147" t="s">
        <v>3</v>
      </c>
      <c r="O289" s="148" t="s">
        <v>45</v>
      </c>
      <c r="P289" s="149">
        <f>I289+J289</f>
        <v>0</v>
      </c>
      <c r="Q289" s="149">
        <f>ROUND(I289*H289,2)</f>
        <v>0</v>
      </c>
      <c r="R289" s="149">
        <f>ROUND(J289*H289,2)</f>
        <v>0</v>
      </c>
      <c r="T289" s="150">
        <f>S289*H289</f>
        <v>0</v>
      </c>
      <c r="U289" s="150">
        <v>1.9</v>
      </c>
      <c r="V289" s="150">
        <f>U289*H289</f>
        <v>4571.6090000000004</v>
      </c>
      <c r="W289" s="150">
        <v>0</v>
      </c>
      <c r="X289" s="151">
        <f>W289*H289</f>
        <v>0</v>
      </c>
      <c r="AR289" s="152" t="s">
        <v>174</v>
      </c>
      <c r="AT289" s="152" t="s">
        <v>170</v>
      </c>
      <c r="AU289" s="152" t="s">
        <v>164</v>
      </c>
      <c r="AY289" s="18" t="s">
        <v>165</v>
      </c>
      <c r="BE289" s="153">
        <f>IF(O289="základní",K289,0)</f>
        <v>0</v>
      </c>
      <c r="BF289" s="153">
        <f>IF(O289="snížená",K289,0)</f>
        <v>0</v>
      </c>
      <c r="BG289" s="153">
        <f>IF(O289="zákl. přenesená",K289,0)</f>
        <v>0</v>
      </c>
      <c r="BH289" s="153">
        <f>IF(O289="sníž. přenesená",K289,0)</f>
        <v>0</v>
      </c>
      <c r="BI289" s="153">
        <f>IF(O289="nulová",K289,0)</f>
        <v>0</v>
      </c>
      <c r="BJ289" s="18" t="s">
        <v>84</v>
      </c>
      <c r="BK289" s="153">
        <f>ROUND(P289*H289,2)</f>
        <v>0</v>
      </c>
      <c r="BL289" s="18" t="s">
        <v>174</v>
      </c>
      <c r="BM289" s="152" t="s">
        <v>1879</v>
      </c>
    </row>
    <row r="290" spans="2:65" s="14" customFormat="1" x14ac:dyDescent="0.2">
      <c r="B290" s="185"/>
      <c r="D290" s="165" t="s">
        <v>603</v>
      </c>
      <c r="E290" s="186" t="s">
        <v>3</v>
      </c>
      <c r="F290" s="187" t="s">
        <v>1880</v>
      </c>
      <c r="H290" s="186" t="s">
        <v>3</v>
      </c>
      <c r="I290" s="188"/>
      <c r="J290" s="188"/>
      <c r="M290" s="185"/>
      <c r="N290" s="189"/>
      <c r="X290" s="190"/>
      <c r="AT290" s="186" t="s">
        <v>603</v>
      </c>
      <c r="AU290" s="186" t="s">
        <v>164</v>
      </c>
      <c r="AV290" s="14" t="s">
        <v>84</v>
      </c>
      <c r="AW290" s="14" t="s">
        <v>5</v>
      </c>
      <c r="AX290" s="14" t="s">
        <v>76</v>
      </c>
      <c r="AY290" s="186" t="s">
        <v>165</v>
      </c>
    </row>
    <row r="291" spans="2:65" s="12" customFormat="1" x14ac:dyDescent="0.2">
      <c r="B291" s="164"/>
      <c r="D291" s="165" t="s">
        <v>603</v>
      </c>
      <c r="E291" s="166" t="s">
        <v>3</v>
      </c>
      <c r="F291" s="167" t="s">
        <v>1881</v>
      </c>
      <c r="H291" s="168">
        <v>2406.11</v>
      </c>
      <c r="I291" s="169"/>
      <c r="J291" s="169"/>
      <c r="M291" s="164"/>
      <c r="N291" s="170"/>
      <c r="X291" s="171"/>
      <c r="AT291" s="166" t="s">
        <v>603</v>
      </c>
      <c r="AU291" s="166" t="s">
        <v>164</v>
      </c>
      <c r="AV291" s="12" t="s">
        <v>86</v>
      </c>
      <c r="AW291" s="12" t="s">
        <v>5</v>
      </c>
      <c r="AX291" s="12" t="s">
        <v>84</v>
      </c>
      <c r="AY291" s="166" t="s">
        <v>165</v>
      </c>
    </row>
    <row r="292" spans="2:65" s="1" customFormat="1" ht="16.5" customHeight="1" x14ac:dyDescent="0.2">
      <c r="B292" s="138"/>
      <c r="C292" s="139" t="s">
        <v>402</v>
      </c>
      <c r="D292" s="139" t="s">
        <v>170</v>
      </c>
      <c r="E292" s="140" t="s">
        <v>1882</v>
      </c>
      <c r="F292" s="141" t="s">
        <v>1883</v>
      </c>
      <c r="G292" s="142" t="s">
        <v>991</v>
      </c>
      <c r="H292" s="143">
        <v>973.86</v>
      </c>
      <c r="I292" s="144"/>
      <c r="J292" s="144"/>
      <c r="K292" s="145">
        <f>ROUND(P292*H292,2)</f>
        <v>0</v>
      </c>
      <c r="L292" s="146"/>
      <c r="M292" s="33"/>
      <c r="N292" s="147" t="s">
        <v>3</v>
      </c>
      <c r="O292" s="148" t="s">
        <v>45</v>
      </c>
      <c r="P292" s="149">
        <f>I292+J292</f>
        <v>0</v>
      </c>
      <c r="Q292" s="149">
        <f>ROUND(I292*H292,2)</f>
        <v>0</v>
      </c>
      <c r="R292" s="149">
        <f>ROUND(J292*H292,2)</f>
        <v>0</v>
      </c>
      <c r="T292" s="150">
        <f>S292*H292</f>
        <v>0</v>
      </c>
      <c r="U292" s="150">
        <v>0</v>
      </c>
      <c r="V292" s="150">
        <f>U292*H292</f>
        <v>0</v>
      </c>
      <c r="W292" s="150">
        <v>0</v>
      </c>
      <c r="X292" s="151">
        <f>W292*H292</f>
        <v>0</v>
      </c>
      <c r="AR292" s="152" t="s">
        <v>174</v>
      </c>
      <c r="AT292" s="152" t="s">
        <v>170</v>
      </c>
      <c r="AU292" s="152" t="s">
        <v>164</v>
      </c>
      <c r="AY292" s="18" t="s">
        <v>165</v>
      </c>
      <c r="BE292" s="153">
        <f>IF(O292="základní",K292,0)</f>
        <v>0</v>
      </c>
      <c r="BF292" s="153">
        <f>IF(O292="snížená",K292,0)</f>
        <v>0</v>
      </c>
      <c r="BG292" s="153">
        <f>IF(O292="zákl. přenesená",K292,0)</f>
        <v>0</v>
      </c>
      <c r="BH292" s="153">
        <f>IF(O292="sníž. přenesená",K292,0)</f>
        <v>0</v>
      </c>
      <c r="BI292" s="153">
        <f>IF(O292="nulová",K292,0)</f>
        <v>0</v>
      </c>
      <c r="BJ292" s="18" t="s">
        <v>84</v>
      </c>
      <c r="BK292" s="153">
        <f>ROUND(P292*H292,2)</f>
        <v>0</v>
      </c>
      <c r="BL292" s="18" t="s">
        <v>174</v>
      </c>
      <c r="BM292" s="152" t="s">
        <v>1884</v>
      </c>
    </row>
    <row r="293" spans="2:65" s="14" customFormat="1" x14ac:dyDescent="0.2">
      <c r="B293" s="185"/>
      <c r="D293" s="165" t="s">
        <v>603</v>
      </c>
      <c r="E293" s="186" t="s">
        <v>3</v>
      </c>
      <c r="F293" s="187" t="s">
        <v>1885</v>
      </c>
      <c r="H293" s="186" t="s">
        <v>3</v>
      </c>
      <c r="I293" s="188"/>
      <c r="J293" s="188"/>
      <c r="M293" s="185"/>
      <c r="N293" s="189"/>
      <c r="X293" s="190"/>
      <c r="AT293" s="186" t="s">
        <v>603</v>
      </c>
      <c r="AU293" s="186" t="s">
        <v>164</v>
      </c>
      <c r="AV293" s="14" t="s">
        <v>84</v>
      </c>
      <c r="AW293" s="14" t="s">
        <v>5</v>
      </c>
      <c r="AX293" s="14" t="s">
        <v>76</v>
      </c>
      <c r="AY293" s="186" t="s">
        <v>165</v>
      </c>
    </row>
    <row r="294" spans="2:65" s="12" customFormat="1" x14ac:dyDescent="0.2">
      <c r="B294" s="164"/>
      <c r="D294" s="165" t="s">
        <v>603</v>
      </c>
      <c r="E294" s="166" t="s">
        <v>3</v>
      </c>
      <c r="F294" s="167" t="s">
        <v>1886</v>
      </c>
      <c r="H294" s="168">
        <v>973.86</v>
      </c>
      <c r="I294" s="169"/>
      <c r="J294" s="169"/>
      <c r="M294" s="164"/>
      <c r="N294" s="170"/>
      <c r="X294" s="171"/>
      <c r="AT294" s="166" t="s">
        <v>603</v>
      </c>
      <c r="AU294" s="166" t="s">
        <v>164</v>
      </c>
      <c r="AV294" s="12" t="s">
        <v>86</v>
      </c>
      <c r="AW294" s="12" t="s">
        <v>5</v>
      </c>
      <c r="AX294" s="12" t="s">
        <v>84</v>
      </c>
      <c r="AY294" s="166" t="s">
        <v>165</v>
      </c>
    </row>
    <row r="295" spans="2:65" s="1" customFormat="1" ht="16.5" customHeight="1" x14ac:dyDescent="0.2">
      <c r="B295" s="138"/>
      <c r="C295" s="139" t="s">
        <v>406</v>
      </c>
      <c r="D295" s="139" t="s">
        <v>170</v>
      </c>
      <c r="E295" s="140" t="s">
        <v>1887</v>
      </c>
      <c r="F295" s="141" t="s">
        <v>1888</v>
      </c>
      <c r="G295" s="142" t="s">
        <v>991</v>
      </c>
      <c r="H295" s="143">
        <v>32.869999999999997</v>
      </c>
      <c r="I295" s="144"/>
      <c r="J295" s="144"/>
      <c r="K295" s="145">
        <f>ROUND(P295*H295,2)</f>
        <v>0</v>
      </c>
      <c r="L295" s="146"/>
      <c r="M295" s="33"/>
      <c r="N295" s="147" t="s">
        <v>3</v>
      </c>
      <c r="O295" s="148" t="s">
        <v>45</v>
      </c>
      <c r="P295" s="149">
        <f>I295+J295</f>
        <v>0</v>
      </c>
      <c r="Q295" s="149">
        <f>ROUND(I295*H295,2)</f>
        <v>0</v>
      </c>
      <c r="R295" s="149">
        <f>ROUND(J295*H295,2)</f>
        <v>0</v>
      </c>
      <c r="T295" s="150">
        <f>S295*H295</f>
        <v>0</v>
      </c>
      <c r="U295" s="150">
        <v>0</v>
      </c>
      <c r="V295" s="150">
        <f>U295*H295</f>
        <v>0</v>
      </c>
      <c r="W295" s="150">
        <v>0</v>
      </c>
      <c r="X295" s="151">
        <f>W295*H295</f>
        <v>0</v>
      </c>
      <c r="AR295" s="152" t="s">
        <v>174</v>
      </c>
      <c r="AT295" s="152" t="s">
        <v>170</v>
      </c>
      <c r="AU295" s="152" t="s">
        <v>164</v>
      </c>
      <c r="AY295" s="18" t="s">
        <v>165</v>
      </c>
      <c r="BE295" s="153">
        <f>IF(O295="základní",K295,0)</f>
        <v>0</v>
      </c>
      <c r="BF295" s="153">
        <f>IF(O295="snížená",K295,0)</f>
        <v>0</v>
      </c>
      <c r="BG295" s="153">
        <f>IF(O295="zákl. přenesená",K295,0)</f>
        <v>0</v>
      </c>
      <c r="BH295" s="153">
        <f>IF(O295="sníž. přenesená",K295,0)</f>
        <v>0</v>
      </c>
      <c r="BI295" s="153">
        <f>IF(O295="nulová",K295,0)</f>
        <v>0</v>
      </c>
      <c r="BJ295" s="18" t="s">
        <v>84</v>
      </c>
      <c r="BK295" s="153">
        <f>ROUND(P295*H295,2)</f>
        <v>0</v>
      </c>
      <c r="BL295" s="18" t="s">
        <v>174</v>
      </c>
      <c r="BM295" s="152" t="s">
        <v>1889</v>
      </c>
    </row>
    <row r="296" spans="2:65" s="14" customFormat="1" x14ac:dyDescent="0.2">
      <c r="B296" s="185"/>
      <c r="D296" s="165" t="s">
        <v>603</v>
      </c>
      <c r="E296" s="186" t="s">
        <v>3</v>
      </c>
      <c r="F296" s="187" t="s">
        <v>1890</v>
      </c>
      <c r="H296" s="186" t="s">
        <v>3</v>
      </c>
      <c r="I296" s="188"/>
      <c r="J296" s="188"/>
      <c r="M296" s="185"/>
      <c r="N296" s="189"/>
      <c r="X296" s="190"/>
      <c r="AT296" s="186" t="s">
        <v>603</v>
      </c>
      <c r="AU296" s="186" t="s">
        <v>164</v>
      </c>
      <c r="AV296" s="14" t="s">
        <v>84</v>
      </c>
      <c r="AW296" s="14" t="s">
        <v>5</v>
      </c>
      <c r="AX296" s="14" t="s">
        <v>76</v>
      </c>
      <c r="AY296" s="186" t="s">
        <v>165</v>
      </c>
    </row>
    <row r="297" spans="2:65" s="12" customFormat="1" x14ac:dyDescent="0.2">
      <c r="B297" s="164"/>
      <c r="D297" s="165" t="s">
        <v>603</v>
      </c>
      <c r="E297" s="166" t="s">
        <v>3</v>
      </c>
      <c r="F297" s="167" t="s">
        <v>1891</v>
      </c>
      <c r="H297" s="168">
        <v>32.869999999999997</v>
      </c>
      <c r="I297" s="169"/>
      <c r="J297" s="169"/>
      <c r="M297" s="164"/>
      <c r="N297" s="170"/>
      <c r="X297" s="171"/>
      <c r="AT297" s="166" t="s">
        <v>603</v>
      </c>
      <c r="AU297" s="166" t="s">
        <v>164</v>
      </c>
      <c r="AV297" s="12" t="s">
        <v>86</v>
      </c>
      <c r="AW297" s="12" t="s">
        <v>5</v>
      </c>
      <c r="AX297" s="12" t="s">
        <v>84</v>
      </c>
      <c r="AY297" s="166" t="s">
        <v>165</v>
      </c>
    </row>
    <row r="298" spans="2:65" s="1" customFormat="1" ht="16.5" customHeight="1" x14ac:dyDescent="0.2">
      <c r="B298" s="138"/>
      <c r="C298" s="139" t="s">
        <v>408</v>
      </c>
      <c r="D298" s="139" t="s">
        <v>170</v>
      </c>
      <c r="E298" s="140" t="s">
        <v>1892</v>
      </c>
      <c r="F298" s="141" t="s">
        <v>1893</v>
      </c>
      <c r="G298" s="142" t="s">
        <v>991</v>
      </c>
      <c r="H298" s="143">
        <v>2149.23</v>
      </c>
      <c r="I298" s="144"/>
      <c r="J298" s="144"/>
      <c r="K298" s="145">
        <f>ROUND(P298*H298,2)</f>
        <v>0</v>
      </c>
      <c r="L298" s="146"/>
      <c r="M298" s="33"/>
      <c r="N298" s="147" t="s">
        <v>3</v>
      </c>
      <c r="O298" s="148" t="s">
        <v>45</v>
      </c>
      <c r="P298" s="149">
        <f>I298+J298</f>
        <v>0</v>
      </c>
      <c r="Q298" s="149">
        <f>ROUND(I298*H298,2)</f>
        <v>0</v>
      </c>
      <c r="R298" s="149">
        <f>ROUND(J298*H298,2)</f>
        <v>0</v>
      </c>
      <c r="T298" s="150">
        <f>S298*H298</f>
        <v>0</v>
      </c>
      <c r="U298" s="150">
        <v>0</v>
      </c>
      <c r="V298" s="150">
        <f>U298*H298</f>
        <v>0</v>
      </c>
      <c r="W298" s="150">
        <v>0</v>
      </c>
      <c r="X298" s="151">
        <f>W298*H298</f>
        <v>0</v>
      </c>
      <c r="AR298" s="152" t="s">
        <v>174</v>
      </c>
      <c r="AT298" s="152" t="s">
        <v>170</v>
      </c>
      <c r="AU298" s="152" t="s">
        <v>164</v>
      </c>
      <c r="AY298" s="18" t="s">
        <v>165</v>
      </c>
      <c r="BE298" s="153">
        <f>IF(O298="základní",K298,0)</f>
        <v>0</v>
      </c>
      <c r="BF298" s="153">
        <f>IF(O298="snížená",K298,0)</f>
        <v>0</v>
      </c>
      <c r="BG298" s="153">
        <f>IF(O298="zákl. přenesená",K298,0)</f>
        <v>0</v>
      </c>
      <c r="BH298" s="153">
        <f>IF(O298="sníž. přenesená",K298,0)</f>
        <v>0</v>
      </c>
      <c r="BI298" s="153">
        <f>IF(O298="nulová",K298,0)</f>
        <v>0</v>
      </c>
      <c r="BJ298" s="18" t="s">
        <v>84</v>
      </c>
      <c r="BK298" s="153">
        <f>ROUND(P298*H298,2)</f>
        <v>0</v>
      </c>
      <c r="BL298" s="18" t="s">
        <v>174</v>
      </c>
      <c r="BM298" s="152" t="s">
        <v>1894</v>
      </c>
    </row>
    <row r="299" spans="2:65" s="14" customFormat="1" x14ac:dyDescent="0.2">
      <c r="B299" s="185"/>
      <c r="D299" s="165" t="s">
        <v>603</v>
      </c>
      <c r="E299" s="186" t="s">
        <v>3</v>
      </c>
      <c r="F299" s="187" t="s">
        <v>1895</v>
      </c>
      <c r="H299" s="186" t="s">
        <v>3</v>
      </c>
      <c r="I299" s="188"/>
      <c r="J299" s="188"/>
      <c r="M299" s="185"/>
      <c r="N299" s="189"/>
      <c r="X299" s="190"/>
      <c r="AT299" s="186" t="s">
        <v>603</v>
      </c>
      <c r="AU299" s="186" t="s">
        <v>164</v>
      </c>
      <c r="AV299" s="14" t="s">
        <v>84</v>
      </c>
      <c r="AW299" s="14" t="s">
        <v>5</v>
      </c>
      <c r="AX299" s="14" t="s">
        <v>76</v>
      </c>
      <c r="AY299" s="186" t="s">
        <v>165</v>
      </c>
    </row>
    <row r="300" spans="2:65" s="12" customFormat="1" x14ac:dyDescent="0.2">
      <c r="B300" s="164"/>
      <c r="D300" s="165" t="s">
        <v>603</v>
      </c>
      <c r="E300" s="166" t="s">
        <v>3</v>
      </c>
      <c r="F300" s="167" t="s">
        <v>1896</v>
      </c>
      <c r="H300" s="168">
        <v>2149.23</v>
      </c>
      <c r="I300" s="169"/>
      <c r="J300" s="169"/>
      <c r="M300" s="164"/>
      <c r="N300" s="170"/>
      <c r="X300" s="171"/>
      <c r="AT300" s="166" t="s">
        <v>603</v>
      </c>
      <c r="AU300" s="166" t="s">
        <v>164</v>
      </c>
      <c r="AV300" s="12" t="s">
        <v>86</v>
      </c>
      <c r="AW300" s="12" t="s">
        <v>5</v>
      </c>
      <c r="AX300" s="12" t="s">
        <v>84</v>
      </c>
      <c r="AY300" s="166" t="s">
        <v>165</v>
      </c>
    </row>
    <row r="301" spans="2:65" s="1" customFormat="1" ht="16.5" customHeight="1" x14ac:dyDescent="0.2">
      <c r="B301" s="138"/>
      <c r="C301" s="139" t="s">
        <v>410</v>
      </c>
      <c r="D301" s="139" t="s">
        <v>170</v>
      </c>
      <c r="E301" s="140" t="s">
        <v>1897</v>
      </c>
      <c r="F301" s="141" t="s">
        <v>1898</v>
      </c>
      <c r="G301" s="142" t="s">
        <v>991</v>
      </c>
      <c r="H301" s="143">
        <v>2526.4160000000002</v>
      </c>
      <c r="I301" s="144"/>
      <c r="J301" s="144"/>
      <c r="K301" s="145">
        <f>ROUND(P301*H301,2)</f>
        <v>0</v>
      </c>
      <c r="L301" s="146"/>
      <c r="M301" s="33"/>
      <c r="N301" s="147" t="s">
        <v>3</v>
      </c>
      <c r="O301" s="148" t="s">
        <v>45</v>
      </c>
      <c r="P301" s="149">
        <f>I301+J301</f>
        <v>0</v>
      </c>
      <c r="Q301" s="149">
        <f>ROUND(I301*H301,2)</f>
        <v>0</v>
      </c>
      <c r="R301" s="149">
        <f>ROUND(J301*H301,2)</f>
        <v>0</v>
      </c>
      <c r="T301" s="150">
        <f>S301*H301</f>
        <v>0</v>
      </c>
      <c r="U301" s="150">
        <v>0</v>
      </c>
      <c r="V301" s="150">
        <f>U301*H301</f>
        <v>0</v>
      </c>
      <c r="W301" s="150">
        <v>0</v>
      </c>
      <c r="X301" s="151">
        <f>W301*H301</f>
        <v>0</v>
      </c>
      <c r="AR301" s="152" t="s">
        <v>174</v>
      </c>
      <c r="AT301" s="152" t="s">
        <v>170</v>
      </c>
      <c r="AU301" s="152" t="s">
        <v>164</v>
      </c>
      <c r="AY301" s="18" t="s">
        <v>165</v>
      </c>
      <c r="BE301" s="153">
        <f>IF(O301="základní",K301,0)</f>
        <v>0</v>
      </c>
      <c r="BF301" s="153">
        <f>IF(O301="snížená",K301,0)</f>
        <v>0</v>
      </c>
      <c r="BG301" s="153">
        <f>IF(O301="zákl. přenesená",K301,0)</f>
        <v>0</v>
      </c>
      <c r="BH301" s="153">
        <f>IF(O301="sníž. přenesená",K301,0)</f>
        <v>0</v>
      </c>
      <c r="BI301" s="153">
        <f>IF(O301="nulová",K301,0)</f>
        <v>0</v>
      </c>
      <c r="BJ301" s="18" t="s">
        <v>84</v>
      </c>
      <c r="BK301" s="153">
        <f>ROUND(P301*H301,2)</f>
        <v>0</v>
      </c>
      <c r="BL301" s="18" t="s">
        <v>174</v>
      </c>
      <c r="BM301" s="152" t="s">
        <v>1899</v>
      </c>
    </row>
    <row r="302" spans="2:65" s="14" customFormat="1" x14ac:dyDescent="0.2">
      <c r="B302" s="185"/>
      <c r="D302" s="165" t="s">
        <v>603</v>
      </c>
      <c r="E302" s="186" t="s">
        <v>3</v>
      </c>
      <c r="F302" s="187" t="s">
        <v>1900</v>
      </c>
      <c r="H302" s="186" t="s">
        <v>3</v>
      </c>
      <c r="I302" s="188"/>
      <c r="J302" s="188"/>
      <c r="M302" s="185"/>
      <c r="N302" s="189"/>
      <c r="X302" s="190"/>
      <c r="AT302" s="186" t="s">
        <v>603</v>
      </c>
      <c r="AU302" s="186" t="s">
        <v>164</v>
      </c>
      <c r="AV302" s="14" t="s">
        <v>84</v>
      </c>
      <c r="AW302" s="14" t="s">
        <v>5</v>
      </c>
      <c r="AX302" s="14" t="s">
        <v>76</v>
      </c>
      <c r="AY302" s="186" t="s">
        <v>165</v>
      </c>
    </row>
    <row r="303" spans="2:65" s="12" customFormat="1" x14ac:dyDescent="0.2">
      <c r="B303" s="164"/>
      <c r="D303" s="165" t="s">
        <v>603</v>
      </c>
      <c r="E303" s="166" t="s">
        <v>3</v>
      </c>
      <c r="F303" s="167" t="s">
        <v>1901</v>
      </c>
      <c r="H303" s="168">
        <v>2526.4160000000002</v>
      </c>
      <c r="I303" s="169"/>
      <c r="J303" s="169"/>
      <c r="M303" s="164"/>
      <c r="N303" s="170"/>
      <c r="X303" s="171"/>
      <c r="AT303" s="166" t="s">
        <v>603</v>
      </c>
      <c r="AU303" s="166" t="s">
        <v>164</v>
      </c>
      <c r="AV303" s="12" t="s">
        <v>86</v>
      </c>
      <c r="AW303" s="12" t="s">
        <v>5</v>
      </c>
      <c r="AX303" s="12" t="s">
        <v>84</v>
      </c>
      <c r="AY303" s="166" t="s">
        <v>165</v>
      </c>
    </row>
    <row r="304" spans="2:65" s="1" customFormat="1" ht="24.15" customHeight="1" x14ac:dyDescent="0.2">
      <c r="B304" s="138"/>
      <c r="C304" s="139" t="s">
        <v>412</v>
      </c>
      <c r="D304" s="139" t="s">
        <v>170</v>
      </c>
      <c r="E304" s="140" t="s">
        <v>1902</v>
      </c>
      <c r="F304" s="141" t="s">
        <v>1903</v>
      </c>
      <c r="G304" s="142" t="s">
        <v>991</v>
      </c>
      <c r="H304" s="143">
        <v>2526.4160000000002</v>
      </c>
      <c r="I304" s="144"/>
      <c r="J304" s="144"/>
      <c r="K304" s="145">
        <f>ROUND(P304*H304,2)</f>
        <v>0</v>
      </c>
      <c r="L304" s="146"/>
      <c r="M304" s="33"/>
      <c r="N304" s="147" t="s">
        <v>3</v>
      </c>
      <c r="O304" s="148" t="s">
        <v>45</v>
      </c>
      <c r="P304" s="149">
        <f>I304+J304</f>
        <v>0</v>
      </c>
      <c r="Q304" s="149">
        <f>ROUND(I304*H304,2)</f>
        <v>0</v>
      </c>
      <c r="R304" s="149">
        <f>ROUND(J304*H304,2)</f>
        <v>0</v>
      </c>
      <c r="T304" s="150">
        <f>S304*H304</f>
        <v>0</v>
      </c>
      <c r="U304" s="150">
        <v>0</v>
      </c>
      <c r="V304" s="150">
        <f>U304*H304</f>
        <v>0</v>
      </c>
      <c r="W304" s="150">
        <v>0</v>
      </c>
      <c r="X304" s="151">
        <f>W304*H304</f>
        <v>0</v>
      </c>
      <c r="AR304" s="152" t="s">
        <v>174</v>
      </c>
      <c r="AT304" s="152" t="s">
        <v>170</v>
      </c>
      <c r="AU304" s="152" t="s">
        <v>164</v>
      </c>
      <c r="AY304" s="18" t="s">
        <v>165</v>
      </c>
      <c r="BE304" s="153">
        <f>IF(O304="základní",K304,0)</f>
        <v>0</v>
      </c>
      <c r="BF304" s="153">
        <f>IF(O304="snížená",K304,0)</f>
        <v>0</v>
      </c>
      <c r="BG304" s="153">
        <f>IF(O304="zákl. přenesená",K304,0)</f>
        <v>0</v>
      </c>
      <c r="BH304" s="153">
        <f>IF(O304="sníž. přenesená",K304,0)</f>
        <v>0</v>
      </c>
      <c r="BI304" s="153">
        <f>IF(O304="nulová",K304,0)</f>
        <v>0</v>
      </c>
      <c r="BJ304" s="18" t="s">
        <v>84</v>
      </c>
      <c r="BK304" s="153">
        <f>ROUND(P304*H304,2)</f>
        <v>0</v>
      </c>
      <c r="BL304" s="18" t="s">
        <v>174</v>
      </c>
      <c r="BM304" s="152" t="s">
        <v>1904</v>
      </c>
    </row>
    <row r="305" spans="2:65" s="14" customFormat="1" x14ac:dyDescent="0.2">
      <c r="B305" s="185"/>
      <c r="D305" s="165" t="s">
        <v>603</v>
      </c>
      <c r="E305" s="186" t="s">
        <v>3</v>
      </c>
      <c r="F305" s="187" t="s">
        <v>1900</v>
      </c>
      <c r="H305" s="186" t="s">
        <v>3</v>
      </c>
      <c r="I305" s="188"/>
      <c r="J305" s="188"/>
      <c r="M305" s="185"/>
      <c r="N305" s="189"/>
      <c r="X305" s="190"/>
      <c r="AT305" s="186" t="s">
        <v>603</v>
      </c>
      <c r="AU305" s="186" t="s">
        <v>164</v>
      </c>
      <c r="AV305" s="14" t="s">
        <v>84</v>
      </c>
      <c r="AW305" s="14" t="s">
        <v>5</v>
      </c>
      <c r="AX305" s="14" t="s">
        <v>76</v>
      </c>
      <c r="AY305" s="186" t="s">
        <v>165</v>
      </c>
    </row>
    <row r="306" spans="2:65" s="12" customFormat="1" x14ac:dyDescent="0.2">
      <c r="B306" s="164"/>
      <c r="D306" s="165" t="s">
        <v>603</v>
      </c>
      <c r="E306" s="166" t="s">
        <v>3</v>
      </c>
      <c r="F306" s="167" t="s">
        <v>1901</v>
      </c>
      <c r="H306" s="168">
        <v>2526.4160000000002</v>
      </c>
      <c r="I306" s="169"/>
      <c r="J306" s="169"/>
      <c r="M306" s="164"/>
      <c r="N306" s="170"/>
      <c r="X306" s="171"/>
      <c r="AT306" s="166" t="s">
        <v>603</v>
      </c>
      <c r="AU306" s="166" t="s">
        <v>164</v>
      </c>
      <c r="AV306" s="12" t="s">
        <v>86</v>
      </c>
      <c r="AW306" s="12" t="s">
        <v>5</v>
      </c>
      <c r="AX306" s="12" t="s">
        <v>84</v>
      </c>
      <c r="AY306" s="166" t="s">
        <v>165</v>
      </c>
    </row>
    <row r="307" spans="2:65" s="11" customFormat="1" ht="20.9" customHeight="1" x14ac:dyDescent="0.25">
      <c r="B307" s="125"/>
      <c r="D307" s="126" t="s">
        <v>75</v>
      </c>
      <c r="E307" s="136" t="s">
        <v>398</v>
      </c>
      <c r="F307" s="136" t="s">
        <v>1905</v>
      </c>
      <c r="I307" s="128"/>
      <c r="J307" s="128"/>
      <c r="K307" s="137">
        <f>BK307</f>
        <v>0</v>
      </c>
      <c r="M307" s="125"/>
      <c r="N307" s="130"/>
      <c r="Q307" s="131">
        <f>SUM(Q308:Q315)</f>
        <v>0</v>
      </c>
      <c r="R307" s="131">
        <f>SUM(R308:R315)</f>
        <v>0</v>
      </c>
      <c r="T307" s="132">
        <f>SUM(T308:T315)</f>
        <v>0</v>
      </c>
      <c r="V307" s="132">
        <f>SUM(V308:V315)</f>
        <v>47.181949599999996</v>
      </c>
      <c r="X307" s="133">
        <f>SUM(X308:X315)</f>
        <v>0</v>
      </c>
      <c r="AR307" s="126" t="s">
        <v>84</v>
      </c>
      <c r="AT307" s="134" t="s">
        <v>75</v>
      </c>
      <c r="AU307" s="134" t="s">
        <v>86</v>
      </c>
      <c r="AY307" s="126" t="s">
        <v>165</v>
      </c>
      <c r="BK307" s="135">
        <f>SUM(BK308:BK315)</f>
        <v>0</v>
      </c>
    </row>
    <row r="308" spans="2:65" s="1" customFormat="1" ht="21.75" customHeight="1" x14ac:dyDescent="0.2">
      <c r="B308" s="138"/>
      <c r="C308" s="139" t="s">
        <v>311</v>
      </c>
      <c r="D308" s="139" t="s">
        <v>170</v>
      </c>
      <c r="E308" s="140" t="s">
        <v>1906</v>
      </c>
      <c r="F308" s="141" t="s">
        <v>1907</v>
      </c>
      <c r="G308" s="142" t="s">
        <v>991</v>
      </c>
      <c r="H308" s="143">
        <v>2406.11</v>
      </c>
      <c r="I308" s="144"/>
      <c r="J308" s="144"/>
      <c r="K308" s="145">
        <f>ROUND(P308*H308,2)</f>
        <v>0</v>
      </c>
      <c r="L308" s="146"/>
      <c r="M308" s="33"/>
      <c r="N308" s="147" t="s">
        <v>3</v>
      </c>
      <c r="O308" s="148" t="s">
        <v>45</v>
      </c>
      <c r="P308" s="149">
        <f>I308+J308</f>
        <v>0</v>
      </c>
      <c r="Q308" s="149">
        <f>ROUND(I308*H308,2)</f>
        <v>0</v>
      </c>
      <c r="R308" s="149">
        <f>ROUND(J308*H308,2)</f>
        <v>0</v>
      </c>
      <c r="T308" s="150">
        <f>S308*H308</f>
        <v>0</v>
      </c>
      <c r="U308" s="150">
        <v>0</v>
      </c>
      <c r="V308" s="150">
        <f>U308*H308</f>
        <v>0</v>
      </c>
      <c r="W308" s="150">
        <v>0</v>
      </c>
      <c r="X308" s="151">
        <f>W308*H308</f>
        <v>0</v>
      </c>
      <c r="AR308" s="152" t="s">
        <v>174</v>
      </c>
      <c r="AT308" s="152" t="s">
        <v>170</v>
      </c>
      <c r="AU308" s="152" t="s">
        <v>164</v>
      </c>
      <c r="AY308" s="18" t="s">
        <v>165</v>
      </c>
      <c r="BE308" s="153">
        <f>IF(O308="základní",K308,0)</f>
        <v>0</v>
      </c>
      <c r="BF308" s="153">
        <f>IF(O308="snížená",K308,0)</f>
        <v>0</v>
      </c>
      <c r="BG308" s="153">
        <f>IF(O308="zákl. přenesená",K308,0)</f>
        <v>0</v>
      </c>
      <c r="BH308" s="153">
        <f>IF(O308="sníž. přenesená",K308,0)</f>
        <v>0</v>
      </c>
      <c r="BI308" s="153">
        <f>IF(O308="nulová",K308,0)</f>
        <v>0</v>
      </c>
      <c r="BJ308" s="18" t="s">
        <v>84</v>
      </c>
      <c r="BK308" s="153">
        <f>ROUND(P308*H308,2)</f>
        <v>0</v>
      </c>
      <c r="BL308" s="18" t="s">
        <v>174</v>
      </c>
      <c r="BM308" s="152" t="s">
        <v>1908</v>
      </c>
    </row>
    <row r="309" spans="2:65" s="12" customFormat="1" x14ac:dyDescent="0.2">
      <c r="B309" s="164"/>
      <c r="D309" s="165" t="s">
        <v>603</v>
      </c>
      <c r="E309" s="166" t="s">
        <v>3</v>
      </c>
      <c r="F309" s="167" t="s">
        <v>1881</v>
      </c>
      <c r="H309" s="168">
        <v>2406.11</v>
      </c>
      <c r="I309" s="169"/>
      <c r="J309" s="169"/>
      <c r="M309" s="164"/>
      <c r="N309" s="170"/>
      <c r="X309" s="171"/>
      <c r="AT309" s="166" t="s">
        <v>603</v>
      </c>
      <c r="AU309" s="166" t="s">
        <v>164</v>
      </c>
      <c r="AV309" s="12" t="s">
        <v>86</v>
      </c>
      <c r="AW309" s="12" t="s">
        <v>5</v>
      </c>
      <c r="AX309" s="12" t="s">
        <v>84</v>
      </c>
      <c r="AY309" s="166" t="s">
        <v>165</v>
      </c>
    </row>
    <row r="310" spans="2:65" s="1" customFormat="1" ht="24.15" customHeight="1" x14ac:dyDescent="0.2">
      <c r="B310" s="138"/>
      <c r="C310" s="139" t="s">
        <v>417</v>
      </c>
      <c r="D310" s="139" t="s">
        <v>170</v>
      </c>
      <c r="E310" s="140" t="s">
        <v>1909</v>
      </c>
      <c r="F310" s="141" t="s">
        <v>1910</v>
      </c>
      <c r="G310" s="142" t="s">
        <v>1366</v>
      </c>
      <c r="H310" s="143">
        <v>45.62</v>
      </c>
      <c r="I310" s="144"/>
      <c r="J310" s="144"/>
      <c r="K310" s="145">
        <f>ROUND(P310*H310,2)</f>
        <v>0</v>
      </c>
      <c r="L310" s="146"/>
      <c r="M310" s="33"/>
      <c r="N310" s="147" t="s">
        <v>3</v>
      </c>
      <c r="O310" s="148" t="s">
        <v>45</v>
      </c>
      <c r="P310" s="149">
        <f>I310+J310</f>
        <v>0</v>
      </c>
      <c r="Q310" s="149">
        <f>ROUND(I310*H310,2)</f>
        <v>0</v>
      </c>
      <c r="R310" s="149">
        <f>ROUND(J310*H310,2)</f>
        <v>0</v>
      </c>
      <c r="T310" s="150">
        <f>S310*H310</f>
        <v>0</v>
      </c>
      <c r="U310" s="150">
        <v>1.01508</v>
      </c>
      <c r="V310" s="150">
        <f>U310*H310</f>
        <v>46.307949599999993</v>
      </c>
      <c r="W310" s="150">
        <v>0</v>
      </c>
      <c r="X310" s="151">
        <f>W310*H310</f>
        <v>0</v>
      </c>
      <c r="AR310" s="152" t="s">
        <v>174</v>
      </c>
      <c r="AT310" s="152" t="s">
        <v>170</v>
      </c>
      <c r="AU310" s="152" t="s">
        <v>164</v>
      </c>
      <c r="AY310" s="18" t="s">
        <v>165</v>
      </c>
      <c r="BE310" s="153">
        <f>IF(O310="základní",K310,0)</f>
        <v>0</v>
      </c>
      <c r="BF310" s="153">
        <f>IF(O310="snížená",K310,0)</f>
        <v>0</v>
      </c>
      <c r="BG310" s="153">
        <f>IF(O310="zákl. přenesená",K310,0)</f>
        <v>0</v>
      </c>
      <c r="BH310" s="153">
        <f>IF(O310="sníž. přenesená",K310,0)</f>
        <v>0</v>
      </c>
      <c r="BI310" s="153">
        <f>IF(O310="nulová",K310,0)</f>
        <v>0</v>
      </c>
      <c r="BJ310" s="18" t="s">
        <v>84</v>
      </c>
      <c r="BK310" s="153">
        <f>ROUND(P310*H310,2)</f>
        <v>0</v>
      </c>
      <c r="BL310" s="18" t="s">
        <v>174</v>
      </c>
      <c r="BM310" s="152" t="s">
        <v>1911</v>
      </c>
    </row>
    <row r="311" spans="2:65" s="14" customFormat="1" ht="30" x14ac:dyDescent="0.2">
      <c r="B311" s="185"/>
      <c r="D311" s="165" t="s">
        <v>603</v>
      </c>
      <c r="E311" s="186" t="s">
        <v>3</v>
      </c>
      <c r="F311" s="187" t="s">
        <v>1912</v>
      </c>
      <c r="H311" s="186" t="s">
        <v>3</v>
      </c>
      <c r="I311" s="188"/>
      <c r="J311" s="188"/>
      <c r="M311" s="185"/>
      <c r="N311" s="189"/>
      <c r="X311" s="190"/>
      <c r="AT311" s="186" t="s">
        <v>603</v>
      </c>
      <c r="AU311" s="186" t="s">
        <v>164</v>
      </c>
      <c r="AV311" s="14" t="s">
        <v>84</v>
      </c>
      <c r="AW311" s="14" t="s">
        <v>5</v>
      </c>
      <c r="AX311" s="14" t="s">
        <v>76</v>
      </c>
      <c r="AY311" s="186" t="s">
        <v>165</v>
      </c>
    </row>
    <row r="312" spans="2:65" s="12" customFormat="1" x14ac:dyDescent="0.2">
      <c r="B312" s="164"/>
      <c r="D312" s="165" t="s">
        <v>603</v>
      </c>
      <c r="E312" s="166" t="s">
        <v>3</v>
      </c>
      <c r="F312" s="167" t="s">
        <v>1913</v>
      </c>
      <c r="H312" s="168">
        <v>45.62</v>
      </c>
      <c r="I312" s="169"/>
      <c r="J312" s="169"/>
      <c r="M312" s="164"/>
      <c r="N312" s="170"/>
      <c r="X312" s="171"/>
      <c r="AT312" s="166" t="s">
        <v>603</v>
      </c>
      <c r="AU312" s="166" t="s">
        <v>164</v>
      </c>
      <c r="AV312" s="12" t="s">
        <v>86</v>
      </c>
      <c r="AW312" s="12" t="s">
        <v>5</v>
      </c>
      <c r="AX312" s="12" t="s">
        <v>84</v>
      </c>
      <c r="AY312" s="166" t="s">
        <v>165</v>
      </c>
    </row>
    <row r="313" spans="2:65" s="1" customFormat="1" ht="24.15" customHeight="1" x14ac:dyDescent="0.2">
      <c r="B313" s="138"/>
      <c r="C313" s="154" t="s">
        <v>421</v>
      </c>
      <c r="D313" s="154" t="s">
        <v>162</v>
      </c>
      <c r="E313" s="155" t="s">
        <v>1914</v>
      </c>
      <c r="F313" s="156" t="s">
        <v>1915</v>
      </c>
      <c r="G313" s="157" t="s">
        <v>1366</v>
      </c>
      <c r="H313" s="158">
        <v>0.874</v>
      </c>
      <c r="I313" s="159"/>
      <c r="J313" s="160"/>
      <c r="K313" s="161">
        <f>ROUND(P313*H313,2)</f>
        <v>0</v>
      </c>
      <c r="L313" s="160"/>
      <c r="M313" s="162"/>
      <c r="N313" s="163" t="s">
        <v>3</v>
      </c>
      <c r="O313" s="148" t="s">
        <v>45</v>
      </c>
      <c r="P313" s="149">
        <f>I313+J313</f>
        <v>0</v>
      </c>
      <c r="Q313" s="149">
        <f>ROUND(I313*H313,2)</f>
        <v>0</v>
      </c>
      <c r="R313" s="149">
        <f>ROUND(J313*H313,2)</f>
        <v>0</v>
      </c>
      <c r="T313" s="150">
        <f>S313*H313</f>
        <v>0</v>
      </c>
      <c r="U313" s="150">
        <v>1</v>
      </c>
      <c r="V313" s="150">
        <f>U313*H313</f>
        <v>0.874</v>
      </c>
      <c r="W313" s="150">
        <v>0</v>
      </c>
      <c r="X313" s="151">
        <f>W313*H313</f>
        <v>0</v>
      </c>
      <c r="AR313" s="152" t="s">
        <v>193</v>
      </c>
      <c r="AT313" s="152" t="s">
        <v>162</v>
      </c>
      <c r="AU313" s="152" t="s">
        <v>164</v>
      </c>
      <c r="AY313" s="18" t="s">
        <v>165</v>
      </c>
      <c r="BE313" s="153">
        <f>IF(O313="základní",K313,0)</f>
        <v>0</v>
      </c>
      <c r="BF313" s="153">
        <f>IF(O313="snížená",K313,0)</f>
        <v>0</v>
      </c>
      <c r="BG313" s="153">
        <f>IF(O313="zákl. přenesená",K313,0)</f>
        <v>0</v>
      </c>
      <c r="BH313" s="153">
        <f>IF(O313="sníž. přenesená",K313,0)</f>
        <v>0</v>
      </c>
      <c r="BI313" s="153">
        <f>IF(O313="nulová",K313,0)</f>
        <v>0</v>
      </c>
      <c r="BJ313" s="18" t="s">
        <v>84</v>
      </c>
      <c r="BK313" s="153">
        <f>ROUND(P313*H313,2)</f>
        <v>0</v>
      </c>
      <c r="BL313" s="18" t="s">
        <v>174</v>
      </c>
      <c r="BM313" s="152" t="s">
        <v>1916</v>
      </c>
    </row>
    <row r="314" spans="2:65" s="14" customFormat="1" x14ac:dyDescent="0.2">
      <c r="B314" s="185"/>
      <c r="D314" s="165" t="s">
        <v>603</v>
      </c>
      <c r="E314" s="186" t="s">
        <v>3</v>
      </c>
      <c r="F314" s="187" t="s">
        <v>1917</v>
      </c>
      <c r="H314" s="186" t="s">
        <v>3</v>
      </c>
      <c r="I314" s="188"/>
      <c r="J314" s="188"/>
      <c r="M314" s="185"/>
      <c r="N314" s="189"/>
      <c r="X314" s="190"/>
      <c r="AT314" s="186" t="s">
        <v>603</v>
      </c>
      <c r="AU314" s="186" t="s">
        <v>164</v>
      </c>
      <c r="AV314" s="14" t="s">
        <v>84</v>
      </c>
      <c r="AW314" s="14" t="s">
        <v>5</v>
      </c>
      <c r="AX314" s="14" t="s">
        <v>76</v>
      </c>
      <c r="AY314" s="186" t="s">
        <v>165</v>
      </c>
    </row>
    <row r="315" spans="2:65" s="12" customFormat="1" x14ac:dyDescent="0.2">
      <c r="B315" s="164"/>
      <c r="D315" s="165" t="s">
        <v>603</v>
      </c>
      <c r="E315" s="166" t="s">
        <v>3</v>
      </c>
      <c r="F315" s="167" t="s">
        <v>1918</v>
      </c>
      <c r="H315" s="168">
        <v>0.874</v>
      </c>
      <c r="I315" s="169"/>
      <c r="J315" s="169"/>
      <c r="M315" s="164"/>
      <c r="N315" s="170"/>
      <c r="X315" s="171"/>
      <c r="AT315" s="166" t="s">
        <v>603</v>
      </c>
      <c r="AU315" s="166" t="s">
        <v>164</v>
      </c>
      <c r="AV315" s="12" t="s">
        <v>86</v>
      </c>
      <c r="AW315" s="12" t="s">
        <v>5</v>
      </c>
      <c r="AX315" s="12" t="s">
        <v>84</v>
      </c>
      <c r="AY315" s="166" t="s">
        <v>165</v>
      </c>
    </row>
    <row r="316" spans="2:65" s="11" customFormat="1" ht="20.9" customHeight="1" x14ac:dyDescent="0.25">
      <c r="B316" s="125"/>
      <c r="D316" s="126" t="s">
        <v>75</v>
      </c>
      <c r="E316" s="136" t="s">
        <v>402</v>
      </c>
      <c r="F316" s="136" t="s">
        <v>1919</v>
      </c>
      <c r="I316" s="128"/>
      <c r="J316" s="128"/>
      <c r="K316" s="137">
        <f>BK316</f>
        <v>0</v>
      </c>
      <c r="M316" s="125"/>
      <c r="N316" s="130"/>
      <c r="Q316" s="131">
        <f>SUM(Q317:Q340)</f>
        <v>0</v>
      </c>
      <c r="R316" s="131">
        <f>SUM(R317:R340)</f>
        <v>0</v>
      </c>
      <c r="T316" s="132">
        <f>SUM(T317:T340)</f>
        <v>0</v>
      </c>
      <c r="V316" s="132">
        <f>SUM(V317:V340)</f>
        <v>126.94401199999999</v>
      </c>
      <c r="X316" s="133">
        <f>SUM(X317:X340)</f>
        <v>0</v>
      </c>
      <c r="AR316" s="126" t="s">
        <v>84</v>
      </c>
      <c r="AT316" s="134" t="s">
        <v>75</v>
      </c>
      <c r="AU316" s="134" t="s">
        <v>86</v>
      </c>
      <c r="AY316" s="126" t="s">
        <v>165</v>
      </c>
      <c r="BK316" s="135">
        <f>SUM(BK317:BK340)</f>
        <v>0</v>
      </c>
    </row>
    <row r="317" spans="2:65" s="1" customFormat="1" ht="33" customHeight="1" x14ac:dyDescent="0.2">
      <c r="B317" s="138"/>
      <c r="C317" s="139" t="s">
        <v>425</v>
      </c>
      <c r="D317" s="139" t="s">
        <v>170</v>
      </c>
      <c r="E317" s="140" t="s">
        <v>1920</v>
      </c>
      <c r="F317" s="141" t="s">
        <v>1921</v>
      </c>
      <c r="G317" s="142" t="s">
        <v>991</v>
      </c>
      <c r="H317" s="143">
        <v>5</v>
      </c>
      <c r="I317" s="144"/>
      <c r="J317" s="144"/>
      <c r="K317" s="145">
        <f>ROUND(P317*H317,2)</f>
        <v>0</v>
      </c>
      <c r="L317" s="146"/>
      <c r="M317" s="33"/>
      <c r="N317" s="147" t="s">
        <v>3</v>
      </c>
      <c r="O317" s="148" t="s">
        <v>45</v>
      </c>
      <c r="P317" s="149">
        <f>I317+J317</f>
        <v>0</v>
      </c>
      <c r="Q317" s="149">
        <f>ROUND(I317*H317,2)</f>
        <v>0</v>
      </c>
      <c r="R317" s="149">
        <f>ROUND(J317*H317,2)</f>
        <v>0</v>
      </c>
      <c r="T317" s="150">
        <f>S317*H317</f>
        <v>0</v>
      </c>
      <c r="U317" s="150">
        <v>0</v>
      </c>
      <c r="V317" s="150">
        <f>U317*H317</f>
        <v>0</v>
      </c>
      <c r="W317" s="150">
        <v>0</v>
      </c>
      <c r="X317" s="151">
        <f>W317*H317</f>
        <v>0</v>
      </c>
      <c r="AR317" s="152" t="s">
        <v>174</v>
      </c>
      <c r="AT317" s="152" t="s">
        <v>170</v>
      </c>
      <c r="AU317" s="152" t="s">
        <v>164</v>
      </c>
      <c r="AY317" s="18" t="s">
        <v>165</v>
      </c>
      <c r="BE317" s="153">
        <f>IF(O317="základní",K317,0)</f>
        <v>0</v>
      </c>
      <c r="BF317" s="153">
        <f>IF(O317="snížená",K317,0)</f>
        <v>0</v>
      </c>
      <c r="BG317" s="153">
        <f>IF(O317="zákl. přenesená",K317,0)</f>
        <v>0</v>
      </c>
      <c r="BH317" s="153">
        <f>IF(O317="sníž. přenesená",K317,0)</f>
        <v>0</v>
      </c>
      <c r="BI317" s="153">
        <f>IF(O317="nulová",K317,0)</f>
        <v>0</v>
      </c>
      <c r="BJ317" s="18" t="s">
        <v>84</v>
      </c>
      <c r="BK317" s="153">
        <f>ROUND(P317*H317,2)</f>
        <v>0</v>
      </c>
      <c r="BL317" s="18" t="s">
        <v>174</v>
      </c>
      <c r="BM317" s="152" t="s">
        <v>1922</v>
      </c>
    </row>
    <row r="318" spans="2:65" s="14" customFormat="1" x14ac:dyDescent="0.2">
      <c r="B318" s="185"/>
      <c r="D318" s="165" t="s">
        <v>603</v>
      </c>
      <c r="E318" s="186" t="s">
        <v>3</v>
      </c>
      <c r="F318" s="187" t="s">
        <v>1923</v>
      </c>
      <c r="H318" s="186" t="s">
        <v>3</v>
      </c>
      <c r="I318" s="188"/>
      <c r="J318" s="188"/>
      <c r="M318" s="185"/>
      <c r="N318" s="189"/>
      <c r="X318" s="190"/>
      <c r="AT318" s="186" t="s">
        <v>603</v>
      </c>
      <c r="AU318" s="186" t="s">
        <v>164</v>
      </c>
      <c r="AV318" s="14" t="s">
        <v>84</v>
      </c>
      <c r="AW318" s="14" t="s">
        <v>5</v>
      </c>
      <c r="AX318" s="14" t="s">
        <v>76</v>
      </c>
      <c r="AY318" s="186" t="s">
        <v>165</v>
      </c>
    </row>
    <row r="319" spans="2:65" s="12" customFormat="1" x14ac:dyDescent="0.2">
      <c r="B319" s="164"/>
      <c r="D319" s="165" t="s">
        <v>603</v>
      </c>
      <c r="E319" s="166" t="s">
        <v>3</v>
      </c>
      <c r="F319" s="167" t="s">
        <v>1924</v>
      </c>
      <c r="H319" s="168">
        <v>5</v>
      </c>
      <c r="I319" s="169"/>
      <c r="J319" s="169"/>
      <c r="M319" s="164"/>
      <c r="N319" s="170"/>
      <c r="X319" s="171"/>
      <c r="AT319" s="166" t="s">
        <v>603</v>
      </c>
      <c r="AU319" s="166" t="s">
        <v>164</v>
      </c>
      <c r="AV319" s="12" t="s">
        <v>86</v>
      </c>
      <c r="AW319" s="12" t="s">
        <v>5</v>
      </c>
      <c r="AX319" s="12" t="s">
        <v>84</v>
      </c>
      <c r="AY319" s="166" t="s">
        <v>165</v>
      </c>
    </row>
    <row r="320" spans="2:65" s="1" customFormat="1" ht="24.15" customHeight="1" x14ac:dyDescent="0.2">
      <c r="B320" s="138"/>
      <c r="C320" s="139" t="s">
        <v>427</v>
      </c>
      <c r="D320" s="139" t="s">
        <v>170</v>
      </c>
      <c r="E320" s="140" t="s">
        <v>1925</v>
      </c>
      <c r="F320" s="141" t="s">
        <v>1926</v>
      </c>
      <c r="G320" s="142" t="s">
        <v>991</v>
      </c>
      <c r="H320" s="143">
        <v>32.869999999999997</v>
      </c>
      <c r="I320" s="144"/>
      <c r="J320" s="144"/>
      <c r="K320" s="145">
        <f>ROUND(P320*H320,2)</f>
        <v>0</v>
      </c>
      <c r="L320" s="146"/>
      <c r="M320" s="33"/>
      <c r="N320" s="147" t="s">
        <v>3</v>
      </c>
      <c r="O320" s="148" t="s">
        <v>45</v>
      </c>
      <c r="P320" s="149">
        <f>I320+J320</f>
        <v>0</v>
      </c>
      <c r="Q320" s="149">
        <f>ROUND(I320*H320,2)</f>
        <v>0</v>
      </c>
      <c r="R320" s="149">
        <f>ROUND(J320*H320,2)</f>
        <v>0</v>
      </c>
      <c r="T320" s="150">
        <f>S320*H320</f>
        <v>0</v>
      </c>
      <c r="U320" s="150">
        <v>8.4250000000000005E-2</v>
      </c>
      <c r="V320" s="150">
        <f>U320*H320</f>
        <v>2.7692975</v>
      </c>
      <c r="W320" s="150">
        <v>0</v>
      </c>
      <c r="X320" s="151">
        <f>W320*H320</f>
        <v>0</v>
      </c>
      <c r="AR320" s="152" t="s">
        <v>174</v>
      </c>
      <c r="AT320" s="152" t="s">
        <v>170</v>
      </c>
      <c r="AU320" s="152" t="s">
        <v>164</v>
      </c>
      <c r="AY320" s="18" t="s">
        <v>165</v>
      </c>
      <c r="BE320" s="153">
        <f>IF(O320="základní",K320,0)</f>
        <v>0</v>
      </c>
      <c r="BF320" s="153">
        <f>IF(O320="snížená",K320,0)</f>
        <v>0</v>
      </c>
      <c r="BG320" s="153">
        <f>IF(O320="zákl. přenesená",K320,0)</f>
        <v>0</v>
      </c>
      <c r="BH320" s="153">
        <f>IF(O320="sníž. přenesená",K320,0)</f>
        <v>0</v>
      </c>
      <c r="BI320" s="153">
        <f>IF(O320="nulová",K320,0)</f>
        <v>0</v>
      </c>
      <c r="BJ320" s="18" t="s">
        <v>84</v>
      </c>
      <c r="BK320" s="153">
        <f>ROUND(P320*H320,2)</f>
        <v>0</v>
      </c>
      <c r="BL320" s="18" t="s">
        <v>174</v>
      </c>
      <c r="BM320" s="152" t="s">
        <v>1927</v>
      </c>
    </row>
    <row r="321" spans="2:65" s="14" customFormat="1" x14ac:dyDescent="0.2">
      <c r="B321" s="185"/>
      <c r="D321" s="165" t="s">
        <v>603</v>
      </c>
      <c r="E321" s="186" t="s">
        <v>3</v>
      </c>
      <c r="F321" s="187" t="s">
        <v>1928</v>
      </c>
      <c r="H321" s="186" t="s">
        <v>3</v>
      </c>
      <c r="I321" s="188"/>
      <c r="J321" s="188"/>
      <c r="M321" s="185"/>
      <c r="N321" s="189"/>
      <c r="X321" s="190"/>
      <c r="AT321" s="186" t="s">
        <v>603</v>
      </c>
      <c r="AU321" s="186" t="s">
        <v>164</v>
      </c>
      <c r="AV321" s="14" t="s">
        <v>84</v>
      </c>
      <c r="AW321" s="14" t="s">
        <v>5</v>
      </c>
      <c r="AX321" s="14" t="s">
        <v>76</v>
      </c>
      <c r="AY321" s="186" t="s">
        <v>165</v>
      </c>
    </row>
    <row r="322" spans="2:65" s="12" customFormat="1" x14ac:dyDescent="0.2">
      <c r="B322" s="164"/>
      <c r="D322" s="165" t="s">
        <v>603</v>
      </c>
      <c r="E322" s="166" t="s">
        <v>3</v>
      </c>
      <c r="F322" s="167" t="s">
        <v>1929</v>
      </c>
      <c r="H322" s="168">
        <v>26.32</v>
      </c>
      <c r="I322" s="169"/>
      <c r="J322" s="169"/>
      <c r="M322" s="164"/>
      <c r="N322" s="170"/>
      <c r="X322" s="171"/>
      <c r="AT322" s="166" t="s">
        <v>603</v>
      </c>
      <c r="AU322" s="166" t="s">
        <v>164</v>
      </c>
      <c r="AV322" s="12" t="s">
        <v>86</v>
      </c>
      <c r="AW322" s="12" t="s">
        <v>5</v>
      </c>
      <c r="AX322" s="12" t="s">
        <v>76</v>
      </c>
      <c r="AY322" s="166" t="s">
        <v>165</v>
      </c>
    </row>
    <row r="323" spans="2:65" s="14" customFormat="1" ht="20" x14ac:dyDescent="0.2">
      <c r="B323" s="185"/>
      <c r="D323" s="165" t="s">
        <v>603</v>
      </c>
      <c r="E323" s="186" t="s">
        <v>3</v>
      </c>
      <c r="F323" s="187" t="s">
        <v>1930</v>
      </c>
      <c r="H323" s="186" t="s">
        <v>3</v>
      </c>
      <c r="I323" s="188"/>
      <c r="J323" s="188"/>
      <c r="M323" s="185"/>
      <c r="N323" s="189"/>
      <c r="X323" s="190"/>
      <c r="AT323" s="186" t="s">
        <v>603</v>
      </c>
      <c r="AU323" s="186" t="s">
        <v>164</v>
      </c>
      <c r="AV323" s="14" t="s">
        <v>84</v>
      </c>
      <c r="AW323" s="14" t="s">
        <v>5</v>
      </c>
      <c r="AX323" s="14" t="s">
        <v>76</v>
      </c>
      <c r="AY323" s="186" t="s">
        <v>165</v>
      </c>
    </row>
    <row r="324" spans="2:65" s="12" customFormat="1" x14ac:dyDescent="0.2">
      <c r="B324" s="164"/>
      <c r="D324" s="165" t="s">
        <v>603</v>
      </c>
      <c r="E324" s="166" t="s">
        <v>3</v>
      </c>
      <c r="F324" s="167" t="s">
        <v>1931</v>
      </c>
      <c r="H324" s="168">
        <v>6.55</v>
      </c>
      <c r="I324" s="169"/>
      <c r="J324" s="169"/>
      <c r="M324" s="164"/>
      <c r="N324" s="170"/>
      <c r="X324" s="171"/>
      <c r="AT324" s="166" t="s">
        <v>603</v>
      </c>
      <c r="AU324" s="166" t="s">
        <v>164</v>
      </c>
      <c r="AV324" s="12" t="s">
        <v>86</v>
      </c>
      <c r="AW324" s="12" t="s">
        <v>5</v>
      </c>
      <c r="AX324" s="12" t="s">
        <v>76</v>
      </c>
      <c r="AY324" s="166" t="s">
        <v>165</v>
      </c>
    </row>
    <row r="325" spans="2:65" s="13" customFormat="1" x14ac:dyDescent="0.2">
      <c r="B325" s="172"/>
      <c r="D325" s="165" t="s">
        <v>603</v>
      </c>
      <c r="E325" s="173" t="s">
        <v>3</v>
      </c>
      <c r="F325" s="174" t="s">
        <v>606</v>
      </c>
      <c r="H325" s="175">
        <v>32.869999999999997</v>
      </c>
      <c r="I325" s="176"/>
      <c r="J325" s="176"/>
      <c r="M325" s="172"/>
      <c r="N325" s="177"/>
      <c r="X325" s="178"/>
      <c r="AT325" s="173" t="s">
        <v>603</v>
      </c>
      <c r="AU325" s="173" t="s">
        <v>164</v>
      </c>
      <c r="AV325" s="13" t="s">
        <v>174</v>
      </c>
      <c r="AW325" s="13" t="s">
        <v>5</v>
      </c>
      <c r="AX325" s="13" t="s">
        <v>84</v>
      </c>
      <c r="AY325" s="173" t="s">
        <v>165</v>
      </c>
    </row>
    <row r="326" spans="2:65" s="1" customFormat="1" ht="24.15" customHeight="1" x14ac:dyDescent="0.2">
      <c r="B326" s="138"/>
      <c r="C326" s="154" t="s">
        <v>431</v>
      </c>
      <c r="D326" s="154" t="s">
        <v>162</v>
      </c>
      <c r="E326" s="155" t="s">
        <v>1932</v>
      </c>
      <c r="F326" s="156" t="s">
        <v>1933</v>
      </c>
      <c r="G326" s="157" t="s">
        <v>991</v>
      </c>
      <c r="H326" s="158">
        <v>7.0739999999999998</v>
      </c>
      <c r="I326" s="159"/>
      <c r="J326" s="160"/>
      <c r="K326" s="161">
        <f>ROUND(P326*H326,2)</f>
        <v>0</v>
      </c>
      <c r="L326" s="160"/>
      <c r="M326" s="162"/>
      <c r="N326" s="163" t="s">
        <v>3</v>
      </c>
      <c r="O326" s="148" t="s">
        <v>45</v>
      </c>
      <c r="P326" s="149">
        <f>I326+J326</f>
        <v>0</v>
      </c>
      <c r="Q326" s="149">
        <f>ROUND(I326*H326,2)</f>
        <v>0</v>
      </c>
      <c r="R326" s="149">
        <f>ROUND(J326*H326,2)</f>
        <v>0</v>
      </c>
      <c r="T326" s="150">
        <f>S326*H326</f>
        <v>0</v>
      </c>
      <c r="U326" s="150">
        <v>0.13100000000000001</v>
      </c>
      <c r="V326" s="150">
        <f>U326*H326</f>
        <v>0.92669400000000002</v>
      </c>
      <c r="W326" s="150">
        <v>0</v>
      </c>
      <c r="X326" s="151">
        <f>W326*H326</f>
        <v>0</v>
      </c>
      <c r="AR326" s="152" t="s">
        <v>193</v>
      </c>
      <c r="AT326" s="152" t="s">
        <v>162</v>
      </c>
      <c r="AU326" s="152" t="s">
        <v>164</v>
      </c>
      <c r="AY326" s="18" t="s">
        <v>165</v>
      </c>
      <c r="BE326" s="153">
        <f>IF(O326="základní",K326,0)</f>
        <v>0</v>
      </c>
      <c r="BF326" s="153">
        <f>IF(O326="snížená",K326,0)</f>
        <v>0</v>
      </c>
      <c r="BG326" s="153">
        <f>IF(O326="zákl. přenesená",K326,0)</f>
        <v>0</v>
      </c>
      <c r="BH326" s="153">
        <f>IF(O326="sníž. přenesená",K326,0)</f>
        <v>0</v>
      </c>
      <c r="BI326" s="153">
        <f>IF(O326="nulová",K326,0)</f>
        <v>0</v>
      </c>
      <c r="BJ326" s="18" t="s">
        <v>84</v>
      </c>
      <c r="BK326" s="153">
        <f>ROUND(P326*H326,2)</f>
        <v>0</v>
      </c>
      <c r="BL326" s="18" t="s">
        <v>174</v>
      </c>
      <c r="BM326" s="152" t="s">
        <v>1934</v>
      </c>
    </row>
    <row r="327" spans="2:65" s="12" customFormat="1" x14ac:dyDescent="0.2">
      <c r="B327" s="164"/>
      <c r="D327" s="165" t="s">
        <v>603</v>
      </c>
      <c r="E327" s="166" t="s">
        <v>3</v>
      </c>
      <c r="F327" s="167" t="s">
        <v>1935</v>
      </c>
      <c r="H327" s="168">
        <v>7.0739999999999998</v>
      </c>
      <c r="I327" s="169"/>
      <c r="J327" s="169"/>
      <c r="M327" s="164"/>
      <c r="N327" s="170"/>
      <c r="X327" s="171"/>
      <c r="AT327" s="166" t="s">
        <v>603</v>
      </c>
      <c r="AU327" s="166" t="s">
        <v>164</v>
      </c>
      <c r="AV327" s="12" t="s">
        <v>86</v>
      </c>
      <c r="AW327" s="12" t="s">
        <v>5</v>
      </c>
      <c r="AX327" s="12" t="s">
        <v>84</v>
      </c>
      <c r="AY327" s="166" t="s">
        <v>165</v>
      </c>
    </row>
    <row r="328" spans="2:65" s="1" customFormat="1" ht="16.5" customHeight="1" x14ac:dyDescent="0.2">
      <c r="B328" s="138"/>
      <c r="C328" s="154" t="s">
        <v>435</v>
      </c>
      <c r="D328" s="154" t="s">
        <v>162</v>
      </c>
      <c r="E328" s="155" t="s">
        <v>1936</v>
      </c>
      <c r="F328" s="156" t="s">
        <v>1937</v>
      </c>
      <c r="G328" s="157" t="s">
        <v>991</v>
      </c>
      <c r="H328" s="158">
        <v>27.635999999999999</v>
      </c>
      <c r="I328" s="159"/>
      <c r="J328" s="160"/>
      <c r="K328" s="161">
        <f>ROUND(P328*H328,2)</f>
        <v>0</v>
      </c>
      <c r="L328" s="160"/>
      <c r="M328" s="162"/>
      <c r="N328" s="163" t="s">
        <v>3</v>
      </c>
      <c r="O328" s="148" t="s">
        <v>45</v>
      </c>
      <c r="P328" s="149">
        <f>I328+J328</f>
        <v>0</v>
      </c>
      <c r="Q328" s="149">
        <f>ROUND(I328*H328,2)</f>
        <v>0</v>
      </c>
      <c r="R328" s="149">
        <f>ROUND(J328*H328,2)</f>
        <v>0</v>
      </c>
      <c r="T328" s="150">
        <f>S328*H328</f>
        <v>0</v>
      </c>
      <c r="U328" s="150">
        <v>0.13100000000000001</v>
      </c>
      <c r="V328" s="150">
        <f>U328*H328</f>
        <v>3.6203159999999999</v>
      </c>
      <c r="W328" s="150">
        <v>0</v>
      </c>
      <c r="X328" s="151">
        <f>W328*H328</f>
        <v>0</v>
      </c>
      <c r="AR328" s="152" t="s">
        <v>193</v>
      </c>
      <c r="AT328" s="152" t="s">
        <v>162</v>
      </c>
      <c r="AU328" s="152" t="s">
        <v>164</v>
      </c>
      <c r="AY328" s="18" t="s">
        <v>165</v>
      </c>
      <c r="BE328" s="153">
        <f>IF(O328="základní",K328,0)</f>
        <v>0</v>
      </c>
      <c r="BF328" s="153">
        <f>IF(O328="snížená",K328,0)</f>
        <v>0</v>
      </c>
      <c r="BG328" s="153">
        <f>IF(O328="zákl. přenesená",K328,0)</f>
        <v>0</v>
      </c>
      <c r="BH328" s="153">
        <f>IF(O328="sníž. přenesená",K328,0)</f>
        <v>0</v>
      </c>
      <c r="BI328" s="153">
        <f>IF(O328="nulová",K328,0)</f>
        <v>0</v>
      </c>
      <c r="BJ328" s="18" t="s">
        <v>84</v>
      </c>
      <c r="BK328" s="153">
        <f>ROUND(P328*H328,2)</f>
        <v>0</v>
      </c>
      <c r="BL328" s="18" t="s">
        <v>174</v>
      </c>
      <c r="BM328" s="152" t="s">
        <v>1938</v>
      </c>
    </row>
    <row r="329" spans="2:65" s="12" customFormat="1" x14ac:dyDescent="0.2">
      <c r="B329" s="164"/>
      <c r="D329" s="165" t="s">
        <v>603</v>
      </c>
      <c r="E329" s="166" t="s">
        <v>3</v>
      </c>
      <c r="F329" s="167" t="s">
        <v>1939</v>
      </c>
      <c r="H329" s="168">
        <v>27.635999999999999</v>
      </c>
      <c r="I329" s="169"/>
      <c r="J329" s="169"/>
      <c r="M329" s="164"/>
      <c r="N329" s="170"/>
      <c r="X329" s="171"/>
      <c r="AT329" s="166" t="s">
        <v>603</v>
      </c>
      <c r="AU329" s="166" t="s">
        <v>164</v>
      </c>
      <c r="AV329" s="12" t="s">
        <v>86</v>
      </c>
      <c r="AW329" s="12" t="s">
        <v>5</v>
      </c>
      <c r="AX329" s="12" t="s">
        <v>84</v>
      </c>
      <c r="AY329" s="166" t="s">
        <v>165</v>
      </c>
    </row>
    <row r="330" spans="2:65" s="1" customFormat="1" ht="24.15" customHeight="1" x14ac:dyDescent="0.2">
      <c r="B330" s="138"/>
      <c r="C330" s="139" t="s">
        <v>439</v>
      </c>
      <c r="D330" s="139" t="s">
        <v>170</v>
      </c>
      <c r="E330" s="140" t="s">
        <v>1940</v>
      </c>
      <c r="F330" s="141" t="s">
        <v>1941</v>
      </c>
      <c r="G330" s="142" t="s">
        <v>991</v>
      </c>
      <c r="H330" s="143">
        <v>490.93</v>
      </c>
      <c r="I330" s="144"/>
      <c r="J330" s="144"/>
      <c r="K330" s="145">
        <f>ROUND(P330*H330,2)</f>
        <v>0</v>
      </c>
      <c r="L330" s="146"/>
      <c r="M330" s="33"/>
      <c r="N330" s="147" t="s">
        <v>3</v>
      </c>
      <c r="O330" s="148" t="s">
        <v>45</v>
      </c>
      <c r="P330" s="149">
        <f>I330+J330</f>
        <v>0</v>
      </c>
      <c r="Q330" s="149">
        <f>ROUND(I330*H330,2)</f>
        <v>0</v>
      </c>
      <c r="R330" s="149">
        <f>ROUND(J330*H330,2)</f>
        <v>0</v>
      </c>
      <c r="T330" s="150">
        <f>S330*H330</f>
        <v>0</v>
      </c>
      <c r="U330" s="150">
        <v>8.5650000000000004E-2</v>
      </c>
      <c r="V330" s="150">
        <f>U330*H330</f>
        <v>42.048154500000003</v>
      </c>
      <c r="W330" s="150">
        <v>0</v>
      </c>
      <c r="X330" s="151">
        <f>W330*H330</f>
        <v>0</v>
      </c>
      <c r="AR330" s="152" t="s">
        <v>174</v>
      </c>
      <c r="AT330" s="152" t="s">
        <v>170</v>
      </c>
      <c r="AU330" s="152" t="s">
        <v>164</v>
      </c>
      <c r="AY330" s="18" t="s">
        <v>165</v>
      </c>
      <c r="BE330" s="153">
        <f>IF(O330="základní",K330,0)</f>
        <v>0</v>
      </c>
      <c r="BF330" s="153">
        <f>IF(O330="snížená",K330,0)</f>
        <v>0</v>
      </c>
      <c r="BG330" s="153">
        <f>IF(O330="zákl. přenesená",K330,0)</f>
        <v>0</v>
      </c>
      <c r="BH330" s="153">
        <f>IF(O330="sníž. přenesená",K330,0)</f>
        <v>0</v>
      </c>
      <c r="BI330" s="153">
        <f>IF(O330="nulová",K330,0)</f>
        <v>0</v>
      </c>
      <c r="BJ330" s="18" t="s">
        <v>84</v>
      </c>
      <c r="BK330" s="153">
        <f>ROUND(P330*H330,2)</f>
        <v>0</v>
      </c>
      <c r="BL330" s="18" t="s">
        <v>174</v>
      </c>
      <c r="BM330" s="152" t="s">
        <v>1942</v>
      </c>
    </row>
    <row r="331" spans="2:65" s="14" customFormat="1" x14ac:dyDescent="0.2">
      <c r="B331" s="185"/>
      <c r="D331" s="165" t="s">
        <v>603</v>
      </c>
      <c r="E331" s="186" t="s">
        <v>3</v>
      </c>
      <c r="F331" s="187" t="s">
        <v>1943</v>
      </c>
      <c r="H331" s="186" t="s">
        <v>3</v>
      </c>
      <c r="I331" s="188"/>
      <c r="J331" s="188"/>
      <c r="M331" s="185"/>
      <c r="N331" s="189"/>
      <c r="X331" s="190"/>
      <c r="AT331" s="186" t="s">
        <v>603</v>
      </c>
      <c r="AU331" s="186" t="s">
        <v>164</v>
      </c>
      <c r="AV331" s="14" t="s">
        <v>84</v>
      </c>
      <c r="AW331" s="14" t="s">
        <v>5</v>
      </c>
      <c r="AX331" s="14" t="s">
        <v>76</v>
      </c>
      <c r="AY331" s="186" t="s">
        <v>165</v>
      </c>
    </row>
    <row r="332" spans="2:65" s="12" customFormat="1" x14ac:dyDescent="0.2">
      <c r="B332" s="164"/>
      <c r="D332" s="165" t="s">
        <v>603</v>
      </c>
      <c r="E332" s="166" t="s">
        <v>3</v>
      </c>
      <c r="F332" s="167" t="s">
        <v>1944</v>
      </c>
      <c r="H332" s="168">
        <v>4</v>
      </c>
      <c r="I332" s="169"/>
      <c r="J332" s="169"/>
      <c r="M332" s="164"/>
      <c r="N332" s="170"/>
      <c r="X332" s="171"/>
      <c r="AT332" s="166" t="s">
        <v>603</v>
      </c>
      <c r="AU332" s="166" t="s">
        <v>164</v>
      </c>
      <c r="AV332" s="12" t="s">
        <v>86</v>
      </c>
      <c r="AW332" s="12" t="s">
        <v>5</v>
      </c>
      <c r="AX332" s="12" t="s">
        <v>76</v>
      </c>
      <c r="AY332" s="166" t="s">
        <v>165</v>
      </c>
    </row>
    <row r="333" spans="2:65" s="14" customFormat="1" x14ac:dyDescent="0.2">
      <c r="B333" s="185"/>
      <c r="D333" s="165" t="s">
        <v>603</v>
      </c>
      <c r="E333" s="186" t="s">
        <v>3</v>
      </c>
      <c r="F333" s="187" t="s">
        <v>1945</v>
      </c>
      <c r="H333" s="186" t="s">
        <v>3</v>
      </c>
      <c r="I333" s="188"/>
      <c r="J333" s="188"/>
      <c r="M333" s="185"/>
      <c r="N333" s="189"/>
      <c r="X333" s="190"/>
      <c r="AT333" s="186" t="s">
        <v>603</v>
      </c>
      <c r="AU333" s="186" t="s">
        <v>164</v>
      </c>
      <c r="AV333" s="14" t="s">
        <v>84</v>
      </c>
      <c r="AW333" s="14" t="s">
        <v>5</v>
      </c>
      <c r="AX333" s="14" t="s">
        <v>76</v>
      </c>
      <c r="AY333" s="186" t="s">
        <v>165</v>
      </c>
    </row>
    <row r="334" spans="2:65" s="12" customFormat="1" x14ac:dyDescent="0.2">
      <c r="B334" s="164"/>
      <c r="D334" s="165" t="s">
        <v>603</v>
      </c>
      <c r="E334" s="166" t="s">
        <v>3</v>
      </c>
      <c r="F334" s="167" t="s">
        <v>1946</v>
      </c>
      <c r="H334" s="168">
        <v>486.93</v>
      </c>
      <c r="I334" s="169"/>
      <c r="J334" s="169"/>
      <c r="M334" s="164"/>
      <c r="N334" s="170"/>
      <c r="X334" s="171"/>
      <c r="AT334" s="166" t="s">
        <v>603</v>
      </c>
      <c r="AU334" s="166" t="s">
        <v>164</v>
      </c>
      <c r="AV334" s="12" t="s">
        <v>86</v>
      </c>
      <c r="AW334" s="12" t="s">
        <v>5</v>
      </c>
      <c r="AX334" s="12" t="s">
        <v>76</v>
      </c>
      <c r="AY334" s="166" t="s">
        <v>165</v>
      </c>
    </row>
    <row r="335" spans="2:65" s="13" customFormat="1" x14ac:dyDescent="0.2">
      <c r="B335" s="172"/>
      <c r="D335" s="165" t="s">
        <v>603</v>
      </c>
      <c r="E335" s="173" t="s">
        <v>3</v>
      </c>
      <c r="F335" s="174" t="s">
        <v>606</v>
      </c>
      <c r="H335" s="175">
        <v>490.93</v>
      </c>
      <c r="I335" s="176"/>
      <c r="J335" s="176"/>
      <c r="M335" s="172"/>
      <c r="N335" s="177"/>
      <c r="X335" s="178"/>
      <c r="AT335" s="173" t="s">
        <v>603</v>
      </c>
      <c r="AU335" s="173" t="s">
        <v>164</v>
      </c>
      <c r="AV335" s="13" t="s">
        <v>174</v>
      </c>
      <c r="AW335" s="13" t="s">
        <v>5</v>
      </c>
      <c r="AX335" s="13" t="s">
        <v>84</v>
      </c>
      <c r="AY335" s="173" t="s">
        <v>165</v>
      </c>
    </row>
    <row r="336" spans="2:65" s="1" customFormat="1" ht="16.5" customHeight="1" x14ac:dyDescent="0.2">
      <c r="B336" s="138"/>
      <c r="C336" s="154" t="s">
        <v>443</v>
      </c>
      <c r="D336" s="154" t="s">
        <v>162</v>
      </c>
      <c r="E336" s="155" t="s">
        <v>1947</v>
      </c>
      <c r="F336" s="156" t="s">
        <v>1948</v>
      </c>
      <c r="G336" s="157" t="s">
        <v>991</v>
      </c>
      <c r="H336" s="158">
        <v>4</v>
      </c>
      <c r="I336" s="159"/>
      <c r="J336" s="160"/>
      <c r="K336" s="161">
        <f>ROUND(P336*H336,2)</f>
        <v>0</v>
      </c>
      <c r="L336" s="160"/>
      <c r="M336" s="162"/>
      <c r="N336" s="163" t="s">
        <v>3</v>
      </c>
      <c r="O336" s="148" t="s">
        <v>45</v>
      </c>
      <c r="P336" s="149">
        <f>I336+J336</f>
        <v>0</v>
      </c>
      <c r="Q336" s="149">
        <f>ROUND(I336*H336,2)</f>
        <v>0</v>
      </c>
      <c r="R336" s="149">
        <f>ROUND(J336*H336,2)</f>
        <v>0</v>
      </c>
      <c r="T336" s="150">
        <f>S336*H336</f>
        <v>0</v>
      </c>
      <c r="U336" s="150">
        <v>0.222</v>
      </c>
      <c r="V336" s="150">
        <f>U336*H336</f>
        <v>0.88800000000000001</v>
      </c>
      <c r="W336" s="150">
        <v>0</v>
      </c>
      <c r="X336" s="151">
        <f>W336*H336</f>
        <v>0</v>
      </c>
      <c r="AR336" s="152" t="s">
        <v>193</v>
      </c>
      <c r="AT336" s="152" t="s">
        <v>162</v>
      </c>
      <c r="AU336" s="152" t="s">
        <v>164</v>
      </c>
      <c r="AY336" s="18" t="s">
        <v>165</v>
      </c>
      <c r="BE336" s="153">
        <f>IF(O336="základní",K336,0)</f>
        <v>0</v>
      </c>
      <c r="BF336" s="153">
        <f>IF(O336="snížená",K336,0)</f>
        <v>0</v>
      </c>
      <c r="BG336" s="153">
        <f>IF(O336="zákl. přenesená",K336,0)</f>
        <v>0</v>
      </c>
      <c r="BH336" s="153">
        <f>IF(O336="sníž. přenesená",K336,0)</f>
        <v>0</v>
      </c>
      <c r="BI336" s="153">
        <f>IF(O336="nulová",K336,0)</f>
        <v>0</v>
      </c>
      <c r="BJ336" s="18" t="s">
        <v>84</v>
      </c>
      <c r="BK336" s="153">
        <f>ROUND(P336*H336,2)</f>
        <v>0</v>
      </c>
      <c r="BL336" s="18" t="s">
        <v>174</v>
      </c>
      <c r="BM336" s="152" t="s">
        <v>1949</v>
      </c>
    </row>
    <row r="337" spans="2:65" s="14" customFormat="1" x14ac:dyDescent="0.2">
      <c r="B337" s="185"/>
      <c r="D337" s="165" t="s">
        <v>603</v>
      </c>
      <c r="E337" s="186" t="s">
        <v>3</v>
      </c>
      <c r="F337" s="187" t="s">
        <v>1950</v>
      </c>
      <c r="H337" s="186" t="s">
        <v>3</v>
      </c>
      <c r="I337" s="188"/>
      <c r="J337" s="188"/>
      <c r="M337" s="185"/>
      <c r="N337" s="189"/>
      <c r="X337" s="190"/>
      <c r="AT337" s="186" t="s">
        <v>603</v>
      </c>
      <c r="AU337" s="186" t="s">
        <v>164</v>
      </c>
      <c r="AV337" s="14" t="s">
        <v>84</v>
      </c>
      <c r="AW337" s="14" t="s">
        <v>5</v>
      </c>
      <c r="AX337" s="14" t="s">
        <v>76</v>
      </c>
      <c r="AY337" s="186" t="s">
        <v>165</v>
      </c>
    </row>
    <row r="338" spans="2:65" s="12" customFormat="1" x14ac:dyDescent="0.2">
      <c r="B338" s="164"/>
      <c r="D338" s="165" t="s">
        <v>603</v>
      </c>
      <c r="E338" s="166" t="s">
        <v>3</v>
      </c>
      <c r="F338" s="167" t="s">
        <v>1944</v>
      </c>
      <c r="H338" s="168">
        <v>4</v>
      </c>
      <c r="I338" s="169"/>
      <c r="J338" s="169"/>
      <c r="M338" s="164"/>
      <c r="N338" s="170"/>
      <c r="X338" s="171"/>
      <c r="AT338" s="166" t="s">
        <v>603</v>
      </c>
      <c r="AU338" s="166" t="s">
        <v>164</v>
      </c>
      <c r="AV338" s="12" t="s">
        <v>86</v>
      </c>
      <c r="AW338" s="12" t="s">
        <v>5</v>
      </c>
      <c r="AX338" s="12" t="s">
        <v>84</v>
      </c>
      <c r="AY338" s="166" t="s">
        <v>165</v>
      </c>
    </row>
    <row r="339" spans="2:65" s="1" customFormat="1" ht="21.75" customHeight="1" x14ac:dyDescent="0.2">
      <c r="B339" s="138"/>
      <c r="C339" s="154" t="s">
        <v>445</v>
      </c>
      <c r="D339" s="154" t="s">
        <v>162</v>
      </c>
      <c r="E339" s="155" t="s">
        <v>1951</v>
      </c>
      <c r="F339" s="156" t="s">
        <v>1952</v>
      </c>
      <c r="G339" s="157" t="s">
        <v>991</v>
      </c>
      <c r="H339" s="158">
        <v>511.27699999999999</v>
      </c>
      <c r="I339" s="159"/>
      <c r="J339" s="160"/>
      <c r="K339" s="161">
        <f>ROUND(P339*H339,2)</f>
        <v>0</v>
      </c>
      <c r="L339" s="160"/>
      <c r="M339" s="162"/>
      <c r="N339" s="163" t="s">
        <v>3</v>
      </c>
      <c r="O339" s="148" t="s">
        <v>45</v>
      </c>
      <c r="P339" s="149">
        <f>I339+J339</f>
        <v>0</v>
      </c>
      <c r="Q339" s="149">
        <f>ROUND(I339*H339,2)</f>
        <v>0</v>
      </c>
      <c r="R339" s="149">
        <f>ROUND(J339*H339,2)</f>
        <v>0</v>
      </c>
      <c r="T339" s="150">
        <f>S339*H339</f>
        <v>0</v>
      </c>
      <c r="U339" s="150">
        <v>0.15</v>
      </c>
      <c r="V339" s="150">
        <f>U339*H339</f>
        <v>76.691549999999992</v>
      </c>
      <c r="W339" s="150">
        <v>0</v>
      </c>
      <c r="X339" s="151">
        <f>W339*H339</f>
        <v>0</v>
      </c>
      <c r="AR339" s="152" t="s">
        <v>193</v>
      </c>
      <c r="AT339" s="152" t="s">
        <v>162</v>
      </c>
      <c r="AU339" s="152" t="s">
        <v>164</v>
      </c>
      <c r="AY339" s="18" t="s">
        <v>165</v>
      </c>
      <c r="BE339" s="153">
        <f>IF(O339="základní",K339,0)</f>
        <v>0</v>
      </c>
      <c r="BF339" s="153">
        <f>IF(O339="snížená",K339,0)</f>
        <v>0</v>
      </c>
      <c r="BG339" s="153">
        <f>IF(O339="zákl. přenesená",K339,0)</f>
        <v>0</v>
      </c>
      <c r="BH339" s="153">
        <f>IF(O339="sníž. přenesená",K339,0)</f>
        <v>0</v>
      </c>
      <c r="BI339" s="153">
        <f>IF(O339="nulová",K339,0)</f>
        <v>0</v>
      </c>
      <c r="BJ339" s="18" t="s">
        <v>84</v>
      </c>
      <c r="BK339" s="153">
        <f>ROUND(P339*H339,2)</f>
        <v>0</v>
      </c>
      <c r="BL339" s="18" t="s">
        <v>174</v>
      </c>
      <c r="BM339" s="152" t="s">
        <v>1953</v>
      </c>
    </row>
    <row r="340" spans="2:65" s="12" customFormat="1" x14ac:dyDescent="0.2">
      <c r="B340" s="164"/>
      <c r="D340" s="165" t="s">
        <v>603</v>
      </c>
      <c r="E340" s="166" t="s">
        <v>3</v>
      </c>
      <c r="F340" s="167" t="s">
        <v>1954</v>
      </c>
      <c r="H340" s="168">
        <v>511.27699999999999</v>
      </c>
      <c r="I340" s="169"/>
      <c r="J340" s="169"/>
      <c r="M340" s="164"/>
      <c r="N340" s="170"/>
      <c r="X340" s="171"/>
      <c r="AT340" s="166" t="s">
        <v>603</v>
      </c>
      <c r="AU340" s="166" t="s">
        <v>164</v>
      </c>
      <c r="AV340" s="12" t="s">
        <v>86</v>
      </c>
      <c r="AW340" s="12" t="s">
        <v>5</v>
      </c>
      <c r="AX340" s="12" t="s">
        <v>84</v>
      </c>
      <c r="AY340" s="166" t="s">
        <v>165</v>
      </c>
    </row>
    <row r="341" spans="2:65" s="11" customFormat="1" ht="22.75" customHeight="1" x14ac:dyDescent="0.25">
      <c r="B341" s="125"/>
      <c r="D341" s="126" t="s">
        <v>75</v>
      </c>
      <c r="E341" s="136" t="s">
        <v>190</v>
      </c>
      <c r="F341" s="136" t="s">
        <v>1955</v>
      </c>
      <c r="I341" s="128"/>
      <c r="J341" s="128"/>
      <c r="K341" s="137">
        <f>BK341</f>
        <v>0</v>
      </c>
      <c r="M341" s="125"/>
      <c r="N341" s="130"/>
      <c r="Q341" s="131">
        <f>SUM(Q342:Q349)</f>
        <v>0</v>
      </c>
      <c r="R341" s="131">
        <f>SUM(R342:R349)</f>
        <v>0</v>
      </c>
      <c r="T341" s="132">
        <f>SUM(T342:T349)</f>
        <v>0</v>
      </c>
      <c r="V341" s="132">
        <f>SUM(V342:V349)</f>
        <v>2.7966899999999999</v>
      </c>
      <c r="X341" s="133">
        <f>SUM(X342:X349)</f>
        <v>0</v>
      </c>
      <c r="AR341" s="126" t="s">
        <v>84</v>
      </c>
      <c r="AT341" s="134" t="s">
        <v>75</v>
      </c>
      <c r="AU341" s="134" t="s">
        <v>84</v>
      </c>
      <c r="AY341" s="126" t="s">
        <v>165</v>
      </c>
      <c r="BK341" s="135">
        <f>SUM(BK342:BK349)</f>
        <v>0</v>
      </c>
    </row>
    <row r="342" spans="2:65" s="1" customFormat="1" ht="37.75" customHeight="1" x14ac:dyDescent="0.2">
      <c r="B342" s="138"/>
      <c r="C342" s="139" t="s">
        <v>449</v>
      </c>
      <c r="D342" s="139" t="s">
        <v>170</v>
      </c>
      <c r="E342" s="140" t="s">
        <v>1956</v>
      </c>
      <c r="F342" s="141" t="s">
        <v>1957</v>
      </c>
      <c r="G342" s="142" t="s">
        <v>991</v>
      </c>
      <c r="H342" s="143">
        <v>461.5</v>
      </c>
      <c r="I342" s="144"/>
      <c r="J342" s="144"/>
      <c r="K342" s="145">
        <f>ROUND(P342*H342,2)</f>
        <v>0</v>
      </c>
      <c r="L342" s="146"/>
      <c r="M342" s="33"/>
      <c r="N342" s="147" t="s">
        <v>3</v>
      </c>
      <c r="O342" s="148" t="s">
        <v>45</v>
      </c>
      <c r="P342" s="149">
        <f>I342+J342</f>
        <v>0</v>
      </c>
      <c r="Q342" s="149">
        <f>ROUND(I342*H342,2)</f>
        <v>0</v>
      </c>
      <c r="R342" s="149">
        <f>ROUND(J342*H342,2)</f>
        <v>0</v>
      </c>
      <c r="T342" s="150">
        <f>S342*H342</f>
        <v>0</v>
      </c>
      <c r="U342" s="150">
        <v>4.3800000000000002E-3</v>
      </c>
      <c r="V342" s="150">
        <f>U342*H342</f>
        <v>2.0213700000000001</v>
      </c>
      <c r="W342" s="150">
        <v>0</v>
      </c>
      <c r="X342" s="151">
        <f>W342*H342</f>
        <v>0</v>
      </c>
      <c r="AR342" s="152" t="s">
        <v>174</v>
      </c>
      <c r="AT342" s="152" t="s">
        <v>170</v>
      </c>
      <c r="AU342" s="152" t="s">
        <v>86</v>
      </c>
      <c r="AY342" s="18" t="s">
        <v>165</v>
      </c>
      <c r="BE342" s="153">
        <f>IF(O342="základní",K342,0)</f>
        <v>0</v>
      </c>
      <c r="BF342" s="153">
        <f>IF(O342="snížená",K342,0)</f>
        <v>0</v>
      </c>
      <c r="BG342" s="153">
        <f>IF(O342="zákl. přenesená",K342,0)</f>
        <v>0</v>
      </c>
      <c r="BH342" s="153">
        <f>IF(O342="sníž. přenesená",K342,0)</f>
        <v>0</v>
      </c>
      <c r="BI342" s="153">
        <f>IF(O342="nulová",K342,0)</f>
        <v>0</v>
      </c>
      <c r="BJ342" s="18" t="s">
        <v>84</v>
      </c>
      <c r="BK342" s="153">
        <f>ROUND(P342*H342,2)</f>
        <v>0</v>
      </c>
      <c r="BL342" s="18" t="s">
        <v>174</v>
      </c>
      <c r="BM342" s="152" t="s">
        <v>1958</v>
      </c>
    </row>
    <row r="343" spans="2:65" s="12" customFormat="1" x14ac:dyDescent="0.2">
      <c r="B343" s="164"/>
      <c r="D343" s="165" t="s">
        <v>603</v>
      </c>
      <c r="E343" s="166" t="s">
        <v>3</v>
      </c>
      <c r="F343" s="167" t="s">
        <v>1959</v>
      </c>
      <c r="H343" s="168">
        <v>429</v>
      </c>
      <c r="I343" s="169"/>
      <c r="J343" s="169"/>
      <c r="M343" s="164"/>
      <c r="N343" s="170"/>
      <c r="X343" s="171"/>
      <c r="AT343" s="166" t="s">
        <v>603</v>
      </c>
      <c r="AU343" s="166" t="s">
        <v>86</v>
      </c>
      <c r="AV343" s="12" t="s">
        <v>86</v>
      </c>
      <c r="AW343" s="12" t="s">
        <v>5</v>
      </c>
      <c r="AX343" s="12" t="s">
        <v>76</v>
      </c>
      <c r="AY343" s="166" t="s">
        <v>165</v>
      </c>
    </row>
    <row r="344" spans="2:65" s="12" customFormat="1" x14ac:dyDescent="0.2">
      <c r="B344" s="164"/>
      <c r="D344" s="165" t="s">
        <v>603</v>
      </c>
      <c r="E344" s="166" t="s">
        <v>3</v>
      </c>
      <c r="F344" s="167" t="s">
        <v>1960</v>
      </c>
      <c r="H344" s="168">
        <v>32.5</v>
      </c>
      <c r="I344" s="169"/>
      <c r="J344" s="169"/>
      <c r="M344" s="164"/>
      <c r="N344" s="170"/>
      <c r="X344" s="171"/>
      <c r="AT344" s="166" t="s">
        <v>603</v>
      </c>
      <c r="AU344" s="166" t="s">
        <v>86</v>
      </c>
      <c r="AV344" s="12" t="s">
        <v>86</v>
      </c>
      <c r="AW344" s="12" t="s">
        <v>5</v>
      </c>
      <c r="AX344" s="12" t="s">
        <v>76</v>
      </c>
      <c r="AY344" s="166" t="s">
        <v>165</v>
      </c>
    </row>
    <row r="345" spans="2:65" s="13" customFormat="1" x14ac:dyDescent="0.2">
      <c r="B345" s="172"/>
      <c r="D345" s="165" t="s">
        <v>603</v>
      </c>
      <c r="E345" s="173" t="s">
        <v>3</v>
      </c>
      <c r="F345" s="174" t="s">
        <v>606</v>
      </c>
      <c r="H345" s="175">
        <v>461.5</v>
      </c>
      <c r="I345" s="176"/>
      <c r="J345" s="176"/>
      <c r="M345" s="172"/>
      <c r="N345" s="177"/>
      <c r="X345" s="178"/>
      <c r="AT345" s="173" t="s">
        <v>603</v>
      </c>
      <c r="AU345" s="173" t="s">
        <v>86</v>
      </c>
      <c r="AV345" s="13" t="s">
        <v>174</v>
      </c>
      <c r="AW345" s="13" t="s">
        <v>5</v>
      </c>
      <c r="AX345" s="13" t="s">
        <v>84</v>
      </c>
      <c r="AY345" s="173" t="s">
        <v>165</v>
      </c>
    </row>
    <row r="346" spans="2:65" s="1" customFormat="1" ht="37.75" customHeight="1" x14ac:dyDescent="0.2">
      <c r="B346" s="138"/>
      <c r="C346" s="139" t="s">
        <v>451</v>
      </c>
      <c r="D346" s="139" t="s">
        <v>170</v>
      </c>
      <c r="E346" s="140" t="s">
        <v>1961</v>
      </c>
      <c r="F346" s="141" t="s">
        <v>1962</v>
      </c>
      <c r="G346" s="142" t="s">
        <v>991</v>
      </c>
      <c r="H346" s="143">
        <v>461.5</v>
      </c>
      <c r="I346" s="144"/>
      <c r="J346" s="144"/>
      <c r="K346" s="145">
        <f>ROUND(P346*H346,2)</f>
        <v>0</v>
      </c>
      <c r="L346" s="146"/>
      <c r="M346" s="33"/>
      <c r="N346" s="147" t="s">
        <v>3</v>
      </c>
      <c r="O346" s="148" t="s">
        <v>45</v>
      </c>
      <c r="P346" s="149">
        <f>I346+J346</f>
        <v>0</v>
      </c>
      <c r="Q346" s="149">
        <f>ROUND(I346*H346,2)</f>
        <v>0</v>
      </c>
      <c r="R346" s="149">
        <f>ROUND(J346*H346,2)</f>
        <v>0</v>
      </c>
      <c r="T346" s="150">
        <f>S346*H346</f>
        <v>0</v>
      </c>
      <c r="U346" s="150">
        <v>1.6800000000000001E-3</v>
      </c>
      <c r="V346" s="150">
        <f>U346*H346</f>
        <v>0.77532000000000001</v>
      </c>
      <c r="W346" s="150">
        <v>0</v>
      </c>
      <c r="X346" s="151">
        <f>W346*H346</f>
        <v>0</v>
      </c>
      <c r="AR346" s="152" t="s">
        <v>174</v>
      </c>
      <c r="AT346" s="152" t="s">
        <v>170</v>
      </c>
      <c r="AU346" s="152" t="s">
        <v>86</v>
      </c>
      <c r="AY346" s="18" t="s">
        <v>165</v>
      </c>
      <c r="BE346" s="153">
        <f>IF(O346="základní",K346,0)</f>
        <v>0</v>
      </c>
      <c r="BF346" s="153">
        <f>IF(O346="snížená",K346,0)</f>
        <v>0</v>
      </c>
      <c r="BG346" s="153">
        <f>IF(O346="zákl. přenesená",K346,0)</f>
        <v>0</v>
      </c>
      <c r="BH346" s="153">
        <f>IF(O346="sníž. přenesená",K346,0)</f>
        <v>0</v>
      </c>
      <c r="BI346" s="153">
        <f>IF(O346="nulová",K346,0)</f>
        <v>0</v>
      </c>
      <c r="BJ346" s="18" t="s">
        <v>84</v>
      </c>
      <c r="BK346" s="153">
        <f>ROUND(P346*H346,2)</f>
        <v>0</v>
      </c>
      <c r="BL346" s="18" t="s">
        <v>174</v>
      </c>
      <c r="BM346" s="152" t="s">
        <v>1963</v>
      </c>
    </row>
    <row r="347" spans="2:65" s="12" customFormat="1" x14ac:dyDescent="0.2">
      <c r="B347" s="164"/>
      <c r="D347" s="165" t="s">
        <v>603</v>
      </c>
      <c r="E347" s="166" t="s">
        <v>3</v>
      </c>
      <c r="F347" s="167" t="s">
        <v>1959</v>
      </c>
      <c r="H347" s="168">
        <v>429</v>
      </c>
      <c r="I347" s="169"/>
      <c r="J347" s="169"/>
      <c r="M347" s="164"/>
      <c r="N347" s="170"/>
      <c r="X347" s="171"/>
      <c r="AT347" s="166" t="s">
        <v>603</v>
      </c>
      <c r="AU347" s="166" t="s">
        <v>86</v>
      </c>
      <c r="AV347" s="12" t="s">
        <v>86</v>
      </c>
      <c r="AW347" s="12" t="s">
        <v>5</v>
      </c>
      <c r="AX347" s="12" t="s">
        <v>76</v>
      </c>
      <c r="AY347" s="166" t="s">
        <v>165</v>
      </c>
    </row>
    <row r="348" spans="2:65" s="12" customFormat="1" x14ac:dyDescent="0.2">
      <c r="B348" s="164"/>
      <c r="D348" s="165" t="s">
        <v>603</v>
      </c>
      <c r="E348" s="166" t="s">
        <v>3</v>
      </c>
      <c r="F348" s="167" t="s">
        <v>1964</v>
      </c>
      <c r="H348" s="168">
        <v>32.5</v>
      </c>
      <c r="I348" s="169"/>
      <c r="J348" s="169"/>
      <c r="M348" s="164"/>
      <c r="N348" s="170"/>
      <c r="X348" s="171"/>
      <c r="AT348" s="166" t="s">
        <v>603</v>
      </c>
      <c r="AU348" s="166" t="s">
        <v>86</v>
      </c>
      <c r="AV348" s="12" t="s">
        <v>86</v>
      </c>
      <c r="AW348" s="12" t="s">
        <v>5</v>
      </c>
      <c r="AX348" s="12" t="s">
        <v>76</v>
      </c>
      <c r="AY348" s="166" t="s">
        <v>165</v>
      </c>
    </row>
    <row r="349" spans="2:65" s="13" customFormat="1" x14ac:dyDescent="0.2">
      <c r="B349" s="172"/>
      <c r="D349" s="165" t="s">
        <v>603</v>
      </c>
      <c r="E349" s="173" t="s">
        <v>3</v>
      </c>
      <c r="F349" s="174" t="s">
        <v>606</v>
      </c>
      <c r="H349" s="175">
        <v>461.5</v>
      </c>
      <c r="I349" s="176"/>
      <c r="J349" s="176"/>
      <c r="M349" s="172"/>
      <c r="N349" s="177"/>
      <c r="X349" s="178"/>
      <c r="AT349" s="173" t="s">
        <v>603</v>
      </c>
      <c r="AU349" s="173" t="s">
        <v>86</v>
      </c>
      <c r="AV349" s="13" t="s">
        <v>174</v>
      </c>
      <c r="AW349" s="13" t="s">
        <v>5</v>
      </c>
      <c r="AX349" s="13" t="s">
        <v>84</v>
      </c>
      <c r="AY349" s="173" t="s">
        <v>165</v>
      </c>
    </row>
    <row r="350" spans="2:65" s="11" customFormat="1" ht="22.75" customHeight="1" x14ac:dyDescent="0.25">
      <c r="B350" s="125"/>
      <c r="D350" s="126" t="s">
        <v>75</v>
      </c>
      <c r="E350" s="136" t="s">
        <v>193</v>
      </c>
      <c r="F350" s="136" t="s">
        <v>1965</v>
      </c>
      <c r="I350" s="128"/>
      <c r="J350" s="128"/>
      <c r="K350" s="137">
        <f>BK350</f>
        <v>0</v>
      </c>
      <c r="M350" s="125"/>
      <c r="N350" s="130"/>
      <c r="Q350" s="131">
        <f>Q351+Q352+Q365</f>
        <v>0</v>
      </c>
      <c r="R350" s="131">
        <f>R351+R352+R365</f>
        <v>0</v>
      </c>
      <c r="T350" s="132">
        <f>T351+T352+T365</f>
        <v>0</v>
      </c>
      <c r="V350" s="132">
        <f>V351+V352+V365</f>
        <v>15.777336000000002</v>
      </c>
      <c r="X350" s="133">
        <f>X351+X352+X365</f>
        <v>0</v>
      </c>
      <c r="AR350" s="126" t="s">
        <v>84</v>
      </c>
      <c r="AT350" s="134" t="s">
        <v>75</v>
      </c>
      <c r="AU350" s="134" t="s">
        <v>84</v>
      </c>
      <c r="AY350" s="126" t="s">
        <v>165</v>
      </c>
      <c r="BK350" s="135">
        <f>BK351+BK352+BK365</f>
        <v>0</v>
      </c>
    </row>
    <row r="351" spans="2:65" s="1" customFormat="1" ht="16.5" customHeight="1" x14ac:dyDescent="0.2">
      <c r="B351" s="138"/>
      <c r="C351" s="139" t="s">
        <v>455</v>
      </c>
      <c r="D351" s="139" t="s">
        <v>170</v>
      </c>
      <c r="E351" s="140" t="s">
        <v>1966</v>
      </c>
      <c r="F351" s="141" t="s">
        <v>1967</v>
      </c>
      <c r="G351" s="142" t="s">
        <v>178</v>
      </c>
      <c r="H351" s="143">
        <v>4</v>
      </c>
      <c r="I351" s="144"/>
      <c r="J351" s="144"/>
      <c r="K351" s="145">
        <f>ROUND(P351*H351,2)</f>
        <v>0</v>
      </c>
      <c r="L351" s="146"/>
      <c r="M351" s="33"/>
      <c r="N351" s="147" t="s">
        <v>3</v>
      </c>
      <c r="O351" s="148" t="s">
        <v>45</v>
      </c>
      <c r="P351" s="149">
        <f>I351+J351</f>
        <v>0</v>
      </c>
      <c r="Q351" s="149">
        <f>ROUND(I351*H351,2)</f>
        <v>0</v>
      </c>
      <c r="R351" s="149">
        <f>ROUND(J351*H351,2)</f>
        <v>0</v>
      </c>
      <c r="T351" s="150">
        <f>S351*H351</f>
        <v>0</v>
      </c>
      <c r="U351" s="150">
        <v>0</v>
      </c>
      <c r="V351" s="150">
        <f>U351*H351</f>
        <v>0</v>
      </c>
      <c r="W351" s="150">
        <v>0</v>
      </c>
      <c r="X351" s="151">
        <f>W351*H351</f>
        <v>0</v>
      </c>
      <c r="AR351" s="152" t="s">
        <v>174</v>
      </c>
      <c r="AT351" s="152" t="s">
        <v>170</v>
      </c>
      <c r="AU351" s="152" t="s">
        <v>86</v>
      </c>
      <c r="AY351" s="18" t="s">
        <v>165</v>
      </c>
      <c r="BE351" s="153">
        <f>IF(O351="základní",K351,0)</f>
        <v>0</v>
      </c>
      <c r="BF351" s="153">
        <f>IF(O351="snížená",K351,0)</f>
        <v>0</v>
      </c>
      <c r="BG351" s="153">
        <f>IF(O351="zákl. přenesená",K351,0)</f>
        <v>0</v>
      </c>
      <c r="BH351" s="153">
        <f>IF(O351="sníž. přenesená",K351,0)</f>
        <v>0</v>
      </c>
      <c r="BI351" s="153">
        <f>IF(O351="nulová",K351,0)</f>
        <v>0</v>
      </c>
      <c r="BJ351" s="18" t="s">
        <v>84</v>
      </c>
      <c r="BK351" s="153">
        <f>ROUND(P351*H351,2)</f>
        <v>0</v>
      </c>
      <c r="BL351" s="18" t="s">
        <v>174</v>
      </c>
      <c r="BM351" s="152" t="s">
        <v>1968</v>
      </c>
    </row>
    <row r="352" spans="2:65" s="11" customFormat="1" ht="20.9" customHeight="1" x14ac:dyDescent="0.25">
      <c r="B352" s="125"/>
      <c r="D352" s="126" t="s">
        <v>75</v>
      </c>
      <c r="E352" s="136" t="s">
        <v>499</v>
      </c>
      <c r="F352" s="136" t="s">
        <v>1969</v>
      </c>
      <c r="I352" s="128"/>
      <c r="J352" s="128"/>
      <c r="K352" s="137">
        <f>BK352</f>
        <v>0</v>
      </c>
      <c r="M352" s="125"/>
      <c r="N352" s="130"/>
      <c r="Q352" s="131">
        <f>SUM(Q353:Q364)</f>
        <v>0</v>
      </c>
      <c r="R352" s="131">
        <f>SUM(R353:R364)</f>
        <v>0</v>
      </c>
      <c r="T352" s="132">
        <f>SUM(T353:T364)</f>
        <v>0</v>
      </c>
      <c r="V352" s="132">
        <f>SUM(V353:V364)</f>
        <v>0.22481600000000002</v>
      </c>
      <c r="X352" s="133">
        <f>SUM(X353:X364)</f>
        <v>0</v>
      </c>
      <c r="AR352" s="126" t="s">
        <v>84</v>
      </c>
      <c r="AT352" s="134" t="s">
        <v>75</v>
      </c>
      <c r="AU352" s="134" t="s">
        <v>86</v>
      </c>
      <c r="AY352" s="126" t="s">
        <v>165</v>
      </c>
      <c r="BK352" s="135">
        <f>SUM(BK353:BK364)</f>
        <v>0</v>
      </c>
    </row>
    <row r="353" spans="2:65" s="1" customFormat="1" ht="24.15" customHeight="1" x14ac:dyDescent="0.2">
      <c r="B353" s="138"/>
      <c r="C353" s="139" t="s">
        <v>459</v>
      </c>
      <c r="D353" s="139" t="s">
        <v>170</v>
      </c>
      <c r="E353" s="140" t="s">
        <v>1970</v>
      </c>
      <c r="F353" s="141" t="s">
        <v>1971</v>
      </c>
      <c r="G353" s="142" t="s">
        <v>991</v>
      </c>
      <c r="H353" s="143">
        <v>482.8</v>
      </c>
      <c r="I353" s="144"/>
      <c r="J353" s="144"/>
      <c r="K353" s="145">
        <f>ROUND(P353*H353,2)</f>
        <v>0</v>
      </c>
      <c r="L353" s="146"/>
      <c r="M353" s="33"/>
      <c r="N353" s="147" t="s">
        <v>3</v>
      </c>
      <c r="O353" s="148" t="s">
        <v>45</v>
      </c>
      <c r="P353" s="149">
        <f>I353+J353</f>
        <v>0</v>
      </c>
      <c r="Q353" s="149">
        <f>ROUND(I353*H353,2)</f>
        <v>0</v>
      </c>
      <c r="R353" s="149">
        <f>ROUND(J353*H353,2)</f>
        <v>0</v>
      </c>
      <c r="T353" s="150">
        <f>S353*H353</f>
        <v>0</v>
      </c>
      <c r="U353" s="150">
        <v>2.2000000000000001E-4</v>
      </c>
      <c r="V353" s="150">
        <f>U353*H353</f>
        <v>0.106216</v>
      </c>
      <c r="W353" s="150">
        <v>0</v>
      </c>
      <c r="X353" s="151">
        <f>W353*H353</f>
        <v>0</v>
      </c>
      <c r="AR353" s="152" t="s">
        <v>174</v>
      </c>
      <c r="AT353" s="152" t="s">
        <v>170</v>
      </c>
      <c r="AU353" s="152" t="s">
        <v>164</v>
      </c>
      <c r="AY353" s="18" t="s">
        <v>165</v>
      </c>
      <c r="BE353" s="153">
        <f>IF(O353="základní",K353,0)</f>
        <v>0</v>
      </c>
      <c r="BF353" s="153">
        <f>IF(O353="snížená",K353,0)</f>
        <v>0</v>
      </c>
      <c r="BG353" s="153">
        <f>IF(O353="zákl. přenesená",K353,0)</f>
        <v>0</v>
      </c>
      <c r="BH353" s="153">
        <f>IF(O353="sníž. přenesená",K353,0)</f>
        <v>0</v>
      </c>
      <c r="BI353" s="153">
        <f>IF(O353="nulová",K353,0)</f>
        <v>0</v>
      </c>
      <c r="BJ353" s="18" t="s">
        <v>84</v>
      </c>
      <c r="BK353" s="153">
        <f>ROUND(P353*H353,2)</f>
        <v>0</v>
      </c>
      <c r="BL353" s="18" t="s">
        <v>174</v>
      </c>
      <c r="BM353" s="152" t="s">
        <v>1972</v>
      </c>
    </row>
    <row r="354" spans="2:65" s="14" customFormat="1" x14ac:dyDescent="0.2">
      <c r="B354" s="185"/>
      <c r="D354" s="165" t="s">
        <v>603</v>
      </c>
      <c r="E354" s="186" t="s">
        <v>3</v>
      </c>
      <c r="F354" s="187" t="s">
        <v>1973</v>
      </c>
      <c r="H354" s="186" t="s">
        <v>3</v>
      </c>
      <c r="I354" s="188"/>
      <c r="J354" s="188"/>
      <c r="M354" s="185"/>
      <c r="N354" s="189"/>
      <c r="X354" s="190"/>
      <c r="AT354" s="186" t="s">
        <v>603</v>
      </c>
      <c r="AU354" s="186" t="s">
        <v>164</v>
      </c>
      <c r="AV354" s="14" t="s">
        <v>84</v>
      </c>
      <c r="AW354" s="14" t="s">
        <v>5</v>
      </c>
      <c r="AX354" s="14" t="s">
        <v>76</v>
      </c>
      <c r="AY354" s="186" t="s">
        <v>165</v>
      </c>
    </row>
    <row r="355" spans="2:65" s="12" customFormat="1" x14ac:dyDescent="0.2">
      <c r="B355" s="164"/>
      <c r="D355" s="165" t="s">
        <v>603</v>
      </c>
      <c r="E355" s="166" t="s">
        <v>3</v>
      </c>
      <c r="F355" s="167" t="s">
        <v>1974</v>
      </c>
      <c r="H355" s="168">
        <v>482.8</v>
      </c>
      <c r="I355" s="169"/>
      <c r="J355" s="169"/>
      <c r="M355" s="164"/>
      <c r="N355" s="170"/>
      <c r="X355" s="171"/>
      <c r="AT355" s="166" t="s">
        <v>603</v>
      </c>
      <c r="AU355" s="166" t="s">
        <v>164</v>
      </c>
      <c r="AV355" s="12" t="s">
        <v>86</v>
      </c>
      <c r="AW355" s="12" t="s">
        <v>5</v>
      </c>
      <c r="AX355" s="12" t="s">
        <v>76</v>
      </c>
      <c r="AY355" s="166" t="s">
        <v>165</v>
      </c>
    </row>
    <row r="356" spans="2:65" s="13" customFormat="1" x14ac:dyDescent="0.2">
      <c r="B356" s="172"/>
      <c r="D356" s="165" t="s">
        <v>603</v>
      </c>
      <c r="E356" s="173" t="s">
        <v>3</v>
      </c>
      <c r="F356" s="174" t="s">
        <v>606</v>
      </c>
      <c r="H356" s="175">
        <v>482.8</v>
      </c>
      <c r="I356" s="176"/>
      <c r="J356" s="176"/>
      <c r="M356" s="172"/>
      <c r="N356" s="177"/>
      <c r="X356" s="178"/>
      <c r="AT356" s="173" t="s">
        <v>603</v>
      </c>
      <c r="AU356" s="173" t="s">
        <v>164</v>
      </c>
      <c r="AV356" s="13" t="s">
        <v>174</v>
      </c>
      <c r="AW356" s="13" t="s">
        <v>5</v>
      </c>
      <c r="AX356" s="13" t="s">
        <v>84</v>
      </c>
      <c r="AY356" s="173" t="s">
        <v>165</v>
      </c>
    </row>
    <row r="357" spans="2:65" s="1" customFormat="1" ht="24.15" customHeight="1" x14ac:dyDescent="0.2">
      <c r="B357" s="138"/>
      <c r="C357" s="154" t="s">
        <v>463</v>
      </c>
      <c r="D357" s="154" t="s">
        <v>162</v>
      </c>
      <c r="E357" s="155" t="s">
        <v>1975</v>
      </c>
      <c r="F357" s="156" t="s">
        <v>1976</v>
      </c>
      <c r="G357" s="157" t="s">
        <v>991</v>
      </c>
      <c r="H357" s="158">
        <v>355</v>
      </c>
      <c r="I357" s="159"/>
      <c r="J357" s="160"/>
      <c r="K357" s="161">
        <f>ROUND(P357*H357,2)</f>
        <v>0</v>
      </c>
      <c r="L357" s="160"/>
      <c r="M357" s="162"/>
      <c r="N357" s="163" t="s">
        <v>3</v>
      </c>
      <c r="O357" s="148" t="s">
        <v>45</v>
      </c>
      <c r="P357" s="149">
        <f>I357+J357</f>
        <v>0</v>
      </c>
      <c r="Q357" s="149">
        <f>ROUND(I357*H357,2)</f>
        <v>0</v>
      </c>
      <c r="R357" s="149">
        <f>ROUND(J357*H357,2)</f>
        <v>0</v>
      </c>
      <c r="T357" s="150">
        <f>S357*H357</f>
        <v>0</v>
      </c>
      <c r="U357" s="150">
        <v>2.9999999999999997E-4</v>
      </c>
      <c r="V357" s="150">
        <f>U357*H357</f>
        <v>0.1065</v>
      </c>
      <c r="W357" s="150">
        <v>0</v>
      </c>
      <c r="X357" s="151">
        <f>W357*H357</f>
        <v>0</v>
      </c>
      <c r="AR357" s="152" t="s">
        <v>193</v>
      </c>
      <c r="AT357" s="152" t="s">
        <v>162</v>
      </c>
      <c r="AU357" s="152" t="s">
        <v>164</v>
      </c>
      <c r="AY357" s="18" t="s">
        <v>165</v>
      </c>
      <c r="BE357" s="153">
        <f>IF(O357="základní",K357,0)</f>
        <v>0</v>
      </c>
      <c r="BF357" s="153">
        <f>IF(O357="snížená",K357,0)</f>
        <v>0</v>
      </c>
      <c r="BG357" s="153">
        <f>IF(O357="zákl. přenesená",K357,0)</f>
        <v>0</v>
      </c>
      <c r="BH357" s="153">
        <f>IF(O357="sníž. přenesená",K357,0)</f>
        <v>0</v>
      </c>
      <c r="BI357" s="153">
        <f>IF(O357="nulová",K357,0)</f>
        <v>0</v>
      </c>
      <c r="BJ357" s="18" t="s">
        <v>84</v>
      </c>
      <c r="BK357" s="153">
        <f>ROUND(P357*H357,2)</f>
        <v>0</v>
      </c>
      <c r="BL357" s="18" t="s">
        <v>174</v>
      </c>
      <c r="BM357" s="152" t="s">
        <v>1977</v>
      </c>
    </row>
    <row r="358" spans="2:65" s="14" customFormat="1" x14ac:dyDescent="0.2">
      <c r="B358" s="185"/>
      <c r="D358" s="165" t="s">
        <v>603</v>
      </c>
      <c r="E358" s="186" t="s">
        <v>3</v>
      </c>
      <c r="F358" s="187" t="s">
        <v>1978</v>
      </c>
      <c r="H358" s="186" t="s">
        <v>3</v>
      </c>
      <c r="I358" s="188"/>
      <c r="J358" s="188"/>
      <c r="M358" s="185"/>
      <c r="N358" s="189"/>
      <c r="X358" s="190"/>
      <c r="AT358" s="186" t="s">
        <v>603</v>
      </c>
      <c r="AU358" s="186" t="s">
        <v>164</v>
      </c>
      <c r="AV358" s="14" t="s">
        <v>84</v>
      </c>
      <c r="AW358" s="14" t="s">
        <v>5</v>
      </c>
      <c r="AX358" s="14" t="s">
        <v>76</v>
      </c>
      <c r="AY358" s="186" t="s">
        <v>165</v>
      </c>
    </row>
    <row r="359" spans="2:65" s="12" customFormat="1" x14ac:dyDescent="0.2">
      <c r="B359" s="164"/>
      <c r="D359" s="165" t="s">
        <v>603</v>
      </c>
      <c r="E359" s="166" t="s">
        <v>3</v>
      </c>
      <c r="F359" s="167" t="s">
        <v>1979</v>
      </c>
      <c r="H359" s="168">
        <v>355</v>
      </c>
      <c r="I359" s="169"/>
      <c r="J359" s="169"/>
      <c r="M359" s="164"/>
      <c r="N359" s="170"/>
      <c r="X359" s="171"/>
      <c r="AT359" s="166" t="s">
        <v>603</v>
      </c>
      <c r="AU359" s="166" t="s">
        <v>164</v>
      </c>
      <c r="AV359" s="12" t="s">
        <v>86</v>
      </c>
      <c r="AW359" s="12" t="s">
        <v>5</v>
      </c>
      <c r="AX359" s="12" t="s">
        <v>84</v>
      </c>
      <c r="AY359" s="166" t="s">
        <v>165</v>
      </c>
    </row>
    <row r="360" spans="2:65" s="1" customFormat="1" ht="24.15" customHeight="1" x14ac:dyDescent="0.2">
      <c r="B360" s="138"/>
      <c r="C360" s="139" t="s">
        <v>467</v>
      </c>
      <c r="D360" s="139" t="s">
        <v>170</v>
      </c>
      <c r="E360" s="140" t="s">
        <v>1980</v>
      </c>
      <c r="F360" s="141" t="s">
        <v>1981</v>
      </c>
      <c r="G360" s="142" t="s">
        <v>173</v>
      </c>
      <c r="H360" s="143">
        <v>284</v>
      </c>
      <c r="I360" s="144"/>
      <c r="J360" s="144"/>
      <c r="K360" s="145">
        <f>ROUND(P360*H360,2)</f>
        <v>0</v>
      </c>
      <c r="L360" s="146"/>
      <c r="M360" s="33"/>
      <c r="N360" s="147" t="s">
        <v>3</v>
      </c>
      <c r="O360" s="148" t="s">
        <v>45</v>
      </c>
      <c r="P360" s="149">
        <f>I360+J360</f>
        <v>0</v>
      </c>
      <c r="Q360" s="149">
        <f>ROUND(I360*H360,2)</f>
        <v>0</v>
      </c>
      <c r="R360" s="149">
        <f>ROUND(J360*H360,2)</f>
        <v>0</v>
      </c>
      <c r="T360" s="150">
        <f>S360*H360</f>
        <v>0</v>
      </c>
      <c r="U360" s="150">
        <v>0</v>
      </c>
      <c r="V360" s="150">
        <f>U360*H360</f>
        <v>0</v>
      </c>
      <c r="W360" s="150">
        <v>0</v>
      </c>
      <c r="X360" s="151">
        <f>W360*H360</f>
        <v>0</v>
      </c>
      <c r="AR360" s="152" t="s">
        <v>174</v>
      </c>
      <c r="AT360" s="152" t="s">
        <v>170</v>
      </c>
      <c r="AU360" s="152" t="s">
        <v>164</v>
      </c>
      <c r="AY360" s="18" t="s">
        <v>165</v>
      </c>
      <c r="BE360" s="153">
        <f>IF(O360="základní",K360,0)</f>
        <v>0</v>
      </c>
      <c r="BF360" s="153">
        <f>IF(O360="snížená",K360,0)</f>
        <v>0</v>
      </c>
      <c r="BG360" s="153">
        <f>IF(O360="zákl. přenesená",K360,0)</f>
        <v>0</v>
      </c>
      <c r="BH360" s="153">
        <f>IF(O360="sníž. přenesená",K360,0)</f>
        <v>0</v>
      </c>
      <c r="BI360" s="153">
        <f>IF(O360="nulová",K360,0)</f>
        <v>0</v>
      </c>
      <c r="BJ360" s="18" t="s">
        <v>84</v>
      </c>
      <c r="BK360" s="153">
        <f>ROUND(P360*H360,2)</f>
        <v>0</v>
      </c>
      <c r="BL360" s="18" t="s">
        <v>174</v>
      </c>
      <c r="BM360" s="152" t="s">
        <v>1982</v>
      </c>
    </row>
    <row r="361" spans="2:65" s="12" customFormat="1" x14ac:dyDescent="0.2">
      <c r="B361" s="164"/>
      <c r="D361" s="165" t="s">
        <v>603</v>
      </c>
      <c r="E361" s="166" t="s">
        <v>3</v>
      </c>
      <c r="F361" s="167" t="s">
        <v>1217</v>
      </c>
      <c r="H361" s="168">
        <v>284</v>
      </c>
      <c r="I361" s="169"/>
      <c r="J361" s="169"/>
      <c r="M361" s="164"/>
      <c r="N361" s="170"/>
      <c r="X361" s="171"/>
      <c r="AT361" s="166" t="s">
        <v>603</v>
      </c>
      <c r="AU361" s="166" t="s">
        <v>164</v>
      </c>
      <c r="AV361" s="12" t="s">
        <v>86</v>
      </c>
      <c r="AW361" s="12" t="s">
        <v>5</v>
      </c>
      <c r="AX361" s="12" t="s">
        <v>84</v>
      </c>
      <c r="AY361" s="166" t="s">
        <v>165</v>
      </c>
    </row>
    <row r="362" spans="2:65" s="1" customFormat="1" ht="16.5" customHeight="1" x14ac:dyDescent="0.2">
      <c r="B362" s="138"/>
      <c r="C362" s="154" t="s">
        <v>471</v>
      </c>
      <c r="D362" s="154" t="s">
        <v>162</v>
      </c>
      <c r="E362" s="155" t="s">
        <v>1983</v>
      </c>
      <c r="F362" s="156" t="s">
        <v>1984</v>
      </c>
      <c r="G362" s="157" t="s">
        <v>727</v>
      </c>
      <c r="H362" s="158">
        <v>11</v>
      </c>
      <c r="I362" s="159"/>
      <c r="J362" s="160"/>
      <c r="K362" s="161">
        <f>ROUND(P362*H362,2)</f>
        <v>0</v>
      </c>
      <c r="L362" s="160"/>
      <c r="M362" s="162"/>
      <c r="N362" s="163" t="s">
        <v>3</v>
      </c>
      <c r="O362" s="148" t="s">
        <v>45</v>
      </c>
      <c r="P362" s="149">
        <f>I362+J362</f>
        <v>0</v>
      </c>
      <c r="Q362" s="149">
        <f>ROUND(I362*H362,2)</f>
        <v>0</v>
      </c>
      <c r="R362" s="149">
        <f>ROUND(J362*H362,2)</f>
        <v>0</v>
      </c>
      <c r="T362" s="150">
        <f>S362*H362</f>
        <v>0</v>
      </c>
      <c r="U362" s="150">
        <v>1.1000000000000001E-3</v>
      </c>
      <c r="V362" s="150">
        <f>U362*H362</f>
        <v>1.2100000000000001E-2</v>
      </c>
      <c r="W362" s="150">
        <v>0</v>
      </c>
      <c r="X362" s="151">
        <f>W362*H362</f>
        <v>0</v>
      </c>
      <c r="AR362" s="152" t="s">
        <v>193</v>
      </c>
      <c r="AT362" s="152" t="s">
        <v>162</v>
      </c>
      <c r="AU362" s="152" t="s">
        <v>164</v>
      </c>
      <c r="AY362" s="18" t="s">
        <v>165</v>
      </c>
      <c r="BE362" s="153">
        <f>IF(O362="základní",K362,0)</f>
        <v>0</v>
      </c>
      <c r="BF362" s="153">
        <f>IF(O362="snížená",K362,0)</f>
        <v>0</v>
      </c>
      <c r="BG362" s="153">
        <f>IF(O362="zákl. přenesená",K362,0)</f>
        <v>0</v>
      </c>
      <c r="BH362" s="153">
        <f>IF(O362="sníž. přenesená",K362,0)</f>
        <v>0</v>
      </c>
      <c r="BI362" s="153">
        <f>IF(O362="nulová",K362,0)</f>
        <v>0</v>
      </c>
      <c r="BJ362" s="18" t="s">
        <v>84</v>
      </c>
      <c r="BK362" s="153">
        <f>ROUND(P362*H362,2)</f>
        <v>0</v>
      </c>
      <c r="BL362" s="18" t="s">
        <v>174</v>
      </c>
      <c r="BM362" s="152" t="s">
        <v>1985</v>
      </c>
    </row>
    <row r="363" spans="2:65" s="14" customFormat="1" x14ac:dyDescent="0.2">
      <c r="B363" s="185"/>
      <c r="D363" s="165" t="s">
        <v>603</v>
      </c>
      <c r="E363" s="186" t="s">
        <v>3</v>
      </c>
      <c r="F363" s="187" t="s">
        <v>1986</v>
      </c>
      <c r="H363" s="186" t="s">
        <v>3</v>
      </c>
      <c r="I363" s="188"/>
      <c r="J363" s="188"/>
      <c r="M363" s="185"/>
      <c r="N363" s="189"/>
      <c r="X363" s="190"/>
      <c r="AT363" s="186" t="s">
        <v>603</v>
      </c>
      <c r="AU363" s="186" t="s">
        <v>164</v>
      </c>
      <c r="AV363" s="14" t="s">
        <v>84</v>
      </c>
      <c r="AW363" s="14" t="s">
        <v>5</v>
      </c>
      <c r="AX363" s="14" t="s">
        <v>76</v>
      </c>
      <c r="AY363" s="186" t="s">
        <v>165</v>
      </c>
    </row>
    <row r="364" spans="2:65" s="12" customFormat="1" x14ac:dyDescent="0.2">
      <c r="B364" s="164"/>
      <c r="D364" s="165" t="s">
        <v>603</v>
      </c>
      <c r="E364" s="166" t="s">
        <v>3</v>
      </c>
      <c r="F364" s="167" t="s">
        <v>210</v>
      </c>
      <c r="H364" s="168">
        <v>11</v>
      </c>
      <c r="I364" s="169"/>
      <c r="J364" s="169"/>
      <c r="M364" s="164"/>
      <c r="N364" s="170"/>
      <c r="X364" s="171"/>
      <c r="AT364" s="166" t="s">
        <v>603</v>
      </c>
      <c r="AU364" s="166" t="s">
        <v>164</v>
      </c>
      <c r="AV364" s="12" t="s">
        <v>86</v>
      </c>
      <c r="AW364" s="12" t="s">
        <v>5</v>
      </c>
      <c r="AX364" s="12" t="s">
        <v>84</v>
      </c>
      <c r="AY364" s="166" t="s">
        <v>165</v>
      </c>
    </row>
    <row r="365" spans="2:65" s="11" customFormat="1" ht="20.9" customHeight="1" x14ac:dyDescent="0.25">
      <c r="B365" s="125"/>
      <c r="D365" s="126" t="s">
        <v>75</v>
      </c>
      <c r="E365" s="136" t="s">
        <v>507</v>
      </c>
      <c r="F365" s="136" t="s">
        <v>1987</v>
      </c>
      <c r="I365" s="128"/>
      <c r="J365" s="128"/>
      <c r="K365" s="137">
        <f>BK365</f>
        <v>0</v>
      </c>
      <c r="M365" s="125"/>
      <c r="N365" s="130"/>
      <c r="Q365" s="131">
        <f>SUM(Q366:Q396)</f>
        <v>0</v>
      </c>
      <c r="R365" s="131">
        <f>SUM(R366:R396)</f>
        <v>0</v>
      </c>
      <c r="T365" s="132">
        <f>SUM(T366:T396)</f>
        <v>0</v>
      </c>
      <c r="V365" s="132">
        <f>SUM(V366:V396)</f>
        <v>15.552520000000001</v>
      </c>
      <c r="X365" s="133">
        <f>SUM(X366:X396)</f>
        <v>0</v>
      </c>
      <c r="AR365" s="126" t="s">
        <v>84</v>
      </c>
      <c r="AT365" s="134" t="s">
        <v>75</v>
      </c>
      <c r="AU365" s="134" t="s">
        <v>86</v>
      </c>
      <c r="AY365" s="126" t="s">
        <v>165</v>
      </c>
      <c r="BK365" s="135">
        <f>SUM(BK366:BK396)</f>
        <v>0</v>
      </c>
    </row>
    <row r="366" spans="2:65" s="1" customFormat="1" ht="24.15" customHeight="1" x14ac:dyDescent="0.2">
      <c r="B366" s="138"/>
      <c r="C366" s="139" t="s">
        <v>475</v>
      </c>
      <c r="D366" s="139" t="s">
        <v>170</v>
      </c>
      <c r="E366" s="140" t="s">
        <v>1988</v>
      </c>
      <c r="F366" s="141" t="s">
        <v>1989</v>
      </c>
      <c r="G366" s="142" t="s">
        <v>173</v>
      </c>
      <c r="H366" s="143">
        <v>52</v>
      </c>
      <c r="I366" s="144"/>
      <c r="J366" s="144"/>
      <c r="K366" s="145">
        <f>ROUND(P366*H366,2)</f>
        <v>0</v>
      </c>
      <c r="L366" s="146"/>
      <c r="M366" s="33"/>
      <c r="N366" s="147" t="s">
        <v>3</v>
      </c>
      <c r="O366" s="148" t="s">
        <v>45</v>
      </c>
      <c r="P366" s="149">
        <f>I366+J366</f>
        <v>0</v>
      </c>
      <c r="Q366" s="149">
        <f>ROUND(I366*H366,2)</f>
        <v>0</v>
      </c>
      <c r="R366" s="149">
        <f>ROUND(J366*H366,2)</f>
        <v>0</v>
      </c>
      <c r="T366" s="150">
        <f>S366*H366</f>
        <v>0</v>
      </c>
      <c r="U366" s="150">
        <v>0</v>
      </c>
      <c r="V366" s="150">
        <f>U366*H366</f>
        <v>0</v>
      </c>
      <c r="W366" s="150">
        <v>0</v>
      </c>
      <c r="X366" s="151">
        <f>W366*H366</f>
        <v>0</v>
      </c>
      <c r="AR366" s="152" t="s">
        <v>174</v>
      </c>
      <c r="AT366" s="152" t="s">
        <v>170</v>
      </c>
      <c r="AU366" s="152" t="s">
        <v>164</v>
      </c>
      <c r="AY366" s="18" t="s">
        <v>165</v>
      </c>
      <c r="BE366" s="153">
        <f>IF(O366="základní",K366,0)</f>
        <v>0</v>
      </c>
      <c r="BF366" s="153">
        <f>IF(O366="snížená",K366,0)</f>
        <v>0</v>
      </c>
      <c r="BG366" s="153">
        <f>IF(O366="zákl. přenesená",K366,0)</f>
        <v>0</v>
      </c>
      <c r="BH366" s="153">
        <f>IF(O366="sníž. přenesená",K366,0)</f>
        <v>0</v>
      </c>
      <c r="BI366" s="153">
        <f>IF(O366="nulová",K366,0)</f>
        <v>0</v>
      </c>
      <c r="BJ366" s="18" t="s">
        <v>84</v>
      </c>
      <c r="BK366" s="153">
        <f>ROUND(P366*H366,2)</f>
        <v>0</v>
      </c>
      <c r="BL366" s="18" t="s">
        <v>174</v>
      </c>
      <c r="BM366" s="152" t="s">
        <v>1990</v>
      </c>
    </row>
    <row r="367" spans="2:65" s="14" customFormat="1" x14ac:dyDescent="0.2">
      <c r="B367" s="185"/>
      <c r="D367" s="165" t="s">
        <v>603</v>
      </c>
      <c r="E367" s="186" t="s">
        <v>3</v>
      </c>
      <c r="F367" s="187" t="s">
        <v>1991</v>
      </c>
      <c r="H367" s="186" t="s">
        <v>3</v>
      </c>
      <c r="I367" s="188"/>
      <c r="J367" s="188"/>
      <c r="M367" s="185"/>
      <c r="N367" s="189"/>
      <c r="X367" s="190"/>
      <c r="AT367" s="186" t="s">
        <v>603</v>
      </c>
      <c r="AU367" s="186" t="s">
        <v>164</v>
      </c>
      <c r="AV367" s="14" t="s">
        <v>84</v>
      </c>
      <c r="AW367" s="14" t="s">
        <v>5</v>
      </c>
      <c r="AX367" s="14" t="s">
        <v>76</v>
      </c>
      <c r="AY367" s="186" t="s">
        <v>165</v>
      </c>
    </row>
    <row r="368" spans="2:65" s="12" customFormat="1" x14ac:dyDescent="0.2">
      <c r="B368" s="164"/>
      <c r="D368" s="165" t="s">
        <v>603</v>
      </c>
      <c r="E368" s="166" t="s">
        <v>3</v>
      </c>
      <c r="F368" s="167" t="s">
        <v>1992</v>
      </c>
      <c r="H368" s="168">
        <v>52</v>
      </c>
      <c r="I368" s="169"/>
      <c r="J368" s="169"/>
      <c r="M368" s="164"/>
      <c r="N368" s="170"/>
      <c r="X368" s="171"/>
      <c r="AT368" s="166" t="s">
        <v>603</v>
      </c>
      <c r="AU368" s="166" t="s">
        <v>164</v>
      </c>
      <c r="AV368" s="12" t="s">
        <v>86</v>
      </c>
      <c r="AW368" s="12" t="s">
        <v>5</v>
      </c>
      <c r="AX368" s="12" t="s">
        <v>84</v>
      </c>
      <c r="AY368" s="166" t="s">
        <v>165</v>
      </c>
    </row>
    <row r="369" spans="2:65" s="1" customFormat="1" ht="24.15" customHeight="1" x14ac:dyDescent="0.2">
      <c r="B369" s="138"/>
      <c r="C369" s="139" t="s">
        <v>479</v>
      </c>
      <c r="D369" s="139" t="s">
        <v>170</v>
      </c>
      <c r="E369" s="140" t="s">
        <v>1993</v>
      </c>
      <c r="F369" s="141" t="s">
        <v>1994</v>
      </c>
      <c r="G369" s="142" t="s">
        <v>727</v>
      </c>
      <c r="H369" s="143">
        <v>11</v>
      </c>
      <c r="I369" s="144"/>
      <c r="J369" s="144"/>
      <c r="K369" s="145">
        <f>ROUND(P369*H369,2)</f>
        <v>0</v>
      </c>
      <c r="L369" s="146"/>
      <c r="M369" s="33"/>
      <c r="N369" s="147" t="s">
        <v>3</v>
      </c>
      <c r="O369" s="148" t="s">
        <v>45</v>
      </c>
      <c r="P369" s="149">
        <f>I369+J369</f>
        <v>0</v>
      </c>
      <c r="Q369" s="149">
        <f>ROUND(I369*H369,2)</f>
        <v>0</v>
      </c>
      <c r="R369" s="149">
        <f>ROUND(J369*H369,2)</f>
        <v>0</v>
      </c>
      <c r="T369" s="150">
        <f>S369*H369</f>
        <v>0</v>
      </c>
      <c r="U369" s="150">
        <v>0</v>
      </c>
      <c r="V369" s="150">
        <f>U369*H369</f>
        <v>0</v>
      </c>
      <c r="W369" s="150">
        <v>0</v>
      </c>
      <c r="X369" s="151">
        <f>W369*H369</f>
        <v>0</v>
      </c>
      <c r="AR369" s="152" t="s">
        <v>174</v>
      </c>
      <c r="AT369" s="152" t="s">
        <v>170</v>
      </c>
      <c r="AU369" s="152" t="s">
        <v>164</v>
      </c>
      <c r="AY369" s="18" t="s">
        <v>165</v>
      </c>
      <c r="BE369" s="153">
        <f>IF(O369="základní",K369,0)</f>
        <v>0</v>
      </c>
      <c r="BF369" s="153">
        <f>IF(O369="snížená",K369,0)</f>
        <v>0</v>
      </c>
      <c r="BG369" s="153">
        <f>IF(O369="zákl. přenesená",K369,0)</f>
        <v>0</v>
      </c>
      <c r="BH369" s="153">
        <f>IF(O369="sníž. přenesená",K369,0)</f>
        <v>0</v>
      </c>
      <c r="BI369" s="153">
        <f>IF(O369="nulová",K369,0)</f>
        <v>0</v>
      </c>
      <c r="BJ369" s="18" t="s">
        <v>84</v>
      </c>
      <c r="BK369" s="153">
        <f>ROUND(P369*H369,2)</f>
        <v>0</v>
      </c>
      <c r="BL369" s="18" t="s">
        <v>174</v>
      </c>
      <c r="BM369" s="152" t="s">
        <v>1995</v>
      </c>
    </row>
    <row r="370" spans="2:65" s="12" customFormat="1" x14ac:dyDescent="0.2">
      <c r="B370" s="164"/>
      <c r="D370" s="165" t="s">
        <v>603</v>
      </c>
      <c r="E370" s="166" t="s">
        <v>3</v>
      </c>
      <c r="F370" s="167" t="s">
        <v>210</v>
      </c>
      <c r="H370" s="168">
        <v>11</v>
      </c>
      <c r="I370" s="169"/>
      <c r="J370" s="169"/>
      <c r="M370" s="164"/>
      <c r="N370" s="170"/>
      <c r="X370" s="171"/>
      <c r="AT370" s="166" t="s">
        <v>603</v>
      </c>
      <c r="AU370" s="166" t="s">
        <v>164</v>
      </c>
      <c r="AV370" s="12" t="s">
        <v>86</v>
      </c>
      <c r="AW370" s="12" t="s">
        <v>5</v>
      </c>
      <c r="AX370" s="12" t="s">
        <v>84</v>
      </c>
      <c r="AY370" s="166" t="s">
        <v>165</v>
      </c>
    </row>
    <row r="371" spans="2:65" s="1" customFormat="1" ht="21.75" customHeight="1" x14ac:dyDescent="0.2">
      <c r="B371" s="138"/>
      <c r="C371" s="139" t="s">
        <v>483</v>
      </c>
      <c r="D371" s="139" t="s">
        <v>170</v>
      </c>
      <c r="E371" s="140" t="s">
        <v>1996</v>
      </c>
      <c r="F371" s="141" t="s">
        <v>1997</v>
      </c>
      <c r="G371" s="142" t="s">
        <v>727</v>
      </c>
      <c r="H371" s="143">
        <v>13</v>
      </c>
      <c r="I371" s="144"/>
      <c r="J371" s="144"/>
      <c r="K371" s="145">
        <f>ROUND(P371*H371,2)</f>
        <v>0</v>
      </c>
      <c r="L371" s="146"/>
      <c r="M371" s="33"/>
      <c r="N371" s="147" t="s">
        <v>3</v>
      </c>
      <c r="O371" s="148" t="s">
        <v>45</v>
      </c>
      <c r="P371" s="149">
        <f>I371+J371</f>
        <v>0</v>
      </c>
      <c r="Q371" s="149">
        <f>ROUND(I371*H371,2)</f>
        <v>0</v>
      </c>
      <c r="R371" s="149">
        <f>ROUND(J371*H371,2)</f>
        <v>0</v>
      </c>
      <c r="T371" s="150">
        <f>S371*H371</f>
        <v>0</v>
      </c>
      <c r="U371" s="150">
        <v>0.14494000000000001</v>
      </c>
      <c r="V371" s="150">
        <f>U371*H371</f>
        <v>1.8842200000000002</v>
      </c>
      <c r="W371" s="150">
        <v>0</v>
      </c>
      <c r="X371" s="151">
        <f>W371*H371</f>
        <v>0</v>
      </c>
      <c r="AR371" s="152" t="s">
        <v>174</v>
      </c>
      <c r="AT371" s="152" t="s">
        <v>170</v>
      </c>
      <c r="AU371" s="152" t="s">
        <v>164</v>
      </c>
      <c r="AY371" s="18" t="s">
        <v>165</v>
      </c>
      <c r="BE371" s="153">
        <f>IF(O371="základní",K371,0)</f>
        <v>0</v>
      </c>
      <c r="BF371" s="153">
        <f>IF(O371="snížená",K371,0)</f>
        <v>0</v>
      </c>
      <c r="BG371" s="153">
        <f>IF(O371="zákl. přenesená",K371,0)</f>
        <v>0</v>
      </c>
      <c r="BH371" s="153">
        <f>IF(O371="sníž. přenesená",K371,0)</f>
        <v>0</v>
      </c>
      <c r="BI371" s="153">
        <f>IF(O371="nulová",K371,0)</f>
        <v>0</v>
      </c>
      <c r="BJ371" s="18" t="s">
        <v>84</v>
      </c>
      <c r="BK371" s="153">
        <f>ROUND(P371*H371,2)</f>
        <v>0</v>
      </c>
      <c r="BL371" s="18" t="s">
        <v>174</v>
      </c>
      <c r="BM371" s="152" t="s">
        <v>1998</v>
      </c>
    </row>
    <row r="372" spans="2:65" s="14" customFormat="1" x14ac:dyDescent="0.2">
      <c r="B372" s="185"/>
      <c r="D372" s="165" t="s">
        <v>603</v>
      </c>
      <c r="E372" s="186" t="s">
        <v>3</v>
      </c>
      <c r="F372" s="187" t="s">
        <v>1999</v>
      </c>
      <c r="H372" s="186" t="s">
        <v>3</v>
      </c>
      <c r="I372" s="188"/>
      <c r="J372" s="188"/>
      <c r="M372" s="185"/>
      <c r="N372" s="189"/>
      <c r="X372" s="190"/>
      <c r="AT372" s="186" t="s">
        <v>603</v>
      </c>
      <c r="AU372" s="186" t="s">
        <v>164</v>
      </c>
      <c r="AV372" s="14" t="s">
        <v>84</v>
      </c>
      <c r="AW372" s="14" t="s">
        <v>5</v>
      </c>
      <c r="AX372" s="14" t="s">
        <v>76</v>
      </c>
      <c r="AY372" s="186" t="s">
        <v>165</v>
      </c>
    </row>
    <row r="373" spans="2:65" s="12" customFormat="1" x14ac:dyDescent="0.2">
      <c r="B373" s="164"/>
      <c r="D373" s="165" t="s">
        <v>603</v>
      </c>
      <c r="E373" s="166" t="s">
        <v>3</v>
      </c>
      <c r="F373" s="167" t="s">
        <v>220</v>
      </c>
      <c r="H373" s="168">
        <v>13</v>
      </c>
      <c r="I373" s="169"/>
      <c r="J373" s="169"/>
      <c r="M373" s="164"/>
      <c r="N373" s="170"/>
      <c r="X373" s="171"/>
      <c r="AT373" s="166" t="s">
        <v>603</v>
      </c>
      <c r="AU373" s="166" t="s">
        <v>164</v>
      </c>
      <c r="AV373" s="12" t="s">
        <v>86</v>
      </c>
      <c r="AW373" s="12" t="s">
        <v>5</v>
      </c>
      <c r="AX373" s="12" t="s">
        <v>84</v>
      </c>
      <c r="AY373" s="166" t="s">
        <v>165</v>
      </c>
    </row>
    <row r="374" spans="2:65" s="1" customFormat="1" ht="27.65" customHeight="1" x14ac:dyDescent="0.2">
      <c r="B374" s="138"/>
      <c r="C374" s="154" t="s">
        <v>487</v>
      </c>
      <c r="D374" s="154" t="s">
        <v>162</v>
      </c>
      <c r="E374" s="155" t="s">
        <v>2000</v>
      </c>
      <c r="F374" s="156" t="s">
        <v>3749</v>
      </c>
      <c r="G374" s="157" t="s">
        <v>727</v>
      </c>
      <c r="H374" s="158">
        <v>13</v>
      </c>
      <c r="I374" s="159"/>
      <c r="J374" s="160"/>
      <c r="K374" s="161">
        <f>ROUND(P374*H374,2)</f>
        <v>0</v>
      </c>
      <c r="L374" s="160"/>
      <c r="M374" s="162"/>
      <c r="N374" s="163" t="s">
        <v>3</v>
      </c>
      <c r="O374" s="148" t="s">
        <v>45</v>
      </c>
      <c r="P374" s="149">
        <f>I374+J374</f>
        <v>0</v>
      </c>
      <c r="Q374" s="149">
        <f>ROUND(I374*H374,2)</f>
        <v>0</v>
      </c>
      <c r="R374" s="149">
        <f>ROUND(J374*H374,2)</f>
        <v>0</v>
      </c>
      <c r="T374" s="150">
        <f>S374*H374</f>
        <v>0</v>
      </c>
      <c r="U374" s="150">
        <v>0.12</v>
      </c>
      <c r="V374" s="150">
        <f>U374*H374</f>
        <v>1.56</v>
      </c>
      <c r="W374" s="150">
        <v>0</v>
      </c>
      <c r="X374" s="151">
        <f>W374*H374</f>
        <v>0</v>
      </c>
      <c r="AR374" s="152" t="s">
        <v>193</v>
      </c>
      <c r="AT374" s="152" t="s">
        <v>162</v>
      </c>
      <c r="AU374" s="152" t="s">
        <v>164</v>
      </c>
      <c r="AY374" s="18" t="s">
        <v>165</v>
      </c>
      <c r="BE374" s="153">
        <f>IF(O374="základní",K374,0)</f>
        <v>0</v>
      </c>
      <c r="BF374" s="153">
        <f>IF(O374="snížená",K374,0)</f>
        <v>0</v>
      </c>
      <c r="BG374" s="153">
        <f>IF(O374="zákl. přenesená",K374,0)</f>
        <v>0</v>
      </c>
      <c r="BH374" s="153">
        <f>IF(O374="sníž. přenesená",K374,0)</f>
        <v>0</v>
      </c>
      <c r="BI374" s="153">
        <f>IF(O374="nulová",K374,0)</f>
        <v>0</v>
      </c>
      <c r="BJ374" s="18" t="s">
        <v>84</v>
      </c>
      <c r="BK374" s="153">
        <f>ROUND(P374*H374,2)</f>
        <v>0</v>
      </c>
      <c r="BL374" s="18" t="s">
        <v>174</v>
      </c>
      <c r="BM374" s="152" t="s">
        <v>2001</v>
      </c>
    </row>
    <row r="375" spans="2:65" s="12" customFormat="1" x14ac:dyDescent="0.2">
      <c r="B375" s="164"/>
      <c r="D375" s="165" t="s">
        <v>603</v>
      </c>
      <c r="E375" s="166" t="s">
        <v>3</v>
      </c>
      <c r="F375" s="167" t="s">
        <v>220</v>
      </c>
      <c r="H375" s="168">
        <v>13</v>
      </c>
      <c r="I375" s="169"/>
      <c r="J375" s="169"/>
      <c r="M375" s="164"/>
      <c r="N375" s="170"/>
      <c r="X375" s="171"/>
      <c r="AT375" s="166" t="s">
        <v>603</v>
      </c>
      <c r="AU375" s="166" t="s">
        <v>164</v>
      </c>
      <c r="AV375" s="12" t="s">
        <v>86</v>
      </c>
      <c r="AW375" s="12" t="s">
        <v>5</v>
      </c>
      <c r="AX375" s="12" t="s">
        <v>84</v>
      </c>
      <c r="AY375" s="166" t="s">
        <v>165</v>
      </c>
    </row>
    <row r="376" spans="2:65" s="1" customFormat="1" ht="16.5" customHeight="1" x14ac:dyDescent="0.2">
      <c r="B376" s="138"/>
      <c r="C376" s="154" t="s">
        <v>491</v>
      </c>
      <c r="D376" s="154" t="s">
        <v>162</v>
      </c>
      <c r="E376" s="155" t="s">
        <v>2002</v>
      </c>
      <c r="F376" s="156" t="s">
        <v>2003</v>
      </c>
      <c r="G376" s="157" t="s">
        <v>727</v>
      </c>
      <c r="H376" s="158">
        <v>13</v>
      </c>
      <c r="I376" s="159"/>
      <c r="J376" s="160"/>
      <c r="K376" s="161">
        <f>ROUND(P376*H376,2)</f>
        <v>0</v>
      </c>
      <c r="L376" s="160"/>
      <c r="M376" s="162"/>
      <c r="N376" s="163" t="s">
        <v>3</v>
      </c>
      <c r="O376" s="148" t="s">
        <v>45</v>
      </c>
      <c r="P376" s="149">
        <f>I376+J376</f>
        <v>0</v>
      </c>
      <c r="Q376" s="149">
        <f>ROUND(I376*H376,2)</f>
        <v>0</v>
      </c>
      <c r="R376" s="149">
        <f>ROUND(J376*H376,2)</f>
        <v>0</v>
      </c>
      <c r="T376" s="150">
        <f>S376*H376</f>
        <v>0</v>
      </c>
      <c r="U376" s="150">
        <v>0.10299999999999999</v>
      </c>
      <c r="V376" s="150">
        <f>U376*H376</f>
        <v>1.339</v>
      </c>
      <c r="W376" s="150">
        <v>0</v>
      </c>
      <c r="X376" s="151">
        <f>W376*H376</f>
        <v>0</v>
      </c>
      <c r="AR376" s="152" t="s">
        <v>193</v>
      </c>
      <c r="AT376" s="152" t="s">
        <v>162</v>
      </c>
      <c r="AU376" s="152" t="s">
        <v>164</v>
      </c>
      <c r="AY376" s="18" t="s">
        <v>165</v>
      </c>
      <c r="BE376" s="153">
        <f>IF(O376="základní",K376,0)</f>
        <v>0</v>
      </c>
      <c r="BF376" s="153">
        <f>IF(O376="snížená",K376,0)</f>
        <v>0</v>
      </c>
      <c r="BG376" s="153">
        <f>IF(O376="zákl. přenesená",K376,0)</f>
        <v>0</v>
      </c>
      <c r="BH376" s="153">
        <f>IF(O376="sníž. přenesená",K376,0)</f>
        <v>0</v>
      </c>
      <c r="BI376" s="153">
        <f>IF(O376="nulová",K376,0)</f>
        <v>0</v>
      </c>
      <c r="BJ376" s="18" t="s">
        <v>84</v>
      </c>
      <c r="BK376" s="153">
        <f>ROUND(P376*H376,2)</f>
        <v>0</v>
      </c>
      <c r="BL376" s="18" t="s">
        <v>174</v>
      </c>
      <c r="BM376" s="152" t="s">
        <v>2004</v>
      </c>
    </row>
    <row r="377" spans="2:65" s="12" customFormat="1" x14ac:dyDescent="0.2">
      <c r="B377" s="164"/>
      <c r="D377" s="165" t="s">
        <v>603</v>
      </c>
      <c r="E377" s="166" t="s">
        <v>3</v>
      </c>
      <c r="F377" s="167" t="s">
        <v>220</v>
      </c>
      <c r="H377" s="168">
        <v>13</v>
      </c>
      <c r="I377" s="169"/>
      <c r="J377" s="169"/>
      <c r="M377" s="164"/>
      <c r="N377" s="170"/>
      <c r="X377" s="171"/>
      <c r="AT377" s="166" t="s">
        <v>603</v>
      </c>
      <c r="AU377" s="166" t="s">
        <v>164</v>
      </c>
      <c r="AV377" s="12" t="s">
        <v>86</v>
      </c>
      <c r="AW377" s="12" t="s">
        <v>5</v>
      </c>
      <c r="AX377" s="12" t="s">
        <v>84</v>
      </c>
      <c r="AY377" s="166" t="s">
        <v>165</v>
      </c>
    </row>
    <row r="378" spans="2:65" s="1" customFormat="1" ht="16.5" customHeight="1" x14ac:dyDescent="0.2">
      <c r="B378" s="138"/>
      <c r="C378" s="154" t="s">
        <v>495</v>
      </c>
      <c r="D378" s="154" t="s">
        <v>162</v>
      </c>
      <c r="E378" s="155" t="s">
        <v>2005</v>
      </c>
      <c r="F378" s="156" t="s">
        <v>2006</v>
      </c>
      <c r="G378" s="157" t="s">
        <v>727</v>
      </c>
      <c r="H378" s="158">
        <v>13</v>
      </c>
      <c r="I378" s="159"/>
      <c r="J378" s="160"/>
      <c r="K378" s="161">
        <f>ROUND(P378*H378,2)</f>
        <v>0</v>
      </c>
      <c r="L378" s="160"/>
      <c r="M378" s="162"/>
      <c r="N378" s="163" t="s">
        <v>3</v>
      </c>
      <c r="O378" s="148" t="s">
        <v>45</v>
      </c>
      <c r="P378" s="149">
        <f>I378+J378</f>
        <v>0</v>
      </c>
      <c r="Q378" s="149">
        <f>ROUND(I378*H378,2)</f>
        <v>0</v>
      </c>
      <c r="R378" s="149">
        <f>ROUND(J378*H378,2)</f>
        <v>0</v>
      </c>
      <c r="T378" s="150">
        <f>S378*H378</f>
        <v>0</v>
      </c>
      <c r="U378" s="150">
        <v>0.06</v>
      </c>
      <c r="V378" s="150">
        <f>U378*H378</f>
        <v>0.78</v>
      </c>
      <c r="W378" s="150">
        <v>0</v>
      </c>
      <c r="X378" s="151">
        <f>W378*H378</f>
        <v>0</v>
      </c>
      <c r="AR378" s="152" t="s">
        <v>193</v>
      </c>
      <c r="AT378" s="152" t="s">
        <v>162</v>
      </c>
      <c r="AU378" s="152" t="s">
        <v>164</v>
      </c>
      <c r="AY378" s="18" t="s">
        <v>165</v>
      </c>
      <c r="BE378" s="153">
        <f>IF(O378="základní",K378,0)</f>
        <v>0</v>
      </c>
      <c r="BF378" s="153">
        <f>IF(O378="snížená",K378,0)</f>
        <v>0</v>
      </c>
      <c r="BG378" s="153">
        <f>IF(O378="zákl. přenesená",K378,0)</f>
        <v>0</v>
      </c>
      <c r="BH378" s="153">
        <f>IF(O378="sníž. přenesená",K378,0)</f>
        <v>0</v>
      </c>
      <c r="BI378" s="153">
        <f>IF(O378="nulová",K378,0)</f>
        <v>0</v>
      </c>
      <c r="BJ378" s="18" t="s">
        <v>84</v>
      </c>
      <c r="BK378" s="153">
        <f>ROUND(P378*H378,2)</f>
        <v>0</v>
      </c>
      <c r="BL378" s="18" t="s">
        <v>174</v>
      </c>
      <c r="BM378" s="152" t="s">
        <v>2007</v>
      </c>
    </row>
    <row r="379" spans="2:65" s="12" customFormat="1" x14ac:dyDescent="0.2">
      <c r="B379" s="164"/>
      <c r="D379" s="165" t="s">
        <v>603</v>
      </c>
      <c r="E379" s="166" t="s">
        <v>3</v>
      </c>
      <c r="F379" s="167" t="s">
        <v>220</v>
      </c>
      <c r="H379" s="168">
        <v>13</v>
      </c>
      <c r="I379" s="169"/>
      <c r="J379" s="169"/>
      <c r="M379" s="164"/>
      <c r="N379" s="170"/>
      <c r="X379" s="171"/>
      <c r="AT379" s="166" t="s">
        <v>603</v>
      </c>
      <c r="AU379" s="166" t="s">
        <v>164</v>
      </c>
      <c r="AV379" s="12" t="s">
        <v>86</v>
      </c>
      <c r="AW379" s="12" t="s">
        <v>5</v>
      </c>
      <c r="AX379" s="12" t="s">
        <v>84</v>
      </c>
      <c r="AY379" s="166" t="s">
        <v>165</v>
      </c>
    </row>
    <row r="380" spans="2:65" s="1" customFormat="1" ht="21.75" customHeight="1" x14ac:dyDescent="0.2">
      <c r="B380" s="138"/>
      <c r="C380" s="154" t="s">
        <v>499</v>
      </c>
      <c r="D380" s="154" t="s">
        <v>162</v>
      </c>
      <c r="E380" s="155" t="s">
        <v>2008</v>
      </c>
      <c r="F380" s="156" t="s">
        <v>2009</v>
      </c>
      <c r="G380" s="157" t="s">
        <v>727</v>
      </c>
      <c r="H380" s="158">
        <v>13</v>
      </c>
      <c r="I380" s="159"/>
      <c r="J380" s="160"/>
      <c r="K380" s="161">
        <f>ROUND(P380*H380,2)</f>
        <v>0</v>
      </c>
      <c r="L380" s="160"/>
      <c r="M380" s="162"/>
      <c r="N380" s="163" t="s">
        <v>3</v>
      </c>
      <c r="O380" s="148" t="s">
        <v>45</v>
      </c>
      <c r="P380" s="149">
        <f>I380+J380</f>
        <v>0</v>
      </c>
      <c r="Q380" s="149">
        <f>ROUND(I380*H380,2)</f>
        <v>0</v>
      </c>
      <c r="R380" s="149">
        <f>ROUND(J380*H380,2)</f>
        <v>0</v>
      </c>
      <c r="T380" s="150">
        <f>S380*H380</f>
        <v>0</v>
      </c>
      <c r="U380" s="150">
        <v>0.23200000000000001</v>
      </c>
      <c r="V380" s="150">
        <f>U380*H380</f>
        <v>3.016</v>
      </c>
      <c r="W380" s="150">
        <v>0</v>
      </c>
      <c r="X380" s="151">
        <f>W380*H380</f>
        <v>0</v>
      </c>
      <c r="AR380" s="152" t="s">
        <v>193</v>
      </c>
      <c r="AT380" s="152" t="s">
        <v>162</v>
      </c>
      <c r="AU380" s="152" t="s">
        <v>164</v>
      </c>
      <c r="AY380" s="18" t="s">
        <v>165</v>
      </c>
      <c r="BE380" s="153">
        <f>IF(O380="základní",K380,0)</f>
        <v>0</v>
      </c>
      <c r="BF380" s="153">
        <f>IF(O380="snížená",K380,0)</f>
        <v>0</v>
      </c>
      <c r="BG380" s="153">
        <f>IF(O380="zákl. přenesená",K380,0)</f>
        <v>0</v>
      </c>
      <c r="BH380" s="153">
        <f>IF(O380="sníž. přenesená",K380,0)</f>
        <v>0</v>
      </c>
      <c r="BI380" s="153">
        <f>IF(O380="nulová",K380,0)</f>
        <v>0</v>
      </c>
      <c r="BJ380" s="18" t="s">
        <v>84</v>
      </c>
      <c r="BK380" s="153">
        <f>ROUND(P380*H380,2)</f>
        <v>0</v>
      </c>
      <c r="BL380" s="18" t="s">
        <v>174</v>
      </c>
      <c r="BM380" s="152" t="s">
        <v>2010</v>
      </c>
    </row>
    <row r="381" spans="2:65" s="12" customFormat="1" x14ac:dyDescent="0.2">
      <c r="B381" s="164"/>
      <c r="D381" s="165" t="s">
        <v>603</v>
      </c>
      <c r="E381" s="166" t="s">
        <v>3</v>
      </c>
      <c r="F381" s="167" t="s">
        <v>220</v>
      </c>
      <c r="H381" s="168">
        <v>13</v>
      </c>
      <c r="I381" s="169"/>
      <c r="J381" s="169"/>
      <c r="M381" s="164"/>
      <c r="N381" s="170"/>
      <c r="X381" s="171"/>
      <c r="AT381" s="166" t="s">
        <v>603</v>
      </c>
      <c r="AU381" s="166" t="s">
        <v>164</v>
      </c>
      <c r="AV381" s="12" t="s">
        <v>86</v>
      </c>
      <c r="AW381" s="12" t="s">
        <v>5</v>
      </c>
      <c r="AX381" s="12" t="s">
        <v>84</v>
      </c>
      <c r="AY381" s="166" t="s">
        <v>165</v>
      </c>
    </row>
    <row r="382" spans="2:65" s="1" customFormat="1" ht="16.5" customHeight="1" x14ac:dyDescent="0.2">
      <c r="B382" s="138"/>
      <c r="C382" s="154" t="s">
        <v>503</v>
      </c>
      <c r="D382" s="154" t="s">
        <v>162</v>
      </c>
      <c r="E382" s="155" t="s">
        <v>2011</v>
      </c>
      <c r="F382" s="156" t="s">
        <v>2012</v>
      </c>
      <c r="G382" s="157" t="s">
        <v>727</v>
      </c>
      <c r="H382" s="158">
        <v>13</v>
      </c>
      <c r="I382" s="159"/>
      <c r="J382" s="160"/>
      <c r="K382" s="161">
        <f>ROUND(P382*H382,2)</f>
        <v>0</v>
      </c>
      <c r="L382" s="160"/>
      <c r="M382" s="162"/>
      <c r="N382" s="163" t="s">
        <v>3</v>
      </c>
      <c r="O382" s="148" t="s">
        <v>45</v>
      </c>
      <c r="P382" s="149">
        <f>I382+J382</f>
        <v>0</v>
      </c>
      <c r="Q382" s="149">
        <f>ROUND(I382*H382,2)</f>
        <v>0</v>
      </c>
      <c r="R382" s="149">
        <f>ROUND(J382*H382,2)</f>
        <v>0</v>
      </c>
      <c r="T382" s="150">
        <f>S382*H382</f>
        <v>0</v>
      </c>
      <c r="U382" s="150">
        <v>0.12</v>
      </c>
      <c r="V382" s="150">
        <f>U382*H382</f>
        <v>1.56</v>
      </c>
      <c r="W382" s="150">
        <v>0</v>
      </c>
      <c r="X382" s="151">
        <f>W382*H382</f>
        <v>0</v>
      </c>
      <c r="AR382" s="152" t="s">
        <v>193</v>
      </c>
      <c r="AT382" s="152" t="s">
        <v>162</v>
      </c>
      <c r="AU382" s="152" t="s">
        <v>164</v>
      </c>
      <c r="AY382" s="18" t="s">
        <v>165</v>
      </c>
      <c r="BE382" s="153">
        <f>IF(O382="základní",K382,0)</f>
        <v>0</v>
      </c>
      <c r="BF382" s="153">
        <f>IF(O382="snížená",K382,0)</f>
        <v>0</v>
      </c>
      <c r="BG382" s="153">
        <f>IF(O382="zákl. přenesená",K382,0)</f>
        <v>0</v>
      </c>
      <c r="BH382" s="153">
        <f>IF(O382="sníž. přenesená",K382,0)</f>
        <v>0</v>
      </c>
      <c r="BI382" s="153">
        <f>IF(O382="nulová",K382,0)</f>
        <v>0</v>
      </c>
      <c r="BJ382" s="18" t="s">
        <v>84</v>
      </c>
      <c r="BK382" s="153">
        <f>ROUND(P382*H382,2)</f>
        <v>0</v>
      </c>
      <c r="BL382" s="18" t="s">
        <v>174</v>
      </c>
      <c r="BM382" s="152" t="s">
        <v>2013</v>
      </c>
    </row>
    <row r="383" spans="2:65" s="12" customFormat="1" x14ac:dyDescent="0.2">
      <c r="B383" s="164"/>
      <c r="D383" s="165" t="s">
        <v>603</v>
      </c>
      <c r="E383" s="166" t="s">
        <v>3</v>
      </c>
      <c r="F383" s="167" t="s">
        <v>220</v>
      </c>
      <c r="H383" s="168">
        <v>13</v>
      </c>
      <c r="I383" s="169"/>
      <c r="J383" s="169"/>
      <c r="M383" s="164"/>
      <c r="N383" s="170"/>
      <c r="X383" s="171"/>
      <c r="AT383" s="166" t="s">
        <v>603</v>
      </c>
      <c r="AU383" s="166" t="s">
        <v>164</v>
      </c>
      <c r="AV383" s="12" t="s">
        <v>86</v>
      </c>
      <c r="AW383" s="12" t="s">
        <v>5</v>
      </c>
      <c r="AX383" s="12" t="s">
        <v>84</v>
      </c>
      <c r="AY383" s="166" t="s">
        <v>165</v>
      </c>
    </row>
    <row r="384" spans="2:65" s="1" customFormat="1" ht="24.15" customHeight="1" x14ac:dyDescent="0.2">
      <c r="B384" s="138"/>
      <c r="C384" s="154" t="s">
        <v>507</v>
      </c>
      <c r="D384" s="154" t="s">
        <v>162</v>
      </c>
      <c r="E384" s="155" t="s">
        <v>2014</v>
      </c>
      <c r="F384" s="156" t="s">
        <v>2015</v>
      </c>
      <c r="G384" s="157" t="s">
        <v>727</v>
      </c>
      <c r="H384" s="158">
        <v>13</v>
      </c>
      <c r="I384" s="159"/>
      <c r="J384" s="160"/>
      <c r="K384" s="161">
        <f>ROUND(P384*H384,2)</f>
        <v>0</v>
      </c>
      <c r="L384" s="160"/>
      <c r="M384" s="162"/>
      <c r="N384" s="163" t="s">
        <v>3</v>
      </c>
      <c r="O384" s="148" t="s">
        <v>45</v>
      </c>
      <c r="P384" s="149">
        <f>I384+J384</f>
        <v>0</v>
      </c>
      <c r="Q384" s="149">
        <f>ROUND(I384*H384,2)</f>
        <v>0</v>
      </c>
      <c r="R384" s="149">
        <f>ROUND(J384*H384,2)</f>
        <v>0</v>
      </c>
      <c r="T384" s="150">
        <f>S384*H384</f>
        <v>0</v>
      </c>
      <c r="U384" s="150">
        <v>2.7E-2</v>
      </c>
      <c r="V384" s="150">
        <f>U384*H384</f>
        <v>0.35099999999999998</v>
      </c>
      <c r="W384" s="150">
        <v>0</v>
      </c>
      <c r="X384" s="151">
        <f>W384*H384</f>
        <v>0</v>
      </c>
      <c r="AR384" s="152" t="s">
        <v>193</v>
      </c>
      <c r="AT384" s="152" t="s">
        <v>162</v>
      </c>
      <c r="AU384" s="152" t="s">
        <v>164</v>
      </c>
      <c r="AY384" s="18" t="s">
        <v>165</v>
      </c>
      <c r="BE384" s="153">
        <f>IF(O384="základní",K384,0)</f>
        <v>0</v>
      </c>
      <c r="BF384" s="153">
        <f>IF(O384="snížená",K384,0)</f>
        <v>0</v>
      </c>
      <c r="BG384" s="153">
        <f>IF(O384="zákl. přenesená",K384,0)</f>
        <v>0</v>
      </c>
      <c r="BH384" s="153">
        <f>IF(O384="sníž. přenesená",K384,0)</f>
        <v>0</v>
      </c>
      <c r="BI384" s="153">
        <f>IF(O384="nulová",K384,0)</f>
        <v>0</v>
      </c>
      <c r="BJ384" s="18" t="s">
        <v>84</v>
      </c>
      <c r="BK384" s="153">
        <f>ROUND(P384*H384,2)</f>
        <v>0</v>
      </c>
      <c r="BL384" s="18" t="s">
        <v>174</v>
      </c>
      <c r="BM384" s="152" t="s">
        <v>2016</v>
      </c>
    </row>
    <row r="385" spans="2:65" s="12" customFormat="1" x14ac:dyDescent="0.2">
      <c r="B385" s="164"/>
      <c r="D385" s="165" t="s">
        <v>603</v>
      </c>
      <c r="E385" s="166" t="s">
        <v>3</v>
      </c>
      <c r="F385" s="167" t="s">
        <v>220</v>
      </c>
      <c r="H385" s="168">
        <v>13</v>
      </c>
      <c r="I385" s="169"/>
      <c r="J385" s="169"/>
      <c r="M385" s="164"/>
      <c r="N385" s="170"/>
      <c r="X385" s="171"/>
      <c r="AT385" s="166" t="s">
        <v>603</v>
      </c>
      <c r="AU385" s="166" t="s">
        <v>164</v>
      </c>
      <c r="AV385" s="12" t="s">
        <v>86</v>
      </c>
      <c r="AW385" s="12" t="s">
        <v>5</v>
      </c>
      <c r="AX385" s="12" t="s">
        <v>84</v>
      </c>
      <c r="AY385" s="166" t="s">
        <v>165</v>
      </c>
    </row>
    <row r="386" spans="2:65" s="1" customFormat="1" ht="24.15" customHeight="1" x14ac:dyDescent="0.2">
      <c r="B386" s="138"/>
      <c r="C386" s="139" t="s">
        <v>511</v>
      </c>
      <c r="D386" s="139" t="s">
        <v>170</v>
      </c>
      <c r="E386" s="140" t="s">
        <v>2017</v>
      </c>
      <c r="F386" s="141" t="s">
        <v>2018</v>
      </c>
      <c r="G386" s="142" t="s">
        <v>727</v>
      </c>
      <c r="H386" s="143">
        <v>13</v>
      </c>
      <c r="I386" s="144"/>
      <c r="J386" s="144"/>
      <c r="K386" s="145">
        <f>ROUND(P386*H386,2)</f>
        <v>0</v>
      </c>
      <c r="L386" s="146"/>
      <c r="M386" s="33"/>
      <c r="N386" s="147" t="s">
        <v>3</v>
      </c>
      <c r="O386" s="148" t="s">
        <v>45</v>
      </c>
      <c r="P386" s="149">
        <f>I386+J386</f>
        <v>0</v>
      </c>
      <c r="Q386" s="149">
        <f>ROUND(I386*H386,2)</f>
        <v>0</v>
      </c>
      <c r="R386" s="149">
        <f>ROUND(J386*H386,2)</f>
        <v>0</v>
      </c>
      <c r="T386" s="150">
        <f>S386*H386</f>
        <v>0</v>
      </c>
      <c r="U386" s="150">
        <v>0.21734000000000001</v>
      </c>
      <c r="V386" s="150">
        <f>U386*H386</f>
        <v>2.8254200000000003</v>
      </c>
      <c r="W386" s="150">
        <v>0</v>
      </c>
      <c r="X386" s="151">
        <f>W386*H386</f>
        <v>0</v>
      </c>
      <c r="AR386" s="152" t="s">
        <v>174</v>
      </c>
      <c r="AT386" s="152" t="s">
        <v>170</v>
      </c>
      <c r="AU386" s="152" t="s">
        <v>164</v>
      </c>
      <c r="AY386" s="18" t="s">
        <v>165</v>
      </c>
      <c r="BE386" s="153">
        <f>IF(O386="základní",K386,0)</f>
        <v>0</v>
      </c>
      <c r="BF386" s="153">
        <f>IF(O386="snížená",K386,0)</f>
        <v>0</v>
      </c>
      <c r="BG386" s="153">
        <f>IF(O386="zákl. přenesená",K386,0)</f>
        <v>0</v>
      </c>
      <c r="BH386" s="153">
        <f>IF(O386="sníž. přenesená",K386,0)</f>
        <v>0</v>
      </c>
      <c r="BI386" s="153">
        <f>IF(O386="nulová",K386,0)</f>
        <v>0</v>
      </c>
      <c r="BJ386" s="18" t="s">
        <v>84</v>
      </c>
      <c r="BK386" s="153">
        <f>ROUND(P386*H386,2)</f>
        <v>0</v>
      </c>
      <c r="BL386" s="18" t="s">
        <v>174</v>
      </c>
      <c r="BM386" s="152" t="s">
        <v>2019</v>
      </c>
    </row>
    <row r="387" spans="2:65" s="12" customFormat="1" x14ac:dyDescent="0.2">
      <c r="B387" s="164"/>
      <c r="D387" s="165" t="s">
        <v>603</v>
      </c>
      <c r="E387" s="166" t="s">
        <v>3</v>
      </c>
      <c r="F387" s="167" t="s">
        <v>220</v>
      </c>
      <c r="H387" s="168">
        <v>13</v>
      </c>
      <c r="I387" s="169"/>
      <c r="J387" s="169"/>
      <c r="M387" s="164"/>
      <c r="N387" s="170"/>
      <c r="X387" s="171"/>
      <c r="AT387" s="166" t="s">
        <v>603</v>
      </c>
      <c r="AU387" s="166" t="s">
        <v>164</v>
      </c>
      <c r="AV387" s="12" t="s">
        <v>86</v>
      </c>
      <c r="AW387" s="12" t="s">
        <v>5</v>
      </c>
      <c r="AX387" s="12" t="s">
        <v>84</v>
      </c>
      <c r="AY387" s="166" t="s">
        <v>165</v>
      </c>
    </row>
    <row r="388" spans="2:65" s="1" customFormat="1" ht="16.5" customHeight="1" x14ac:dyDescent="0.2">
      <c r="B388" s="138"/>
      <c r="C388" s="154" t="s">
        <v>515</v>
      </c>
      <c r="D388" s="154" t="s">
        <v>162</v>
      </c>
      <c r="E388" s="155" t="s">
        <v>2020</v>
      </c>
      <c r="F388" s="156" t="s">
        <v>2021</v>
      </c>
      <c r="G388" s="157" t="s">
        <v>727</v>
      </c>
      <c r="H388" s="158">
        <v>13</v>
      </c>
      <c r="I388" s="159"/>
      <c r="J388" s="160"/>
      <c r="K388" s="161">
        <f>ROUND(P388*H388,2)</f>
        <v>0</v>
      </c>
      <c r="L388" s="160"/>
      <c r="M388" s="162"/>
      <c r="N388" s="163" t="s">
        <v>3</v>
      </c>
      <c r="O388" s="148" t="s">
        <v>45</v>
      </c>
      <c r="P388" s="149">
        <f>I388+J388</f>
        <v>0</v>
      </c>
      <c r="Q388" s="149">
        <f>ROUND(I388*H388,2)</f>
        <v>0</v>
      </c>
      <c r="R388" s="149">
        <f>ROUND(J388*H388,2)</f>
        <v>0</v>
      </c>
      <c r="T388" s="150">
        <f>S388*H388</f>
        <v>0</v>
      </c>
      <c r="U388" s="150">
        <v>5.0599999999999999E-2</v>
      </c>
      <c r="V388" s="150">
        <f>U388*H388</f>
        <v>0.65779999999999994</v>
      </c>
      <c r="W388" s="150">
        <v>0</v>
      </c>
      <c r="X388" s="151">
        <f>W388*H388</f>
        <v>0</v>
      </c>
      <c r="AR388" s="152" t="s">
        <v>193</v>
      </c>
      <c r="AT388" s="152" t="s">
        <v>162</v>
      </c>
      <c r="AU388" s="152" t="s">
        <v>164</v>
      </c>
      <c r="AY388" s="18" t="s">
        <v>165</v>
      </c>
      <c r="BE388" s="153">
        <f>IF(O388="základní",K388,0)</f>
        <v>0</v>
      </c>
      <c r="BF388" s="153">
        <f>IF(O388="snížená",K388,0)</f>
        <v>0</v>
      </c>
      <c r="BG388" s="153">
        <f>IF(O388="zákl. přenesená",K388,0)</f>
        <v>0</v>
      </c>
      <c r="BH388" s="153">
        <f>IF(O388="sníž. přenesená",K388,0)</f>
        <v>0</v>
      </c>
      <c r="BI388" s="153">
        <f>IF(O388="nulová",K388,0)</f>
        <v>0</v>
      </c>
      <c r="BJ388" s="18" t="s">
        <v>84</v>
      </c>
      <c r="BK388" s="153">
        <f>ROUND(P388*H388,2)</f>
        <v>0</v>
      </c>
      <c r="BL388" s="18" t="s">
        <v>174</v>
      </c>
      <c r="BM388" s="152" t="s">
        <v>2022</v>
      </c>
    </row>
    <row r="389" spans="2:65" s="14" customFormat="1" x14ac:dyDescent="0.2">
      <c r="B389" s="185"/>
      <c r="D389" s="165" t="s">
        <v>603</v>
      </c>
      <c r="E389" s="186" t="s">
        <v>3</v>
      </c>
      <c r="F389" s="187" t="s">
        <v>2023</v>
      </c>
      <c r="H389" s="186" t="s">
        <v>3</v>
      </c>
      <c r="I389" s="188"/>
      <c r="J389" s="188"/>
      <c r="M389" s="185"/>
      <c r="N389" s="189"/>
      <c r="X389" s="190"/>
      <c r="AT389" s="186" t="s">
        <v>603</v>
      </c>
      <c r="AU389" s="186" t="s">
        <v>164</v>
      </c>
      <c r="AV389" s="14" t="s">
        <v>84</v>
      </c>
      <c r="AW389" s="14" t="s">
        <v>5</v>
      </c>
      <c r="AX389" s="14" t="s">
        <v>76</v>
      </c>
      <c r="AY389" s="186" t="s">
        <v>165</v>
      </c>
    </row>
    <row r="390" spans="2:65" s="12" customFormat="1" x14ac:dyDescent="0.2">
      <c r="B390" s="164"/>
      <c r="D390" s="165" t="s">
        <v>603</v>
      </c>
      <c r="E390" s="166" t="s">
        <v>3</v>
      </c>
      <c r="F390" s="167" t="s">
        <v>220</v>
      </c>
      <c r="H390" s="168">
        <v>13</v>
      </c>
      <c r="I390" s="169"/>
      <c r="J390" s="169"/>
      <c r="M390" s="164"/>
      <c r="N390" s="170"/>
      <c r="X390" s="171"/>
      <c r="AT390" s="166" t="s">
        <v>603</v>
      </c>
      <c r="AU390" s="166" t="s">
        <v>164</v>
      </c>
      <c r="AV390" s="12" t="s">
        <v>86</v>
      </c>
      <c r="AW390" s="12" t="s">
        <v>5</v>
      </c>
      <c r="AX390" s="12" t="s">
        <v>84</v>
      </c>
      <c r="AY390" s="166" t="s">
        <v>165</v>
      </c>
    </row>
    <row r="391" spans="2:65" s="1" customFormat="1" ht="21.75" customHeight="1" x14ac:dyDescent="0.2">
      <c r="B391" s="138"/>
      <c r="C391" s="154" t="s">
        <v>519</v>
      </c>
      <c r="D391" s="154" t="s">
        <v>162</v>
      </c>
      <c r="E391" s="155" t="s">
        <v>2024</v>
      </c>
      <c r="F391" s="156" t="s">
        <v>2025</v>
      </c>
      <c r="G391" s="157" t="s">
        <v>727</v>
      </c>
      <c r="H391" s="158">
        <v>13</v>
      </c>
      <c r="I391" s="159"/>
      <c r="J391" s="160"/>
      <c r="K391" s="161">
        <f>ROUND(P391*H391,2)</f>
        <v>0</v>
      </c>
      <c r="L391" s="160"/>
      <c r="M391" s="162"/>
      <c r="N391" s="163" t="s">
        <v>3</v>
      </c>
      <c r="O391" s="148" t="s">
        <v>45</v>
      </c>
      <c r="P391" s="149">
        <f>I391+J391</f>
        <v>0</v>
      </c>
      <c r="Q391" s="149">
        <f>ROUND(I391*H391,2)</f>
        <v>0</v>
      </c>
      <c r="R391" s="149">
        <f>ROUND(J391*H391,2)</f>
        <v>0</v>
      </c>
      <c r="T391" s="150">
        <f>S391*H391</f>
        <v>0</v>
      </c>
      <c r="U391" s="150">
        <v>6.0000000000000001E-3</v>
      </c>
      <c r="V391" s="150">
        <f>U391*H391</f>
        <v>7.8E-2</v>
      </c>
      <c r="W391" s="150">
        <v>0</v>
      </c>
      <c r="X391" s="151">
        <f>W391*H391</f>
        <v>0</v>
      </c>
      <c r="AR391" s="152" t="s">
        <v>193</v>
      </c>
      <c r="AT391" s="152" t="s">
        <v>162</v>
      </c>
      <c r="AU391" s="152" t="s">
        <v>164</v>
      </c>
      <c r="AY391" s="18" t="s">
        <v>165</v>
      </c>
      <c r="BE391" s="153">
        <f>IF(O391="základní",K391,0)</f>
        <v>0</v>
      </c>
      <c r="BF391" s="153">
        <f>IF(O391="snížená",K391,0)</f>
        <v>0</v>
      </c>
      <c r="BG391" s="153">
        <f>IF(O391="zákl. přenesená",K391,0)</f>
        <v>0</v>
      </c>
      <c r="BH391" s="153">
        <f>IF(O391="sníž. přenesená",K391,0)</f>
        <v>0</v>
      </c>
      <c r="BI391" s="153">
        <f>IF(O391="nulová",K391,0)</f>
        <v>0</v>
      </c>
      <c r="BJ391" s="18" t="s">
        <v>84</v>
      </c>
      <c r="BK391" s="153">
        <f>ROUND(P391*H391,2)</f>
        <v>0</v>
      </c>
      <c r="BL391" s="18" t="s">
        <v>174</v>
      </c>
      <c r="BM391" s="152" t="s">
        <v>2026</v>
      </c>
    </row>
    <row r="392" spans="2:65" s="12" customFormat="1" x14ac:dyDescent="0.2">
      <c r="B392" s="164"/>
      <c r="D392" s="165" t="s">
        <v>603</v>
      </c>
      <c r="E392" s="166" t="s">
        <v>3</v>
      </c>
      <c r="F392" s="167" t="s">
        <v>220</v>
      </c>
      <c r="H392" s="168">
        <v>13</v>
      </c>
      <c r="I392" s="169"/>
      <c r="J392" s="169"/>
      <c r="M392" s="164"/>
      <c r="N392" s="170"/>
      <c r="X392" s="171"/>
      <c r="AT392" s="166" t="s">
        <v>603</v>
      </c>
      <c r="AU392" s="166" t="s">
        <v>164</v>
      </c>
      <c r="AV392" s="12" t="s">
        <v>86</v>
      </c>
      <c r="AW392" s="12" t="s">
        <v>5</v>
      </c>
      <c r="AX392" s="12" t="s">
        <v>84</v>
      </c>
      <c r="AY392" s="166" t="s">
        <v>165</v>
      </c>
    </row>
    <row r="393" spans="2:65" s="1" customFormat="1" ht="24.15" customHeight="1" x14ac:dyDescent="0.2">
      <c r="B393" s="138"/>
      <c r="C393" s="139" t="s">
        <v>523</v>
      </c>
      <c r="D393" s="139" t="s">
        <v>170</v>
      </c>
      <c r="E393" s="140" t="s">
        <v>2027</v>
      </c>
      <c r="F393" s="141" t="s">
        <v>2028</v>
      </c>
      <c r="G393" s="142" t="s">
        <v>727</v>
      </c>
      <c r="H393" s="143">
        <v>2</v>
      </c>
      <c r="I393" s="144"/>
      <c r="J393" s="144"/>
      <c r="K393" s="145">
        <f>ROUND(P393*H393,2)</f>
        <v>0</v>
      </c>
      <c r="L393" s="146"/>
      <c r="M393" s="33"/>
      <c r="N393" s="147" t="s">
        <v>3</v>
      </c>
      <c r="O393" s="148" t="s">
        <v>45</v>
      </c>
      <c r="P393" s="149">
        <f>I393+J393</f>
        <v>0</v>
      </c>
      <c r="Q393" s="149">
        <f>ROUND(I393*H393,2)</f>
        <v>0</v>
      </c>
      <c r="R393" s="149">
        <f>ROUND(J393*H393,2)</f>
        <v>0</v>
      </c>
      <c r="T393" s="150">
        <f>S393*H393</f>
        <v>0</v>
      </c>
      <c r="U393" s="150">
        <v>0.42080000000000001</v>
      </c>
      <c r="V393" s="150">
        <f>U393*H393</f>
        <v>0.84160000000000001</v>
      </c>
      <c r="W393" s="150">
        <v>0</v>
      </c>
      <c r="X393" s="151">
        <f>W393*H393</f>
        <v>0</v>
      </c>
      <c r="AR393" s="152" t="s">
        <v>174</v>
      </c>
      <c r="AT393" s="152" t="s">
        <v>170</v>
      </c>
      <c r="AU393" s="152" t="s">
        <v>164</v>
      </c>
      <c r="AY393" s="18" t="s">
        <v>165</v>
      </c>
      <c r="BE393" s="153">
        <f>IF(O393="základní",K393,0)</f>
        <v>0</v>
      </c>
      <c r="BF393" s="153">
        <f>IF(O393="snížená",K393,0)</f>
        <v>0</v>
      </c>
      <c r="BG393" s="153">
        <f>IF(O393="zákl. přenesená",K393,0)</f>
        <v>0</v>
      </c>
      <c r="BH393" s="153">
        <f>IF(O393="sníž. přenesená",K393,0)</f>
        <v>0</v>
      </c>
      <c r="BI393" s="153">
        <f>IF(O393="nulová",K393,0)</f>
        <v>0</v>
      </c>
      <c r="BJ393" s="18" t="s">
        <v>84</v>
      </c>
      <c r="BK393" s="153">
        <f>ROUND(P393*H393,2)</f>
        <v>0</v>
      </c>
      <c r="BL393" s="18" t="s">
        <v>174</v>
      </c>
      <c r="BM393" s="152" t="s">
        <v>2029</v>
      </c>
    </row>
    <row r="394" spans="2:65" s="12" customFormat="1" x14ac:dyDescent="0.2">
      <c r="B394" s="164"/>
      <c r="D394" s="165" t="s">
        <v>603</v>
      </c>
      <c r="E394" s="166" t="s">
        <v>3</v>
      </c>
      <c r="F394" s="167" t="s">
        <v>86</v>
      </c>
      <c r="H394" s="168">
        <v>2</v>
      </c>
      <c r="I394" s="169"/>
      <c r="J394" s="169"/>
      <c r="M394" s="164"/>
      <c r="N394" s="170"/>
      <c r="X394" s="171"/>
      <c r="AT394" s="166" t="s">
        <v>603</v>
      </c>
      <c r="AU394" s="166" t="s">
        <v>164</v>
      </c>
      <c r="AV394" s="12" t="s">
        <v>86</v>
      </c>
      <c r="AW394" s="12" t="s">
        <v>5</v>
      </c>
      <c r="AX394" s="12" t="s">
        <v>84</v>
      </c>
      <c r="AY394" s="166" t="s">
        <v>165</v>
      </c>
    </row>
    <row r="395" spans="2:65" s="1" customFormat="1" ht="24.15" customHeight="1" x14ac:dyDescent="0.2">
      <c r="B395" s="138"/>
      <c r="C395" s="139" t="s">
        <v>527</v>
      </c>
      <c r="D395" s="139" t="s">
        <v>170</v>
      </c>
      <c r="E395" s="140" t="s">
        <v>2030</v>
      </c>
      <c r="F395" s="141" t="s">
        <v>2031</v>
      </c>
      <c r="G395" s="142" t="s">
        <v>727</v>
      </c>
      <c r="H395" s="143">
        <v>2</v>
      </c>
      <c r="I395" s="144"/>
      <c r="J395" s="144"/>
      <c r="K395" s="145">
        <f>ROUND(P395*H395,2)</f>
        <v>0</v>
      </c>
      <c r="L395" s="146"/>
      <c r="M395" s="33"/>
      <c r="N395" s="147" t="s">
        <v>3</v>
      </c>
      <c r="O395" s="148" t="s">
        <v>45</v>
      </c>
      <c r="P395" s="149">
        <f>I395+J395</f>
        <v>0</v>
      </c>
      <c r="Q395" s="149">
        <f>ROUND(I395*H395,2)</f>
        <v>0</v>
      </c>
      <c r="R395" s="149">
        <f>ROUND(J395*H395,2)</f>
        <v>0</v>
      </c>
      <c r="T395" s="150">
        <f>S395*H395</f>
        <v>0</v>
      </c>
      <c r="U395" s="150">
        <v>0.32973999999999998</v>
      </c>
      <c r="V395" s="150">
        <f>U395*H395</f>
        <v>0.65947999999999996</v>
      </c>
      <c r="W395" s="150">
        <v>0</v>
      </c>
      <c r="X395" s="151">
        <f>W395*H395</f>
        <v>0</v>
      </c>
      <c r="AR395" s="152" t="s">
        <v>174</v>
      </c>
      <c r="AT395" s="152" t="s">
        <v>170</v>
      </c>
      <c r="AU395" s="152" t="s">
        <v>164</v>
      </c>
      <c r="AY395" s="18" t="s">
        <v>165</v>
      </c>
      <c r="BE395" s="153">
        <f>IF(O395="základní",K395,0)</f>
        <v>0</v>
      </c>
      <c r="BF395" s="153">
        <f>IF(O395="snížená",K395,0)</f>
        <v>0</v>
      </c>
      <c r="BG395" s="153">
        <f>IF(O395="zákl. přenesená",K395,0)</f>
        <v>0</v>
      </c>
      <c r="BH395" s="153">
        <f>IF(O395="sníž. přenesená",K395,0)</f>
        <v>0</v>
      </c>
      <c r="BI395" s="153">
        <f>IF(O395="nulová",K395,0)</f>
        <v>0</v>
      </c>
      <c r="BJ395" s="18" t="s">
        <v>84</v>
      </c>
      <c r="BK395" s="153">
        <f>ROUND(P395*H395,2)</f>
        <v>0</v>
      </c>
      <c r="BL395" s="18" t="s">
        <v>174</v>
      </c>
      <c r="BM395" s="152" t="s">
        <v>2032</v>
      </c>
    </row>
    <row r="396" spans="2:65" s="12" customFormat="1" x14ac:dyDescent="0.2">
      <c r="B396" s="164"/>
      <c r="D396" s="165" t="s">
        <v>603</v>
      </c>
      <c r="E396" s="166" t="s">
        <v>3</v>
      </c>
      <c r="F396" s="167" t="s">
        <v>86</v>
      </c>
      <c r="H396" s="168">
        <v>2</v>
      </c>
      <c r="I396" s="169"/>
      <c r="J396" s="169"/>
      <c r="M396" s="164"/>
      <c r="N396" s="170"/>
      <c r="X396" s="171"/>
      <c r="AT396" s="166" t="s">
        <v>603</v>
      </c>
      <c r="AU396" s="166" t="s">
        <v>164</v>
      </c>
      <c r="AV396" s="12" t="s">
        <v>86</v>
      </c>
      <c r="AW396" s="12" t="s">
        <v>5</v>
      </c>
      <c r="AX396" s="12" t="s">
        <v>84</v>
      </c>
      <c r="AY396" s="166" t="s">
        <v>165</v>
      </c>
    </row>
    <row r="397" spans="2:65" s="11" customFormat="1" ht="22.75" customHeight="1" x14ac:dyDescent="0.25">
      <c r="B397" s="125"/>
      <c r="D397" s="126" t="s">
        <v>75</v>
      </c>
      <c r="E397" s="136" t="s">
        <v>202</v>
      </c>
      <c r="F397" s="136" t="s">
        <v>1506</v>
      </c>
      <c r="I397" s="128"/>
      <c r="J397" s="128"/>
      <c r="K397" s="137">
        <f>BK397</f>
        <v>0</v>
      </c>
      <c r="M397" s="125"/>
      <c r="N397" s="130"/>
      <c r="Q397" s="131">
        <f>SUM(Q398:Q453)</f>
        <v>0</v>
      </c>
      <c r="R397" s="131">
        <f>SUM(R398:R453)</f>
        <v>0</v>
      </c>
      <c r="T397" s="132">
        <f>SUM(T398:T453)</f>
        <v>0</v>
      </c>
      <c r="V397" s="132">
        <f>SUM(V398:V453)</f>
        <v>5.6647390000000009</v>
      </c>
      <c r="X397" s="133">
        <f>SUM(X398:X453)</f>
        <v>4.8647399999999994</v>
      </c>
      <c r="AR397" s="126" t="s">
        <v>84</v>
      </c>
      <c r="AT397" s="134" t="s">
        <v>75</v>
      </c>
      <c r="AU397" s="134" t="s">
        <v>84</v>
      </c>
      <c r="AY397" s="126" t="s">
        <v>165</v>
      </c>
      <c r="BK397" s="135">
        <f>SUM(BK398:BK453)</f>
        <v>0</v>
      </c>
    </row>
    <row r="398" spans="2:65" s="1" customFormat="1" ht="24.15" customHeight="1" x14ac:dyDescent="0.2">
      <c r="B398" s="138"/>
      <c r="C398" s="139" t="s">
        <v>531</v>
      </c>
      <c r="D398" s="139" t="s">
        <v>170</v>
      </c>
      <c r="E398" s="140" t="s">
        <v>2033</v>
      </c>
      <c r="F398" s="141" t="s">
        <v>2034</v>
      </c>
      <c r="G398" s="142" t="s">
        <v>727</v>
      </c>
      <c r="H398" s="143">
        <v>8</v>
      </c>
      <c r="I398" s="144"/>
      <c r="J398" s="144"/>
      <c r="K398" s="145">
        <f>ROUND(P398*H398,2)</f>
        <v>0</v>
      </c>
      <c r="L398" s="146"/>
      <c r="M398" s="33"/>
      <c r="N398" s="147" t="s">
        <v>3</v>
      </c>
      <c r="O398" s="148" t="s">
        <v>45</v>
      </c>
      <c r="P398" s="149">
        <f>I398+J398</f>
        <v>0</v>
      </c>
      <c r="Q398" s="149">
        <f>ROUND(I398*H398,2)</f>
        <v>0</v>
      </c>
      <c r="R398" s="149">
        <f>ROUND(J398*H398,2)</f>
        <v>0</v>
      </c>
      <c r="T398" s="150">
        <f>S398*H398</f>
        <v>0</v>
      </c>
      <c r="U398" s="150">
        <v>0.10940999999999999</v>
      </c>
      <c r="V398" s="150">
        <f>U398*H398</f>
        <v>0.87527999999999995</v>
      </c>
      <c r="W398" s="150">
        <v>0</v>
      </c>
      <c r="X398" s="151">
        <f>W398*H398</f>
        <v>0</v>
      </c>
      <c r="AR398" s="152" t="s">
        <v>174</v>
      </c>
      <c r="AT398" s="152" t="s">
        <v>170</v>
      </c>
      <c r="AU398" s="152" t="s">
        <v>86</v>
      </c>
      <c r="AY398" s="18" t="s">
        <v>165</v>
      </c>
      <c r="BE398" s="153">
        <f>IF(O398="základní",K398,0)</f>
        <v>0</v>
      </c>
      <c r="BF398" s="153">
        <f>IF(O398="snížená",K398,0)</f>
        <v>0</v>
      </c>
      <c r="BG398" s="153">
        <f>IF(O398="zákl. přenesená",K398,0)</f>
        <v>0</v>
      </c>
      <c r="BH398" s="153">
        <f>IF(O398="sníž. přenesená",K398,0)</f>
        <v>0</v>
      </c>
      <c r="BI398" s="153">
        <f>IF(O398="nulová",K398,0)</f>
        <v>0</v>
      </c>
      <c r="BJ398" s="18" t="s">
        <v>84</v>
      </c>
      <c r="BK398" s="153">
        <f>ROUND(P398*H398,2)</f>
        <v>0</v>
      </c>
      <c r="BL398" s="18" t="s">
        <v>174</v>
      </c>
      <c r="BM398" s="152" t="s">
        <v>2035</v>
      </c>
    </row>
    <row r="399" spans="2:65" s="1" customFormat="1" ht="21.75" customHeight="1" x14ac:dyDescent="0.2">
      <c r="B399" s="138"/>
      <c r="C399" s="154" t="s">
        <v>535</v>
      </c>
      <c r="D399" s="154" t="s">
        <v>162</v>
      </c>
      <c r="E399" s="155" t="s">
        <v>2036</v>
      </c>
      <c r="F399" s="156" t="s">
        <v>2037</v>
      </c>
      <c r="G399" s="157" t="s">
        <v>727</v>
      </c>
      <c r="H399" s="158">
        <v>8</v>
      </c>
      <c r="I399" s="159"/>
      <c r="J399" s="160"/>
      <c r="K399" s="161">
        <f>ROUND(P399*H399,2)</f>
        <v>0</v>
      </c>
      <c r="L399" s="160"/>
      <c r="M399" s="162"/>
      <c r="N399" s="163" t="s">
        <v>3</v>
      </c>
      <c r="O399" s="148" t="s">
        <v>45</v>
      </c>
      <c r="P399" s="149">
        <f>I399+J399</f>
        <v>0</v>
      </c>
      <c r="Q399" s="149">
        <f>ROUND(I399*H399,2)</f>
        <v>0</v>
      </c>
      <c r="R399" s="149">
        <f>ROUND(J399*H399,2)</f>
        <v>0</v>
      </c>
      <c r="T399" s="150">
        <f>S399*H399</f>
        <v>0</v>
      </c>
      <c r="U399" s="150">
        <v>6.4999999999999997E-3</v>
      </c>
      <c r="V399" s="150">
        <f>U399*H399</f>
        <v>5.1999999999999998E-2</v>
      </c>
      <c r="W399" s="150">
        <v>0</v>
      </c>
      <c r="X399" s="151">
        <f>W399*H399</f>
        <v>0</v>
      </c>
      <c r="AR399" s="152" t="s">
        <v>193</v>
      </c>
      <c r="AT399" s="152" t="s">
        <v>162</v>
      </c>
      <c r="AU399" s="152" t="s">
        <v>86</v>
      </c>
      <c r="AY399" s="18" t="s">
        <v>165</v>
      </c>
      <c r="BE399" s="153">
        <f>IF(O399="základní",K399,0)</f>
        <v>0</v>
      </c>
      <c r="BF399" s="153">
        <f>IF(O399="snížená",K399,0)</f>
        <v>0</v>
      </c>
      <c r="BG399" s="153">
        <f>IF(O399="zákl. přenesená",K399,0)</f>
        <v>0</v>
      </c>
      <c r="BH399" s="153">
        <f>IF(O399="sníž. přenesená",K399,0)</f>
        <v>0</v>
      </c>
      <c r="BI399" s="153">
        <f>IF(O399="nulová",K399,0)</f>
        <v>0</v>
      </c>
      <c r="BJ399" s="18" t="s">
        <v>84</v>
      </c>
      <c r="BK399" s="153">
        <f>ROUND(P399*H399,2)</f>
        <v>0</v>
      </c>
      <c r="BL399" s="18" t="s">
        <v>174</v>
      </c>
      <c r="BM399" s="152" t="s">
        <v>2038</v>
      </c>
    </row>
    <row r="400" spans="2:65" s="12" customFormat="1" x14ac:dyDescent="0.2">
      <c r="B400" s="164"/>
      <c r="D400" s="165" t="s">
        <v>603</v>
      </c>
      <c r="E400" s="166" t="s">
        <v>3</v>
      </c>
      <c r="F400" s="167" t="s">
        <v>193</v>
      </c>
      <c r="H400" s="168">
        <v>8</v>
      </c>
      <c r="I400" s="169"/>
      <c r="J400" s="169"/>
      <c r="M400" s="164"/>
      <c r="N400" s="170"/>
      <c r="X400" s="171"/>
      <c r="AT400" s="166" t="s">
        <v>603</v>
      </c>
      <c r="AU400" s="166" t="s">
        <v>86</v>
      </c>
      <c r="AV400" s="12" t="s">
        <v>86</v>
      </c>
      <c r="AW400" s="12" t="s">
        <v>5</v>
      </c>
      <c r="AX400" s="12" t="s">
        <v>84</v>
      </c>
      <c r="AY400" s="166" t="s">
        <v>165</v>
      </c>
    </row>
    <row r="401" spans="2:65" s="1" customFormat="1" ht="16.5" customHeight="1" x14ac:dyDescent="0.2">
      <c r="B401" s="138"/>
      <c r="C401" s="154" t="s">
        <v>539</v>
      </c>
      <c r="D401" s="154" t="s">
        <v>162</v>
      </c>
      <c r="E401" s="155" t="s">
        <v>2039</v>
      </c>
      <c r="F401" s="156" t="s">
        <v>2040</v>
      </c>
      <c r="G401" s="157" t="s">
        <v>727</v>
      </c>
      <c r="H401" s="158">
        <v>8</v>
      </c>
      <c r="I401" s="159"/>
      <c r="J401" s="160"/>
      <c r="K401" s="161">
        <f>ROUND(P401*H401,2)</f>
        <v>0</v>
      </c>
      <c r="L401" s="160"/>
      <c r="M401" s="162"/>
      <c r="N401" s="163" t="s">
        <v>3</v>
      </c>
      <c r="O401" s="148" t="s">
        <v>45</v>
      </c>
      <c r="P401" s="149">
        <f>I401+J401</f>
        <v>0</v>
      </c>
      <c r="Q401" s="149">
        <f>ROUND(I401*H401,2)</f>
        <v>0</v>
      </c>
      <c r="R401" s="149">
        <f>ROUND(J401*H401,2)</f>
        <v>0</v>
      </c>
      <c r="T401" s="150">
        <f>S401*H401</f>
        <v>0</v>
      </c>
      <c r="U401" s="150">
        <v>3.3E-3</v>
      </c>
      <c r="V401" s="150">
        <f>U401*H401</f>
        <v>2.64E-2</v>
      </c>
      <c r="W401" s="150">
        <v>0</v>
      </c>
      <c r="X401" s="151">
        <f>W401*H401</f>
        <v>0</v>
      </c>
      <c r="AR401" s="152" t="s">
        <v>193</v>
      </c>
      <c r="AT401" s="152" t="s">
        <v>162</v>
      </c>
      <c r="AU401" s="152" t="s">
        <v>86</v>
      </c>
      <c r="AY401" s="18" t="s">
        <v>165</v>
      </c>
      <c r="BE401" s="153">
        <f>IF(O401="základní",K401,0)</f>
        <v>0</v>
      </c>
      <c r="BF401" s="153">
        <f>IF(O401="snížená",K401,0)</f>
        <v>0</v>
      </c>
      <c r="BG401" s="153">
        <f>IF(O401="zákl. přenesená",K401,0)</f>
        <v>0</v>
      </c>
      <c r="BH401" s="153">
        <f>IF(O401="sníž. přenesená",K401,0)</f>
        <v>0</v>
      </c>
      <c r="BI401" s="153">
        <f>IF(O401="nulová",K401,0)</f>
        <v>0</v>
      </c>
      <c r="BJ401" s="18" t="s">
        <v>84</v>
      </c>
      <c r="BK401" s="153">
        <f>ROUND(P401*H401,2)</f>
        <v>0</v>
      </c>
      <c r="BL401" s="18" t="s">
        <v>174</v>
      </c>
      <c r="BM401" s="152" t="s">
        <v>2041</v>
      </c>
    </row>
    <row r="402" spans="2:65" s="12" customFormat="1" x14ac:dyDescent="0.2">
      <c r="B402" s="164"/>
      <c r="D402" s="165" t="s">
        <v>603</v>
      </c>
      <c r="E402" s="166" t="s">
        <v>3</v>
      </c>
      <c r="F402" s="167" t="s">
        <v>193</v>
      </c>
      <c r="H402" s="168">
        <v>8</v>
      </c>
      <c r="I402" s="169"/>
      <c r="J402" s="169"/>
      <c r="M402" s="164"/>
      <c r="N402" s="170"/>
      <c r="X402" s="171"/>
      <c r="AT402" s="166" t="s">
        <v>603</v>
      </c>
      <c r="AU402" s="166" t="s">
        <v>86</v>
      </c>
      <c r="AV402" s="12" t="s">
        <v>86</v>
      </c>
      <c r="AW402" s="12" t="s">
        <v>5</v>
      </c>
      <c r="AX402" s="12" t="s">
        <v>84</v>
      </c>
      <c r="AY402" s="166" t="s">
        <v>165</v>
      </c>
    </row>
    <row r="403" spans="2:65" s="1" customFormat="1" ht="16.5" customHeight="1" x14ac:dyDescent="0.2">
      <c r="B403" s="138"/>
      <c r="C403" s="154" t="s">
        <v>542</v>
      </c>
      <c r="D403" s="154" t="s">
        <v>162</v>
      </c>
      <c r="E403" s="155" t="s">
        <v>2042</v>
      </c>
      <c r="F403" s="156" t="s">
        <v>2043</v>
      </c>
      <c r="G403" s="157" t="s">
        <v>727</v>
      </c>
      <c r="H403" s="158">
        <v>8</v>
      </c>
      <c r="I403" s="159"/>
      <c r="J403" s="160"/>
      <c r="K403" s="161">
        <f>ROUND(P403*H403,2)</f>
        <v>0</v>
      </c>
      <c r="L403" s="160"/>
      <c r="M403" s="162"/>
      <c r="N403" s="163" t="s">
        <v>3</v>
      </c>
      <c r="O403" s="148" t="s">
        <v>45</v>
      </c>
      <c r="P403" s="149">
        <f>I403+J403</f>
        <v>0</v>
      </c>
      <c r="Q403" s="149">
        <f>ROUND(I403*H403,2)</f>
        <v>0</v>
      </c>
      <c r="R403" s="149">
        <f>ROUND(J403*H403,2)</f>
        <v>0</v>
      </c>
      <c r="T403" s="150">
        <f>S403*H403</f>
        <v>0</v>
      </c>
      <c r="U403" s="150">
        <v>1.4999999999999999E-4</v>
      </c>
      <c r="V403" s="150">
        <f>U403*H403</f>
        <v>1.1999999999999999E-3</v>
      </c>
      <c r="W403" s="150">
        <v>0</v>
      </c>
      <c r="X403" s="151">
        <f>W403*H403</f>
        <v>0</v>
      </c>
      <c r="AR403" s="152" t="s">
        <v>193</v>
      </c>
      <c r="AT403" s="152" t="s">
        <v>162</v>
      </c>
      <c r="AU403" s="152" t="s">
        <v>86</v>
      </c>
      <c r="AY403" s="18" t="s">
        <v>165</v>
      </c>
      <c r="BE403" s="153">
        <f>IF(O403="základní",K403,0)</f>
        <v>0</v>
      </c>
      <c r="BF403" s="153">
        <f>IF(O403="snížená",K403,0)</f>
        <v>0</v>
      </c>
      <c r="BG403" s="153">
        <f>IF(O403="zákl. přenesená",K403,0)</f>
        <v>0</v>
      </c>
      <c r="BH403" s="153">
        <f>IF(O403="sníž. přenesená",K403,0)</f>
        <v>0</v>
      </c>
      <c r="BI403" s="153">
        <f>IF(O403="nulová",K403,0)</f>
        <v>0</v>
      </c>
      <c r="BJ403" s="18" t="s">
        <v>84</v>
      </c>
      <c r="BK403" s="153">
        <f>ROUND(P403*H403,2)</f>
        <v>0</v>
      </c>
      <c r="BL403" s="18" t="s">
        <v>174</v>
      </c>
      <c r="BM403" s="152" t="s">
        <v>2044</v>
      </c>
    </row>
    <row r="404" spans="2:65" s="12" customFormat="1" x14ac:dyDescent="0.2">
      <c r="B404" s="164"/>
      <c r="D404" s="165" t="s">
        <v>603</v>
      </c>
      <c r="E404" s="166" t="s">
        <v>3</v>
      </c>
      <c r="F404" s="167" t="s">
        <v>193</v>
      </c>
      <c r="H404" s="168">
        <v>8</v>
      </c>
      <c r="I404" s="169"/>
      <c r="J404" s="169"/>
      <c r="M404" s="164"/>
      <c r="N404" s="170"/>
      <c r="X404" s="171"/>
      <c r="AT404" s="166" t="s">
        <v>603</v>
      </c>
      <c r="AU404" s="166" t="s">
        <v>86</v>
      </c>
      <c r="AV404" s="12" t="s">
        <v>86</v>
      </c>
      <c r="AW404" s="12" t="s">
        <v>5</v>
      </c>
      <c r="AX404" s="12" t="s">
        <v>84</v>
      </c>
      <c r="AY404" s="166" t="s">
        <v>165</v>
      </c>
    </row>
    <row r="405" spans="2:65" s="1" customFormat="1" ht="16.5" customHeight="1" x14ac:dyDescent="0.2">
      <c r="B405" s="138"/>
      <c r="C405" s="154" t="s">
        <v>546</v>
      </c>
      <c r="D405" s="154" t="s">
        <v>162</v>
      </c>
      <c r="E405" s="155" t="s">
        <v>2045</v>
      </c>
      <c r="F405" s="156" t="s">
        <v>2046</v>
      </c>
      <c r="G405" s="157" t="s">
        <v>727</v>
      </c>
      <c r="H405" s="158">
        <v>16</v>
      </c>
      <c r="I405" s="159"/>
      <c r="J405" s="160"/>
      <c r="K405" s="161">
        <f>ROUND(P405*H405,2)</f>
        <v>0</v>
      </c>
      <c r="L405" s="160"/>
      <c r="M405" s="162"/>
      <c r="N405" s="163" t="s">
        <v>3</v>
      </c>
      <c r="O405" s="148" t="s">
        <v>45</v>
      </c>
      <c r="P405" s="149">
        <f>I405+J405</f>
        <v>0</v>
      </c>
      <c r="Q405" s="149">
        <f>ROUND(I405*H405,2)</f>
        <v>0</v>
      </c>
      <c r="R405" s="149">
        <f>ROUND(J405*H405,2)</f>
        <v>0</v>
      </c>
      <c r="T405" s="150">
        <f>S405*H405</f>
        <v>0</v>
      </c>
      <c r="U405" s="150">
        <v>4.0000000000000002E-4</v>
      </c>
      <c r="V405" s="150">
        <f>U405*H405</f>
        <v>6.4000000000000003E-3</v>
      </c>
      <c r="W405" s="150">
        <v>0</v>
      </c>
      <c r="X405" s="151">
        <f>W405*H405</f>
        <v>0</v>
      </c>
      <c r="AR405" s="152" t="s">
        <v>193</v>
      </c>
      <c r="AT405" s="152" t="s">
        <v>162</v>
      </c>
      <c r="AU405" s="152" t="s">
        <v>86</v>
      </c>
      <c r="AY405" s="18" t="s">
        <v>165</v>
      </c>
      <c r="BE405" s="153">
        <f>IF(O405="základní",K405,0)</f>
        <v>0</v>
      </c>
      <c r="BF405" s="153">
        <f>IF(O405="snížená",K405,0)</f>
        <v>0</v>
      </c>
      <c r="BG405" s="153">
        <f>IF(O405="zákl. přenesená",K405,0)</f>
        <v>0</v>
      </c>
      <c r="BH405" s="153">
        <f>IF(O405="sníž. přenesená",K405,0)</f>
        <v>0</v>
      </c>
      <c r="BI405" s="153">
        <f>IF(O405="nulová",K405,0)</f>
        <v>0</v>
      </c>
      <c r="BJ405" s="18" t="s">
        <v>84</v>
      </c>
      <c r="BK405" s="153">
        <f>ROUND(P405*H405,2)</f>
        <v>0</v>
      </c>
      <c r="BL405" s="18" t="s">
        <v>174</v>
      </c>
      <c r="BM405" s="152" t="s">
        <v>2047</v>
      </c>
    </row>
    <row r="406" spans="2:65" s="12" customFormat="1" x14ac:dyDescent="0.2">
      <c r="B406" s="164"/>
      <c r="D406" s="165" t="s">
        <v>603</v>
      </c>
      <c r="E406" s="166" t="s">
        <v>3</v>
      </c>
      <c r="F406" s="167" t="s">
        <v>2048</v>
      </c>
      <c r="H406" s="168">
        <v>16</v>
      </c>
      <c r="I406" s="169"/>
      <c r="J406" s="169"/>
      <c r="M406" s="164"/>
      <c r="N406" s="170"/>
      <c r="X406" s="171"/>
      <c r="AT406" s="166" t="s">
        <v>603</v>
      </c>
      <c r="AU406" s="166" t="s">
        <v>86</v>
      </c>
      <c r="AV406" s="12" t="s">
        <v>86</v>
      </c>
      <c r="AW406" s="12" t="s">
        <v>5</v>
      </c>
      <c r="AX406" s="12" t="s">
        <v>84</v>
      </c>
      <c r="AY406" s="166" t="s">
        <v>165</v>
      </c>
    </row>
    <row r="407" spans="2:65" s="1" customFormat="1" ht="24.15" customHeight="1" x14ac:dyDescent="0.2">
      <c r="B407" s="138"/>
      <c r="C407" s="139" t="s">
        <v>549</v>
      </c>
      <c r="D407" s="139" t="s">
        <v>170</v>
      </c>
      <c r="E407" s="140" t="s">
        <v>2049</v>
      </c>
      <c r="F407" s="141" t="s">
        <v>2050</v>
      </c>
      <c r="G407" s="142" t="s">
        <v>727</v>
      </c>
      <c r="H407" s="143">
        <v>8</v>
      </c>
      <c r="I407" s="144"/>
      <c r="J407" s="144"/>
      <c r="K407" s="145">
        <f>ROUND(P407*H407,2)</f>
        <v>0</v>
      </c>
      <c r="L407" s="146"/>
      <c r="M407" s="33"/>
      <c r="N407" s="147" t="s">
        <v>3</v>
      </c>
      <c r="O407" s="148" t="s">
        <v>45</v>
      </c>
      <c r="P407" s="149">
        <f>I407+J407</f>
        <v>0</v>
      </c>
      <c r="Q407" s="149">
        <f>ROUND(I407*H407,2)</f>
        <v>0</v>
      </c>
      <c r="R407" s="149">
        <f>ROUND(J407*H407,2)</f>
        <v>0</v>
      </c>
      <c r="T407" s="150">
        <f>S407*H407</f>
        <v>0</v>
      </c>
      <c r="U407" s="150">
        <v>6.9999999999999999E-4</v>
      </c>
      <c r="V407" s="150">
        <f>U407*H407</f>
        <v>5.5999999999999999E-3</v>
      </c>
      <c r="W407" s="150">
        <v>0</v>
      </c>
      <c r="X407" s="151">
        <f>W407*H407</f>
        <v>0</v>
      </c>
      <c r="AR407" s="152" t="s">
        <v>174</v>
      </c>
      <c r="AT407" s="152" t="s">
        <v>170</v>
      </c>
      <c r="AU407" s="152" t="s">
        <v>86</v>
      </c>
      <c r="AY407" s="18" t="s">
        <v>165</v>
      </c>
      <c r="BE407" s="153">
        <f>IF(O407="základní",K407,0)</f>
        <v>0</v>
      </c>
      <c r="BF407" s="153">
        <f>IF(O407="snížená",K407,0)</f>
        <v>0</v>
      </c>
      <c r="BG407" s="153">
        <f>IF(O407="zákl. přenesená",K407,0)</f>
        <v>0</v>
      </c>
      <c r="BH407" s="153">
        <f>IF(O407="sníž. přenesená",K407,0)</f>
        <v>0</v>
      </c>
      <c r="BI407" s="153">
        <f>IF(O407="nulová",K407,0)</f>
        <v>0</v>
      </c>
      <c r="BJ407" s="18" t="s">
        <v>84</v>
      </c>
      <c r="BK407" s="153">
        <f>ROUND(P407*H407,2)</f>
        <v>0</v>
      </c>
      <c r="BL407" s="18" t="s">
        <v>174</v>
      </c>
      <c r="BM407" s="152" t="s">
        <v>2051</v>
      </c>
    </row>
    <row r="408" spans="2:65" s="14" customFormat="1" x14ac:dyDescent="0.2">
      <c r="B408" s="185"/>
      <c r="D408" s="165" t="s">
        <v>603</v>
      </c>
      <c r="E408" s="186" t="s">
        <v>3</v>
      </c>
      <c r="F408" s="187" t="s">
        <v>2052</v>
      </c>
      <c r="H408" s="186" t="s">
        <v>3</v>
      </c>
      <c r="I408" s="188"/>
      <c r="J408" s="188"/>
      <c r="M408" s="185"/>
      <c r="N408" s="189"/>
      <c r="X408" s="190"/>
      <c r="AT408" s="186" t="s">
        <v>603</v>
      </c>
      <c r="AU408" s="186" t="s">
        <v>86</v>
      </c>
      <c r="AV408" s="14" t="s">
        <v>84</v>
      </c>
      <c r="AW408" s="14" t="s">
        <v>5</v>
      </c>
      <c r="AX408" s="14" t="s">
        <v>76</v>
      </c>
      <c r="AY408" s="186" t="s">
        <v>165</v>
      </c>
    </row>
    <row r="409" spans="2:65" s="12" customFormat="1" x14ac:dyDescent="0.2">
      <c r="B409" s="164"/>
      <c r="D409" s="165" t="s">
        <v>603</v>
      </c>
      <c r="E409" s="166" t="s">
        <v>3</v>
      </c>
      <c r="F409" s="167" t="s">
        <v>193</v>
      </c>
      <c r="H409" s="168">
        <v>8</v>
      </c>
      <c r="I409" s="169"/>
      <c r="J409" s="169"/>
      <c r="M409" s="164"/>
      <c r="N409" s="170"/>
      <c r="X409" s="171"/>
      <c r="AT409" s="166" t="s">
        <v>603</v>
      </c>
      <c r="AU409" s="166" t="s">
        <v>86</v>
      </c>
      <c r="AV409" s="12" t="s">
        <v>86</v>
      </c>
      <c r="AW409" s="12" t="s">
        <v>5</v>
      </c>
      <c r="AX409" s="12" t="s">
        <v>84</v>
      </c>
      <c r="AY409" s="166" t="s">
        <v>165</v>
      </c>
    </row>
    <row r="410" spans="2:65" s="1" customFormat="1" ht="16.5" customHeight="1" x14ac:dyDescent="0.2">
      <c r="B410" s="138"/>
      <c r="C410" s="154" t="s">
        <v>552</v>
      </c>
      <c r="D410" s="154" t="s">
        <v>162</v>
      </c>
      <c r="E410" s="155" t="s">
        <v>2053</v>
      </c>
      <c r="F410" s="156" t="s">
        <v>2054</v>
      </c>
      <c r="G410" s="157" t="s">
        <v>727</v>
      </c>
      <c r="H410" s="158">
        <v>1</v>
      </c>
      <c r="I410" s="159"/>
      <c r="J410" s="160"/>
      <c r="K410" s="161">
        <f>ROUND(P410*H410,2)</f>
        <v>0</v>
      </c>
      <c r="L410" s="160"/>
      <c r="M410" s="162"/>
      <c r="N410" s="163" t="s">
        <v>3</v>
      </c>
      <c r="O410" s="148" t="s">
        <v>45</v>
      </c>
      <c r="P410" s="149">
        <f>I410+J410</f>
        <v>0</v>
      </c>
      <c r="Q410" s="149">
        <f>ROUND(I410*H410,2)</f>
        <v>0</v>
      </c>
      <c r="R410" s="149">
        <f>ROUND(J410*H410,2)</f>
        <v>0</v>
      </c>
      <c r="T410" s="150">
        <f>S410*H410</f>
        <v>0</v>
      </c>
      <c r="U410" s="150">
        <v>5.0000000000000001E-3</v>
      </c>
      <c r="V410" s="150">
        <f>U410*H410</f>
        <v>5.0000000000000001E-3</v>
      </c>
      <c r="W410" s="150">
        <v>0</v>
      </c>
      <c r="X410" s="151">
        <f>W410*H410</f>
        <v>0</v>
      </c>
      <c r="AR410" s="152" t="s">
        <v>193</v>
      </c>
      <c r="AT410" s="152" t="s">
        <v>162</v>
      </c>
      <c r="AU410" s="152" t="s">
        <v>86</v>
      </c>
      <c r="AY410" s="18" t="s">
        <v>165</v>
      </c>
      <c r="BE410" s="153">
        <f>IF(O410="základní",K410,0)</f>
        <v>0</v>
      </c>
      <c r="BF410" s="153">
        <f>IF(O410="snížená",K410,0)</f>
        <v>0</v>
      </c>
      <c r="BG410" s="153">
        <f>IF(O410="zákl. přenesená",K410,0)</f>
        <v>0</v>
      </c>
      <c r="BH410" s="153">
        <f>IF(O410="sníž. přenesená",K410,0)</f>
        <v>0</v>
      </c>
      <c r="BI410" s="153">
        <f>IF(O410="nulová",K410,0)</f>
        <v>0</v>
      </c>
      <c r="BJ410" s="18" t="s">
        <v>84</v>
      </c>
      <c r="BK410" s="153">
        <f>ROUND(P410*H410,2)</f>
        <v>0</v>
      </c>
      <c r="BL410" s="18" t="s">
        <v>174</v>
      </c>
      <c r="BM410" s="152" t="s">
        <v>2055</v>
      </c>
    </row>
    <row r="411" spans="2:65" s="14" customFormat="1" x14ac:dyDescent="0.2">
      <c r="B411" s="185"/>
      <c r="D411" s="165" t="s">
        <v>603</v>
      </c>
      <c r="E411" s="186" t="s">
        <v>3</v>
      </c>
      <c r="F411" s="187" t="s">
        <v>2056</v>
      </c>
      <c r="H411" s="186" t="s">
        <v>3</v>
      </c>
      <c r="I411" s="188"/>
      <c r="J411" s="188"/>
      <c r="M411" s="185"/>
      <c r="N411" s="189"/>
      <c r="X411" s="190"/>
      <c r="AT411" s="186" t="s">
        <v>603</v>
      </c>
      <c r="AU411" s="186" t="s">
        <v>86</v>
      </c>
      <c r="AV411" s="14" t="s">
        <v>84</v>
      </c>
      <c r="AW411" s="14" t="s">
        <v>5</v>
      </c>
      <c r="AX411" s="14" t="s">
        <v>76</v>
      </c>
      <c r="AY411" s="186" t="s">
        <v>165</v>
      </c>
    </row>
    <row r="412" spans="2:65" s="12" customFormat="1" x14ac:dyDescent="0.2">
      <c r="B412" s="164"/>
      <c r="D412" s="165" t="s">
        <v>603</v>
      </c>
      <c r="E412" s="166" t="s">
        <v>3</v>
      </c>
      <c r="F412" s="167" t="s">
        <v>84</v>
      </c>
      <c r="H412" s="168">
        <v>1</v>
      </c>
      <c r="I412" s="169"/>
      <c r="J412" s="169"/>
      <c r="M412" s="164"/>
      <c r="N412" s="170"/>
      <c r="X412" s="171"/>
      <c r="AT412" s="166" t="s">
        <v>603</v>
      </c>
      <c r="AU412" s="166" t="s">
        <v>86</v>
      </c>
      <c r="AV412" s="12" t="s">
        <v>86</v>
      </c>
      <c r="AW412" s="12" t="s">
        <v>5</v>
      </c>
      <c r="AX412" s="12" t="s">
        <v>84</v>
      </c>
      <c r="AY412" s="166" t="s">
        <v>165</v>
      </c>
    </row>
    <row r="413" spans="2:65" s="1" customFormat="1" ht="24.15" customHeight="1" x14ac:dyDescent="0.2">
      <c r="B413" s="138"/>
      <c r="C413" s="154" t="s">
        <v>555</v>
      </c>
      <c r="D413" s="154" t="s">
        <v>162</v>
      </c>
      <c r="E413" s="155" t="s">
        <v>2057</v>
      </c>
      <c r="F413" s="156" t="s">
        <v>2058</v>
      </c>
      <c r="G413" s="157" t="s">
        <v>727</v>
      </c>
      <c r="H413" s="158">
        <v>2</v>
      </c>
      <c r="I413" s="159"/>
      <c r="J413" s="160"/>
      <c r="K413" s="161">
        <f>ROUND(P413*H413,2)</f>
        <v>0</v>
      </c>
      <c r="L413" s="160"/>
      <c r="M413" s="162"/>
      <c r="N413" s="163" t="s">
        <v>3</v>
      </c>
      <c r="O413" s="148" t="s">
        <v>45</v>
      </c>
      <c r="P413" s="149">
        <f>I413+J413</f>
        <v>0</v>
      </c>
      <c r="Q413" s="149">
        <f>ROUND(I413*H413,2)</f>
        <v>0</v>
      </c>
      <c r="R413" s="149">
        <f>ROUND(J413*H413,2)</f>
        <v>0</v>
      </c>
      <c r="T413" s="150">
        <f>S413*H413</f>
        <v>0</v>
      </c>
      <c r="U413" s="150">
        <v>2.5999999999999999E-3</v>
      </c>
      <c r="V413" s="150">
        <f>U413*H413</f>
        <v>5.1999999999999998E-3</v>
      </c>
      <c r="W413" s="150">
        <v>0</v>
      </c>
      <c r="X413" s="151">
        <f>W413*H413</f>
        <v>0</v>
      </c>
      <c r="AR413" s="152" t="s">
        <v>193</v>
      </c>
      <c r="AT413" s="152" t="s">
        <v>162</v>
      </c>
      <c r="AU413" s="152" t="s">
        <v>86</v>
      </c>
      <c r="AY413" s="18" t="s">
        <v>165</v>
      </c>
      <c r="BE413" s="153">
        <f>IF(O413="základní",K413,0)</f>
        <v>0</v>
      </c>
      <c r="BF413" s="153">
        <f>IF(O413="snížená",K413,0)</f>
        <v>0</v>
      </c>
      <c r="BG413" s="153">
        <f>IF(O413="zákl. přenesená",K413,0)</f>
        <v>0</v>
      </c>
      <c r="BH413" s="153">
        <f>IF(O413="sníž. přenesená",K413,0)</f>
        <v>0</v>
      </c>
      <c r="BI413" s="153">
        <f>IF(O413="nulová",K413,0)</f>
        <v>0</v>
      </c>
      <c r="BJ413" s="18" t="s">
        <v>84</v>
      </c>
      <c r="BK413" s="153">
        <f>ROUND(P413*H413,2)</f>
        <v>0</v>
      </c>
      <c r="BL413" s="18" t="s">
        <v>174</v>
      </c>
      <c r="BM413" s="152" t="s">
        <v>2059</v>
      </c>
    </row>
    <row r="414" spans="2:65" s="14" customFormat="1" x14ac:dyDescent="0.2">
      <c r="B414" s="185"/>
      <c r="D414" s="165" t="s">
        <v>603</v>
      </c>
      <c r="E414" s="186" t="s">
        <v>3</v>
      </c>
      <c r="F414" s="187" t="s">
        <v>2060</v>
      </c>
      <c r="H414" s="186" t="s">
        <v>3</v>
      </c>
      <c r="I414" s="188"/>
      <c r="J414" s="188"/>
      <c r="M414" s="185"/>
      <c r="N414" s="189"/>
      <c r="X414" s="190"/>
      <c r="AT414" s="186" t="s">
        <v>603</v>
      </c>
      <c r="AU414" s="186" t="s">
        <v>86</v>
      </c>
      <c r="AV414" s="14" t="s">
        <v>84</v>
      </c>
      <c r="AW414" s="14" t="s">
        <v>5</v>
      </c>
      <c r="AX414" s="14" t="s">
        <v>76</v>
      </c>
      <c r="AY414" s="186" t="s">
        <v>165</v>
      </c>
    </row>
    <row r="415" spans="2:65" s="12" customFormat="1" x14ac:dyDescent="0.2">
      <c r="B415" s="164"/>
      <c r="D415" s="165" t="s">
        <v>603</v>
      </c>
      <c r="E415" s="166" t="s">
        <v>3</v>
      </c>
      <c r="F415" s="167" t="s">
        <v>86</v>
      </c>
      <c r="H415" s="168">
        <v>2</v>
      </c>
      <c r="I415" s="169"/>
      <c r="J415" s="169"/>
      <c r="M415" s="164"/>
      <c r="N415" s="170"/>
      <c r="X415" s="171"/>
      <c r="AT415" s="166" t="s">
        <v>603</v>
      </c>
      <c r="AU415" s="166" t="s">
        <v>86</v>
      </c>
      <c r="AV415" s="12" t="s">
        <v>86</v>
      </c>
      <c r="AW415" s="12" t="s">
        <v>5</v>
      </c>
      <c r="AX415" s="12" t="s">
        <v>84</v>
      </c>
      <c r="AY415" s="166" t="s">
        <v>165</v>
      </c>
    </row>
    <row r="416" spans="2:65" s="1" customFormat="1" ht="24.15" customHeight="1" x14ac:dyDescent="0.2">
      <c r="B416" s="138"/>
      <c r="C416" s="154" t="s">
        <v>558</v>
      </c>
      <c r="D416" s="154" t="s">
        <v>162</v>
      </c>
      <c r="E416" s="155" t="s">
        <v>2061</v>
      </c>
      <c r="F416" s="156" t="s">
        <v>2062</v>
      </c>
      <c r="G416" s="157" t="s">
        <v>727</v>
      </c>
      <c r="H416" s="158">
        <v>5</v>
      </c>
      <c r="I416" s="159"/>
      <c r="J416" s="160"/>
      <c r="K416" s="161">
        <f>ROUND(P416*H416,2)</f>
        <v>0</v>
      </c>
      <c r="L416" s="160"/>
      <c r="M416" s="162"/>
      <c r="N416" s="163" t="s">
        <v>3</v>
      </c>
      <c r="O416" s="148" t="s">
        <v>45</v>
      </c>
      <c r="P416" s="149">
        <f>I416+J416</f>
        <v>0</v>
      </c>
      <c r="Q416" s="149">
        <f>ROUND(I416*H416,2)</f>
        <v>0</v>
      </c>
      <c r="R416" s="149">
        <f>ROUND(J416*H416,2)</f>
        <v>0</v>
      </c>
      <c r="T416" s="150">
        <f>S416*H416</f>
        <v>0</v>
      </c>
      <c r="U416" s="150">
        <v>1.2999999999999999E-3</v>
      </c>
      <c r="V416" s="150">
        <f>U416*H416</f>
        <v>6.4999999999999997E-3</v>
      </c>
      <c r="W416" s="150">
        <v>0</v>
      </c>
      <c r="X416" s="151">
        <f>W416*H416</f>
        <v>0</v>
      </c>
      <c r="AR416" s="152" t="s">
        <v>193</v>
      </c>
      <c r="AT416" s="152" t="s">
        <v>162</v>
      </c>
      <c r="AU416" s="152" t="s">
        <v>86</v>
      </c>
      <c r="AY416" s="18" t="s">
        <v>165</v>
      </c>
      <c r="BE416" s="153">
        <f>IF(O416="základní",K416,0)</f>
        <v>0</v>
      </c>
      <c r="BF416" s="153">
        <f>IF(O416="snížená",K416,0)</f>
        <v>0</v>
      </c>
      <c r="BG416" s="153">
        <f>IF(O416="zákl. přenesená",K416,0)</f>
        <v>0</v>
      </c>
      <c r="BH416" s="153">
        <f>IF(O416="sníž. přenesená",K416,0)</f>
        <v>0</v>
      </c>
      <c r="BI416" s="153">
        <f>IF(O416="nulová",K416,0)</f>
        <v>0</v>
      </c>
      <c r="BJ416" s="18" t="s">
        <v>84</v>
      </c>
      <c r="BK416" s="153">
        <f>ROUND(P416*H416,2)</f>
        <v>0</v>
      </c>
      <c r="BL416" s="18" t="s">
        <v>174</v>
      </c>
      <c r="BM416" s="152" t="s">
        <v>2063</v>
      </c>
    </row>
    <row r="417" spans="2:65" s="14" customFormat="1" x14ac:dyDescent="0.2">
      <c r="B417" s="185"/>
      <c r="D417" s="165" t="s">
        <v>603</v>
      </c>
      <c r="E417" s="186" t="s">
        <v>3</v>
      </c>
      <c r="F417" s="187" t="s">
        <v>2064</v>
      </c>
      <c r="H417" s="186" t="s">
        <v>3</v>
      </c>
      <c r="I417" s="188"/>
      <c r="J417" s="188"/>
      <c r="M417" s="185"/>
      <c r="N417" s="189"/>
      <c r="X417" s="190"/>
      <c r="AT417" s="186" t="s">
        <v>603</v>
      </c>
      <c r="AU417" s="186" t="s">
        <v>86</v>
      </c>
      <c r="AV417" s="14" t="s">
        <v>84</v>
      </c>
      <c r="AW417" s="14" t="s">
        <v>5</v>
      </c>
      <c r="AX417" s="14" t="s">
        <v>76</v>
      </c>
      <c r="AY417" s="186" t="s">
        <v>165</v>
      </c>
    </row>
    <row r="418" spans="2:65" s="12" customFormat="1" x14ac:dyDescent="0.2">
      <c r="B418" s="164"/>
      <c r="D418" s="165" t="s">
        <v>603</v>
      </c>
      <c r="E418" s="166" t="s">
        <v>3</v>
      </c>
      <c r="F418" s="167" t="s">
        <v>84</v>
      </c>
      <c r="H418" s="168">
        <v>1</v>
      </c>
      <c r="I418" s="169"/>
      <c r="J418" s="169"/>
      <c r="M418" s="164"/>
      <c r="N418" s="170"/>
      <c r="X418" s="171"/>
      <c r="AT418" s="166" t="s">
        <v>603</v>
      </c>
      <c r="AU418" s="166" t="s">
        <v>86</v>
      </c>
      <c r="AV418" s="12" t="s">
        <v>86</v>
      </c>
      <c r="AW418" s="12" t="s">
        <v>5</v>
      </c>
      <c r="AX418" s="12" t="s">
        <v>76</v>
      </c>
      <c r="AY418" s="166" t="s">
        <v>165</v>
      </c>
    </row>
    <row r="419" spans="2:65" s="14" customFormat="1" x14ac:dyDescent="0.2">
      <c r="B419" s="185"/>
      <c r="D419" s="165" t="s">
        <v>603</v>
      </c>
      <c r="E419" s="186" t="s">
        <v>3</v>
      </c>
      <c r="F419" s="187" t="s">
        <v>2065</v>
      </c>
      <c r="H419" s="186" t="s">
        <v>3</v>
      </c>
      <c r="I419" s="188"/>
      <c r="J419" s="188"/>
      <c r="M419" s="185"/>
      <c r="N419" s="189"/>
      <c r="X419" s="190"/>
      <c r="AT419" s="186" t="s">
        <v>603</v>
      </c>
      <c r="AU419" s="186" t="s">
        <v>86</v>
      </c>
      <c r="AV419" s="14" t="s">
        <v>84</v>
      </c>
      <c r="AW419" s="14" t="s">
        <v>5</v>
      </c>
      <c r="AX419" s="14" t="s">
        <v>76</v>
      </c>
      <c r="AY419" s="186" t="s">
        <v>165</v>
      </c>
    </row>
    <row r="420" spans="2:65" s="12" customFormat="1" x14ac:dyDescent="0.2">
      <c r="B420" s="164"/>
      <c r="D420" s="165" t="s">
        <v>603</v>
      </c>
      <c r="E420" s="166" t="s">
        <v>3</v>
      </c>
      <c r="F420" s="167" t="s">
        <v>84</v>
      </c>
      <c r="H420" s="168">
        <v>1</v>
      </c>
      <c r="I420" s="169"/>
      <c r="J420" s="169"/>
      <c r="M420" s="164"/>
      <c r="N420" s="170"/>
      <c r="X420" s="171"/>
      <c r="AT420" s="166" t="s">
        <v>603</v>
      </c>
      <c r="AU420" s="166" t="s">
        <v>86</v>
      </c>
      <c r="AV420" s="12" t="s">
        <v>86</v>
      </c>
      <c r="AW420" s="12" t="s">
        <v>5</v>
      </c>
      <c r="AX420" s="12" t="s">
        <v>76</v>
      </c>
      <c r="AY420" s="166" t="s">
        <v>165</v>
      </c>
    </row>
    <row r="421" spans="2:65" s="14" customFormat="1" x14ac:dyDescent="0.2">
      <c r="B421" s="185"/>
      <c r="D421" s="165" t="s">
        <v>603</v>
      </c>
      <c r="E421" s="186" t="s">
        <v>3</v>
      </c>
      <c r="F421" s="187" t="s">
        <v>2066</v>
      </c>
      <c r="H421" s="186" t="s">
        <v>3</v>
      </c>
      <c r="I421" s="188"/>
      <c r="J421" s="188"/>
      <c r="M421" s="185"/>
      <c r="N421" s="189"/>
      <c r="X421" s="190"/>
      <c r="AT421" s="186" t="s">
        <v>603</v>
      </c>
      <c r="AU421" s="186" t="s">
        <v>86</v>
      </c>
      <c r="AV421" s="14" t="s">
        <v>84</v>
      </c>
      <c r="AW421" s="14" t="s">
        <v>5</v>
      </c>
      <c r="AX421" s="14" t="s">
        <v>76</v>
      </c>
      <c r="AY421" s="186" t="s">
        <v>165</v>
      </c>
    </row>
    <row r="422" spans="2:65" s="12" customFormat="1" x14ac:dyDescent="0.2">
      <c r="B422" s="164"/>
      <c r="D422" s="165" t="s">
        <v>603</v>
      </c>
      <c r="E422" s="166" t="s">
        <v>3</v>
      </c>
      <c r="F422" s="167" t="s">
        <v>84</v>
      </c>
      <c r="H422" s="168">
        <v>1</v>
      </c>
      <c r="I422" s="169"/>
      <c r="J422" s="169"/>
      <c r="M422" s="164"/>
      <c r="N422" s="170"/>
      <c r="X422" s="171"/>
      <c r="AT422" s="166" t="s">
        <v>603</v>
      </c>
      <c r="AU422" s="166" t="s">
        <v>86</v>
      </c>
      <c r="AV422" s="12" t="s">
        <v>86</v>
      </c>
      <c r="AW422" s="12" t="s">
        <v>5</v>
      </c>
      <c r="AX422" s="12" t="s">
        <v>76</v>
      </c>
      <c r="AY422" s="166" t="s">
        <v>165</v>
      </c>
    </row>
    <row r="423" spans="2:65" s="14" customFormat="1" x14ac:dyDescent="0.2">
      <c r="B423" s="185"/>
      <c r="D423" s="165" t="s">
        <v>603</v>
      </c>
      <c r="E423" s="186" t="s">
        <v>3</v>
      </c>
      <c r="F423" s="187" t="s">
        <v>2067</v>
      </c>
      <c r="H423" s="186" t="s">
        <v>3</v>
      </c>
      <c r="I423" s="188"/>
      <c r="J423" s="188"/>
      <c r="M423" s="185"/>
      <c r="N423" s="189"/>
      <c r="X423" s="190"/>
      <c r="AT423" s="186" t="s">
        <v>603</v>
      </c>
      <c r="AU423" s="186" t="s">
        <v>86</v>
      </c>
      <c r="AV423" s="14" t="s">
        <v>84</v>
      </c>
      <c r="AW423" s="14" t="s">
        <v>5</v>
      </c>
      <c r="AX423" s="14" t="s">
        <v>76</v>
      </c>
      <c r="AY423" s="186" t="s">
        <v>165</v>
      </c>
    </row>
    <row r="424" spans="2:65" s="12" customFormat="1" x14ac:dyDescent="0.2">
      <c r="B424" s="164"/>
      <c r="D424" s="165" t="s">
        <v>603</v>
      </c>
      <c r="E424" s="166" t="s">
        <v>3</v>
      </c>
      <c r="F424" s="167" t="s">
        <v>84</v>
      </c>
      <c r="H424" s="168">
        <v>1</v>
      </c>
      <c r="I424" s="169"/>
      <c r="J424" s="169"/>
      <c r="M424" s="164"/>
      <c r="N424" s="170"/>
      <c r="X424" s="171"/>
      <c r="AT424" s="166" t="s">
        <v>603</v>
      </c>
      <c r="AU424" s="166" t="s">
        <v>86</v>
      </c>
      <c r="AV424" s="12" t="s">
        <v>86</v>
      </c>
      <c r="AW424" s="12" t="s">
        <v>5</v>
      </c>
      <c r="AX424" s="12" t="s">
        <v>76</v>
      </c>
      <c r="AY424" s="166" t="s">
        <v>165</v>
      </c>
    </row>
    <row r="425" spans="2:65" s="14" customFormat="1" x14ac:dyDescent="0.2">
      <c r="B425" s="185"/>
      <c r="D425" s="165" t="s">
        <v>603</v>
      </c>
      <c r="E425" s="186" t="s">
        <v>3</v>
      </c>
      <c r="F425" s="187" t="s">
        <v>2068</v>
      </c>
      <c r="H425" s="186" t="s">
        <v>3</v>
      </c>
      <c r="I425" s="188"/>
      <c r="J425" s="188"/>
      <c r="M425" s="185"/>
      <c r="N425" s="189"/>
      <c r="X425" s="190"/>
      <c r="AT425" s="186" t="s">
        <v>603</v>
      </c>
      <c r="AU425" s="186" t="s">
        <v>86</v>
      </c>
      <c r="AV425" s="14" t="s">
        <v>84</v>
      </c>
      <c r="AW425" s="14" t="s">
        <v>5</v>
      </c>
      <c r="AX425" s="14" t="s">
        <v>76</v>
      </c>
      <c r="AY425" s="186" t="s">
        <v>165</v>
      </c>
    </row>
    <row r="426" spans="2:65" s="12" customFormat="1" x14ac:dyDescent="0.2">
      <c r="B426" s="164"/>
      <c r="D426" s="165" t="s">
        <v>603</v>
      </c>
      <c r="E426" s="166" t="s">
        <v>3</v>
      </c>
      <c r="F426" s="167" t="s">
        <v>84</v>
      </c>
      <c r="H426" s="168">
        <v>1</v>
      </c>
      <c r="I426" s="169"/>
      <c r="J426" s="169"/>
      <c r="M426" s="164"/>
      <c r="N426" s="170"/>
      <c r="X426" s="171"/>
      <c r="AT426" s="166" t="s">
        <v>603</v>
      </c>
      <c r="AU426" s="166" t="s">
        <v>86</v>
      </c>
      <c r="AV426" s="12" t="s">
        <v>86</v>
      </c>
      <c r="AW426" s="12" t="s">
        <v>5</v>
      </c>
      <c r="AX426" s="12" t="s">
        <v>76</v>
      </c>
      <c r="AY426" s="166" t="s">
        <v>165</v>
      </c>
    </row>
    <row r="427" spans="2:65" s="13" customFormat="1" x14ac:dyDescent="0.2">
      <c r="B427" s="172"/>
      <c r="D427" s="165" t="s">
        <v>603</v>
      </c>
      <c r="E427" s="173" t="s">
        <v>3</v>
      </c>
      <c r="F427" s="174" t="s">
        <v>606</v>
      </c>
      <c r="H427" s="175">
        <v>5</v>
      </c>
      <c r="I427" s="176"/>
      <c r="J427" s="176"/>
      <c r="M427" s="172"/>
      <c r="N427" s="177"/>
      <c r="X427" s="178"/>
      <c r="AT427" s="173" t="s">
        <v>603</v>
      </c>
      <c r="AU427" s="173" t="s">
        <v>86</v>
      </c>
      <c r="AV427" s="13" t="s">
        <v>174</v>
      </c>
      <c r="AW427" s="13" t="s">
        <v>5</v>
      </c>
      <c r="AX427" s="13" t="s">
        <v>84</v>
      </c>
      <c r="AY427" s="173" t="s">
        <v>165</v>
      </c>
    </row>
    <row r="428" spans="2:65" s="1" customFormat="1" ht="24.15" customHeight="1" x14ac:dyDescent="0.2">
      <c r="B428" s="138"/>
      <c r="C428" s="139" t="s">
        <v>561</v>
      </c>
      <c r="D428" s="139" t="s">
        <v>170</v>
      </c>
      <c r="E428" s="140" t="s">
        <v>2069</v>
      </c>
      <c r="F428" s="141" t="s">
        <v>2070</v>
      </c>
      <c r="G428" s="142" t="s">
        <v>173</v>
      </c>
      <c r="H428" s="143">
        <v>127.6</v>
      </c>
      <c r="I428" s="144"/>
      <c r="J428" s="144"/>
      <c r="K428" s="145">
        <f>ROUND(P428*H428,2)</f>
        <v>0</v>
      </c>
      <c r="L428" s="146"/>
      <c r="M428" s="33"/>
      <c r="N428" s="147" t="s">
        <v>3</v>
      </c>
      <c r="O428" s="148" t="s">
        <v>45</v>
      </c>
      <c r="P428" s="149">
        <f>I428+J428</f>
        <v>0</v>
      </c>
      <c r="Q428" s="149">
        <f>ROUND(I428*H428,2)</f>
        <v>0</v>
      </c>
      <c r="R428" s="149">
        <f>ROUND(J428*H428,2)</f>
        <v>0</v>
      </c>
      <c r="T428" s="150">
        <f>S428*H428</f>
        <v>0</v>
      </c>
      <c r="U428" s="150">
        <v>1.1E-4</v>
      </c>
      <c r="V428" s="150">
        <f>U428*H428</f>
        <v>1.4036E-2</v>
      </c>
      <c r="W428" s="150">
        <v>0</v>
      </c>
      <c r="X428" s="151">
        <f>W428*H428</f>
        <v>0</v>
      </c>
      <c r="AR428" s="152" t="s">
        <v>174</v>
      </c>
      <c r="AT428" s="152" t="s">
        <v>170</v>
      </c>
      <c r="AU428" s="152" t="s">
        <v>86</v>
      </c>
      <c r="AY428" s="18" t="s">
        <v>165</v>
      </c>
      <c r="BE428" s="153">
        <f>IF(O428="základní",K428,0)</f>
        <v>0</v>
      </c>
      <c r="BF428" s="153">
        <f>IF(O428="snížená",K428,0)</f>
        <v>0</v>
      </c>
      <c r="BG428" s="153">
        <f>IF(O428="zákl. přenesená",K428,0)</f>
        <v>0</v>
      </c>
      <c r="BH428" s="153">
        <f>IF(O428="sníž. přenesená",K428,0)</f>
        <v>0</v>
      </c>
      <c r="BI428" s="153">
        <f>IF(O428="nulová",K428,0)</f>
        <v>0</v>
      </c>
      <c r="BJ428" s="18" t="s">
        <v>84</v>
      </c>
      <c r="BK428" s="153">
        <f>ROUND(P428*H428,2)</f>
        <v>0</v>
      </c>
      <c r="BL428" s="18" t="s">
        <v>174</v>
      </c>
      <c r="BM428" s="152" t="s">
        <v>2071</v>
      </c>
    </row>
    <row r="429" spans="2:65" s="14" customFormat="1" x14ac:dyDescent="0.2">
      <c r="B429" s="185"/>
      <c r="D429" s="165" t="s">
        <v>603</v>
      </c>
      <c r="E429" s="186" t="s">
        <v>3</v>
      </c>
      <c r="F429" s="187" t="s">
        <v>2072</v>
      </c>
      <c r="H429" s="186" t="s">
        <v>3</v>
      </c>
      <c r="I429" s="188"/>
      <c r="J429" s="188"/>
      <c r="M429" s="185"/>
      <c r="N429" s="189"/>
      <c r="X429" s="190"/>
      <c r="AT429" s="186" t="s">
        <v>603</v>
      </c>
      <c r="AU429" s="186" t="s">
        <v>86</v>
      </c>
      <c r="AV429" s="14" t="s">
        <v>84</v>
      </c>
      <c r="AW429" s="14" t="s">
        <v>5</v>
      </c>
      <c r="AX429" s="14" t="s">
        <v>76</v>
      </c>
      <c r="AY429" s="186" t="s">
        <v>165</v>
      </c>
    </row>
    <row r="430" spans="2:65" s="12" customFormat="1" x14ac:dyDescent="0.2">
      <c r="B430" s="164"/>
      <c r="D430" s="165" t="s">
        <v>603</v>
      </c>
      <c r="E430" s="166" t="s">
        <v>3</v>
      </c>
      <c r="F430" s="167" t="s">
        <v>2073</v>
      </c>
      <c r="H430" s="168">
        <v>12.5</v>
      </c>
      <c r="I430" s="169"/>
      <c r="J430" s="169"/>
      <c r="M430" s="164"/>
      <c r="N430" s="170"/>
      <c r="X430" s="171"/>
      <c r="AT430" s="166" t="s">
        <v>603</v>
      </c>
      <c r="AU430" s="166" t="s">
        <v>86</v>
      </c>
      <c r="AV430" s="12" t="s">
        <v>86</v>
      </c>
      <c r="AW430" s="12" t="s">
        <v>5</v>
      </c>
      <c r="AX430" s="12" t="s">
        <v>76</v>
      </c>
      <c r="AY430" s="166" t="s">
        <v>165</v>
      </c>
    </row>
    <row r="431" spans="2:65" s="14" customFormat="1" x14ac:dyDescent="0.2">
      <c r="B431" s="185"/>
      <c r="D431" s="165" t="s">
        <v>603</v>
      </c>
      <c r="E431" s="186" t="s">
        <v>3</v>
      </c>
      <c r="F431" s="187" t="s">
        <v>2074</v>
      </c>
      <c r="H431" s="186" t="s">
        <v>3</v>
      </c>
      <c r="I431" s="188"/>
      <c r="J431" s="188"/>
      <c r="M431" s="185"/>
      <c r="N431" s="189"/>
      <c r="X431" s="190"/>
      <c r="AT431" s="186" t="s">
        <v>603</v>
      </c>
      <c r="AU431" s="186" t="s">
        <v>86</v>
      </c>
      <c r="AV431" s="14" t="s">
        <v>84</v>
      </c>
      <c r="AW431" s="14" t="s">
        <v>5</v>
      </c>
      <c r="AX431" s="14" t="s">
        <v>76</v>
      </c>
      <c r="AY431" s="186" t="s">
        <v>165</v>
      </c>
    </row>
    <row r="432" spans="2:65" s="12" customFormat="1" x14ac:dyDescent="0.2">
      <c r="B432" s="164"/>
      <c r="D432" s="165" t="s">
        <v>603</v>
      </c>
      <c r="E432" s="166" t="s">
        <v>3</v>
      </c>
      <c r="F432" s="167" t="s">
        <v>2075</v>
      </c>
      <c r="H432" s="168">
        <v>114.1</v>
      </c>
      <c r="I432" s="169"/>
      <c r="J432" s="169"/>
      <c r="M432" s="164"/>
      <c r="N432" s="170"/>
      <c r="X432" s="171"/>
      <c r="AT432" s="166" t="s">
        <v>603</v>
      </c>
      <c r="AU432" s="166" t="s">
        <v>86</v>
      </c>
      <c r="AV432" s="12" t="s">
        <v>86</v>
      </c>
      <c r="AW432" s="12" t="s">
        <v>5</v>
      </c>
      <c r="AX432" s="12" t="s">
        <v>76</v>
      </c>
      <c r="AY432" s="166" t="s">
        <v>165</v>
      </c>
    </row>
    <row r="433" spans="2:65" s="14" customFormat="1" x14ac:dyDescent="0.2">
      <c r="B433" s="185"/>
      <c r="D433" s="165" t="s">
        <v>603</v>
      </c>
      <c r="E433" s="186" t="s">
        <v>3</v>
      </c>
      <c r="F433" s="187" t="s">
        <v>2076</v>
      </c>
      <c r="H433" s="186" t="s">
        <v>3</v>
      </c>
      <c r="I433" s="188"/>
      <c r="J433" s="188"/>
      <c r="M433" s="185"/>
      <c r="N433" s="189"/>
      <c r="X433" s="190"/>
      <c r="AT433" s="186" t="s">
        <v>603</v>
      </c>
      <c r="AU433" s="186" t="s">
        <v>86</v>
      </c>
      <c r="AV433" s="14" t="s">
        <v>84</v>
      </c>
      <c r="AW433" s="14" t="s">
        <v>5</v>
      </c>
      <c r="AX433" s="14" t="s">
        <v>76</v>
      </c>
      <c r="AY433" s="186" t="s">
        <v>165</v>
      </c>
    </row>
    <row r="434" spans="2:65" s="12" customFormat="1" x14ac:dyDescent="0.2">
      <c r="B434" s="164"/>
      <c r="D434" s="165" t="s">
        <v>603</v>
      </c>
      <c r="E434" s="166" t="s">
        <v>3</v>
      </c>
      <c r="F434" s="167" t="s">
        <v>84</v>
      </c>
      <c r="H434" s="168">
        <v>1</v>
      </c>
      <c r="I434" s="169"/>
      <c r="J434" s="169"/>
      <c r="M434" s="164"/>
      <c r="N434" s="170"/>
      <c r="X434" s="171"/>
      <c r="AT434" s="166" t="s">
        <v>603</v>
      </c>
      <c r="AU434" s="166" t="s">
        <v>86</v>
      </c>
      <c r="AV434" s="12" t="s">
        <v>86</v>
      </c>
      <c r="AW434" s="12" t="s">
        <v>5</v>
      </c>
      <c r="AX434" s="12" t="s">
        <v>76</v>
      </c>
      <c r="AY434" s="166" t="s">
        <v>165</v>
      </c>
    </row>
    <row r="435" spans="2:65" s="13" customFormat="1" x14ac:dyDescent="0.2">
      <c r="B435" s="172"/>
      <c r="D435" s="165" t="s">
        <v>603</v>
      </c>
      <c r="E435" s="173" t="s">
        <v>3</v>
      </c>
      <c r="F435" s="174" t="s">
        <v>606</v>
      </c>
      <c r="H435" s="175">
        <v>127.6</v>
      </c>
      <c r="I435" s="176"/>
      <c r="J435" s="176"/>
      <c r="M435" s="172"/>
      <c r="N435" s="177"/>
      <c r="X435" s="178"/>
      <c r="AT435" s="173" t="s">
        <v>603</v>
      </c>
      <c r="AU435" s="173" t="s">
        <v>86</v>
      </c>
      <c r="AV435" s="13" t="s">
        <v>174</v>
      </c>
      <c r="AW435" s="13" t="s">
        <v>5</v>
      </c>
      <c r="AX435" s="13" t="s">
        <v>84</v>
      </c>
      <c r="AY435" s="173" t="s">
        <v>165</v>
      </c>
    </row>
    <row r="436" spans="2:65" s="1" customFormat="1" ht="24.15" customHeight="1" x14ac:dyDescent="0.2">
      <c r="B436" s="138"/>
      <c r="C436" s="139" t="s">
        <v>564</v>
      </c>
      <c r="D436" s="139" t="s">
        <v>170</v>
      </c>
      <c r="E436" s="140" t="s">
        <v>2077</v>
      </c>
      <c r="F436" s="141" t="s">
        <v>2078</v>
      </c>
      <c r="G436" s="142" t="s">
        <v>173</v>
      </c>
      <c r="H436" s="143">
        <v>74.2</v>
      </c>
      <c r="I436" s="144"/>
      <c r="J436" s="144"/>
      <c r="K436" s="145">
        <f>ROUND(P436*H436,2)</f>
        <v>0</v>
      </c>
      <c r="L436" s="146"/>
      <c r="M436" s="33"/>
      <c r="N436" s="147" t="s">
        <v>3</v>
      </c>
      <c r="O436" s="148" t="s">
        <v>45</v>
      </c>
      <c r="P436" s="149">
        <f>I436+J436</f>
        <v>0</v>
      </c>
      <c r="Q436" s="149">
        <f>ROUND(I436*H436,2)</f>
        <v>0</v>
      </c>
      <c r="R436" s="149">
        <f>ROUND(J436*H436,2)</f>
        <v>0</v>
      </c>
      <c r="T436" s="150">
        <f>S436*H436</f>
        <v>0</v>
      </c>
      <c r="U436" s="150">
        <v>1.4999999999999999E-4</v>
      </c>
      <c r="V436" s="150">
        <f>U436*H436</f>
        <v>1.1129999999999999E-2</v>
      </c>
      <c r="W436" s="150">
        <v>0</v>
      </c>
      <c r="X436" s="151">
        <f>W436*H436</f>
        <v>0</v>
      </c>
      <c r="AR436" s="152" t="s">
        <v>174</v>
      </c>
      <c r="AT436" s="152" t="s">
        <v>170</v>
      </c>
      <c r="AU436" s="152" t="s">
        <v>86</v>
      </c>
      <c r="AY436" s="18" t="s">
        <v>165</v>
      </c>
      <c r="BE436" s="153">
        <f>IF(O436="základní",K436,0)</f>
        <v>0</v>
      </c>
      <c r="BF436" s="153">
        <f>IF(O436="snížená",K436,0)</f>
        <v>0</v>
      </c>
      <c r="BG436" s="153">
        <f>IF(O436="zákl. přenesená",K436,0)</f>
        <v>0</v>
      </c>
      <c r="BH436" s="153">
        <f>IF(O436="sníž. přenesená",K436,0)</f>
        <v>0</v>
      </c>
      <c r="BI436" s="153">
        <f>IF(O436="nulová",K436,0)</f>
        <v>0</v>
      </c>
      <c r="BJ436" s="18" t="s">
        <v>84</v>
      </c>
      <c r="BK436" s="153">
        <f>ROUND(P436*H436,2)</f>
        <v>0</v>
      </c>
      <c r="BL436" s="18" t="s">
        <v>174</v>
      </c>
      <c r="BM436" s="152" t="s">
        <v>2079</v>
      </c>
    </row>
    <row r="437" spans="2:65" s="14" customFormat="1" x14ac:dyDescent="0.2">
      <c r="B437" s="185"/>
      <c r="D437" s="165" t="s">
        <v>603</v>
      </c>
      <c r="E437" s="186" t="s">
        <v>3</v>
      </c>
      <c r="F437" s="187" t="s">
        <v>2080</v>
      </c>
      <c r="H437" s="186" t="s">
        <v>3</v>
      </c>
      <c r="I437" s="188"/>
      <c r="J437" s="188"/>
      <c r="M437" s="185"/>
      <c r="N437" s="189"/>
      <c r="X437" s="190"/>
      <c r="AT437" s="186" t="s">
        <v>603</v>
      </c>
      <c r="AU437" s="186" t="s">
        <v>86</v>
      </c>
      <c r="AV437" s="14" t="s">
        <v>84</v>
      </c>
      <c r="AW437" s="14" t="s">
        <v>5</v>
      </c>
      <c r="AX437" s="14" t="s">
        <v>76</v>
      </c>
      <c r="AY437" s="186" t="s">
        <v>165</v>
      </c>
    </row>
    <row r="438" spans="2:65" s="12" customFormat="1" x14ac:dyDescent="0.2">
      <c r="B438" s="164"/>
      <c r="D438" s="165" t="s">
        <v>603</v>
      </c>
      <c r="E438" s="166" t="s">
        <v>3</v>
      </c>
      <c r="F438" s="167" t="s">
        <v>2081</v>
      </c>
      <c r="H438" s="168">
        <v>74.2</v>
      </c>
      <c r="I438" s="169"/>
      <c r="J438" s="169"/>
      <c r="M438" s="164"/>
      <c r="N438" s="170"/>
      <c r="X438" s="171"/>
      <c r="AT438" s="166" t="s">
        <v>603</v>
      </c>
      <c r="AU438" s="166" t="s">
        <v>86</v>
      </c>
      <c r="AV438" s="12" t="s">
        <v>86</v>
      </c>
      <c r="AW438" s="12" t="s">
        <v>5</v>
      </c>
      <c r="AX438" s="12" t="s">
        <v>84</v>
      </c>
      <c r="AY438" s="166" t="s">
        <v>165</v>
      </c>
    </row>
    <row r="439" spans="2:65" s="1" customFormat="1" ht="24.15" customHeight="1" x14ac:dyDescent="0.2">
      <c r="B439" s="138"/>
      <c r="C439" s="139" t="s">
        <v>567</v>
      </c>
      <c r="D439" s="139" t="s">
        <v>170</v>
      </c>
      <c r="E439" s="140" t="s">
        <v>2082</v>
      </c>
      <c r="F439" s="141" t="s">
        <v>2083</v>
      </c>
      <c r="G439" s="142" t="s">
        <v>991</v>
      </c>
      <c r="H439" s="143">
        <v>9</v>
      </c>
      <c r="I439" s="144"/>
      <c r="J439" s="144"/>
      <c r="K439" s="145">
        <f>ROUND(P439*H439,2)</f>
        <v>0</v>
      </c>
      <c r="L439" s="146"/>
      <c r="M439" s="33"/>
      <c r="N439" s="147" t="s">
        <v>3</v>
      </c>
      <c r="O439" s="148" t="s">
        <v>45</v>
      </c>
      <c r="P439" s="149">
        <f>I439+J439</f>
        <v>0</v>
      </c>
      <c r="Q439" s="149">
        <f>ROUND(I439*H439,2)</f>
        <v>0</v>
      </c>
      <c r="R439" s="149">
        <f>ROUND(J439*H439,2)</f>
        <v>0</v>
      </c>
      <c r="T439" s="150">
        <f>S439*H439</f>
        <v>0</v>
      </c>
      <c r="U439" s="150">
        <v>5.9999999999999995E-4</v>
      </c>
      <c r="V439" s="150">
        <f>U439*H439</f>
        <v>5.3999999999999994E-3</v>
      </c>
      <c r="W439" s="150">
        <v>0</v>
      </c>
      <c r="X439" s="151">
        <f>W439*H439</f>
        <v>0</v>
      </c>
      <c r="AR439" s="152" t="s">
        <v>174</v>
      </c>
      <c r="AT439" s="152" t="s">
        <v>170</v>
      </c>
      <c r="AU439" s="152" t="s">
        <v>86</v>
      </c>
      <c r="AY439" s="18" t="s">
        <v>165</v>
      </c>
      <c r="BE439" s="153">
        <f>IF(O439="základní",K439,0)</f>
        <v>0</v>
      </c>
      <c r="BF439" s="153">
        <f>IF(O439="snížená",K439,0)</f>
        <v>0</v>
      </c>
      <c r="BG439" s="153">
        <f>IF(O439="zákl. přenesená",K439,0)</f>
        <v>0</v>
      </c>
      <c r="BH439" s="153">
        <f>IF(O439="sníž. přenesená",K439,0)</f>
        <v>0</v>
      </c>
      <c r="BI439" s="153">
        <f>IF(O439="nulová",K439,0)</f>
        <v>0</v>
      </c>
      <c r="BJ439" s="18" t="s">
        <v>84</v>
      </c>
      <c r="BK439" s="153">
        <f>ROUND(P439*H439,2)</f>
        <v>0</v>
      </c>
      <c r="BL439" s="18" t="s">
        <v>174</v>
      </c>
      <c r="BM439" s="152" t="s">
        <v>2084</v>
      </c>
    </row>
    <row r="440" spans="2:65" s="14" customFormat="1" x14ac:dyDescent="0.2">
      <c r="B440" s="185"/>
      <c r="D440" s="165" t="s">
        <v>603</v>
      </c>
      <c r="E440" s="186" t="s">
        <v>3</v>
      </c>
      <c r="F440" s="187" t="s">
        <v>2085</v>
      </c>
      <c r="H440" s="186" t="s">
        <v>3</v>
      </c>
      <c r="I440" s="188"/>
      <c r="J440" s="188"/>
      <c r="M440" s="185"/>
      <c r="N440" s="189"/>
      <c r="X440" s="190"/>
      <c r="AT440" s="186" t="s">
        <v>603</v>
      </c>
      <c r="AU440" s="186" t="s">
        <v>86</v>
      </c>
      <c r="AV440" s="14" t="s">
        <v>84</v>
      </c>
      <c r="AW440" s="14" t="s">
        <v>5</v>
      </c>
      <c r="AX440" s="14" t="s">
        <v>76</v>
      </c>
      <c r="AY440" s="186" t="s">
        <v>165</v>
      </c>
    </row>
    <row r="441" spans="2:65" s="12" customFormat="1" x14ac:dyDescent="0.2">
      <c r="B441" s="164"/>
      <c r="D441" s="165" t="s">
        <v>603</v>
      </c>
      <c r="E441" s="166" t="s">
        <v>3</v>
      </c>
      <c r="F441" s="167" t="s">
        <v>202</v>
      </c>
      <c r="H441" s="168">
        <v>9</v>
      </c>
      <c r="I441" s="169"/>
      <c r="J441" s="169"/>
      <c r="M441" s="164"/>
      <c r="N441" s="170"/>
      <c r="X441" s="171"/>
      <c r="AT441" s="166" t="s">
        <v>603</v>
      </c>
      <c r="AU441" s="166" t="s">
        <v>86</v>
      </c>
      <c r="AV441" s="12" t="s">
        <v>86</v>
      </c>
      <c r="AW441" s="12" t="s">
        <v>5</v>
      </c>
      <c r="AX441" s="12" t="s">
        <v>84</v>
      </c>
      <c r="AY441" s="166" t="s">
        <v>165</v>
      </c>
    </row>
    <row r="442" spans="2:65" s="1" customFormat="1" ht="24.15" customHeight="1" x14ac:dyDescent="0.2">
      <c r="B442" s="138"/>
      <c r="C442" s="154" t="s">
        <v>570</v>
      </c>
      <c r="D442" s="154" t="s">
        <v>162</v>
      </c>
      <c r="E442" s="155" t="s">
        <v>2086</v>
      </c>
      <c r="F442" s="156" t="s">
        <v>2087</v>
      </c>
      <c r="G442" s="157" t="s">
        <v>842</v>
      </c>
      <c r="H442" s="158">
        <v>34.700000000000003</v>
      </c>
      <c r="I442" s="159"/>
      <c r="J442" s="160"/>
      <c r="K442" s="161">
        <f>ROUND(P442*H442,2)</f>
        <v>0</v>
      </c>
      <c r="L442" s="160"/>
      <c r="M442" s="162"/>
      <c r="N442" s="163" t="s">
        <v>3</v>
      </c>
      <c r="O442" s="148" t="s">
        <v>45</v>
      </c>
      <c r="P442" s="149">
        <f>I442+J442</f>
        <v>0</v>
      </c>
      <c r="Q442" s="149">
        <f>ROUND(I442*H442,2)</f>
        <v>0</v>
      </c>
      <c r="R442" s="149">
        <f>ROUND(J442*H442,2)</f>
        <v>0</v>
      </c>
      <c r="T442" s="150">
        <f>S442*H442</f>
        <v>0</v>
      </c>
      <c r="U442" s="150">
        <v>1E-3</v>
      </c>
      <c r="V442" s="150">
        <f>U442*H442</f>
        <v>3.4700000000000002E-2</v>
      </c>
      <c r="W442" s="150">
        <v>0</v>
      </c>
      <c r="X442" s="151">
        <f>W442*H442</f>
        <v>0</v>
      </c>
      <c r="AR442" s="152" t="s">
        <v>193</v>
      </c>
      <c r="AT442" s="152" t="s">
        <v>162</v>
      </c>
      <c r="AU442" s="152" t="s">
        <v>86</v>
      </c>
      <c r="AY442" s="18" t="s">
        <v>165</v>
      </c>
      <c r="BE442" s="153">
        <f>IF(O442="základní",K442,0)</f>
        <v>0</v>
      </c>
      <c r="BF442" s="153">
        <f>IF(O442="snížená",K442,0)</f>
        <v>0</v>
      </c>
      <c r="BG442" s="153">
        <f>IF(O442="zákl. přenesená",K442,0)</f>
        <v>0</v>
      </c>
      <c r="BH442" s="153">
        <f>IF(O442="sníž. přenesená",K442,0)</f>
        <v>0</v>
      </c>
      <c r="BI442" s="153">
        <f>IF(O442="nulová",K442,0)</f>
        <v>0</v>
      </c>
      <c r="BJ442" s="18" t="s">
        <v>84</v>
      </c>
      <c r="BK442" s="153">
        <f>ROUND(P442*H442,2)</f>
        <v>0</v>
      </c>
      <c r="BL442" s="18" t="s">
        <v>174</v>
      </c>
      <c r="BM442" s="152" t="s">
        <v>2088</v>
      </c>
    </row>
    <row r="443" spans="2:65" s="14" customFormat="1" x14ac:dyDescent="0.2">
      <c r="B443" s="185"/>
      <c r="D443" s="165" t="s">
        <v>603</v>
      </c>
      <c r="E443" s="186" t="s">
        <v>3</v>
      </c>
      <c r="F443" s="187" t="s">
        <v>2089</v>
      </c>
      <c r="H443" s="186" t="s">
        <v>3</v>
      </c>
      <c r="I443" s="188"/>
      <c r="J443" s="188"/>
      <c r="M443" s="185"/>
      <c r="N443" s="189"/>
      <c r="X443" s="190"/>
      <c r="AT443" s="186" t="s">
        <v>603</v>
      </c>
      <c r="AU443" s="186" t="s">
        <v>86</v>
      </c>
      <c r="AV443" s="14" t="s">
        <v>84</v>
      </c>
      <c r="AW443" s="14" t="s">
        <v>5</v>
      </c>
      <c r="AX443" s="14" t="s">
        <v>76</v>
      </c>
      <c r="AY443" s="186" t="s">
        <v>165</v>
      </c>
    </row>
    <row r="444" spans="2:65" s="12" customFormat="1" x14ac:dyDescent="0.2">
      <c r="B444" s="164"/>
      <c r="D444" s="165" t="s">
        <v>603</v>
      </c>
      <c r="E444" s="166" t="s">
        <v>3</v>
      </c>
      <c r="F444" s="167" t="s">
        <v>2090</v>
      </c>
      <c r="H444" s="168">
        <v>34.700000000000003</v>
      </c>
      <c r="I444" s="169"/>
      <c r="J444" s="169"/>
      <c r="M444" s="164"/>
      <c r="N444" s="170"/>
      <c r="X444" s="171"/>
      <c r="AT444" s="166" t="s">
        <v>603</v>
      </c>
      <c r="AU444" s="166" t="s">
        <v>86</v>
      </c>
      <c r="AV444" s="12" t="s">
        <v>86</v>
      </c>
      <c r="AW444" s="12" t="s">
        <v>5</v>
      </c>
      <c r="AX444" s="12" t="s">
        <v>84</v>
      </c>
      <c r="AY444" s="166" t="s">
        <v>165</v>
      </c>
    </row>
    <row r="445" spans="2:65" s="1" customFormat="1" ht="16.5" customHeight="1" x14ac:dyDescent="0.2">
      <c r="B445" s="138"/>
      <c r="C445" s="139" t="s">
        <v>573</v>
      </c>
      <c r="D445" s="139" t="s">
        <v>170</v>
      </c>
      <c r="E445" s="140" t="s">
        <v>2091</v>
      </c>
      <c r="F445" s="141" t="s">
        <v>2092</v>
      </c>
      <c r="G445" s="142" t="s">
        <v>173</v>
      </c>
      <c r="H445" s="143">
        <v>209.8</v>
      </c>
      <c r="I445" s="144"/>
      <c r="J445" s="144"/>
      <c r="K445" s="145">
        <f>ROUND(P445*H445,2)</f>
        <v>0</v>
      </c>
      <c r="L445" s="146"/>
      <c r="M445" s="33"/>
      <c r="N445" s="147" t="s">
        <v>3</v>
      </c>
      <c r="O445" s="148" t="s">
        <v>45</v>
      </c>
      <c r="P445" s="149">
        <f>I445+J445</f>
        <v>0</v>
      </c>
      <c r="Q445" s="149">
        <f>ROUND(I445*H445,2)</f>
        <v>0</v>
      </c>
      <c r="R445" s="149">
        <f>ROUND(J445*H445,2)</f>
        <v>0</v>
      </c>
      <c r="T445" s="150">
        <f>S445*H445</f>
        <v>0</v>
      </c>
      <c r="U445" s="150">
        <v>0</v>
      </c>
      <c r="V445" s="150">
        <f>U445*H445</f>
        <v>0</v>
      </c>
      <c r="W445" s="150">
        <v>0</v>
      </c>
      <c r="X445" s="151">
        <f>W445*H445</f>
        <v>0</v>
      </c>
      <c r="AR445" s="152" t="s">
        <v>174</v>
      </c>
      <c r="AT445" s="152" t="s">
        <v>170</v>
      </c>
      <c r="AU445" s="152" t="s">
        <v>86</v>
      </c>
      <c r="AY445" s="18" t="s">
        <v>165</v>
      </c>
      <c r="BE445" s="153">
        <f>IF(O445="základní",K445,0)</f>
        <v>0</v>
      </c>
      <c r="BF445" s="153">
        <f>IF(O445="snížená",K445,0)</f>
        <v>0</v>
      </c>
      <c r="BG445" s="153">
        <f>IF(O445="zákl. přenesená",K445,0)</f>
        <v>0</v>
      </c>
      <c r="BH445" s="153">
        <f>IF(O445="sníž. přenesená",K445,0)</f>
        <v>0</v>
      </c>
      <c r="BI445" s="153">
        <f>IF(O445="nulová",K445,0)</f>
        <v>0</v>
      </c>
      <c r="BJ445" s="18" t="s">
        <v>84</v>
      </c>
      <c r="BK445" s="153">
        <f>ROUND(P445*H445,2)</f>
        <v>0</v>
      </c>
      <c r="BL445" s="18" t="s">
        <v>174</v>
      </c>
      <c r="BM445" s="152" t="s">
        <v>2093</v>
      </c>
    </row>
    <row r="446" spans="2:65" s="12" customFormat="1" x14ac:dyDescent="0.2">
      <c r="B446" s="164"/>
      <c r="D446" s="165" t="s">
        <v>603</v>
      </c>
      <c r="E446" s="166" t="s">
        <v>3</v>
      </c>
      <c r="F446" s="167" t="s">
        <v>2094</v>
      </c>
      <c r="H446" s="168">
        <v>209.8</v>
      </c>
      <c r="I446" s="169"/>
      <c r="J446" s="169"/>
      <c r="M446" s="164"/>
      <c r="N446" s="170"/>
      <c r="X446" s="171"/>
      <c r="AT446" s="166" t="s">
        <v>603</v>
      </c>
      <c r="AU446" s="166" t="s">
        <v>86</v>
      </c>
      <c r="AV446" s="12" t="s">
        <v>86</v>
      </c>
      <c r="AW446" s="12" t="s">
        <v>5</v>
      </c>
      <c r="AX446" s="12" t="s">
        <v>84</v>
      </c>
      <c r="AY446" s="166" t="s">
        <v>165</v>
      </c>
    </row>
    <row r="447" spans="2:65" s="1" customFormat="1" ht="37.75" customHeight="1" x14ac:dyDescent="0.2">
      <c r="B447" s="138"/>
      <c r="C447" s="139" t="s">
        <v>575</v>
      </c>
      <c r="D447" s="139" t="s">
        <v>170</v>
      </c>
      <c r="E447" s="140" t="s">
        <v>2095</v>
      </c>
      <c r="F447" s="141" t="s">
        <v>2096</v>
      </c>
      <c r="G447" s="142" t="s">
        <v>173</v>
      </c>
      <c r="H447" s="143">
        <v>29.8</v>
      </c>
      <c r="I447" s="144"/>
      <c r="J447" s="144"/>
      <c r="K447" s="145">
        <f>ROUND(P447*H447,2)</f>
        <v>0</v>
      </c>
      <c r="L447" s="146"/>
      <c r="M447" s="33"/>
      <c r="N447" s="147" t="s">
        <v>3</v>
      </c>
      <c r="O447" s="148" t="s">
        <v>45</v>
      </c>
      <c r="P447" s="149">
        <f>I447+J447</f>
        <v>0</v>
      </c>
      <c r="Q447" s="149">
        <f>ROUND(I447*H447,2)</f>
        <v>0</v>
      </c>
      <c r="R447" s="149">
        <f>ROUND(J447*H447,2)</f>
        <v>0</v>
      </c>
      <c r="T447" s="150">
        <f>S447*H447</f>
        <v>0</v>
      </c>
      <c r="U447" s="150">
        <v>0.15396000000000001</v>
      </c>
      <c r="V447" s="150">
        <f>U447*H447</f>
        <v>4.5880080000000003</v>
      </c>
      <c r="W447" s="150">
        <v>0</v>
      </c>
      <c r="X447" s="151">
        <f>W447*H447</f>
        <v>0</v>
      </c>
      <c r="AR447" s="152" t="s">
        <v>174</v>
      </c>
      <c r="AT447" s="152" t="s">
        <v>170</v>
      </c>
      <c r="AU447" s="152" t="s">
        <v>86</v>
      </c>
      <c r="AY447" s="18" t="s">
        <v>165</v>
      </c>
      <c r="BE447" s="153">
        <f>IF(O447="základní",K447,0)</f>
        <v>0</v>
      </c>
      <c r="BF447" s="153">
        <f>IF(O447="snížená",K447,0)</f>
        <v>0</v>
      </c>
      <c r="BG447" s="153">
        <f>IF(O447="zákl. přenesená",K447,0)</f>
        <v>0</v>
      </c>
      <c r="BH447" s="153">
        <f>IF(O447="sníž. přenesená",K447,0)</f>
        <v>0</v>
      </c>
      <c r="BI447" s="153">
        <f>IF(O447="nulová",K447,0)</f>
        <v>0</v>
      </c>
      <c r="BJ447" s="18" t="s">
        <v>84</v>
      </c>
      <c r="BK447" s="153">
        <f>ROUND(P447*H447,2)</f>
        <v>0</v>
      </c>
      <c r="BL447" s="18" t="s">
        <v>174</v>
      </c>
      <c r="BM447" s="152" t="s">
        <v>2097</v>
      </c>
    </row>
    <row r="448" spans="2:65" s="12" customFormat="1" x14ac:dyDescent="0.2">
      <c r="B448" s="164"/>
      <c r="D448" s="165" t="s">
        <v>603</v>
      </c>
      <c r="E448" s="166" t="s">
        <v>3</v>
      </c>
      <c r="F448" s="167" t="s">
        <v>2098</v>
      </c>
      <c r="H448" s="168">
        <v>29.8</v>
      </c>
      <c r="I448" s="169"/>
      <c r="J448" s="169"/>
      <c r="M448" s="164"/>
      <c r="N448" s="170"/>
      <c r="X448" s="171"/>
      <c r="AT448" s="166" t="s">
        <v>603</v>
      </c>
      <c r="AU448" s="166" t="s">
        <v>86</v>
      </c>
      <c r="AV448" s="12" t="s">
        <v>86</v>
      </c>
      <c r="AW448" s="12" t="s">
        <v>5</v>
      </c>
      <c r="AX448" s="12" t="s">
        <v>84</v>
      </c>
      <c r="AY448" s="166" t="s">
        <v>165</v>
      </c>
    </row>
    <row r="449" spans="2:65" s="1" customFormat="1" ht="37.75" customHeight="1" x14ac:dyDescent="0.2">
      <c r="B449" s="138"/>
      <c r="C449" s="139" t="s">
        <v>577</v>
      </c>
      <c r="D449" s="139" t="s">
        <v>170</v>
      </c>
      <c r="E449" s="140" t="s">
        <v>2099</v>
      </c>
      <c r="F449" s="141" t="s">
        <v>2100</v>
      </c>
      <c r="G449" s="142" t="s">
        <v>991</v>
      </c>
      <c r="H449" s="143">
        <v>214.5</v>
      </c>
      <c r="I449" s="144"/>
      <c r="J449" s="144"/>
      <c r="K449" s="145">
        <f>ROUND(P449*H449,2)</f>
        <v>0</v>
      </c>
      <c r="L449" s="146"/>
      <c r="M449" s="33"/>
      <c r="N449" s="147" t="s">
        <v>3</v>
      </c>
      <c r="O449" s="148" t="s">
        <v>45</v>
      </c>
      <c r="P449" s="149">
        <f>I449+J449</f>
        <v>0</v>
      </c>
      <c r="Q449" s="149">
        <f>ROUND(I449*H449,2)</f>
        <v>0</v>
      </c>
      <c r="R449" s="149">
        <f>ROUND(J449*H449,2)</f>
        <v>0</v>
      </c>
      <c r="T449" s="150">
        <f>S449*H449</f>
        <v>0</v>
      </c>
      <c r="U449" s="150">
        <v>1.2999999999999999E-4</v>
      </c>
      <c r="V449" s="150">
        <f>U449*H449</f>
        <v>2.7884999999999997E-2</v>
      </c>
      <c r="W449" s="150">
        <v>0</v>
      </c>
      <c r="X449" s="151">
        <f>W449*H449</f>
        <v>0</v>
      </c>
      <c r="AR449" s="152" t="s">
        <v>174</v>
      </c>
      <c r="AT449" s="152" t="s">
        <v>170</v>
      </c>
      <c r="AU449" s="152" t="s">
        <v>86</v>
      </c>
      <c r="AY449" s="18" t="s">
        <v>165</v>
      </c>
      <c r="BE449" s="153">
        <f>IF(O449="základní",K449,0)</f>
        <v>0</v>
      </c>
      <c r="BF449" s="153">
        <f>IF(O449="snížená",K449,0)</f>
        <v>0</v>
      </c>
      <c r="BG449" s="153">
        <f>IF(O449="zákl. přenesená",K449,0)</f>
        <v>0</v>
      </c>
      <c r="BH449" s="153">
        <f>IF(O449="sníž. přenesená",K449,0)</f>
        <v>0</v>
      </c>
      <c r="BI449" s="153">
        <f>IF(O449="nulová",K449,0)</f>
        <v>0</v>
      </c>
      <c r="BJ449" s="18" t="s">
        <v>84</v>
      </c>
      <c r="BK449" s="153">
        <f>ROUND(P449*H449,2)</f>
        <v>0</v>
      </c>
      <c r="BL449" s="18" t="s">
        <v>174</v>
      </c>
      <c r="BM449" s="152" t="s">
        <v>2101</v>
      </c>
    </row>
    <row r="450" spans="2:65" s="12" customFormat="1" x14ac:dyDescent="0.2">
      <c r="B450" s="164"/>
      <c r="D450" s="165" t="s">
        <v>603</v>
      </c>
      <c r="E450" s="166" t="s">
        <v>3</v>
      </c>
      <c r="F450" s="167" t="s">
        <v>2102</v>
      </c>
      <c r="H450" s="168">
        <v>214.5</v>
      </c>
      <c r="I450" s="169"/>
      <c r="J450" s="169"/>
      <c r="M450" s="164"/>
      <c r="N450" s="170"/>
      <c r="X450" s="171"/>
      <c r="AT450" s="166" t="s">
        <v>603</v>
      </c>
      <c r="AU450" s="166" t="s">
        <v>86</v>
      </c>
      <c r="AV450" s="12" t="s">
        <v>86</v>
      </c>
      <c r="AW450" s="12" t="s">
        <v>5</v>
      </c>
      <c r="AX450" s="12" t="s">
        <v>76</v>
      </c>
      <c r="AY450" s="166" t="s">
        <v>165</v>
      </c>
    </row>
    <row r="451" spans="2:65" s="13" customFormat="1" x14ac:dyDescent="0.2">
      <c r="B451" s="172"/>
      <c r="D451" s="165" t="s">
        <v>603</v>
      </c>
      <c r="E451" s="173" t="s">
        <v>3</v>
      </c>
      <c r="F451" s="174" t="s">
        <v>606</v>
      </c>
      <c r="H451" s="175">
        <v>214.5</v>
      </c>
      <c r="I451" s="176"/>
      <c r="J451" s="176"/>
      <c r="M451" s="172"/>
      <c r="N451" s="177"/>
      <c r="X451" s="178"/>
      <c r="AT451" s="173" t="s">
        <v>603</v>
      </c>
      <c r="AU451" s="173" t="s">
        <v>86</v>
      </c>
      <c r="AV451" s="13" t="s">
        <v>174</v>
      </c>
      <c r="AW451" s="13" t="s">
        <v>5</v>
      </c>
      <c r="AX451" s="13" t="s">
        <v>84</v>
      </c>
      <c r="AY451" s="173" t="s">
        <v>165</v>
      </c>
    </row>
    <row r="452" spans="2:65" s="1" customFormat="1" ht="33" customHeight="1" x14ac:dyDescent="0.2">
      <c r="B452" s="138"/>
      <c r="C452" s="139" t="s">
        <v>579</v>
      </c>
      <c r="D452" s="139" t="s">
        <v>170</v>
      </c>
      <c r="E452" s="140" t="s">
        <v>2103</v>
      </c>
      <c r="F452" s="141" t="s">
        <v>2104</v>
      </c>
      <c r="G452" s="142" t="s">
        <v>727</v>
      </c>
      <c r="H452" s="143">
        <v>67</v>
      </c>
      <c r="I452" s="144"/>
      <c r="J452" s="144"/>
      <c r="K452" s="145">
        <f>ROUND(P452*H452,2)</f>
        <v>0</v>
      </c>
      <c r="L452" s="146"/>
      <c r="M452" s="33"/>
      <c r="N452" s="147" t="s">
        <v>3</v>
      </c>
      <c r="O452" s="148" t="s">
        <v>45</v>
      </c>
      <c r="P452" s="149">
        <f>I452+J452</f>
        <v>0</v>
      </c>
      <c r="Q452" s="149">
        <f>ROUND(I452*H452,2)</f>
        <v>0</v>
      </c>
      <c r="R452" s="149">
        <f>ROUND(J452*H452,2)</f>
        <v>0</v>
      </c>
      <c r="T452" s="150">
        <f>S452*H452</f>
        <v>0</v>
      </c>
      <c r="U452" s="150">
        <v>0</v>
      </c>
      <c r="V452" s="150">
        <f>U452*H452</f>
        <v>0</v>
      </c>
      <c r="W452" s="150">
        <v>6.5699999999999995E-2</v>
      </c>
      <c r="X452" s="151">
        <f>W452*H452</f>
        <v>4.4018999999999995</v>
      </c>
      <c r="AR452" s="152" t="s">
        <v>174</v>
      </c>
      <c r="AT452" s="152" t="s">
        <v>170</v>
      </c>
      <c r="AU452" s="152" t="s">
        <v>86</v>
      </c>
      <c r="AY452" s="18" t="s">
        <v>165</v>
      </c>
      <c r="BE452" s="153">
        <f>IF(O452="základní",K452,0)</f>
        <v>0</v>
      </c>
      <c r="BF452" s="153">
        <f>IF(O452="snížená",K452,0)</f>
        <v>0</v>
      </c>
      <c r="BG452" s="153">
        <f>IF(O452="zákl. přenesená",K452,0)</f>
        <v>0</v>
      </c>
      <c r="BH452" s="153">
        <f>IF(O452="sníž. přenesená",K452,0)</f>
        <v>0</v>
      </c>
      <c r="BI452" s="153">
        <f>IF(O452="nulová",K452,0)</f>
        <v>0</v>
      </c>
      <c r="BJ452" s="18" t="s">
        <v>84</v>
      </c>
      <c r="BK452" s="153">
        <f>ROUND(P452*H452,2)</f>
        <v>0</v>
      </c>
      <c r="BL452" s="18" t="s">
        <v>174</v>
      </c>
      <c r="BM452" s="152" t="s">
        <v>2105</v>
      </c>
    </row>
    <row r="453" spans="2:65" s="1" customFormat="1" ht="24.15" customHeight="1" x14ac:dyDescent="0.2">
      <c r="B453" s="138"/>
      <c r="C453" s="139" t="s">
        <v>581</v>
      </c>
      <c r="D453" s="139" t="s">
        <v>170</v>
      </c>
      <c r="E453" s="140" t="s">
        <v>2106</v>
      </c>
      <c r="F453" s="141" t="s">
        <v>2107</v>
      </c>
      <c r="G453" s="142" t="s">
        <v>173</v>
      </c>
      <c r="H453" s="143">
        <v>133</v>
      </c>
      <c r="I453" s="144"/>
      <c r="J453" s="144"/>
      <c r="K453" s="145">
        <f>ROUND(P453*H453,2)</f>
        <v>0</v>
      </c>
      <c r="L453" s="146"/>
      <c r="M453" s="33"/>
      <c r="N453" s="147" t="s">
        <v>3</v>
      </c>
      <c r="O453" s="148" t="s">
        <v>45</v>
      </c>
      <c r="P453" s="149">
        <f>I453+J453</f>
        <v>0</v>
      </c>
      <c r="Q453" s="149">
        <f>ROUND(I453*H453,2)</f>
        <v>0</v>
      </c>
      <c r="R453" s="149">
        <f>ROUND(J453*H453,2)</f>
        <v>0</v>
      </c>
      <c r="T453" s="150">
        <f>S453*H453</f>
        <v>0</v>
      </c>
      <c r="U453" s="150">
        <v>0</v>
      </c>
      <c r="V453" s="150">
        <f>U453*H453</f>
        <v>0</v>
      </c>
      <c r="W453" s="150">
        <v>3.48E-3</v>
      </c>
      <c r="X453" s="151">
        <f>W453*H453</f>
        <v>0.46284000000000003</v>
      </c>
      <c r="AR453" s="152" t="s">
        <v>174</v>
      </c>
      <c r="AT453" s="152" t="s">
        <v>170</v>
      </c>
      <c r="AU453" s="152" t="s">
        <v>86</v>
      </c>
      <c r="AY453" s="18" t="s">
        <v>165</v>
      </c>
      <c r="BE453" s="153">
        <f>IF(O453="základní",K453,0)</f>
        <v>0</v>
      </c>
      <c r="BF453" s="153">
        <f>IF(O453="snížená",K453,0)</f>
        <v>0</v>
      </c>
      <c r="BG453" s="153">
        <f>IF(O453="zákl. přenesená",K453,0)</f>
        <v>0</v>
      </c>
      <c r="BH453" s="153">
        <f>IF(O453="sníž. přenesená",K453,0)</f>
        <v>0</v>
      </c>
      <c r="BI453" s="153">
        <f>IF(O453="nulová",K453,0)</f>
        <v>0</v>
      </c>
      <c r="BJ453" s="18" t="s">
        <v>84</v>
      </c>
      <c r="BK453" s="153">
        <f>ROUND(P453*H453,2)</f>
        <v>0</v>
      </c>
      <c r="BL453" s="18" t="s">
        <v>174</v>
      </c>
      <c r="BM453" s="152" t="s">
        <v>2108</v>
      </c>
    </row>
    <row r="454" spans="2:65" s="11" customFormat="1" ht="22.75" customHeight="1" x14ac:dyDescent="0.25">
      <c r="B454" s="125"/>
      <c r="D454" s="126" t="s">
        <v>75</v>
      </c>
      <c r="E454" s="136" t="s">
        <v>515</v>
      </c>
      <c r="F454" s="136" t="s">
        <v>2109</v>
      </c>
      <c r="I454" s="128"/>
      <c r="J454" s="128"/>
      <c r="K454" s="137">
        <f>BK454</f>
        <v>0</v>
      </c>
      <c r="M454" s="125"/>
      <c r="N454" s="130"/>
      <c r="Q454" s="131">
        <f>Q455+SUM(Q456:Q486)</f>
        <v>0</v>
      </c>
      <c r="R454" s="131">
        <f>R455+SUM(R456:R486)</f>
        <v>0</v>
      </c>
      <c r="T454" s="132">
        <f>T455+SUM(T456:T486)</f>
        <v>0</v>
      </c>
      <c r="V454" s="132">
        <f>V455+SUM(V456:V486)</f>
        <v>154.15016202000001</v>
      </c>
      <c r="X454" s="133">
        <f>X455+SUM(X456:X486)</f>
        <v>0</v>
      </c>
      <c r="AR454" s="126" t="s">
        <v>84</v>
      </c>
      <c r="AT454" s="134" t="s">
        <v>75</v>
      </c>
      <c r="AU454" s="134" t="s">
        <v>84</v>
      </c>
      <c r="AY454" s="126" t="s">
        <v>165</v>
      </c>
      <c r="BK454" s="135">
        <f>BK455+SUM(BK456:BK486)</f>
        <v>0</v>
      </c>
    </row>
    <row r="455" spans="2:65" s="1" customFormat="1" ht="33" customHeight="1" x14ac:dyDescent="0.2">
      <c r="B455" s="138"/>
      <c r="C455" s="139" t="s">
        <v>589</v>
      </c>
      <c r="D455" s="139" t="s">
        <v>170</v>
      </c>
      <c r="E455" s="140" t="s">
        <v>2110</v>
      </c>
      <c r="F455" s="141" t="s">
        <v>2111</v>
      </c>
      <c r="G455" s="142" t="s">
        <v>173</v>
      </c>
      <c r="H455" s="143">
        <v>727.35</v>
      </c>
      <c r="I455" s="144"/>
      <c r="J455" s="144"/>
      <c r="K455" s="145">
        <f>ROUND(P455*H455,2)</f>
        <v>0</v>
      </c>
      <c r="L455" s="146"/>
      <c r="M455" s="33"/>
      <c r="N455" s="147" t="s">
        <v>3</v>
      </c>
      <c r="O455" s="148" t="s">
        <v>45</v>
      </c>
      <c r="P455" s="149">
        <f>I455+J455</f>
        <v>0</v>
      </c>
      <c r="Q455" s="149">
        <f>ROUND(I455*H455,2)</f>
        <v>0</v>
      </c>
      <c r="R455" s="149">
        <f>ROUND(J455*H455,2)</f>
        <v>0</v>
      </c>
      <c r="T455" s="150">
        <f>S455*H455</f>
        <v>0</v>
      </c>
      <c r="U455" s="150">
        <v>0.15540000000000001</v>
      </c>
      <c r="V455" s="150">
        <f>U455*H455</f>
        <v>113.03019</v>
      </c>
      <c r="W455" s="150">
        <v>0</v>
      </c>
      <c r="X455" s="151">
        <f>W455*H455</f>
        <v>0</v>
      </c>
      <c r="AR455" s="152" t="s">
        <v>174</v>
      </c>
      <c r="AT455" s="152" t="s">
        <v>170</v>
      </c>
      <c r="AU455" s="152" t="s">
        <v>86</v>
      </c>
      <c r="AY455" s="18" t="s">
        <v>165</v>
      </c>
      <c r="BE455" s="153">
        <f>IF(O455="základní",K455,0)</f>
        <v>0</v>
      </c>
      <c r="BF455" s="153">
        <f>IF(O455="snížená",K455,0)</f>
        <v>0</v>
      </c>
      <c r="BG455" s="153">
        <f>IF(O455="zákl. přenesená",K455,0)</f>
        <v>0</v>
      </c>
      <c r="BH455" s="153">
        <f>IF(O455="sníž. přenesená",K455,0)</f>
        <v>0</v>
      </c>
      <c r="BI455" s="153">
        <f>IF(O455="nulová",K455,0)</f>
        <v>0</v>
      </c>
      <c r="BJ455" s="18" t="s">
        <v>84</v>
      </c>
      <c r="BK455" s="153">
        <f>ROUND(P455*H455,2)</f>
        <v>0</v>
      </c>
      <c r="BL455" s="18" t="s">
        <v>174</v>
      </c>
      <c r="BM455" s="152" t="s">
        <v>2112</v>
      </c>
    </row>
    <row r="456" spans="2:65" s="14" customFormat="1" x14ac:dyDescent="0.2">
      <c r="B456" s="185"/>
      <c r="D456" s="165" t="s">
        <v>603</v>
      </c>
      <c r="E456" s="186" t="s">
        <v>3</v>
      </c>
      <c r="F456" s="187" t="s">
        <v>2113</v>
      </c>
      <c r="H456" s="186" t="s">
        <v>3</v>
      </c>
      <c r="I456" s="188"/>
      <c r="J456" s="188"/>
      <c r="M456" s="185"/>
      <c r="N456" s="189"/>
      <c r="X456" s="190"/>
      <c r="AT456" s="186" t="s">
        <v>603</v>
      </c>
      <c r="AU456" s="186" t="s">
        <v>86</v>
      </c>
      <c r="AV456" s="14" t="s">
        <v>84</v>
      </c>
      <c r="AW456" s="14" t="s">
        <v>5</v>
      </c>
      <c r="AX456" s="14" t="s">
        <v>76</v>
      </c>
      <c r="AY456" s="186" t="s">
        <v>165</v>
      </c>
    </row>
    <row r="457" spans="2:65" s="12" customFormat="1" x14ac:dyDescent="0.2">
      <c r="B457" s="164"/>
      <c r="D457" s="165" t="s">
        <v>603</v>
      </c>
      <c r="E457" s="166" t="s">
        <v>3</v>
      </c>
      <c r="F457" s="167" t="s">
        <v>2114</v>
      </c>
      <c r="H457" s="168">
        <v>596.92999999999995</v>
      </c>
      <c r="I457" s="169"/>
      <c r="J457" s="169"/>
      <c r="M457" s="164"/>
      <c r="N457" s="170"/>
      <c r="X457" s="171"/>
      <c r="AT457" s="166" t="s">
        <v>603</v>
      </c>
      <c r="AU457" s="166" t="s">
        <v>86</v>
      </c>
      <c r="AV457" s="12" t="s">
        <v>86</v>
      </c>
      <c r="AW457" s="12" t="s">
        <v>5</v>
      </c>
      <c r="AX457" s="12" t="s">
        <v>76</v>
      </c>
      <c r="AY457" s="166" t="s">
        <v>165</v>
      </c>
    </row>
    <row r="458" spans="2:65" s="14" customFormat="1" x14ac:dyDescent="0.2">
      <c r="B458" s="185"/>
      <c r="D458" s="165" t="s">
        <v>603</v>
      </c>
      <c r="E458" s="186" t="s">
        <v>3</v>
      </c>
      <c r="F458" s="187" t="s">
        <v>2115</v>
      </c>
      <c r="H458" s="186" t="s">
        <v>3</v>
      </c>
      <c r="I458" s="188"/>
      <c r="J458" s="188"/>
      <c r="M458" s="185"/>
      <c r="N458" s="189"/>
      <c r="X458" s="190"/>
      <c r="AT458" s="186" t="s">
        <v>603</v>
      </c>
      <c r="AU458" s="186" t="s">
        <v>86</v>
      </c>
      <c r="AV458" s="14" t="s">
        <v>84</v>
      </c>
      <c r="AW458" s="14" t="s">
        <v>5</v>
      </c>
      <c r="AX458" s="14" t="s">
        <v>76</v>
      </c>
      <c r="AY458" s="186" t="s">
        <v>165</v>
      </c>
    </row>
    <row r="459" spans="2:65" s="12" customFormat="1" x14ac:dyDescent="0.2">
      <c r="B459" s="164"/>
      <c r="D459" s="165" t="s">
        <v>603</v>
      </c>
      <c r="E459" s="166" t="s">
        <v>3</v>
      </c>
      <c r="F459" s="167" t="s">
        <v>2116</v>
      </c>
      <c r="H459" s="168">
        <v>3</v>
      </c>
      <c r="I459" s="169"/>
      <c r="J459" s="169"/>
      <c r="M459" s="164"/>
      <c r="N459" s="170"/>
      <c r="X459" s="171"/>
      <c r="AT459" s="166" t="s">
        <v>603</v>
      </c>
      <c r="AU459" s="166" t="s">
        <v>86</v>
      </c>
      <c r="AV459" s="12" t="s">
        <v>86</v>
      </c>
      <c r="AW459" s="12" t="s">
        <v>5</v>
      </c>
      <c r="AX459" s="12" t="s">
        <v>76</v>
      </c>
      <c r="AY459" s="166" t="s">
        <v>165</v>
      </c>
    </row>
    <row r="460" spans="2:65" s="14" customFormat="1" x14ac:dyDescent="0.2">
      <c r="B460" s="185"/>
      <c r="D460" s="165" t="s">
        <v>603</v>
      </c>
      <c r="E460" s="186" t="s">
        <v>3</v>
      </c>
      <c r="F460" s="187" t="s">
        <v>2117</v>
      </c>
      <c r="H460" s="186" t="s">
        <v>3</v>
      </c>
      <c r="I460" s="188"/>
      <c r="J460" s="188"/>
      <c r="M460" s="185"/>
      <c r="N460" s="189"/>
      <c r="X460" s="190"/>
      <c r="AT460" s="186" t="s">
        <v>603</v>
      </c>
      <c r="AU460" s="186" t="s">
        <v>86</v>
      </c>
      <c r="AV460" s="14" t="s">
        <v>84</v>
      </c>
      <c r="AW460" s="14" t="s">
        <v>5</v>
      </c>
      <c r="AX460" s="14" t="s">
        <v>76</v>
      </c>
      <c r="AY460" s="186" t="s">
        <v>165</v>
      </c>
    </row>
    <row r="461" spans="2:65" s="12" customFormat="1" x14ac:dyDescent="0.2">
      <c r="B461" s="164"/>
      <c r="D461" s="165" t="s">
        <v>603</v>
      </c>
      <c r="E461" s="166" t="s">
        <v>3</v>
      </c>
      <c r="F461" s="167" t="s">
        <v>164</v>
      </c>
      <c r="H461" s="168">
        <v>3</v>
      </c>
      <c r="I461" s="169"/>
      <c r="J461" s="169"/>
      <c r="M461" s="164"/>
      <c r="N461" s="170"/>
      <c r="X461" s="171"/>
      <c r="AT461" s="166" t="s">
        <v>603</v>
      </c>
      <c r="AU461" s="166" t="s">
        <v>86</v>
      </c>
      <c r="AV461" s="12" t="s">
        <v>86</v>
      </c>
      <c r="AW461" s="12" t="s">
        <v>5</v>
      </c>
      <c r="AX461" s="12" t="s">
        <v>76</v>
      </c>
      <c r="AY461" s="166" t="s">
        <v>165</v>
      </c>
    </row>
    <row r="462" spans="2:65" s="14" customFormat="1" ht="20" x14ac:dyDescent="0.2">
      <c r="B462" s="185"/>
      <c r="D462" s="165" t="s">
        <v>603</v>
      </c>
      <c r="E462" s="186" t="s">
        <v>3</v>
      </c>
      <c r="F462" s="187" t="s">
        <v>2118</v>
      </c>
      <c r="H462" s="186" t="s">
        <v>3</v>
      </c>
      <c r="I462" s="188"/>
      <c r="J462" s="188"/>
      <c r="M462" s="185"/>
      <c r="N462" s="189"/>
      <c r="X462" s="190"/>
      <c r="AT462" s="186" t="s">
        <v>603</v>
      </c>
      <c r="AU462" s="186" t="s">
        <v>86</v>
      </c>
      <c r="AV462" s="14" t="s">
        <v>84</v>
      </c>
      <c r="AW462" s="14" t="s">
        <v>5</v>
      </c>
      <c r="AX462" s="14" t="s">
        <v>76</v>
      </c>
      <c r="AY462" s="186" t="s">
        <v>165</v>
      </c>
    </row>
    <row r="463" spans="2:65" s="12" customFormat="1" x14ac:dyDescent="0.2">
      <c r="B463" s="164"/>
      <c r="D463" s="165" t="s">
        <v>603</v>
      </c>
      <c r="E463" s="166" t="s">
        <v>3</v>
      </c>
      <c r="F463" s="167" t="s">
        <v>2119</v>
      </c>
      <c r="H463" s="168">
        <v>124.42</v>
      </c>
      <c r="I463" s="169"/>
      <c r="J463" s="169"/>
      <c r="M463" s="164"/>
      <c r="N463" s="170"/>
      <c r="X463" s="171"/>
      <c r="AT463" s="166" t="s">
        <v>603</v>
      </c>
      <c r="AU463" s="166" t="s">
        <v>86</v>
      </c>
      <c r="AV463" s="12" t="s">
        <v>86</v>
      </c>
      <c r="AW463" s="12" t="s">
        <v>5</v>
      </c>
      <c r="AX463" s="12" t="s">
        <v>76</v>
      </c>
      <c r="AY463" s="166" t="s">
        <v>165</v>
      </c>
    </row>
    <row r="464" spans="2:65" s="13" customFormat="1" x14ac:dyDescent="0.2">
      <c r="B464" s="172"/>
      <c r="D464" s="165" t="s">
        <v>603</v>
      </c>
      <c r="E464" s="173" t="s">
        <v>3</v>
      </c>
      <c r="F464" s="174" t="s">
        <v>606</v>
      </c>
      <c r="H464" s="175">
        <v>727.34999999999991</v>
      </c>
      <c r="I464" s="176"/>
      <c r="J464" s="176"/>
      <c r="M464" s="172"/>
      <c r="N464" s="177"/>
      <c r="X464" s="178"/>
      <c r="AT464" s="173" t="s">
        <v>603</v>
      </c>
      <c r="AU464" s="173" t="s">
        <v>86</v>
      </c>
      <c r="AV464" s="13" t="s">
        <v>174</v>
      </c>
      <c r="AW464" s="13" t="s">
        <v>5</v>
      </c>
      <c r="AX464" s="13" t="s">
        <v>84</v>
      </c>
      <c r="AY464" s="173" t="s">
        <v>165</v>
      </c>
    </row>
    <row r="465" spans="2:65" s="1" customFormat="1" ht="21.75" customHeight="1" x14ac:dyDescent="0.2">
      <c r="B465" s="138"/>
      <c r="C465" s="154" t="s">
        <v>594</v>
      </c>
      <c r="D465" s="154" t="s">
        <v>162</v>
      </c>
      <c r="E465" s="155" t="s">
        <v>2120</v>
      </c>
      <c r="F465" s="156" t="s">
        <v>2121</v>
      </c>
      <c r="G465" s="157" t="s">
        <v>173</v>
      </c>
      <c r="H465" s="158">
        <v>626.77700000000004</v>
      </c>
      <c r="I465" s="159"/>
      <c r="J465" s="160"/>
      <c r="K465" s="161">
        <f>ROUND(P465*H465,2)</f>
        <v>0</v>
      </c>
      <c r="L465" s="160"/>
      <c r="M465" s="162"/>
      <c r="N465" s="163" t="s">
        <v>3</v>
      </c>
      <c r="O465" s="148" t="s">
        <v>45</v>
      </c>
      <c r="P465" s="149">
        <f>I465+J465</f>
        <v>0</v>
      </c>
      <c r="Q465" s="149">
        <f>ROUND(I465*H465,2)</f>
        <v>0</v>
      </c>
      <c r="R465" s="149">
        <f>ROUND(J465*H465,2)</f>
        <v>0</v>
      </c>
      <c r="T465" s="150">
        <f>S465*H465</f>
        <v>0</v>
      </c>
      <c r="U465" s="150">
        <v>4.8300000000000003E-2</v>
      </c>
      <c r="V465" s="150">
        <f>U465*H465</f>
        <v>30.273329100000005</v>
      </c>
      <c r="W465" s="150">
        <v>0</v>
      </c>
      <c r="X465" s="151">
        <f>W465*H465</f>
        <v>0</v>
      </c>
      <c r="AR465" s="152" t="s">
        <v>193</v>
      </c>
      <c r="AT465" s="152" t="s">
        <v>162</v>
      </c>
      <c r="AU465" s="152" t="s">
        <v>86</v>
      </c>
      <c r="AY465" s="18" t="s">
        <v>165</v>
      </c>
      <c r="BE465" s="153">
        <f>IF(O465="základní",K465,0)</f>
        <v>0</v>
      </c>
      <c r="BF465" s="153">
        <f>IF(O465="snížená",K465,0)</f>
        <v>0</v>
      </c>
      <c r="BG465" s="153">
        <f>IF(O465="zákl. přenesená",K465,0)</f>
        <v>0</v>
      </c>
      <c r="BH465" s="153">
        <f>IF(O465="sníž. přenesená",K465,0)</f>
        <v>0</v>
      </c>
      <c r="BI465" s="153">
        <f>IF(O465="nulová",K465,0)</f>
        <v>0</v>
      </c>
      <c r="BJ465" s="18" t="s">
        <v>84</v>
      </c>
      <c r="BK465" s="153">
        <f>ROUND(P465*H465,2)</f>
        <v>0</v>
      </c>
      <c r="BL465" s="18" t="s">
        <v>174</v>
      </c>
      <c r="BM465" s="152" t="s">
        <v>2122</v>
      </c>
    </row>
    <row r="466" spans="2:65" s="12" customFormat="1" x14ac:dyDescent="0.2">
      <c r="B466" s="164"/>
      <c r="D466" s="165" t="s">
        <v>603</v>
      </c>
      <c r="E466" s="166" t="s">
        <v>3</v>
      </c>
      <c r="F466" s="167" t="s">
        <v>2123</v>
      </c>
      <c r="H466" s="168">
        <v>626.77700000000004</v>
      </c>
      <c r="I466" s="169"/>
      <c r="J466" s="169"/>
      <c r="M466" s="164"/>
      <c r="N466" s="170"/>
      <c r="X466" s="171"/>
      <c r="AT466" s="166" t="s">
        <v>603</v>
      </c>
      <c r="AU466" s="166" t="s">
        <v>86</v>
      </c>
      <c r="AV466" s="12" t="s">
        <v>86</v>
      </c>
      <c r="AW466" s="12" t="s">
        <v>5</v>
      </c>
      <c r="AX466" s="12" t="s">
        <v>84</v>
      </c>
      <c r="AY466" s="166" t="s">
        <v>165</v>
      </c>
    </row>
    <row r="467" spans="2:65" s="1" customFormat="1" ht="16.5" customHeight="1" x14ac:dyDescent="0.2">
      <c r="B467" s="138"/>
      <c r="C467" s="154" t="s">
        <v>599</v>
      </c>
      <c r="D467" s="154" t="s">
        <v>162</v>
      </c>
      <c r="E467" s="155" t="s">
        <v>2124</v>
      </c>
      <c r="F467" s="156" t="s">
        <v>2125</v>
      </c>
      <c r="G467" s="157" t="s">
        <v>173</v>
      </c>
      <c r="H467" s="158">
        <v>3.15</v>
      </c>
      <c r="I467" s="159"/>
      <c r="J467" s="160"/>
      <c r="K467" s="161">
        <f>ROUND(P467*H467,2)</f>
        <v>0</v>
      </c>
      <c r="L467" s="160"/>
      <c r="M467" s="162"/>
      <c r="N467" s="163" t="s">
        <v>3</v>
      </c>
      <c r="O467" s="148" t="s">
        <v>45</v>
      </c>
      <c r="P467" s="149">
        <f>I467+J467</f>
        <v>0</v>
      </c>
      <c r="Q467" s="149">
        <f>ROUND(I467*H467,2)</f>
        <v>0</v>
      </c>
      <c r="R467" s="149">
        <f>ROUND(J467*H467,2)</f>
        <v>0</v>
      </c>
      <c r="T467" s="150">
        <f>S467*H467</f>
        <v>0</v>
      </c>
      <c r="U467" s="150">
        <v>0.08</v>
      </c>
      <c r="V467" s="150">
        <f>U467*H467</f>
        <v>0.252</v>
      </c>
      <c r="W467" s="150">
        <v>0</v>
      </c>
      <c r="X467" s="151">
        <f>W467*H467</f>
        <v>0</v>
      </c>
      <c r="AR467" s="152" t="s">
        <v>193</v>
      </c>
      <c r="AT467" s="152" t="s">
        <v>162</v>
      </c>
      <c r="AU467" s="152" t="s">
        <v>86</v>
      </c>
      <c r="AY467" s="18" t="s">
        <v>165</v>
      </c>
      <c r="BE467" s="153">
        <f>IF(O467="základní",K467,0)</f>
        <v>0</v>
      </c>
      <c r="BF467" s="153">
        <f>IF(O467="snížená",K467,0)</f>
        <v>0</v>
      </c>
      <c r="BG467" s="153">
        <f>IF(O467="zákl. přenesená",K467,0)</f>
        <v>0</v>
      </c>
      <c r="BH467" s="153">
        <f>IF(O467="sníž. přenesená",K467,0)</f>
        <v>0</v>
      </c>
      <c r="BI467" s="153">
        <f>IF(O467="nulová",K467,0)</f>
        <v>0</v>
      </c>
      <c r="BJ467" s="18" t="s">
        <v>84</v>
      </c>
      <c r="BK467" s="153">
        <f>ROUND(P467*H467,2)</f>
        <v>0</v>
      </c>
      <c r="BL467" s="18" t="s">
        <v>174</v>
      </c>
      <c r="BM467" s="152" t="s">
        <v>2126</v>
      </c>
    </row>
    <row r="468" spans="2:65" s="12" customFormat="1" x14ac:dyDescent="0.2">
      <c r="B468" s="164"/>
      <c r="D468" s="165" t="s">
        <v>603</v>
      </c>
      <c r="E468" s="166" t="s">
        <v>3</v>
      </c>
      <c r="F468" s="167" t="s">
        <v>2127</v>
      </c>
      <c r="H468" s="168">
        <v>3.15</v>
      </c>
      <c r="I468" s="169"/>
      <c r="J468" s="169"/>
      <c r="M468" s="164"/>
      <c r="N468" s="170"/>
      <c r="X468" s="171"/>
      <c r="AT468" s="166" t="s">
        <v>603</v>
      </c>
      <c r="AU468" s="166" t="s">
        <v>86</v>
      </c>
      <c r="AV468" s="12" t="s">
        <v>86</v>
      </c>
      <c r="AW468" s="12" t="s">
        <v>5</v>
      </c>
      <c r="AX468" s="12" t="s">
        <v>84</v>
      </c>
      <c r="AY468" s="166" t="s">
        <v>165</v>
      </c>
    </row>
    <row r="469" spans="2:65" s="1" customFormat="1" ht="24.15" customHeight="1" x14ac:dyDescent="0.2">
      <c r="B469" s="138"/>
      <c r="C469" s="154" t="s">
        <v>607</v>
      </c>
      <c r="D469" s="154" t="s">
        <v>162</v>
      </c>
      <c r="E469" s="155" t="s">
        <v>2128</v>
      </c>
      <c r="F469" s="156" t="s">
        <v>2129</v>
      </c>
      <c r="G469" s="157" t="s">
        <v>173</v>
      </c>
      <c r="H469" s="158">
        <v>3</v>
      </c>
      <c r="I469" s="159"/>
      <c r="J469" s="160"/>
      <c r="K469" s="161">
        <f>ROUND(P469*H469,2)</f>
        <v>0</v>
      </c>
      <c r="L469" s="160"/>
      <c r="M469" s="162"/>
      <c r="N469" s="163" t="s">
        <v>3</v>
      </c>
      <c r="O469" s="148" t="s">
        <v>45</v>
      </c>
      <c r="P469" s="149">
        <f>I469+J469</f>
        <v>0</v>
      </c>
      <c r="Q469" s="149">
        <f>ROUND(I469*H469,2)</f>
        <v>0</v>
      </c>
      <c r="R469" s="149">
        <f>ROUND(J469*H469,2)</f>
        <v>0</v>
      </c>
      <c r="T469" s="150">
        <f>S469*H469</f>
        <v>0</v>
      </c>
      <c r="U469" s="150">
        <v>6.5670000000000006E-2</v>
      </c>
      <c r="V469" s="150">
        <f>U469*H469</f>
        <v>0.19701000000000002</v>
      </c>
      <c r="W469" s="150">
        <v>0</v>
      </c>
      <c r="X469" s="151">
        <f>W469*H469</f>
        <v>0</v>
      </c>
      <c r="AR469" s="152" t="s">
        <v>193</v>
      </c>
      <c r="AT469" s="152" t="s">
        <v>162</v>
      </c>
      <c r="AU469" s="152" t="s">
        <v>86</v>
      </c>
      <c r="AY469" s="18" t="s">
        <v>165</v>
      </c>
      <c r="BE469" s="153">
        <f>IF(O469="základní",K469,0)</f>
        <v>0</v>
      </c>
      <c r="BF469" s="153">
        <f>IF(O469="snížená",K469,0)</f>
        <v>0</v>
      </c>
      <c r="BG469" s="153">
        <f>IF(O469="zákl. přenesená",K469,0)</f>
        <v>0</v>
      </c>
      <c r="BH469" s="153">
        <f>IF(O469="sníž. přenesená",K469,0)</f>
        <v>0</v>
      </c>
      <c r="BI469" s="153">
        <f>IF(O469="nulová",K469,0)</f>
        <v>0</v>
      </c>
      <c r="BJ469" s="18" t="s">
        <v>84</v>
      </c>
      <c r="BK469" s="153">
        <f>ROUND(P469*H469,2)</f>
        <v>0</v>
      </c>
      <c r="BL469" s="18" t="s">
        <v>174</v>
      </c>
      <c r="BM469" s="152" t="s">
        <v>2130</v>
      </c>
    </row>
    <row r="470" spans="2:65" s="14" customFormat="1" x14ac:dyDescent="0.2">
      <c r="B470" s="185"/>
      <c r="D470" s="165" t="s">
        <v>603</v>
      </c>
      <c r="E470" s="186" t="s">
        <v>3</v>
      </c>
      <c r="F470" s="187" t="s">
        <v>2131</v>
      </c>
      <c r="H470" s="186" t="s">
        <v>3</v>
      </c>
      <c r="I470" s="188"/>
      <c r="J470" s="188"/>
      <c r="M470" s="185"/>
      <c r="N470" s="189"/>
      <c r="X470" s="190"/>
      <c r="AT470" s="186" t="s">
        <v>603</v>
      </c>
      <c r="AU470" s="186" t="s">
        <v>86</v>
      </c>
      <c r="AV470" s="14" t="s">
        <v>84</v>
      </c>
      <c r="AW470" s="14" t="s">
        <v>5</v>
      </c>
      <c r="AX470" s="14" t="s">
        <v>76</v>
      </c>
      <c r="AY470" s="186" t="s">
        <v>165</v>
      </c>
    </row>
    <row r="471" spans="2:65" s="12" customFormat="1" x14ac:dyDescent="0.2">
      <c r="B471" s="164"/>
      <c r="D471" s="165" t="s">
        <v>603</v>
      </c>
      <c r="E471" s="166" t="s">
        <v>3</v>
      </c>
      <c r="F471" s="167" t="s">
        <v>2116</v>
      </c>
      <c r="H471" s="168">
        <v>3</v>
      </c>
      <c r="I471" s="169"/>
      <c r="J471" s="169"/>
      <c r="M471" s="164"/>
      <c r="N471" s="170"/>
      <c r="X471" s="171"/>
      <c r="AT471" s="166" t="s">
        <v>603</v>
      </c>
      <c r="AU471" s="166" t="s">
        <v>86</v>
      </c>
      <c r="AV471" s="12" t="s">
        <v>86</v>
      </c>
      <c r="AW471" s="12" t="s">
        <v>5</v>
      </c>
      <c r="AX471" s="12" t="s">
        <v>84</v>
      </c>
      <c r="AY471" s="166" t="s">
        <v>165</v>
      </c>
    </row>
    <row r="472" spans="2:65" s="1" customFormat="1" ht="16.5" customHeight="1" x14ac:dyDescent="0.2">
      <c r="B472" s="138"/>
      <c r="C472" s="154" t="s">
        <v>612</v>
      </c>
      <c r="D472" s="154" t="s">
        <v>162</v>
      </c>
      <c r="E472" s="155" t="s">
        <v>2132</v>
      </c>
      <c r="F472" s="156" t="s">
        <v>2133</v>
      </c>
      <c r="G472" s="157" t="s">
        <v>173</v>
      </c>
      <c r="H472" s="158">
        <v>130.64099999999999</v>
      </c>
      <c r="I472" s="159"/>
      <c r="J472" s="160"/>
      <c r="K472" s="161">
        <f>ROUND(P472*H472,2)</f>
        <v>0</v>
      </c>
      <c r="L472" s="160"/>
      <c r="M472" s="162"/>
      <c r="N472" s="163" t="s">
        <v>3</v>
      </c>
      <c r="O472" s="148" t="s">
        <v>45</v>
      </c>
      <c r="P472" s="149">
        <f>I472+J472</f>
        <v>0</v>
      </c>
      <c r="Q472" s="149">
        <f>ROUND(I472*H472,2)</f>
        <v>0</v>
      </c>
      <c r="R472" s="149">
        <f>ROUND(J472*H472,2)</f>
        <v>0</v>
      </c>
      <c r="T472" s="150">
        <f>S472*H472</f>
        <v>0</v>
      </c>
      <c r="U472" s="150">
        <v>5.6120000000000003E-2</v>
      </c>
      <c r="V472" s="150">
        <f>U472*H472</f>
        <v>7.3315729200000002</v>
      </c>
      <c r="W472" s="150">
        <v>0</v>
      </c>
      <c r="X472" s="151">
        <f>W472*H472</f>
        <v>0</v>
      </c>
      <c r="AR472" s="152" t="s">
        <v>193</v>
      </c>
      <c r="AT472" s="152" t="s">
        <v>162</v>
      </c>
      <c r="AU472" s="152" t="s">
        <v>86</v>
      </c>
      <c r="AY472" s="18" t="s">
        <v>165</v>
      </c>
      <c r="BE472" s="153">
        <f>IF(O472="základní",K472,0)</f>
        <v>0</v>
      </c>
      <c r="BF472" s="153">
        <f>IF(O472="snížená",K472,0)</f>
        <v>0</v>
      </c>
      <c r="BG472" s="153">
        <f>IF(O472="zákl. přenesená",K472,0)</f>
        <v>0</v>
      </c>
      <c r="BH472" s="153">
        <f>IF(O472="sníž. přenesená",K472,0)</f>
        <v>0</v>
      </c>
      <c r="BI472" s="153">
        <f>IF(O472="nulová",K472,0)</f>
        <v>0</v>
      </c>
      <c r="BJ472" s="18" t="s">
        <v>84</v>
      </c>
      <c r="BK472" s="153">
        <f>ROUND(P472*H472,2)</f>
        <v>0</v>
      </c>
      <c r="BL472" s="18" t="s">
        <v>174</v>
      </c>
      <c r="BM472" s="152" t="s">
        <v>2134</v>
      </c>
    </row>
    <row r="473" spans="2:65" s="12" customFormat="1" x14ac:dyDescent="0.2">
      <c r="B473" s="164"/>
      <c r="D473" s="165" t="s">
        <v>603</v>
      </c>
      <c r="E473" s="166" t="s">
        <v>3</v>
      </c>
      <c r="F473" s="167" t="s">
        <v>2135</v>
      </c>
      <c r="H473" s="168">
        <v>130.64099999999999</v>
      </c>
      <c r="I473" s="169"/>
      <c r="J473" s="169"/>
      <c r="M473" s="164"/>
      <c r="N473" s="170"/>
      <c r="X473" s="171"/>
      <c r="AT473" s="166" t="s">
        <v>603</v>
      </c>
      <c r="AU473" s="166" t="s">
        <v>86</v>
      </c>
      <c r="AV473" s="12" t="s">
        <v>86</v>
      </c>
      <c r="AW473" s="12" t="s">
        <v>5</v>
      </c>
      <c r="AX473" s="12" t="s">
        <v>84</v>
      </c>
      <c r="AY473" s="166" t="s">
        <v>165</v>
      </c>
    </row>
    <row r="474" spans="2:65" s="1" customFormat="1" ht="33" customHeight="1" x14ac:dyDescent="0.2">
      <c r="B474" s="138"/>
      <c r="C474" s="139" t="s">
        <v>618</v>
      </c>
      <c r="D474" s="139" t="s">
        <v>170</v>
      </c>
      <c r="E474" s="140" t="s">
        <v>2136</v>
      </c>
      <c r="F474" s="141" t="s">
        <v>2137</v>
      </c>
      <c r="G474" s="142" t="s">
        <v>173</v>
      </c>
      <c r="H474" s="143">
        <v>18.2</v>
      </c>
      <c r="I474" s="144"/>
      <c r="J474" s="144"/>
      <c r="K474" s="145">
        <f>ROUND(P474*H474,2)</f>
        <v>0</v>
      </c>
      <c r="L474" s="146"/>
      <c r="M474" s="33"/>
      <c r="N474" s="147" t="s">
        <v>3</v>
      </c>
      <c r="O474" s="148" t="s">
        <v>45</v>
      </c>
      <c r="P474" s="149">
        <f>I474+J474</f>
        <v>0</v>
      </c>
      <c r="Q474" s="149">
        <f>ROUND(I474*H474,2)</f>
        <v>0</v>
      </c>
      <c r="R474" s="149">
        <f>ROUND(J474*H474,2)</f>
        <v>0</v>
      </c>
      <c r="T474" s="150">
        <f>S474*H474</f>
        <v>0</v>
      </c>
      <c r="U474" s="150">
        <v>0.1295</v>
      </c>
      <c r="V474" s="150">
        <f>U474*H474</f>
        <v>2.3569</v>
      </c>
      <c r="W474" s="150">
        <v>0</v>
      </c>
      <c r="X474" s="151">
        <f>W474*H474</f>
        <v>0</v>
      </c>
      <c r="AR474" s="152" t="s">
        <v>174</v>
      </c>
      <c r="AT474" s="152" t="s">
        <v>170</v>
      </c>
      <c r="AU474" s="152" t="s">
        <v>86</v>
      </c>
      <c r="AY474" s="18" t="s">
        <v>165</v>
      </c>
      <c r="BE474" s="153">
        <f>IF(O474="základní",K474,0)</f>
        <v>0</v>
      </c>
      <c r="BF474" s="153">
        <f>IF(O474="snížená",K474,0)</f>
        <v>0</v>
      </c>
      <c r="BG474" s="153">
        <f>IF(O474="zákl. přenesená",K474,0)</f>
        <v>0</v>
      </c>
      <c r="BH474" s="153">
        <f>IF(O474="sníž. přenesená",K474,0)</f>
        <v>0</v>
      </c>
      <c r="BI474" s="153">
        <f>IF(O474="nulová",K474,0)</f>
        <v>0</v>
      </c>
      <c r="BJ474" s="18" t="s">
        <v>84</v>
      </c>
      <c r="BK474" s="153">
        <f>ROUND(P474*H474,2)</f>
        <v>0</v>
      </c>
      <c r="BL474" s="18" t="s">
        <v>174</v>
      </c>
      <c r="BM474" s="152" t="s">
        <v>2138</v>
      </c>
    </row>
    <row r="475" spans="2:65" s="14" customFormat="1" x14ac:dyDescent="0.2">
      <c r="B475" s="185"/>
      <c r="D475" s="165" t="s">
        <v>603</v>
      </c>
      <c r="E475" s="186" t="s">
        <v>3</v>
      </c>
      <c r="F475" s="187" t="s">
        <v>2139</v>
      </c>
      <c r="H475" s="186" t="s">
        <v>3</v>
      </c>
      <c r="I475" s="188"/>
      <c r="J475" s="188"/>
      <c r="M475" s="185"/>
      <c r="N475" s="189"/>
      <c r="X475" s="190"/>
      <c r="AT475" s="186" t="s">
        <v>603</v>
      </c>
      <c r="AU475" s="186" t="s">
        <v>86</v>
      </c>
      <c r="AV475" s="14" t="s">
        <v>84</v>
      </c>
      <c r="AW475" s="14" t="s">
        <v>5</v>
      </c>
      <c r="AX475" s="14" t="s">
        <v>76</v>
      </c>
      <c r="AY475" s="186" t="s">
        <v>165</v>
      </c>
    </row>
    <row r="476" spans="2:65" s="12" customFormat="1" x14ac:dyDescent="0.2">
      <c r="B476" s="164"/>
      <c r="D476" s="165" t="s">
        <v>603</v>
      </c>
      <c r="E476" s="166" t="s">
        <v>3</v>
      </c>
      <c r="F476" s="167" t="s">
        <v>2140</v>
      </c>
      <c r="H476" s="168">
        <v>18.2</v>
      </c>
      <c r="I476" s="169"/>
      <c r="J476" s="169"/>
      <c r="M476" s="164"/>
      <c r="N476" s="170"/>
      <c r="X476" s="171"/>
      <c r="AT476" s="166" t="s">
        <v>603</v>
      </c>
      <c r="AU476" s="166" t="s">
        <v>86</v>
      </c>
      <c r="AV476" s="12" t="s">
        <v>86</v>
      </c>
      <c r="AW476" s="12" t="s">
        <v>5</v>
      </c>
      <c r="AX476" s="12" t="s">
        <v>84</v>
      </c>
      <c r="AY476" s="166" t="s">
        <v>165</v>
      </c>
    </row>
    <row r="477" spans="2:65" s="1" customFormat="1" ht="16.5" customHeight="1" x14ac:dyDescent="0.2">
      <c r="B477" s="138"/>
      <c r="C477" s="154" t="s">
        <v>624</v>
      </c>
      <c r="D477" s="154" t="s">
        <v>162</v>
      </c>
      <c r="E477" s="155" t="s">
        <v>2141</v>
      </c>
      <c r="F477" s="156" t="s">
        <v>2142</v>
      </c>
      <c r="G477" s="157" t="s">
        <v>173</v>
      </c>
      <c r="H477" s="158">
        <v>19.11</v>
      </c>
      <c r="I477" s="159"/>
      <c r="J477" s="160"/>
      <c r="K477" s="161">
        <f>ROUND(P477*H477,2)</f>
        <v>0</v>
      </c>
      <c r="L477" s="160"/>
      <c r="M477" s="162"/>
      <c r="N477" s="163" t="s">
        <v>3</v>
      </c>
      <c r="O477" s="148" t="s">
        <v>45</v>
      </c>
      <c r="P477" s="149">
        <f>I477+J477</f>
        <v>0</v>
      </c>
      <c r="Q477" s="149">
        <f>ROUND(I477*H477,2)</f>
        <v>0</v>
      </c>
      <c r="R477" s="149">
        <f>ROUND(J477*H477,2)</f>
        <v>0</v>
      </c>
      <c r="T477" s="150">
        <f>S477*H477</f>
        <v>0</v>
      </c>
      <c r="U477" s="150">
        <v>2.4E-2</v>
      </c>
      <c r="V477" s="150">
        <f>U477*H477</f>
        <v>0.45863999999999999</v>
      </c>
      <c r="W477" s="150">
        <v>0</v>
      </c>
      <c r="X477" s="151">
        <f>W477*H477</f>
        <v>0</v>
      </c>
      <c r="AR477" s="152" t="s">
        <v>193</v>
      </c>
      <c r="AT477" s="152" t="s">
        <v>162</v>
      </c>
      <c r="AU477" s="152" t="s">
        <v>86</v>
      </c>
      <c r="AY477" s="18" t="s">
        <v>165</v>
      </c>
      <c r="BE477" s="153">
        <f>IF(O477="základní",K477,0)</f>
        <v>0</v>
      </c>
      <c r="BF477" s="153">
        <f>IF(O477="snížená",K477,0)</f>
        <v>0</v>
      </c>
      <c r="BG477" s="153">
        <f>IF(O477="zákl. přenesená",K477,0)</f>
        <v>0</v>
      </c>
      <c r="BH477" s="153">
        <f>IF(O477="sníž. přenesená",K477,0)</f>
        <v>0</v>
      </c>
      <c r="BI477" s="153">
        <f>IF(O477="nulová",K477,0)</f>
        <v>0</v>
      </c>
      <c r="BJ477" s="18" t="s">
        <v>84</v>
      </c>
      <c r="BK477" s="153">
        <f>ROUND(P477*H477,2)</f>
        <v>0</v>
      </c>
      <c r="BL477" s="18" t="s">
        <v>174</v>
      </c>
      <c r="BM477" s="152" t="s">
        <v>2143</v>
      </c>
    </row>
    <row r="478" spans="2:65" s="12" customFormat="1" x14ac:dyDescent="0.2">
      <c r="B478" s="164"/>
      <c r="D478" s="165" t="s">
        <v>603</v>
      </c>
      <c r="E478" s="166" t="s">
        <v>3</v>
      </c>
      <c r="F478" s="167" t="s">
        <v>2144</v>
      </c>
      <c r="H478" s="168">
        <v>19.11</v>
      </c>
      <c r="I478" s="169"/>
      <c r="J478" s="169"/>
      <c r="M478" s="164"/>
      <c r="N478" s="170"/>
      <c r="X478" s="171"/>
      <c r="AT478" s="166" t="s">
        <v>603</v>
      </c>
      <c r="AU478" s="166" t="s">
        <v>86</v>
      </c>
      <c r="AV478" s="12" t="s">
        <v>86</v>
      </c>
      <c r="AW478" s="12" t="s">
        <v>5</v>
      </c>
      <c r="AX478" s="12" t="s">
        <v>84</v>
      </c>
      <c r="AY478" s="166" t="s">
        <v>165</v>
      </c>
    </row>
    <row r="479" spans="2:65" s="1" customFormat="1" ht="24.15" customHeight="1" x14ac:dyDescent="0.2">
      <c r="B479" s="138"/>
      <c r="C479" s="139" t="s">
        <v>626</v>
      </c>
      <c r="D479" s="139" t="s">
        <v>170</v>
      </c>
      <c r="E479" s="140" t="s">
        <v>2145</v>
      </c>
      <c r="F479" s="141" t="s">
        <v>2146</v>
      </c>
      <c r="G479" s="142" t="s">
        <v>173</v>
      </c>
      <c r="H479" s="143">
        <v>714</v>
      </c>
      <c r="I479" s="144"/>
      <c r="J479" s="144"/>
      <c r="K479" s="145">
        <f>ROUND(P479*H479,2)</f>
        <v>0</v>
      </c>
      <c r="L479" s="146"/>
      <c r="M479" s="33"/>
      <c r="N479" s="147" t="s">
        <v>3</v>
      </c>
      <c r="O479" s="148" t="s">
        <v>45</v>
      </c>
      <c r="P479" s="149">
        <f>I479+J479</f>
        <v>0</v>
      </c>
      <c r="Q479" s="149">
        <f>ROUND(I479*H479,2)</f>
        <v>0</v>
      </c>
      <c r="R479" s="149">
        <f>ROUND(J479*H479,2)</f>
        <v>0</v>
      </c>
      <c r="T479" s="150">
        <f>S479*H479</f>
        <v>0</v>
      </c>
      <c r="U479" s="150">
        <v>1.0000000000000001E-5</v>
      </c>
      <c r="V479" s="150">
        <f>U479*H479</f>
        <v>7.1400000000000005E-3</v>
      </c>
      <c r="W479" s="150">
        <v>0</v>
      </c>
      <c r="X479" s="151">
        <f>W479*H479</f>
        <v>0</v>
      </c>
      <c r="AR479" s="152" t="s">
        <v>174</v>
      </c>
      <c r="AT479" s="152" t="s">
        <v>170</v>
      </c>
      <c r="AU479" s="152" t="s">
        <v>86</v>
      </c>
      <c r="AY479" s="18" t="s">
        <v>165</v>
      </c>
      <c r="BE479" s="153">
        <f>IF(O479="základní",K479,0)</f>
        <v>0</v>
      </c>
      <c r="BF479" s="153">
        <f>IF(O479="snížená",K479,0)</f>
        <v>0</v>
      </c>
      <c r="BG479" s="153">
        <f>IF(O479="zákl. přenesená",K479,0)</f>
        <v>0</v>
      </c>
      <c r="BH479" s="153">
        <f>IF(O479="sníž. přenesená",K479,0)</f>
        <v>0</v>
      </c>
      <c r="BI479" s="153">
        <f>IF(O479="nulová",K479,0)</f>
        <v>0</v>
      </c>
      <c r="BJ479" s="18" t="s">
        <v>84</v>
      </c>
      <c r="BK479" s="153">
        <f>ROUND(P479*H479,2)</f>
        <v>0</v>
      </c>
      <c r="BL479" s="18" t="s">
        <v>174</v>
      </c>
      <c r="BM479" s="152" t="s">
        <v>2147</v>
      </c>
    </row>
    <row r="480" spans="2:65" s="14" customFormat="1" x14ac:dyDescent="0.2">
      <c r="B480" s="185"/>
      <c r="D480" s="165" t="s">
        <v>603</v>
      </c>
      <c r="E480" s="186" t="s">
        <v>3</v>
      </c>
      <c r="F480" s="187" t="s">
        <v>2148</v>
      </c>
      <c r="H480" s="186" t="s">
        <v>3</v>
      </c>
      <c r="I480" s="188"/>
      <c r="J480" s="188"/>
      <c r="M480" s="185"/>
      <c r="N480" s="189"/>
      <c r="X480" s="190"/>
      <c r="AT480" s="186" t="s">
        <v>603</v>
      </c>
      <c r="AU480" s="186" t="s">
        <v>86</v>
      </c>
      <c r="AV480" s="14" t="s">
        <v>84</v>
      </c>
      <c r="AW480" s="14" t="s">
        <v>5</v>
      </c>
      <c r="AX480" s="14" t="s">
        <v>76</v>
      </c>
      <c r="AY480" s="186" t="s">
        <v>165</v>
      </c>
    </row>
    <row r="481" spans="2:65" s="12" customFormat="1" x14ac:dyDescent="0.2">
      <c r="B481" s="164"/>
      <c r="D481" s="165" t="s">
        <v>603</v>
      </c>
      <c r="E481" s="166" t="s">
        <v>3</v>
      </c>
      <c r="F481" s="167" t="s">
        <v>2149</v>
      </c>
      <c r="H481" s="168">
        <v>714</v>
      </c>
      <c r="I481" s="169"/>
      <c r="J481" s="169"/>
      <c r="M481" s="164"/>
      <c r="N481" s="170"/>
      <c r="X481" s="171"/>
      <c r="AT481" s="166" t="s">
        <v>603</v>
      </c>
      <c r="AU481" s="166" t="s">
        <v>86</v>
      </c>
      <c r="AV481" s="12" t="s">
        <v>86</v>
      </c>
      <c r="AW481" s="12" t="s">
        <v>5</v>
      </c>
      <c r="AX481" s="12" t="s">
        <v>84</v>
      </c>
      <c r="AY481" s="166" t="s">
        <v>165</v>
      </c>
    </row>
    <row r="482" spans="2:65" s="1" customFormat="1" ht="24.15" customHeight="1" x14ac:dyDescent="0.2">
      <c r="B482" s="138"/>
      <c r="C482" s="139" t="s">
        <v>630</v>
      </c>
      <c r="D482" s="139" t="s">
        <v>170</v>
      </c>
      <c r="E482" s="140" t="s">
        <v>2150</v>
      </c>
      <c r="F482" s="141" t="s">
        <v>2151</v>
      </c>
      <c r="G482" s="142" t="s">
        <v>173</v>
      </c>
      <c r="H482" s="143">
        <v>714</v>
      </c>
      <c r="I482" s="144"/>
      <c r="J482" s="144"/>
      <c r="K482" s="145">
        <f>ROUND(P482*H482,2)</f>
        <v>0</v>
      </c>
      <c r="L482" s="146"/>
      <c r="M482" s="33"/>
      <c r="N482" s="147" t="s">
        <v>3</v>
      </c>
      <c r="O482" s="148" t="s">
        <v>45</v>
      </c>
      <c r="P482" s="149">
        <f>I482+J482</f>
        <v>0</v>
      </c>
      <c r="Q482" s="149">
        <f>ROUND(I482*H482,2)</f>
        <v>0</v>
      </c>
      <c r="R482" s="149">
        <f>ROUND(J482*H482,2)</f>
        <v>0</v>
      </c>
      <c r="T482" s="150">
        <f>S482*H482</f>
        <v>0</v>
      </c>
      <c r="U482" s="150">
        <v>1.7000000000000001E-4</v>
      </c>
      <c r="V482" s="150">
        <f>U482*H482</f>
        <v>0.12138000000000002</v>
      </c>
      <c r="W482" s="150">
        <v>0</v>
      </c>
      <c r="X482" s="151">
        <f>W482*H482</f>
        <v>0</v>
      </c>
      <c r="AR482" s="152" t="s">
        <v>174</v>
      </c>
      <c r="AT482" s="152" t="s">
        <v>170</v>
      </c>
      <c r="AU482" s="152" t="s">
        <v>86</v>
      </c>
      <c r="AY482" s="18" t="s">
        <v>165</v>
      </c>
      <c r="BE482" s="153">
        <f>IF(O482="základní",K482,0)</f>
        <v>0</v>
      </c>
      <c r="BF482" s="153">
        <f>IF(O482="snížená",K482,0)</f>
        <v>0</v>
      </c>
      <c r="BG482" s="153">
        <f>IF(O482="zákl. přenesená",K482,0)</f>
        <v>0</v>
      </c>
      <c r="BH482" s="153">
        <f>IF(O482="sníž. přenesená",K482,0)</f>
        <v>0</v>
      </c>
      <c r="BI482" s="153">
        <f>IF(O482="nulová",K482,0)</f>
        <v>0</v>
      </c>
      <c r="BJ482" s="18" t="s">
        <v>84</v>
      </c>
      <c r="BK482" s="153">
        <f>ROUND(P482*H482,2)</f>
        <v>0</v>
      </c>
      <c r="BL482" s="18" t="s">
        <v>174</v>
      </c>
      <c r="BM482" s="152" t="s">
        <v>2152</v>
      </c>
    </row>
    <row r="483" spans="2:65" s="12" customFormat="1" x14ac:dyDescent="0.2">
      <c r="B483" s="164"/>
      <c r="D483" s="165" t="s">
        <v>603</v>
      </c>
      <c r="E483" s="166" t="s">
        <v>3</v>
      </c>
      <c r="F483" s="167" t="s">
        <v>2149</v>
      </c>
      <c r="H483" s="168">
        <v>714</v>
      </c>
      <c r="I483" s="169"/>
      <c r="J483" s="169"/>
      <c r="M483" s="164"/>
      <c r="N483" s="170"/>
      <c r="X483" s="171"/>
      <c r="AT483" s="166" t="s">
        <v>603</v>
      </c>
      <c r="AU483" s="166" t="s">
        <v>86</v>
      </c>
      <c r="AV483" s="12" t="s">
        <v>86</v>
      </c>
      <c r="AW483" s="12" t="s">
        <v>5</v>
      </c>
      <c r="AX483" s="12" t="s">
        <v>84</v>
      </c>
      <c r="AY483" s="166" t="s">
        <v>165</v>
      </c>
    </row>
    <row r="484" spans="2:65" s="1" customFormat="1" ht="33" customHeight="1" x14ac:dyDescent="0.2">
      <c r="B484" s="138"/>
      <c r="C484" s="139" t="s">
        <v>653</v>
      </c>
      <c r="D484" s="139" t="s">
        <v>170</v>
      </c>
      <c r="E484" s="140" t="s">
        <v>2153</v>
      </c>
      <c r="F484" s="141" t="s">
        <v>2154</v>
      </c>
      <c r="G484" s="142" t="s">
        <v>173</v>
      </c>
      <c r="H484" s="143">
        <v>200</v>
      </c>
      <c r="I484" s="144"/>
      <c r="J484" s="144"/>
      <c r="K484" s="145">
        <f>ROUND(P484*H484,2)</f>
        <v>0</v>
      </c>
      <c r="L484" s="146"/>
      <c r="M484" s="33"/>
      <c r="N484" s="147" t="s">
        <v>3</v>
      </c>
      <c r="O484" s="148" t="s">
        <v>45</v>
      </c>
      <c r="P484" s="149">
        <f>I484+J484</f>
        <v>0</v>
      </c>
      <c r="Q484" s="149">
        <f>ROUND(I484*H484,2)</f>
        <v>0</v>
      </c>
      <c r="R484" s="149">
        <f>ROUND(J484*H484,2)</f>
        <v>0</v>
      </c>
      <c r="T484" s="150">
        <f>S484*H484</f>
        <v>0</v>
      </c>
      <c r="U484" s="150">
        <v>6.0999999999999997E-4</v>
      </c>
      <c r="V484" s="150">
        <f>U484*H484</f>
        <v>0.122</v>
      </c>
      <c r="W484" s="150">
        <v>0</v>
      </c>
      <c r="X484" s="151">
        <f>W484*H484</f>
        <v>0</v>
      </c>
      <c r="AR484" s="152" t="s">
        <v>174</v>
      </c>
      <c r="AT484" s="152" t="s">
        <v>170</v>
      </c>
      <c r="AU484" s="152" t="s">
        <v>86</v>
      </c>
      <c r="AY484" s="18" t="s">
        <v>165</v>
      </c>
      <c r="BE484" s="153">
        <f>IF(O484="základní",K484,0)</f>
        <v>0</v>
      </c>
      <c r="BF484" s="153">
        <f>IF(O484="snížená",K484,0)</f>
        <v>0</v>
      </c>
      <c r="BG484" s="153">
        <f>IF(O484="zákl. přenesená",K484,0)</f>
        <v>0</v>
      </c>
      <c r="BH484" s="153">
        <f>IF(O484="sníž. přenesená",K484,0)</f>
        <v>0</v>
      </c>
      <c r="BI484" s="153">
        <f>IF(O484="nulová",K484,0)</f>
        <v>0</v>
      </c>
      <c r="BJ484" s="18" t="s">
        <v>84</v>
      </c>
      <c r="BK484" s="153">
        <f>ROUND(P484*H484,2)</f>
        <v>0</v>
      </c>
      <c r="BL484" s="18" t="s">
        <v>174</v>
      </c>
      <c r="BM484" s="152" t="s">
        <v>2155</v>
      </c>
    </row>
    <row r="485" spans="2:65" s="12" customFormat="1" ht="20" x14ac:dyDescent="0.2">
      <c r="B485" s="164"/>
      <c r="D485" s="165" t="s">
        <v>603</v>
      </c>
      <c r="E485" s="166" t="s">
        <v>3</v>
      </c>
      <c r="F485" s="167" t="s">
        <v>2156</v>
      </c>
      <c r="H485" s="168">
        <v>200</v>
      </c>
      <c r="I485" s="169"/>
      <c r="J485" s="169"/>
      <c r="M485" s="164"/>
      <c r="N485" s="170"/>
      <c r="X485" s="171"/>
      <c r="AT485" s="166" t="s">
        <v>603</v>
      </c>
      <c r="AU485" s="166" t="s">
        <v>86</v>
      </c>
      <c r="AV485" s="12" t="s">
        <v>86</v>
      </c>
      <c r="AW485" s="12" t="s">
        <v>5</v>
      </c>
      <c r="AX485" s="12" t="s">
        <v>84</v>
      </c>
      <c r="AY485" s="166" t="s">
        <v>165</v>
      </c>
    </row>
    <row r="486" spans="2:65" s="11" customFormat="1" ht="20.9" customHeight="1" x14ac:dyDescent="0.25">
      <c r="B486" s="125"/>
      <c r="D486" s="126" t="s">
        <v>75</v>
      </c>
      <c r="E486" s="136" t="s">
        <v>546</v>
      </c>
      <c r="F486" s="136" t="s">
        <v>2157</v>
      </c>
      <c r="I486" s="128"/>
      <c r="J486" s="128"/>
      <c r="K486" s="137">
        <f>BK486</f>
        <v>0</v>
      </c>
      <c r="M486" s="125"/>
      <c r="N486" s="130"/>
      <c r="Q486" s="131">
        <f>Q487</f>
        <v>0</v>
      </c>
      <c r="R486" s="131">
        <f>R487</f>
        <v>0</v>
      </c>
      <c r="T486" s="132">
        <f>T487</f>
        <v>0</v>
      </c>
      <c r="V486" s="132">
        <f>V487</f>
        <v>0</v>
      </c>
      <c r="X486" s="133">
        <f>X487</f>
        <v>0</v>
      </c>
      <c r="AR486" s="126" t="s">
        <v>84</v>
      </c>
      <c r="AT486" s="134" t="s">
        <v>75</v>
      </c>
      <c r="AU486" s="134" t="s">
        <v>86</v>
      </c>
      <c r="AY486" s="126" t="s">
        <v>165</v>
      </c>
      <c r="BK486" s="135">
        <f>BK487</f>
        <v>0</v>
      </c>
    </row>
    <row r="487" spans="2:65" s="1" customFormat="1" ht="33" customHeight="1" x14ac:dyDescent="0.2">
      <c r="B487" s="138"/>
      <c r="C487" s="139" t="s">
        <v>634</v>
      </c>
      <c r="D487" s="139" t="s">
        <v>170</v>
      </c>
      <c r="E487" s="140" t="s">
        <v>2158</v>
      </c>
      <c r="F487" s="141" t="s">
        <v>2159</v>
      </c>
      <c r="G487" s="142" t="s">
        <v>1366</v>
      </c>
      <c r="H487" s="143">
        <v>5674.06</v>
      </c>
      <c r="I487" s="144"/>
      <c r="J487" s="144"/>
      <c r="K487" s="145">
        <f>ROUND(P487*H487,2)</f>
        <v>0</v>
      </c>
      <c r="L487" s="146"/>
      <c r="M487" s="33"/>
      <c r="N487" s="147" t="s">
        <v>3</v>
      </c>
      <c r="O487" s="148" t="s">
        <v>45</v>
      </c>
      <c r="P487" s="149">
        <f>I487+J487</f>
        <v>0</v>
      </c>
      <c r="Q487" s="149">
        <f>ROUND(I487*H487,2)</f>
        <v>0</v>
      </c>
      <c r="R487" s="149">
        <f>ROUND(J487*H487,2)</f>
        <v>0</v>
      </c>
      <c r="T487" s="150">
        <f>S487*H487</f>
        <v>0</v>
      </c>
      <c r="U487" s="150">
        <v>0</v>
      </c>
      <c r="V487" s="150">
        <f>U487*H487</f>
        <v>0</v>
      </c>
      <c r="W487" s="150">
        <v>0</v>
      </c>
      <c r="X487" s="151">
        <f>W487*H487</f>
        <v>0</v>
      </c>
      <c r="AR487" s="152" t="s">
        <v>174</v>
      </c>
      <c r="AT487" s="152" t="s">
        <v>170</v>
      </c>
      <c r="AU487" s="152" t="s">
        <v>164</v>
      </c>
      <c r="AY487" s="18" t="s">
        <v>165</v>
      </c>
      <c r="BE487" s="153">
        <f>IF(O487="základní",K487,0)</f>
        <v>0</v>
      </c>
      <c r="BF487" s="153">
        <f>IF(O487="snížená",K487,0)</f>
        <v>0</v>
      </c>
      <c r="BG487" s="153">
        <f>IF(O487="zákl. přenesená",K487,0)</f>
        <v>0</v>
      </c>
      <c r="BH487" s="153">
        <f>IF(O487="sníž. přenesená",K487,0)</f>
        <v>0</v>
      </c>
      <c r="BI487" s="153">
        <f>IF(O487="nulová",K487,0)</f>
        <v>0</v>
      </c>
      <c r="BJ487" s="18" t="s">
        <v>84</v>
      </c>
      <c r="BK487" s="153">
        <f>ROUND(P487*H487,2)</f>
        <v>0</v>
      </c>
      <c r="BL487" s="18" t="s">
        <v>174</v>
      </c>
      <c r="BM487" s="152" t="s">
        <v>2160</v>
      </c>
    </row>
    <row r="488" spans="2:65" s="11" customFormat="1" ht="22.75" customHeight="1" x14ac:dyDescent="0.25">
      <c r="B488" s="125"/>
      <c r="D488" s="126" t="s">
        <v>75</v>
      </c>
      <c r="E488" s="136" t="s">
        <v>1521</v>
      </c>
      <c r="F488" s="136" t="s">
        <v>1522</v>
      </c>
      <c r="I488" s="128"/>
      <c r="J488" s="128"/>
      <c r="K488" s="137">
        <f>BK488</f>
        <v>0</v>
      </c>
      <c r="M488" s="125"/>
      <c r="N488" s="130"/>
      <c r="Q488" s="131">
        <f>SUM(Q489:Q496)</f>
        <v>0</v>
      </c>
      <c r="R488" s="131">
        <f>SUM(R489:R496)</f>
        <v>0</v>
      </c>
      <c r="T488" s="132">
        <f>SUM(T489:T496)</f>
        <v>0</v>
      </c>
      <c r="V488" s="132">
        <f>SUM(V489:V496)</f>
        <v>0</v>
      </c>
      <c r="X488" s="133">
        <f>SUM(X489:X496)</f>
        <v>0</v>
      </c>
      <c r="AR488" s="126" t="s">
        <v>84</v>
      </c>
      <c r="AT488" s="134" t="s">
        <v>75</v>
      </c>
      <c r="AU488" s="134" t="s">
        <v>84</v>
      </c>
      <c r="AY488" s="126" t="s">
        <v>165</v>
      </c>
      <c r="BK488" s="135">
        <f>SUM(BK489:BK496)</f>
        <v>0</v>
      </c>
    </row>
    <row r="489" spans="2:65" s="1" customFormat="1" ht="33" customHeight="1" x14ac:dyDescent="0.2">
      <c r="B489" s="138"/>
      <c r="C489" s="139" t="s">
        <v>639</v>
      </c>
      <c r="D489" s="139" t="s">
        <v>170</v>
      </c>
      <c r="E489" s="140" t="s">
        <v>2161</v>
      </c>
      <c r="F489" s="141" t="s">
        <v>2162</v>
      </c>
      <c r="G489" s="142" t="s">
        <v>1366</v>
      </c>
      <c r="H489" s="143">
        <v>88.55</v>
      </c>
      <c r="I489" s="144"/>
      <c r="J489" s="144"/>
      <c r="K489" s="145">
        <f>ROUND(P489*H489,2)</f>
        <v>0</v>
      </c>
      <c r="L489" s="146"/>
      <c r="M489" s="33"/>
      <c r="N489" s="147" t="s">
        <v>3</v>
      </c>
      <c r="O489" s="148" t="s">
        <v>45</v>
      </c>
      <c r="P489" s="149">
        <f>I489+J489</f>
        <v>0</v>
      </c>
      <c r="Q489" s="149">
        <f>ROUND(I489*H489,2)</f>
        <v>0</v>
      </c>
      <c r="R489" s="149">
        <f>ROUND(J489*H489,2)</f>
        <v>0</v>
      </c>
      <c r="T489" s="150">
        <f>S489*H489</f>
        <v>0</v>
      </c>
      <c r="U489" s="150">
        <v>0</v>
      </c>
      <c r="V489" s="150">
        <f>U489*H489</f>
        <v>0</v>
      </c>
      <c r="W489" s="150">
        <v>0</v>
      </c>
      <c r="X489" s="151">
        <f>W489*H489</f>
        <v>0</v>
      </c>
      <c r="AR489" s="152" t="s">
        <v>174</v>
      </c>
      <c r="AT489" s="152" t="s">
        <v>170</v>
      </c>
      <c r="AU489" s="152" t="s">
        <v>86</v>
      </c>
      <c r="AY489" s="18" t="s">
        <v>165</v>
      </c>
      <c r="BE489" s="153">
        <f>IF(O489="základní",K489,0)</f>
        <v>0</v>
      </c>
      <c r="BF489" s="153">
        <f>IF(O489="snížená",K489,0)</f>
        <v>0</v>
      </c>
      <c r="BG489" s="153">
        <f>IF(O489="zákl. přenesená",K489,0)</f>
        <v>0</v>
      </c>
      <c r="BH489" s="153">
        <f>IF(O489="sníž. přenesená",K489,0)</f>
        <v>0</v>
      </c>
      <c r="BI489" s="153">
        <f>IF(O489="nulová",K489,0)</f>
        <v>0</v>
      </c>
      <c r="BJ489" s="18" t="s">
        <v>84</v>
      </c>
      <c r="BK489" s="153">
        <f>ROUND(P489*H489,2)</f>
        <v>0</v>
      </c>
      <c r="BL489" s="18" t="s">
        <v>174</v>
      </c>
      <c r="BM489" s="152" t="s">
        <v>2163</v>
      </c>
    </row>
    <row r="490" spans="2:65" s="12" customFormat="1" x14ac:dyDescent="0.2">
      <c r="B490" s="164"/>
      <c r="D490" s="165" t="s">
        <v>603</v>
      </c>
      <c r="E490" s="166" t="s">
        <v>3</v>
      </c>
      <c r="F490" s="167" t="s">
        <v>2164</v>
      </c>
      <c r="H490" s="168">
        <v>68.75</v>
      </c>
      <c r="I490" s="169"/>
      <c r="J490" s="169"/>
      <c r="M490" s="164"/>
      <c r="N490" s="170"/>
      <c r="X490" s="171"/>
      <c r="AT490" s="166" t="s">
        <v>603</v>
      </c>
      <c r="AU490" s="166" t="s">
        <v>86</v>
      </c>
      <c r="AV490" s="12" t="s">
        <v>86</v>
      </c>
      <c r="AW490" s="12" t="s">
        <v>5</v>
      </c>
      <c r="AX490" s="12" t="s">
        <v>76</v>
      </c>
      <c r="AY490" s="166" t="s">
        <v>165</v>
      </c>
    </row>
    <row r="491" spans="2:65" s="12" customFormat="1" x14ac:dyDescent="0.2">
      <c r="B491" s="164"/>
      <c r="D491" s="165" t="s">
        <v>603</v>
      </c>
      <c r="E491" s="166" t="s">
        <v>3</v>
      </c>
      <c r="F491" s="167" t="s">
        <v>2165</v>
      </c>
      <c r="H491" s="168">
        <v>19.8</v>
      </c>
      <c r="I491" s="169"/>
      <c r="J491" s="169"/>
      <c r="M491" s="164"/>
      <c r="N491" s="170"/>
      <c r="X491" s="171"/>
      <c r="AT491" s="166" t="s">
        <v>603</v>
      </c>
      <c r="AU491" s="166" t="s">
        <v>86</v>
      </c>
      <c r="AV491" s="12" t="s">
        <v>86</v>
      </c>
      <c r="AW491" s="12" t="s">
        <v>5</v>
      </c>
      <c r="AX491" s="12" t="s">
        <v>76</v>
      </c>
      <c r="AY491" s="166" t="s">
        <v>165</v>
      </c>
    </row>
    <row r="492" spans="2:65" s="13" customFormat="1" x14ac:dyDescent="0.2">
      <c r="B492" s="172"/>
      <c r="D492" s="165" t="s">
        <v>603</v>
      </c>
      <c r="E492" s="173" t="s">
        <v>3</v>
      </c>
      <c r="F492" s="174" t="s">
        <v>606</v>
      </c>
      <c r="H492" s="175">
        <v>88.55</v>
      </c>
      <c r="I492" s="176"/>
      <c r="J492" s="176"/>
      <c r="M492" s="172"/>
      <c r="N492" s="177"/>
      <c r="X492" s="178"/>
      <c r="AT492" s="173" t="s">
        <v>603</v>
      </c>
      <c r="AU492" s="173" t="s">
        <v>86</v>
      </c>
      <c r="AV492" s="13" t="s">
        <v>174</v>
      </c>
      <c r="AW492" s="13" t="s">
        <v>5</v>
      </c>
      <c r="AX492" s="13" t="s">
        <v>84</v>
      </c>
      <c r="AY492" s="173" t="s">
        <v>165</v>
      </c>
    </row>
    <row r="493" spans="2:65" s="1" customFormat="1" ht="44.25" customHeight="1" x14ac:dyDescent="0.2">
      <c r="B493" s="138"/>
      <c r="C493" s="139" t="s">
        <v>643</v>
      </c>
      <c r="D493" s="139" t="s">
        <v>170</v>
      </c>
      <c r="E493" s="140" t="s">
        <v>2166</v>
      </c>
      <c r="F493" s="141" t="s">
        <v>2167</v>
      </c>
      <c r="G493" s="142" t="s">
        <v>1366</v>
      </c>
      <c r="H493" s="143">
        <v>1682.45</v>
      </c>
      <c r="I493" s="144"/>
      <c r="J493" s="144"/>
      <c r="K493" s="145">
        <f>ROUND(P493*H493,2)</f>
        <v>0</v>
      </c>
      <c r="L493" s="146"/>
      <c r="M493" s="33"/>
      <c r="N493" s="147" t="s">
        <v>3</v>
      </c>
      <c r="O493" s="148" t="s">
        <v>45</v>
      </c>
      <c r="P493" s="149">
        <f>I493+J493</f>
        <v>0</v>
      </c>
      <c r="Q493" s="149">
        <f>ROUND(I493*H493,2)</f>
        <v>0</v>
      </c>
      <c r="R493" s="149">
        <f>ROUND(J493*H493,2)</f>
        <v>0</v>
      </c>
      <c r="T493" s="150">
        <f>S493*H493</f>
        <v>0</v>
      </c>
      <c r="U493" s="150">
        <v>0</v>
      </c>
      <c r="V493" s="150">
        <f>U493*H493</f>
        <v>0</v>
      </c>
      <c r="W493" s="150">
        <v>0</v>
      </c>
      <c r="X493" s="151">
        <f>W493*H493</f>
        <v>0</v>
      </c>
      <c r="AR493" s="152" t="s">
        <v>174</v>
      </c>
      <c r="AT493" s="152" t="s">
        <v>170</v>
      </c>
      <c r="AU493" s="152" t="s">
        <v>86</v>
      </c>
      <c r="AY493" s="18" t="s">
        <v>165</v>
      </c>
      <c r="BE493" s="153">
        <f>IF(O493="základní",K493,0)</f>
        <v>0</v>
      </c>
      <c r="BF493" s="153">
        <f>IF(O493="snížená",K493,0)</f>
        <v>0</v>
      </c>
      <c r="BG493" s="153">
        <f>IF(O493="zákl. přenesená",K493,0)</f>
        <v>0</v>
      </c>
      <c r="BH493" s="153">
        <f>IF(O493="sníž. přenesená",K493,0)</f>
        <v>0</v>
      </c>
      <c r="BI493" s="153">
        <f>IF(O493="nulová",K493,0)</f>
        <v>0</v>
      </c>
      <c r="BJ493" s="18" t="s">
        <v>84</v>
      </c>
      <c r="BK493" s="153">
        <f>ROUND(P493*H493,2)</f>
        <v>0</v>
      </c>
      <c r="BL493" s="18" t="s">
        <v>174</v>
      </c>
      <c r="BM493" s="152" t="s">
        <v>2168</v>
      </c>
    </row>
    <row r="494" spans="2:65" s="12" customFormat="1" x14ac:dyDescent="0.2">
      <c r="B494" s="164"/>
      <c r="D494" s="165" t="s">
        <v>603</v>
      </c>
      <c r="F494" s="167" t="s">
        <v>2169</v>
      </c>
      <c r="H494" s="168">
        <v>1682.45</v>
      </c>
      <c r="I494" s="169"/>
      <c r="J494" s="169"/>
      <c r="M494" s="164"/>
      <c r="N494" s="170"/>
      <c r="X494" s="171"/>
      <c r="AT494" s="166" t="s">
        <v>603</v>
      </c>
      <c r="AU494" s="166" t="s">
        <v>86</v>
      </c>
      <c r="AV494" s="12" t="s">
        <v>86</v>
      </c>
      <c r="AW494" s="12" t="s">
        <v>4</v>
      </c>
      <c r="AX494" s="12" t="s">
        <v>84</v>
      </c>
      <c r="AY494" s="166" t="s">
        <v>165</v>
      </c>
    </row>
    <row r="495" spans="2:65" s="1" customFormat="1" ht="44.25" customHeight="1" x14ac:dyDescent="0.2">
      <c r="B495" s="138"/>
      <c r="C495" s="139" t="s">
        <v>645</v>
      </c>
      <c r="D495" s="139" t="s">
        <v>170</v>
      </c>
      <c r="E495" s="140" t="s">
        <v>2170</v>
      </c>
      <c r="F495" s="141" t="s">
        <v>2171</v>
      </c>
      <c r="G495" s="142" t="s">
        <v>1366</v>
      </c>
      <c r="H495" s="143">
        <v>68.75</v>
      </c>
      <c r="I495" s="144"/>
      <c r="J495" s="144"/>
      <c r="K495" s="145">
        <f>ROUND(P495*H495,2)</f>
        <v>0</v>
      </c>
      <c r="L495" s="146"/>
      <c r="M495" s="33"/>
      <c r="N495" s="147" t="s">
        <v>3</v>
      </c>
      <c r="O495" s="148" t="s">
        <v>45</v>
      </c>
      <c r="P495" s="149">
        <f>I495+J495</f>
        <v>0</v>
      </c>
      <c r="Q495" s="149">
        <f>ROUND(I495*H495,2)</f>
        <v>0</v>
      </c>
      <c r="R495" s="149">
        <f>ROUND(J495*H495,2)</f>
        <v>0</v>
      </c>
      <c r="T495" s="150">
        <f>S495*H495</f>
        <v>0</v>
      </c>
      <c r="U495" s="150">
        <v>0</v>
      </c>
      <c r="V495" s="150">
        <f>U495*H495</f>
        <v>0</v>
      </c>
      <c r="W495" s="150">
        <v>0</v>
      </c>
      <c r="X495" s="151">
        <f>W495*H495</f>
        <v>0</v>
      </c>
      <c r="AR495" s="152" t="s">
        <v>174</v>
      </c>
      <c r="AT495" s="152" t="s">
        <v>170</v>
      </c>
      <c r="AU495" s="152" t="s">
        <v>86</v>
      </c>
      <c r="AY495" s="18" t="s">
        <v>165</v>
      </c>
      <c r="BE495" s="153">
        <f>IF(O495="základní",K495,0)</f>
        <v>0</v>
      </c>
      <c r="BF495" s="153">
        <f>IF(O495="snížená",K495,0)</f>
        <v>0</v>
      </c>
      <c r="BG495" s="153">
        <f>IF(O495="zákl. přenesená",K495,0)</f>
        <v>0</v>
      </c>
      <c r="BH495" s="153">
        <f>IF(O495="sníž. přenesená",K495,0)</f>
        <v>0</v>
      </c>
      <c r="BI495" s="153">
        <f>IF(O495="nulová",K495,0)</f>
        <v>0</v>
      </c>
      <c r="BJ495" s="18" t="s">
        <v>84</v>
      </c>
      <c r="BK495" s="153">
        <f>ROUND(P495*H495,2)</f>
        <v>0</v>
      </c>
      <c r="BL495" s="18" t="s">
        <v>174</v>
      </c>
      <c r="BM495" s="152" t="s">
        <v>2172</v>
      </c>
    </row>
    <row r="496" spans="2:65" s="1" customFormat="1" ht="44.25" customHeight="1" x14ac:dyDescent="0.2">
      <c r="B496" s="138"/>
      <c r="C496" s="139" t="s">
        <v>649</v>
      </c>
      <c r="D496" s="139" t="s">
        <v>170</v>
      </c>
      <c r="E496" s="140" t="s">
        <v>2173</v>
      </c>
      <c r="F496" s="141" t="s">
        <v>1365</v>
      </c>
      <c r="G496" s="142" t="s">
        <v>1366</v>
      </c>
      <c r="H496" s="143">
        <v>19.8</v>
      </c>
      <c r="I496" s="144"/>
      <c r="J496" s="144"/>
      <c r="K496" s="145">
        <f>ROUND(P496*H496,2)</f>
        <v>0</v>
      </c>
      <c r="L496" s="146"/>
      <c r="M496" s="33"/>
      <c r="N496" s="179" t="s">
        <v>3</v>
      </c>
      <c r="O496" s="180" t="s">
        <v>45</v>
      </c>
      <c r="P496" s="181">
        <f>I496+J496</f>
        <v>0</v>
      </c>
      <c r="Q496" s="181">
        <f>ROUND(I496*H496,2)</f>
        <v>0</v>
      </c>
      <c r="R496" s="181">
        <f>ROUND(J496*H496,2)</f>
        <v>0</v>
      </c>
      <c r="S496" s="182"/>
      <c r="T496" s="183">
        <f>S496*H496</f>
        <v>0</v>
      </c>
      <c r="U496" s="183">
        <v>0</v>
      </c>
      <c r="V496" s="183">
        <f>U496*H496</f>
        <v>0</v>
      </c>
      <c r="W496" s="183">
        <v>0</v>
      </c>
      <c r="X496" s="184">
        <f>W496*H496</f>
        <v>0</v>
      </c>
      <c r="AR496" s="152" t="s">
        <v>174</v>
      </c>
      <c r="AT496" s="152" t="s">
        <v>170</v>
      </c>
      <c r="AU496" s="152" t="s">
        <v>86</v>
      </c>
      <c r="AY496" s="18" t="s">
        <v>165</v>
      </c>
      <c r="BE496" s="153">
        <f>IF(O496="základní",K496,0)</f>
        <v>0</v>
      </c>
      <c r="BF496" s="153">
        <f>IF(O496="snížená",K496,0)</f>
        <v>0</v>
      </c>
      <c r="BG496" s="153">
        <f>IF(O496="zákl. přenesená",K496,0)</f>
        <v>0</v>
      </c>
      <c r="BH496" s="153">
        <f>IF(O496="sníž. přenesená",K496,0)</f>
        <v>0</v>
      </c>
      <c r="BI496" s="153">
        <f>IF(O496="nulová",K496,0)</f>
        <v>0</v>
      </c>
      <c r="BJ496" s="18" t="s">
        <v>84</v>
      </c>
      <c r="BK496" s="153">
        <f>ROUND(P496*H496,2)</f>
        <v>0</v>
      </c>
      <c r="BL496" s="18" t="s">
        <v>174</v>
      </c>
      <c r="BM496" s="152" t="s">
        <v>2174</v>
      </c>
    </row>
    <row r="497" spans="2:13" s="1" customFormat="1" ht="6.9" customHeight="1" x14ac:dyDescent="0.2">
      <c r="B497" s="42"/>
      <c r="C497" s="43"/>
      <c r="D497" s="43"/>
      <c r="E497" s="43"/>
      <c r="F497" s="43"/>
      <c r="G497" s="43"/>
      <c r="H497" s="43"/>
      <c r="I497" s="43"/>
      <c r="J497" s="43"/>
      <c r="K497" s="43"/>
      <c r="L497" s="43"/>
      <c r="M497" s="33"/>
    </row>
  </sheetData>
  <autoFilter ref="C102:L496" xr:uid="{00000000-0009-0000-0000-000004000000}"/>
  <mergeCells count="9">
    <mergeCell ref="E52:H52"/>
    <mergeCell ref="E93:H93"/>
    <mergeCell ref="E95:H95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317"/>
  <sheetViews>
    <sheetView showGridLines="0" topLeftCell="A158" workbookViewId="0">
      <selection activeCell="E81" sqref="E81"/>
    </sheetView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97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2175</v>
      </c>
      <c r="F9" s="325"/>
      <c r="G9" s="325"/>
      <c r="H9" s="325"/>
      <c r="M9" s="33"/>
    </row>
    <row r="10" spans="2:46" s="1" customFormat="1" ht="14" x14ac:dyDescent="0.2">
      <c r="B10" s="33"/>
      <c r="E10" s="337" t="s">
        <v>3750</v>
      </c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ROUND(K88,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ROUND((SUM(BE88:BE316)),  2)</f>
        <v>0</v>
      </c>
      <c r="I35" s="97">
        <v>0.21</v>
      </c>
      <c r="K35" s="87">
        <f>ROUND(((SUM(BE88:BE316))*I35),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ROUND((SUM(BF88:BF316)),  2)</f>
        <v>0</v>
      </c>
      <c r="I36" s="97">
        <v>0.15</v>
      </c>
      <c r="K36" s="87">
        <f>ROUND(((SUM(BF88:BF316))*I36),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ROUND((SUM(BG88:BG316)),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ROUND((SUM(BH88:BH316)),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ROUND((SUM(BI88:BI316)),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03 - Odvodnění zpevněných ploch technologie</v>
      </c>
      <c r="F52" s="325"/>
      <c r="G52" s="325"/>
      <c r="H52" s="325"/>
      <c r="M52" s="33"/>
    </row>
    <row r="53" spans="2:47" s="1" customFormat="1" ht="15.5" customHeight="1" x14ac:dyDescent="0.2">
      <c r="B53" s="33"/>
      <c r="E53" s="337" t="s">
        <v>3750</v>
      </c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Q88</f>
        <v>0</v>
      </c>
      <c r="J61" s="64">
        <f t="shared" si="0"/>
        <v>0</v>
      </c>
      <c r="K61" s="64">
        <f>K88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K89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K90</f>
        <v>0</v>
      </c>
      <c r="M63" s="111"/>
    </row>
    <row r="64" spans="2:47" s="9" customFormat="1" ht="20" customHeight="1" x14ac:dyDescent="0.2">
      <c r="B64" s="111"/>
      <c r="D64" s="112" t="s">
        <v>1243</v>
      </c>
      <c r="E64" s="113"/>
      <c r="F64" s="113"/>
      <c r="G64" s="113"/>
      <c r="H64" s="113"/>
      <c r="I64" s="114">
        <f>Q206</f>
        <v>0</v>
      </c>
      <c r="J64" s="114">
        <f>R206</f>
        <v>0</v>
      </c>
      <c r="K64" s="114">
        <f>K206</f>
        <v>0</v>
      </c>
      <c r="M64" s="111"/>
    </row>
    <row r="65" spans="2:13" s="9" customFormat="1" ht="20" customHeight="1" x14ac:dyDescent="0.2">
      <c r="B65" s="111"/>
      <c r="D65" s="112" t="s">
        <v>2176</v>
      </c>
      <c r="E65" s="113"/>
      <c r="F65" s="113"/>
      <c r="G65" s="113"/>
      <c r="H65" s="113"/>
      <c r="I65" s="114">
        <f>Q210</f>
        <v>0</v>
      </c>
      <c r="J65" s="114">
        <f>R210</f>
        <v>0</v>
      </c>
      <c r="K65" s="114">
        <f>K210</f>
        <v>0</v>
      </c>
      <c r="M65" s="111"/>
    </row>
    <row r="66" spans="2:13" s="9" customFormat="1" ht="20" customHeight="1" x14ac:dyDescent="0.2">
      <c r="B66" s="111"/>
      <c r="D66" s="112" t="s">
        <v>1629</v>
      </c>
      <c r="E66" s="113"/>
      <c r="F66" s="113"/>
      <c r="G66" s="113"/>
      <c r="H66" s="113"/>
      <c r="I66" s="114">
        <f>Q249</f>
        <v>0</v>
      </c>
      <c r="J66" s="114">
        <f>R249</f>
        <v>0</v>
      </c>
      <c r="K66" s="114">
        <f>K249</f>
        <v>0</v>
      </c>
      <c r="M66" s="111"/>
    </row>
    <row r="67" spans="2:13" s="9" customFormat="1" ht="20" customHeight="1" x14ac:dyDescent="0.2">
      <c r="B67" s="111"/>
      <c r="D67" s="112" t="s">
        <v>2177</v>
      </c>
      <c r="E67" s="113"/>
      <c r="F67" s="113"/>
      <c r="G67" s="113"/>
      <c r="H67" s="113"/>
      <c r="I67" s="114">
        <f>Q307</f>
        <v>0</v>
      </c>
      <c r="J67" s="114">
        <f>R307</f>
        <v>0</v>
      </c>
      <c r="K67" s="114">
        <f>K307</f>
        <v>0</v>
      </c>
      <c r="M67" s="111"/>
    </row>
    <row r="68" spans="2:13" s="9" customFormat="1" ht="20" customHeight="1" x14ac:dyDescent="0.2">
      <c r="B68" s="111"/>
      <c r="D68" s="112" t="s">
        <v>1245</v>
      </c>
      <c r="E68" s="113"/>
      <c r="F68" s="113"/>
      <c r="G68" s="113"/>
      <c r="H68" s="113"/>
      <c r="I68" s="114">
        <f>Q309</f>
        <v>0</v>
      </c>
      <c r="J68" s="114">
        <f>R309</f>
        <v>0</v>
      </c>
      <c r="K68" s="114">
        <f>K309</f>
        <v>0</v>
      </c>
      <c r="M68" s="111"/>
    </row>
    <row r="69" spans="2:13" s="1" customFormat="1" ht="21.75" customHeight="1" x14ac:dyDescent="0.2">
      <c r="B69" s="33"/>
      <c r="M69" s="33"/>
    </row>
    <row r="70" spans="2:13" s="1" customFormat="1" ht="6.9" customHeight="1" x14ac:dyDescent="0.2"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33"/>
    </row>
    <row r="74" spans="2:13" s="1" customFormat="1" ht="6.9" customHeight="1" x14ac:dyDescent="0.2">
      <c r="B74" s="44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33"/>
    </row>
    <row r="75" spans="2:13" s="1" customFormat="1" ht="24.9" customHeight="1" x14ac:dyDescent="0.2">
      <c r="B75" s="33"/>
      <c r="C75" s="22" t="s">
        <v>145</v>
      </c>
      <c r="M75" s="33"/>
    </row>
    <row r="76" spans="2:13" s="1" customFormat="1" ht="6.9" customHeight="1" x14ac:dyDescent="0.2">
      <c r="B76" s="33"/>
      <c r="M76" s="33"/>
    </row>
    <row r="77" spans="2:13" s="1" customFormat="1" ht="12" customHeight="1" x14ac:dyDescent="0.2">
      <c r="B77" s="33"/>
      <c r="C77" s="28" t="s">
        <v>18</v>
      </c>
      <c r="M77" s="33"/>
    </row>
    <row r="78" spans="2:13" s="1" customFormat="1" ht="16.5" customHeight="1" x14ac:dyDescent="0.2">
      <c r="B78" s="33"/>
      <c r="E78" s="326" t="str">
        <f>E7</f>
        <v>Rozvoj vodíkové mobility v Ostravě 1.etapa - 1.a2. fáze</v>
      </c>
      <c r="F78" s="327"/>
      <c r="G78" s="327"/>
      <c r="H78" s="327"/>
      <c r="M78" s="33"/>
    </row>
    <row r="79" spans="2:13" s="1" customFormat="1" ht="12" customHeight="1" x14ac:dyDescent="0.2">
      <c r="B79" s="33"/>
      <c r="C79" s="28" t="s">
        <v>121</v>
      </c>
      <c r="M79" s="33"/>
    </row>
    <row r="80" spans="2:13" s="1" customFormat="1" ht="16.5" customHeight="1" x14ac:dyDescent="0.2">
      <c r="B80" s="33"/>
      <c r="E80" s="320" t="str">
        <f>E9</f>
        <v>SO 03 - Odvodnění zpevněných ploch technologie</v>
      </c>
      <c r="F80" s="325"/>
      <c r="G80" s="325"/>
      <c r="H80" s="325"/>
      <c r="M80" s="33"/>
    </row>
    <row r="81" spans="2:65" s="1" customFormat="1" ht="16.5" customHeight="1" x14ac:dyDescent="0.2">
      <c r="B81" s="33"/>
      <c r="E81" s="337" t="s">
        <v>3750</v>
      </c>
      <c r="M81" s="33"/>
    </row>
    <row r="82" spans="2:65" s="1" customFormat="1" ht="12" customHeight="1" x14ac:dyDescent="0.2">
      <c r="B82" s="33"/>
      <c r="C82" s="28" t="s">
        <v>22</v>
      </c>
      <c r="F82" s="26" t="str">
        <f>F12</f>
        <v>Ostrava</v>
      </c>
      <c r="I82" s="28" t="s">
        <v>24</v>
      </c>
      <c r="J82" s="50" t="str">
        <f>IF(J12="","",J12)</f>
        <v>28. 3. 2022</v>
      </c>
      <c r="M82" s="33"/>
    </row>
    <row r="83" spans="2:65" s="1" customFormat="1" ht="6.9" customHeight="1" x14ac:dyDescent="0.2">
      <c r="B83" s="33"/>
      <c r="M83" s="33"/>
    </row>
    <row r="84" spans="2:65" s="1" customFormat="1" ht="15.15" customHeight="1" x14ac:dyDescent="0.2">
      <c r="B84" s="33"/>
      <c r="C84" s="28" t="s">
        <v>26</v>
      </c>
      <c r="F84" s="26" t="str">
        <f>E15</f>
        <v>Dopravní podnik Ostrava a.s.</v>
      </c>
      <c r="I84" s="28" t="s">
        <v>33</v>
      </c>
      <c r="J84" s="31" t="str">
        <f>E21</f>
        <v>IGEA s.r.o.</v>
      </c>
      <c r="M84" s="33"/>
    </row>
    <row r="85" spans="2:65" s="1" customFormat="1" ht="15.15" customHeight="1" x14ac:dyDescent="0.2">
      <c r="B85" s="33"/>
      <c r="C85" s="28" t="s">
        <v>31</v>
      </c>
      <c r="F85" s="26" t="str">
        <f>IF(E18="","",E18)</f>
        <v>Vyplň údaj</v>
      </c>
      <c r="I85" s="28" t="s">
        <v>36</v>
      </c>
      <c r="J85" s="31" t="str">
        <f>E24</f>
        <v>R.Vojtěchová</v>
      </c>
      <c r="M85" s="33"/>
    </row>
    <row r="86" spans="2:65" s="1" customFormat="1" ht="10.4" customHeight="1" x14ac:dyDescent="0.2">
      <c r="B86" s="33"/>
      <c r="M86" s="33"/>
    </row>
    <row r="87" spans="2:65" s="10" customFormat="1" ht="29.25" customHeight="1" x14ac:dyDescent="0.2">
      <c r="B87" s="115"/>
      <c r="C87" s="116" t="s">
        <v>146</v>
      </c>
      <c r="D87" s="117" t="s">
        <v>59</v>
      </c>
      <c r="E87" s="117" t="s">
        <v>55</v>
      </c>
      <c r="F87" s="117" t="s">
        <v>56</v>
      </c>
      <c r="G87" s="117" t="s">
        <v>147</v>
      </c>
      <c r="H87" s="117" t="s">
        <v>148</v>
      </c>
      <c r="I87" s="117" t="s">
        <v>149</v>
      </c>
      <c r="J87" s="117" t="s">
        <v>150</v>
      </c>
      <c r="K87" s="118" t="s">
        <v>129</v>
      </c>
      <c r="L87" s="119" t="s">
        <v>151</v>
      </c>
      <c r="M87" s="115"/>
      <c r="N87" s="57" t="s">
        <v>3</v>
      </c>
      <c r="O87" s="58" t="s">
        <v>44</v>
      </c>
      <c r="P87" s="58" t="s">
        <v>152</v>
      </c>
      <c r="Q87" s="58" t="s">
        <v>153</v>
      </c>
      <c r="R87" s="58" t="s">
        <v>154</v>
      </c>
      <c r="S87" s="58" t="s">
        <v>155</v>
      </c>
      <c r="T87" s="58" t="s">
        <v>156</v>
      </c>
      <c r="U87" s="58" t="s">
        <v>157</v>
      </c>
      <c r="V87" s="58" t="s">
        <v>158</v>
      </c>
      <c r="W87" s="58" t="s">
        <v>159</v>
      </c>
      <c r="X87" s="59" t="s">
        <v>160</v>
      </c>
    </row>
    <row r="88" spans="2:65" s="1" customFormat="1" ht="22.75" customHeight="1" x14ac:dyDescent="0.35">
      <c r="B88" s="33"/>
      <c r="C88" s="62" t="s">
        <v>161</v>
      </c>
      <c r="K88" s="120">
        <f>BK88</f>
        <v>0</v>
      </c>
      <c r="M88" s="33"/>
      <c r="N88" s="60"/>
      <c r="O88" s="51"/>
      <c r="P88" s="51"/>
      <c r="Q88" s="121">
        <f>Q89</f>
        <v>0</v>
      </c>
      <c r="R88" s="121">
        <f>R89</f>
        <v>0</v>
      </c>
      <c r="S88" s="51"/>
      <c r="T88" s="122">
        <f>T89</f>
        <v>0</v>
      </c>
      <c r="U88" s="51"/>
      <c r="V88" s="122">
        <f>V89</f>
        <v>297.09302940000003</v>
      </c>
      <c r="W88" s="51"/>
      <c r="X88" s="123">
        <f>X89</f>
        <v>50.474119999999999</v>
      </c>
      <c r="AT88" s="18" t="s">
        <v>75</v>
      </c>
      <c r="AU88" s="18" t="s">
        <v>130</v>
      </c>
      <c r="BK88" s="124">
        <f>BK89</f>
        <v>0</v>
      </c>
    </row>
    <row r="89" spans="2:65" s="11" customFormat="1" ht="26" customHeight="1" x14ac:dyDescent="0.35">
      <c r="B89" s="125"/>
      <c r="D89" s="126" t="s">
        <v>75</v>
      </c>
      <c r="E89" s="127" t="s">
        <v>1249</v>
      </c>
      <c r="F89" s="127" t="s">
        <v>1250</v>
      </c>
      <c r="I89" s="128"/>
      <c r="J89" s="128"/>
      <c r="K89" s="129">
        <f>BK89</f>
        <v>0</v>
      </c>
      <c r="M89" s="125"/>
      <c r="N89" s="130"/>
      <c r="Q89" s="131">
        <f>Q90+Q206+Q210+Q249+Q307+Q309</f>
        <v>0</v>
      </c>
      <c r="R89" s="131">
        <f>R90+R206+R210+R249+R307+R309</f>
        <v>0</v>
      </c>
      <c r="T89" s="132">
        <f>T90+T206+T210+T249+T307+T309</f>
        <v>0</v>
      </c>
      <c r="V89" s="132">
        <f>V90+V206+V210+V249+V307+V309</f>
        <v>297.09302940000003</v>
      </c>
      <c r="X89" s="133">
        <f>X90+X206+X210+X249+X307+X309</f>
        <v>50.474119999999999</v>
      </c>
      <c r="AR89" s="126" t="s">
        <v>84</v>
      </c>
      <c r="AT89" s="134" t="s">
        <v>75</v>
      </c>
      <c r="AU89" s="134" t="s">
        <v>76</v>
      </c>
      <c r="AY89" s="126" t="s">
        <v>165</v>
      </c>
      <c r="BK89" s="135">
        <f>BK90+BK206+BK210+BK249+BK307+BK309</f>
        <v>0</v>
      </c>
    </row>
    <row r="90" spans="2:65" s="11" customFormat="1" ht="22.75" customHeight="1" x14ac:dyDescent="0.25">
      <c r="B90" s="125"/>
      <c r="D90" s="126" t="s">
        <v>75</v>
      </c>
      <c r="E90" s="136" t="s">
        <v>84</v>
      </c>
      <c r="F90" s="136" t="s">
        <v>588</v>
      </c>
      <c r="I90" s="128"/>
      <c r="J90" s="128"/>
      <c r="K90" s="137">
        <f>BK90</f>
        <v>0</v>
      </c>
      <c r="M90" s="125"/>
      <c r="N90" s="130"/>
      <c r="Q90" s="131">
        <f>SUM(Q91:Q205)</f>
        <v>0</v>
      </c>
      <c r="R90" s="131">
        <f>SUM(R91:R205)</f>
        <v>0</v>
      </c>
      <c r="T90" s="132">
        <f>SUM(T91:T205)</f>
        <v>0</v>
      </c>
      <c r="V90" s="132">
        <f>SUM(V91:V205)</f>
        <v>176.55272200000002</v>
      </c>
      <c r="X90" s="133">
        <f>SUM(X91:X205)</f>
        <v>0</v>
      </c>
      <c r="AR90" s="126" t="s">
        <v>84</v>
      </c>
      <c r="AT90" s="134" t="s">
        <v>75</v>
      </c>
      <c r="AU90" s="134" t="s">
        <v>84</v>
      </c>
      <c r="AY90" s="126" t="s">
        <v>165</v>
      </c>
      <c r="BK90" s="135">
        <f>SUM(BK91:BK205)</f>
        <v>0</v>
      </c>
    </row>
    <row r="91" spans="2:65" s="1" customFormat="1" ht="24.15" customHeight="1" x14ac:dyDescent="0.2">
      <c r="B91" s="138"/>
      <c r="C91" s="139" t="s">
        <v>84</v>
      </c>
      <c r="D91" s="139" t="s">
        <v>170</v>
      </c>
      <c r="E91" s="140" t="s">
        <v>2178</v>
      </c>
      <c r="F91" s="141" t="s">
        <v>2179</v>
      </c>
      <c r="G91" s="142" t="s">
        <v>1207</v>
      </c>
      <c r="H91" s="143">
        <v>150</v>
      </c>
      <c r="I91" s="144"/>
      <c r="J91" s="144"/>
      <c r="K91" s="145">
        <f>ROUND(P91*H91,2)</f>
        <v>0</v>
      </c>
      <c r="L91" s="146"/>
      <c r="M91" s="33"/>
      <c r="N91" s="147" t="s">
        <v>3</v>
      </c>
      <c r="O91" s="148" t="s">
        <v>45</v>
      </c>
      <c r="P91" s="149">
        <f>I91+J91</f>
        <v>0</v>
      </c>
      <c r="Q91" s="149">
        <f>ROUND(I91*H91,2)</f>
        <v>0</v>
      </c>
      <c r="R91" s="149">
        <f>ROUND(J91*H91,2)</f>
        <v>0</v>
      </c>
      <c r="T91" s="150">
        <f>S91*H91</f>
        <v>0</v>
      </c>
      <c r="U91" s="150">
        <v>0</v>
      </c>
      <c r="V91" s="150">
        <f>U91*H91</f>
        <v>0</v>
      </c>
      <c r="W91" s="150">
        <v>0</v>
      </c>
      <c r="X91" s="151">
        <f>W91*H91</f>
        <v>0</v>
      </c>
      <c r="AR91" s="152" t="s">
        <v>174</v>
      </c>
      <c r="AT91" s="152" t="s">
        <v>170</v>
      </c>
      <c r="AU91" s="152" t="s">
        <v>86</v>
      </c>
      <c r="AY91" s="18" t="s">
        <v>165</v>
      </c>
      <c r="BE91" s="153">
        <f>IF(O91="základní",K91,0)</f>
        <v>0</v>
      </c>
      <c r="BF91" s="153">
        <f>IF(O91="snížená",K91,0)</f>
        <v>0</v>
      </c>
      <c r="BG91" s="153">
        <f>IF(O91="zákl. přenesená",K91,0)</f>
        <v>0</v>
      </c>
      <c r="BH91" s="153">
        <f>IF(O91="sníž. přenesená",K91,0)</f>
        <v>0</v>
      </c>
      <c r="BI91" s="153">
        <f>IF(O91="nulová",K91,0)</f>
        <v>0</v>
      </c>
      <c r="BJ91" s="18" t="s">
        <v>84</v>
      </c>
      <c r="BK91" s="153">
        <f>ROUND(P91*H91,2)</f>
        <v>0</v>
      </c>
      <c r="BL91" s="18" t="s">
        <v>174</v>
      </c>
      <c r="BM91" s="152" t="s">
        <v>2180</v>
      </c>
    </row>
    <row r="92" spans="2:65" s="12" customFormat="1" x14ac:dyDescent="0.2">
      <c r="B92" s="164"/>
      <c r="D92" s="165" t="s">
        <v>603</v>
      </c>
      <c r="E92" s="166" t="s">
        <v>3</v>
      </c>
      <c r="F92" s="167" t="s">
        <v>2181</v>
      </c>
      <c r="H92" s="168">
        <v>150</v>
      </c>
      <c r="I92" s="169"/>
      <c r="J92" s="169"/>
      <c r="M92" s="164"/>
      <c r="N92" s="170"/>
      <c r="X92" s="171"/>
      <c r="AT92" s="166" t="s">
        <v>603</v>
      </c>
      <c r="AU92" s="166" t="s">
        <v>86</v>
      </c>
      <c r="AV92" s="12" t="s">
        <v>86</v>
      </c>
      <c r="AW92" s="12" t="s">
        <v>5</v>
      </c>
      <c r="AX92" s="12" t="s">
        <v>84</v>
      </c>
      <c r="AY92" s="166" t="s">
        <v>165</v>
      </c>
    </row>
    <row r="93" spans="2:65" s="1" customFormat="1" ht="24.15" customHeight="1" x14ac:dyDescent="0.2">
      <c r="B93" s="138"/>
      <c r="C93" s="139" t="s">
        <v>86</v>
      </c>
      <c r="D93" s="139" t="s">
        <v>170</v>
      </c>
      <c r="E93" s="140" t="s">
        <v>2182</v>
      </c>
      <c r="F93" s="141" t="s">
        <v>2183</v>
      </c>
      <c r="G93" s="142" t="s">
        <v>2184</v>
      </c>
      <c r="H93" s="143">
        <v>50</v>
      </c>
      <c r="I93" s="144"/>
      <c r="J93" s="144"/>
      <c r="K93" s="145">
        <f>ROUND(P93*H93,2)</f>
        <v>0</v>
      </c>
      <c r="L93" s="146"/>
      <c r="M93" s="33"/>
      <c r="N93" s="147" t="s">
        <v>3</v>
      </c>
      <c r="O93" s="148" t="s">
        <v>45</v>
      </c>
      <c r="P93" s="149">
        <f>I93+J93</f>
        <v>0</v>
      </c>
      <c r="Q93" s="149">
        <f>ROUND(I93*H93,2)</f>
        <v>0</v>
      </c>
      <c r="R93" s="149">
        <f>ROUND(J93*H93,2)</f>
        <v>0</v>
      </c>
      <c r="T93" s="150">
        <f>S93*H93</f>
        <v>0</v>
      </c>
      <c r="U93" s="150">
        <v>0</v>
      </c>
      <c r="V93" s="150">
        <f>U93*H93</f>
        <v>0</v>
      </c>
      <c r="W93" s="150">
        <v>0</v>
      </c>
      <c r="X93" s="151">
        <f>W93*H93</f>
        <v>0</v>
      </c>
      <c r="AR93" s="152" t="s">
        <v>174</v>
      </c>
      <c r="AT93" s="152" t="s">
        <v>170</v>
      </c>
      <c r="AU93" s="152" t="s">
        <v>86</v>
      </c>
      <c r="AY93" s="18" t="s">
        <v>165</v>
      </c>
      <c r="BE93" s="153">
        <f>IF(O93="základní",K93,0)</f>
        <v>0</v>
      </c>
      <c r="BF93" s="153">
        <f>IF(O93="snížená",K93,0)</f>
        <v>0</v>
      </c>
      <c r="BG93" s="153">
        <f>IF(O93="zákl. přenesená",K93,0)</f>
        <v>0</v>
      </c>
      <c r="BH93" s="153">
        <f>IF(O93="sníž. přenesená",K93,0)</f>
        <v>0</v>
      </c>
      <c r="BI93" s="153">
        <f>IF(O93="nulová",K93,0)</f>
        <v>0</v>
      </c>
      <c r="BJ93" s="18" t="s">
        <v>84</v>
      </c>
      <c r="BK93" s="153">
        <f>ROUND(P93*H93,2)</f>
        <v>0</v>
      </c>
      <c r="BL93" s="18" t="s">
        <v>174</v>
      </c>
      <c r="BM93" s="152" t="s">
        <v>2185</v>
      </c>
    </row>
    <row r="94" spans="2:65" s="12" customFormat="1" x14ac:dyDescent="0.2">
      <c r="B94" s="164"/>
      <c r="D94" s="165" t="s">
        <v>603</v>
      </c>
      <c r="E94" s="166" t="s">
        <v>3</v>
      </c>
      <c r="F94" s="167" t="s">
        <v>2186</v>
      </c>
      <c r="H94" s="168">
        <v>50</v>
      </c>
      <c r="I94" s="169"/>
      <c r="J94" s="169"/>
      <c r="M94" s="164"/>
      <c r="N94" s="170"/>
      <c r="X94" s="171"/>
      <c r="AT94" s="166" t="s">
        <v>603</v>
      </c>
      <c r="AU94" s="166" t="s">
        <v>86</v>
      </c>
      <c r="AV94" s="12" t="s">
        <v>86</v>
      </c>
      <c r="AW94" s="12" t="s">
        <v>5</v>
      </c>
      <c r="AX94" s="12" t="s">
        <v>84</v>
      </c>
      <c r="AY94" s="166" t="s">
        <v>165</v>
      </c>
    </row>
    <row r="95" spans="2:65" s="1" customFormat="1" ht="37.75" customHeight="1" x14ac:dyDescent="0.2">
      <c r="B95" s="138"/>
      <c r="C95" s="139" t="s">
        <v>164</v>
      </c>
      <c r="D95" s="139" t="s">
        <v>170</v>
      </c>
      <c r="E95" s="140" t="s">
        <v>2187</v>
      </c>
      <c r="F95" s="141" t="s">
        <v>2188</v>
      </c>
      <c r="G95" s="142" t="s">
        <v>173</v>
      </c>
      <c r="H95" s="143">
        <v>610</v>
      </c>
      <c r="I95" s="144"/>
      <c r="J95" s="144"/>
      <c r="K95" s="145">
        <f>ROUND(P95*H95,2)</f>
        <v>0</v>
      </c>
      <c r="L95" s="146"/>
      <c r="M95" s="33"/>
      <c r="N95" s="147" t="s">
        <v>3</v>
      </c>
      <c r="O95" s="148" t="s">
        <v>45</v>
      </c>
      <c r="P95" s="149">
        <f>I95+J95</f>
        <v>0</v>
      </c>
      <c r="Q95" s="149">
        <f>ROUND(I95*H95,2)</f>
        <v>0</v>
      </c>
      <c r="R95" s="149">
        <f>ROUND(J95*H95,2)</f>
        <v>0</v>
      </c>
      <c r="T95" s="150">
        <f>S95*H95</f>
        <v>0</v>
      </c>
      <c r="U95" s="150">
        <v>1E-4</v>
      </c>
      <c r="V95" s="150">
        <f>U95*H95</f>
        <v>6.1000000000000006E-2</v>
      </c>
      <c r="W95" s="150">
        <v>0</v>
      </c>
      <c r="X95" s="151">
        <f>W95*H95</f>
        <v>0</v>
      </c>
      <c r="AR95" s="152" t="s">
        <v>174</v>
      </c>
      <c r="AT95" s="152" t="s">
        <v>170</v>
      </c>
      <c r="AU95" s="152" t="s">
        <v>86</v>
      </c>
      <c r="AY95" s="18" t="s">
        <v>165</v>
      </c>
      <c r="BE95" s="153">
        <f>IF(O95="základní",K95,0)</f>
        <v>0</v>
      </c>
      <c r="BF95" s="153">
        <f>IF(O95="snížená",K95,0)</f>
        <v>0</v>
      </c>
      <c r="BG95" s="153">
        <f>IF(O95="zákl. přenesená",K95,0)</f>
        <v>0</v>
      </c>
      <c r="BH95" s="153">
        <f>IF(O95="sníž. přenesená",K95,0)</f>
        <v>0</v>
      </c>
      <c r="BI95" s="153">
        <f>IF(O95="nulová",K95,0)</f>
        <v>0</v>
      </c>
      <c r="BJ95" s="18" t="s">
        <v>84</v>
      </c>
      <c r="BK95" s="153">
        <f>ROUND(P95*H95,2)</f>
        <v>0</v>
      </c>
      <c r="BL95" s="18" t="s">
        <v>174</v>
      </c>
      <c r="BM95" s="152" t="s">
        <v>2189</v>
      </c>
    </row>
    <row r="96" spans="2:65" s="12" customFormat="1" x14ac:dyDescent="0.2">
      <c r="B96" s="164"/>
      <c r="D96" s="165" t="s">
        <v>603</v>
      </c>
      <c r="E96" s="166" t="s">
        <v>3</v>
      </c>
      <c r="F96" s="167" t="s">
        <v>2190</v>
      </c>
      <c r="H96" s="168">
        <v>610</v>
      </c>
      <c r="I96" s="169"/>
      <c r="J96" s="169"/>
      <c r="M96" s="164"/>
      <c r="N96" s="170"/>
      <c r="X96" s="171"/>
      <c r="AT96" s="166" t="s">
        <v>603</v>
      </c>
      <c r="AU96" s="166" t="s">
        <v>86</v>
      </c>
      <c r="AV96" s="12" t="s">
        <v>86</v>
      </c>
      <c r="AW96" s="12" t="s">
        <v>5</v>
      </c>
      <c r="AX96" s="12" t="s">
        <v>84</v>
      </c>
      <c r="AY96" s="166" t="s">
        <v>165</v>
      </c>
    </row>
    <row r="97" spans="2:65" s="1" customFormat="1" ht="37.75" customHeight="1" x14ac:dyDescent="0.2">
      <c r="B97" s="138"/>
      <c r="C97" s="139" t="s">
        <v>174</v>
      </c>
      <c r="D97" s="139" t="s">
        <v>170</v>
      </c>
      <c r="E97" s="140" t="s">
        <v>2191</v>
      </c>
      <c r="F97" s="141" t="s">
        <v>2192</v>
      </c>
      <c r="G97" s="142" t="s">
        <v>173</v>
      </c>
      <c r="H97" s="143">
        <v>610</v>
      </c>
      <c r="I97" s="144"/>
      <c r="J97" s="144"/>
      <c r="K97" s="145">
        <f>ROUND(P97*H97,2)</f>
        <v>0</v>
      </c>
      <c r="L97" s="146"/>
      <c r="M97" s="33"/>
      <c r="N97" s="147" t="s">
        <v>3</v>
      </c>
      <c r="O97" s="148" t="s">
        <v>45</v>
      </c>
      <c r="P97" s="149">
        <f>I97+J97</f>
        <v>0</v>
      </c>
      <c r="Q97" s="149">
        <f>ROUND(I97*H97,2)</f>
        <v>0</v>
      </c>
      <c r="R97" s="149">
        <f>ROUND(J97*H97,2)</f>
        <v>0</v>
      </c>
      <c r="T97" s="150">
        <f>S97*H97</f>
        <v>0</v>
      </c>
      <c r="U97" s="150">
        <v>0</v>
      </c>
      <c r="V97" s="150">
        <f>U97*H97</f>
        <v>0</v>
      </c>
      <c r="W97" s="150">
        <v>0</v>
      </c>
      <c r="X97" s="151">
        <f>W97*H97</f>
        <v>0</v>
      </c>
      <c r="AR97" s="152" t="s">
        <v>174</v>
      </c>
      <c r="AT97" s="152" t="s">
        <v>170</v>
      </c>
      <c r="AU97" s="152" t="s">
        <v>86</v>
      </c>
      <c r="AY97" s="18" t="s">
        <v>165</v>
      </c>
      <c r="BE97" s="153">
        <f>IF(O97="základní",K97,0)</f>
        <v>0</v>
      </c>
      <c r="BF97" s="153">
        <f>IF(O97="snížená",K97,0)</f>
        <v>0</v>
      </c>
      <c r="BG97" s="153">
        <f>IF(O97="zákl. přenesená",K97,0)</f>
        <v>0</v>
      </c>
      <c r="BH97" s="153">
        <f>IF(O97="sníž. přenesená",K97,0)</f>
        <v>0</v>
      </c>
      <c r="BI97" s="153">
        <f>IF(O97="nulová",K97,0)</f>
        <v>0</v>
      </c>
      <c r="BJ97" s="18" t="s">
        <v>84</v>
      </c>
      <c r="BK97" s="153">
        <f>ROUND(P97*H97,2)</f>
        <v>0</v>
      </c>
      <c r="BL97" s="18" t="s">
        <v>174</v>
      </c>
      <c r="BM97" s="152" t="s">
        <v>2193</v>
      </c>
    </row>
    <row r="98" spans="2:65" s="12" customFormat="1" x14ac:dyDescent="0.2">
      <c r="B98" s="164"/>
      <c r="D98" s="165" t="s">
        <v>603</v>
      </c>
      <c r="E98" s="166" t="s">
        <v>3</v>
      </c>
      <c r="F98" s="167" t="s">
        <v>2190</v>
      </c>
      <c r="H98" s="168">
        <v>610</v>
      </c>
      <c r="I98" s="169"/>
      <c r="J98" s="169"/>
      <c r="M98" s="164"/>
      <c r="N98" s="170"/>
      <c r="X98" s="171"/>
      <c r="AT98" s="166" t="s">
        <v>603</v>
      </c>
      <c r="AU98" s="166" t="s">
        <v>86</v>
      </c>
      <c r="AV98" s="12" t="s">
        <v>86</v>
      </c>
      <c r="AW98" s="12" t="s">
        <v>5</v>
      </c>
      <c r="AX98" s="12" t="s">
        <v>84</v>
      </c>
      <c r="AY98" s="166" t="s">
        <v>165</v>
      </c>
    </row>
    <row r="99" spans="2:65" s="1" customFormat="1" ht="44.25" customHeight="1" x14ac:dyDescent="0.2">
      <c r="B99" s="138"/>
      <c r="C99" s="139" t="s">
        <v>186</v>
      </c>
      <c r="D99" s="139" t="s">
        <v>170</v>
      </c>
      <c r="E99" s="140" t="s">
        <v>2194</v>
      </c>
      <c r="F99" s="141" t="s">
        <v>2195</v>
      </c>
      <c r="G99" s="142" t="s">
        <v>597</v>
      </c>
      <c r="H99" s="143">
        <v>53.8</v>
      </c>
      <c r="I99" s="144"/>
      <c r="J99" s="144"/>
      <c r="K99" s="145">
        <f>ROUND(P99*H99,2)</f>
        <v>0</v>
      </c>
      <c r="L99" s="146"/>
      <c r="M99" s="33"/>
      <c r="N99" s="147" t="s">
        <v>3</v>
      </c>
      <c r="O99" s="148" t="s">
        <v>45</v>
      </c>
      <c r="P99" s="149">
        <f>I99+J99</f>
        <v>0</v>
      </c>
      <c r="Q99" s="149">
        <f>ROUND(I99*H99,2)</f>
        <v>0</v>
      </c>
      <c r="R99" s="149">
        <f>ROUND(J99*H99,2)</f>
        <v>0</v>
      </c>
      <c r="T99" s="150">
        <f>S99*H99</f>
        <v>0</v>
      </c>
      <c r="U99" s="150">
        <v>0</v>
      </c>
      <c r="V99" s="150">
        <f>U99*H99</f>
        <v>0</v>
      </c>
      <c r="W99" s="150">
        <v>0</v>
      </c>
      <c r="X99" s="151">
        <f>W99*H99</f>
        <v>0</v>
      </c>
      <c r="AR99" s="152" t="s">
        <v>174</v>
      </c>
      <c r="AT99" s="152" t="s">
        <v>170</v>
      </c>
      <c r="AU99" s="152" t="s">
        <v>86</v>
      </c>
      <c r="AY99" s="18" t="s">
        <v>165</v>
      </c>
      <c r="BE99" s="153">
        <f>IF(O99="základní",K99,0)</f>
        <v>0</v>
      </c>
      <c r="BF99" s="153">
        <f>IF(O99="snížená",K99,0)</f>
        <v>0</v>
      </c>
      <c r="BG99" s="153">
        <f>IF(O99="zákl. přenesená",K99,0)</f>
        <v>0</v>
      </c>
      <c r="BH99" s="153">
        <f>IF(O99="sníž. přenesená",K99,0)</f>
        <v>0</v>
      </c>
      <c r="BI99" s="153">
        <f>IF(O99="nulová",K99,0)</f>
        <v>0</v>
      </c>
      <c r="BJ99" s="18" t="s">
        <v>84</v>
      </c>
      <c r="BK99" s="153">
        <f>ROUND(P99*H99,2)</f>
        <v>0</v>
      </c>
      <c r="BL99" s="18" t="s">
        <v>174</v>
      </c>
      <c r="BM99" s="152" t="s">
        <v>2196</v>
      </c>
    </row>
    <row r="100" spans="2:65" s="12" customFormat="1" x14ac:dyDescent="0.2">
      <c r="B100" s="164"/>
      <c r="D100" s="165" t="s">
        <v>603</v>
      </c>
      <c r="E100" s="166" t="s">
        <v>3</v>
      </c>
      <c r="F100" s="167" t="s">
        <v>2197</v>
      </c>
      <c r="H100" s="168">
        <v>6.6</v>
      </c>
      <c r="I100" s="169"/>
      <c r="J100" s="169"/>
      <c r="M100" s="164"/>
      <c r="N100" s="170"/>
      <c r="X100" s="171"/>
      <c r="AT100" s="166" t="s">
        <v>603</v>
      </c>
      <c r="AU100" s="166" t="s">
        <v>86</v>
      </c>
      <c r="AV100" s="12" t="s">
        <v>86</v>
      </c>
      <c r="AW100" s="12" t="s">
        <v>5</v>
      </c>
      <c r="AX100" s="12" t="s">
        <v>76</v>
      </c>
      <c r="AY100" s="166" t="s">
        <v>165</v>
      </c>
    </row>
    <row r="101" spans="2:65" s="12" customFormat="1" x14ac:dyDescent="0.2">
      <c r="B101" s="164"/>
      <c r="D101" s="165" t="s">
        <v>603</v>
      </c>
      <c r="E101" s="166" t="s">
        <v>3</v>
      </c>
      <c r="F101" s="167" t="s">
        <v>2198</v>
      </c>
      <c r="H101" s="168">
        <v>6.8</v>
      </c>
      <c r="I101" s="169"/>
      <c r="J101" s="169"/>
      <c r="M101" s="164"/>
      <c r="N101" s="170"/>
      <c r="X101" s="171"/>
      <c r="AT101" s="166" t="s">
        <v>603</v>
      </c>
      <c r="AU101" s="166" t="s">
        <v>86</v>
      </c>
      <c r="AV101" s="12" t="s">
        <v>86</v>
      </c>
      <c r="AW101" s="12" t="s">
        <v>5</v>
      </c>
      <c r="AX101" s="12" t="s">
        <v>76</v>
      </c>
      <c r="AY101" s="166" t="s">
        <v>165</v>
      </c>
    </row>
    <row r="102" spans="2:65" s="12" customFormat="1" x14ac:dyDescent="0.2">
      <c r="B102" s="164"/>
      <c r="D102" s="165" t="s">
        <v>603</v>
      </c>
      <c r="E102" s="166" t="s">
        <v>3</v>
      </c>
      <c r="F102" s="167" t="s">
        <v>2199</v>
      </c>
      <c r="H102" s="168">
        <v>6</v>
      </c>
      <c r="I102" s="169"/>
      <c r="J102" s="169"/>
      <c r="M102" s="164"/>
      <c r="N102" s="170"/>
      <c r="X102" s="171"/>
      <c r="AT102" s="166" t="s">
        <v>603</v>
      </c>
      <c r="AU102" s="166" t="s">
        <v>86</v>
      </c>
      <c r="AV102" s="12" t="s">
        <v>86</v>
      </c>
      <c r="AW102" s="12" t="s">
        <v>5</v>
      </c>
      <c r="AX102" s="12" t="s">
        <v>76</v>
      </c>
      <c r="AY102" s="166" t="s">
        <v>165</v>
      </c>
    </row>
    <row r="103" spans="2:65" s="12" customFormat="1" x14ac:dyDescent="0.2">
      <c r="B103" s="164"/>
      <c r="D103" s="165" t="s">
        <v>603</v>
      </c>
      <c r="E103" s="166" t="s">
        <v>3</v>
      </c>
      <c r="F103" s="167" t="s">
        <v>2200</v>
      </c>
      <c r="H103" s="168">
        <v>5.6</v>
      </c>
      <c r="I103" s="169"/>
      <c r="J103" s="169"/>
      <c r="M103" s="164"/>
      <c r="N103" s="170"/>
      <c r="X103" s="171"/>
      <c r="AT103" s="166" t="s">
        <v>603</v>
      </c>
      <c r="AU103" s="166" t="s">
        <v>86</v>
      </c>
      <c r="AV103" s="12" t="s">
        <v>86</v>
      </c>
      <c r="AW103" s="12" t="s">
        <v>5</v>
      </c>
      <c r="AX103" s="12" t="s">
        <v>76</v>
      </c>
      <c r="AY103" s="166" t="s">
        <v>165</v>
      </c>
    </row>
    <row r="104" spans="2:65" s="12" customFormat="1" x14ac:dyDescent="0.2">
      <c r="B104" s="164"/>
      <c r="D104" s="165" t="s">
        <v>603</v>
      </c>
      <c r="E104" s="166" t="s">
        <v>3</v>
      </c>
      <c r="F104" s="167" t="s">
        <v>2201</v>
      </c>
      <c r="H104" s="168">
        <v>6.4</v>
      </c>
      <c r="I104" s="169"/>
      <c r="J104" s="169"/>
      <c r="M104" s="164"/>
      <c r="N104" s="170"/>
      <c r="X104" s="171"/>
      <c r="AT104" s="166" t="s">
        <v>603</v>
      </c>
      <c r="AU104" s="166" t="s">
        <v>86</v>
      </c>
      <c r="AV104" s="12" t="s">
        <v>86</v>
      </c>
      <c r="AW104" s="12" t="s">
        <v>5</v>
      </c>
      <c r="AX104" s="12" t="s">
        <v>76</v>
      </c>
      <c r="AY104" s="166" t="s">
        <v>165</v>
      </c>
    </row>
    <row r="105" spans="2:65" s="12" customFormat="1" x14ac:dyDescent="0.2">
      <c r="B105" s="164"/>
      <c r="D105" s="165" t="s">
        <v>603</v>
      </c>
      <c r="E105" s="166" t="s">
        <v>3</v>
      </c>
      <c r="F105" s="167" t="s">
        <v>2202</v>
      </c>
      <c r="H105" s="168">
        <v>6.4</v>
      </c>
      <c r="I105" s="169"/>
      <c r="J105" s="169"/>
      <c r="M105" s="164"/>
      <c r="N105" s="170"/>
      <c r="X105" s="171"/>
      <c r="AT105" s="166" t="s">
        <v>603</v>
      </c>
      <c r="AU105" s="166" t="s">
        <v>86</v>
      </c>
      <c r="AV105" s="12" t="s">
        <v>86</v>
      </c>
      <c r="AW105" s="12" t="s">
        <v>5</v>
      </c>
      <c r="AX105" s="12" t="s">
        <v>76</v>
      </c>
      <c r="AY105" s="166" t="s">
        <v>165</v>
      </c>
    </row>
    <row r="106" spans="2:65" s="12" customFormat="1" x14ac:dyDescent="0.2">
      <c r="B106" s="164"/>
      <c r="D106" s="165" t="s">
        <v>603</v>
      </c>
      <c r="E106" s="166" t="s">
        <v>3</v>
      </c>
      <c r="F106" s="167" t="s">
        <v>2203</v>
      </c>
      <c r="H106" s="168">
        <v>5.2</v>
      </c>
      <c r="I106" s="169"/>
      <c r="J106" s="169"/>
      <c r="M106" s="164"/>
      <c r="N106" s="170"/>
      <c r="X106" s="171"/>
      <c r="AT106" s="166" t="s">
        <v>603</v>
      </c>
      <c r="AU106" s="166" t="s">
        <v>86</v>
      </c>
      <c r="AV106" s="12" t="s">
        <v>86</v>
      </c>
      <c r="AW106" s="12" t="s">
        <v>5</v>
      </c>
      <c r="AX106" s="12" t="s">
        <v>76</v>
      </c>
      <c r="AY106" s="166" t="s">
        <v>165</v>
      </c>
    </row>
    <row r="107" spans="2:65" s="12" customFormat="1" x14ac:dyDescent="0.2">
      <c r="B107" s="164"/>
      <c r="D107" s="165" t="s">
        <v>603</v>
      </c>
      <c r="E107" s="166" t="s">
        <v>3</v>
      </c>
      <c r="F107" s="167" t="s">
        <v>2204</v>
      </c>
      <c r="H107" s="168">
        <v>4.4000000000000004</v>
      </c>
      <c r="I107" s="169"/>
      <c r="J107" s="169"/>
      <c r="M107" s="164"/>
      <c r="N107" s="170"/>
      <c r="X107" s="171"/>
      <c r="AT107" s="166" t="s">
        <v>603</v>
      </c>
      <c r="AU107" s="166" t="s">
        <v>86</v>
      </c>
      <c r="AV107" s="12" t="s">
        <v>86</v>
      </c>
      <c r="AW107" s="12" t="s">
        <v>5</v>
      </c>
      <c r="AX107" s="12" t="s">
        <v>76</v>
      </c>
      <c r="AY107" s="166" t="s">
        <v>165</v>
      </c>
    </row>
    <row r="108" spans="2:65" s="12" customFormat="1" x14ac:dyDescent="0.2">
      <c r="B108" s="164"/>
      <c r="D108" s="165" t="s">
        <v>603</v>
      </c>
      <c r="E108" s="166" t="s">
        <v>3</v>
      </c>
      <c r="F108" s="167" t="s">
        <v>2205</v>
      </c>
      <c r="H108" s="168">
        <v>3.2</v>
      </c>
      <c r="I108" s="169"/>
      <c r="J108" s="169"/>
      <c r="M108" s="164"/>
      <c r="N108" s="170"/>
      <c r="X108" s="171"/>
      <c r="AT108" s="166" t="s">
        <v>603</v>
      </c>
      <c r="AU108" s="166" t="s">
        <v>86</v>
      </c>
      <c r="AV108" s="12" t="s">
        <v>86</v>
      </c>
      <c r="AW108" s="12" t="s">
        <v>5</v>
      </c>
      <c r="AX108" s="12" t="s">
        <v>76</v>
      </c>
      <c r="AY108" s="166" t="s">
        <v>165</v>
      </c>
    </row>
    <row r="109" spans="2:65" s="12" customFormat="1" x14ac:dyDescent="0.2">
      <c r="B109" s="164"/>
      <c r="D109" s="165" t="s">
        <v>603</v>
      </c>
      <c r="E109" s="166" t="s">
        <v>3</v>
      </c>
      <c r="F109" s="167" t="s">
        <v>2206</v>
      </c>
      <c r="H109" s="168">
        <v>3.2</v>
      </c>
      <c r="I109" s="169"/>
      <c r="J109" s="169"/>
      <c r="M109" s="164"/>
      <c r="N109" s="170"/>
      <c r="X109" s="171"/>
      <c r="AT109" s="166" t="s">
        <v>603</v>
      </c>
      <c r="AU109" s="166" t="s">
        <v>86</v>
      </c>
      <c r="AV109" s="12" t="s">
        <v>86</v>
      </c>
      <c r="AW109" s="12" t="s">
        <v>5</v>
      </c>
      <c r="AX109" s="12" t="s">
        <v>76</v>
      </c>
      <c r="AY109" s="166" t="s">
        <v>165</v>
      </c>
    </row>
    <row r="110" spans="2:65" s="13" customFormat="1" x14ac:dyDescent="0.2">
      <c r="B110" s="172"/>
      <c r="D110" s="165" t="s">
        <v>603</v>
      </c>
      <c r="E110" s="173" t="s">
        <v>3</v>
      </c>
      <c r="F110" s="174" t="s">
        <v>606</v>
      </c>
      <c r="H110" s="175">
        <v>53.800000000000004</v>
      </c>
      <c r="I110" s="176"/>
      <c r="J110" s="176"/>
      <c r="M110" s="172"/>
      <c r="N110" s="177"/>
      <c r="X110" s="178"/>
      <c r="AT110" s="173" t="s">
        <v>603</v>
      </c>
      <c r="AU110" s="173" t="s">
        <v>86</v>
      </c>
      <c r="AV110" s="13" t="s">
        <v>174</v>
      </c>
      <c r="AW110" s="13" t="s">
        <v>5</v>
      </c>
      <c r="AX110" s="13" t="s">
        <v>84</v>
      </c>
      <c r="AY110" s="173" t="s">
        <v>165</v>
      </c>
    </row>
    <row r="111" spans="2:65" s="1" customFormat="1" ht="49" customHeight="1" x14ac:dyDescent="0.2">
      <c r="B111" s="138"/>
      <c r="C111" s="139" t="s">
        <v>190</v>
      </c>
      <c r="D111" s="139" t="s">
        <v>170</v>
      </c>
      <c r="E111" s="140" t="s">
        <v>2207</v>
      </c>
      <c r="F111" s="141" t="s">
        <v>2208</v>
      </c>
      <c r="G111" s="142" t="s">
        <v>597</v>
      </c>
      <c r="H111" s="143">
        <v>90.802999999999997</v>
      </c>
      <c r="I111" s="144"/>
      <c r="J111" s="144"/>
      <c r="K111" s="145">
        <f>ROUND(P111*H111,2)</f>
        <v>0</v>
      </c>
      <c r="L111" s="146"/>
      <c r="M111" s="33"/>
      <c r="N111" s="147" t="s">
        <v>3</v>
      </c>
      <c r="O111" s="148" t="s">
        <v>45</v>
      </c>
      <c r="P111" s="149">
        <f>I111+J111</f>
        <v>0</v>
      </c>
      <c r="Q111" s="149">
        <f>ROUND(I111*H111,2)</f>
        <v>0</v>
      </c>
      <c r="R111" s="149">
        <f>ROUND(J111*H111,2)</f>
        <v>0</v>
      </c>
      <c r="T111" s="150">
        <f>S111*H111</f>
        <v>0</v>
      </c>
      <c r="U111" s="150">
        <v>0</v>
      </c>
      <c r="V111" s="150">
        <f>U111*H111</f>
        <v>0</v>
      </c>
      <c r="W111" s="150">
        <v>0</v>
      </c>
      <c r="X111" s="151">
        <f>W111*H111</f>
        <v>0</v>
      </c>
      <c r="AR111" s="152" t="s">
        <v>174</v>
      </c>
      <c r="AT111" s="152" t="s">
        <v>170</v>
      </c>
      <c r="AU111" s="152" t="s">
        <v>86</v>
      </c>
      <c r="AY111" s="18" t="s">
        <v>165</v>
      </c>
      <c r="BE111" s="153">
        <f>IF(O111="základní",K111,0)</f>
        <v>0</v>
      </c>
      <c r="BF111" s="153">
        <f>IF(O111="snížená",K111,0)</f>
        <v>0</v>
      </c>
      <c r="BG111" s="153">
        <f>IF(O111="zákl. přenesená",K111,0)</f>
        <v>0</v>
      </c>
      <c r="BH111" s="153">
        <f>IF(O111="sníž. přenesená",K111,0)</f>
        <v>0</v>
      </c>
      <c r="BI111" s="153">
        <f>IF(O111="nulová",K111,0)</f>
        <v>0</v>
      </c>
      <c r="BJ111" s="18" t="s">
        <v>84</v>
      </c>
      <c r="BK111" s="153">
        <f>ROUND(P111*H111,2)</f>
        <v>0</v>
      </c>
      <c r="BL111" s="18" t="s">
        <v>174</v>
      </c>
      <c r="BM111" s="152" t="s">
        <v>2209</v>
      </c>
    </row>
    <row r="112" spans="2:65" s="14" customFormat="1" x14ac:dyDescent="0.2">
      <c r="B112" s="185"/>
      <c r="D112" s="165" t="s">
        <v>603</v>
      </c>
      <c r="E112" s="186" t="s">
        <v>3</v>
      </c>
      <c r="F112" s="187" t="s">
        <v>2210</v>
      </c>
      <c r="H112" s="186" t="s">
        <v>3</v>
      </c>
      <c r="I112" s="188"/>
      <c r="J112" s="188"/>
      <c r="M112" s="185"/>
      <c r="N112" s="189"/>
      <c r="X112" s="190"/>
      <c r="AT112" s="186" t="s">
        <v>603</v>
      </c>
      <c r="AU112" s="186" t="s">
        <v>86</v>
      </c>
      <c r="AV112" s="14" t="s">
        <v>84</v>
      </c>
      <c r="AW112" s="14" t="s">
        <v>5</v>
      </c>
      <c r="AX112" s="14" t="s">
        <v>76</v>
      </c>
      <c r="AY112" s="186" t="s">
        <v>165</v>
      </c>
    </row>
    <row r="113" spans="2:51" s="12" customFormat="1" x14ac:dyDescent="0.2">
      <c r="B113" s="164"/>
      <c r="D113" s="165" t="s">
        <v>603</v>
      </c>
      <c r="E113" s="166" t="s">
        <v>3</v>
      </c>
      <c r="F113" s="167" t="s">
        <v>2211</v>
      </c>
      <c r="H113" s="168">
        <v>99.32</v>
      </c>
      <c r="I113" s="169"/>
      <c r="J113" s="169"/>
      <c r="M113" s="164"/>
      <c r="N113" s="170"/>
      <c r="X113" s="171"/>
      <c r="AT113" s="166" t="s">
        <v>603</v>
      </c>
      <c r="AU113" s="166" t="s">
        <v>86</v>
      </c>
      <c r="AV113" s="12" t="s">
        <v>86</v>
      </c>
      <c r="AW113" s="12" t="s">
        <v>5</v>
      </c>
      <c r="AX113" s="12" t="s">
        <v>76</v>
      </c>
      <c r="AY113" s="166" t="s">
        <v>165</v>
      </c>
    </row>
    <row r="114" spans="2:51" s="12" customFormat="1" x14ac:dyDescent="0.2">
      <c r="B114" s="164"/>
      <c r="D114" s="165" t="s">
        <v>603</v>
      </c>
      <c r="E114" s="166" t="s">
        <v>3</v>
      </c>
      <c r="F114" s="167" t="s">
        <v>2212</v>
      </c>
      <c r="H114" s="168">
        <v>12.16</v>
      </c>
      <c r="I114" s="169"/>
      <c r="J114" s="169"/>
      <c r="M114" s="164"/>
      <c r="N114" s="170"/>
      <c r="X114" s="171"/>
      <c r="AT114" s="166" t="s">
        <v>603</v>
      </c>
      <c r="AU114" s="166" t="s">
        <v>86</v>
      </c>
      <c r="AV114" s="12" t="s">
        <v>86</v>
      </c>
      <c r="AW114" s="12" t="s">
        <v>5</v>
      </c>
      <c r="AX114" s="12" t="s">
        <v>76</v>
      </c>
      <c r="AY114" s="166" t="s">
        <v>165</v>
      </c>
    </row>
    <row r="115" spans="2:51" s="14" customFormat="1" x14ac:dyDescent="0.2">
      <c r="B115" s="185"/>
      <c r="D115" s="165" t="s">
        <v>603</v>
      </c>
      <c r="E115" s="186" t="s">
        <v>3</v>
      </c>
      <c r="F115" s="187" t="s">
        <v>2213</v>
      </c>
      <c r="H115" s="186" t="s">
        <v>3</v>
      </c>
      <c r="I115" s="188"/>
      <c r="J115" s="188"/>
      <c r="M115" s="185"/>
      <c r="N115" s="189"/>
      <c r="X115" s="190"/>
      <c r="AT115" s="186" t="s">
        <v>603</v>
      </c>
      <c r="AU115" s="186" t="s">
        <v>86</v>
      </c>
      <c r="AV115" s="14" t="s">
        <v>84</v>
      </c>
      <c r="AW115" s="14" t="s">
        <v>5</v>
      </c>
      <c r="AX115" s="14" t="s">
        <v>76</v>
      </c>
      <c r="AY115" s="186" t="s">
        <v>165</v>
      </c>
    </row>
    <row r="116" spans="2:51" s="12" customFormat="1" x14ac:dyDescent="0.2">
      <c r="B116" s="164"/>
      <c r="D116" s="165" t="s">
        <v>603</v>
      </c>
      <c r="E116" s="166" t="s">
        <v>3</v>
      </c>
      <c r="F116" s="167" t="s">
        <v>2214</v>
      </c>
      <c r="H116" s="168">
        <v>56.295000000000002</v>
      </c>
      <c r="I116" s="169"/>
      <c r="J116" s="169"/>
      <c r="M116" s="164"/>
      <c r="N116" s="170"/>
      <c r="X116" s="171"/>
      <c r="AT116" s="166" t="s">
        <v>603</v>
      </c>
      <c r="AU116" s="166" t="s">
        <v>86</v>
      </c>
      <c r="AV116" s="12" t="s">
        <v>86</v>
      </c>
      <c r="AW116" s="12" t="s">
        <v>5</v>
      </c>
      <c r="AX116" s="12" t="s">
        <v>76</v>
      </c>
      <c r="AY116" s="166" t="s">
        <v>165</v>
      </c>
    </row>
    <row r="117" spans="2:51" s="14" customFormat="1" x14ac:dyDescent="0.2">
      <c r="B117" s="185"/>
      <c r="D117" s="165" t="s">
        <v>603</v>
      </c>
      <c r="E117" s="186" t="s">
        <v>3</v>
      </c>
      <c r="F117" s="187" t="s">
        <v>2215</v>
      </c>
      <c r="H117" s="186" t="s">
        <v>3</v>
      </c>
      <c r="I117" s="188"/>
      <c r="J117" s="188"/>
      <c r="M117" s="185"/>
      <c r="N117" s="189"/>
      <c r="X117" s="190"/>
      <c r="AT117" s="186" t="s">
        <v>603</v>
      </c>
      <c r="AU117" s="186" t="s">
        <v>86</v>
      </c>
      <c r="AV117" s="14" t="s">
        <v>84</v>
      </c>
      <c r="AW117" s="14" t="s">
        <v>5</v>
      </c>
      <c r="AX117" s="14" t="s">
        <v>76</v>
      </c>
      <c r="AY117" s="186" t="s">
        <v>165</v>
      </c>
    </row>
    <row r="118" spans="2:51" s="12" customFormat="1" x14ac:dyDescent="0.2">
      <c r="B118" s="164"/>
      <c r="D118" s="165" t="s">
        <v>603</v>
      </c>
      <c r="E118" s="166" t="s">
        <v>3</v>
      </c>
      <c r="F118" s="167" t="s">
        <v>2216</v>
      </c>
      <c r="H118" s="168">
        <v>111.872</v>
      </c>
      <c r="I118" s="169"/>
      <c r="J118" s="169"/>
      <c r="M118" s="164"/>
      <c r="N118" s="170"/>
      <c r="X118" s="171"/>
      <c r="AT118" s="166" t="s">
        <v>603</v>
      </c>
      <c r="AU118" s="166" t="s">
        <v>86</v>
      </c>
      <c r="AV118" s="12" t="s">
        <v>86</v>
      </c>
      <c r="AW118" s="12" t="s">
        <v>5</v>
      </c>
      <c r="AX118" s="12" t="s">
        <v>76</v>
      </c>
      <c r="AY118" s="166" t="s">
        <v>165</v>
      </c>
    </row>
    <row r="119" spans="2:51" s="14" customFormat="1" x14ac:dyDescent="0.2">
      <c r="B119" s="185"/>
      <c r="D119" s="165" t="s">
        <v>603</v>
      </c>
      <c r="E119" s="186" t="s">
        <v>3</v>
      </c>
      <c r="F119" s="187" t="s">
        <v>2217</v>
      </c>
      <c r="H119" s="186" t="s">
        <v>3</v>
      </c>
      <c r="I119" s="188"/>
      <c r="J119" s="188"/>
      <c r="M119" s="185"/>
      <c r="N119" s="189"/>
      <c r="X119" s="190"/>
      <c r="AT119" s="186" t="s">
        <v>603</v>
      </c>
      <c r="AU119" s="186" t="s">
        <v>86</v>
      </c>
      <c r="AV119" s="14" t="s">
        <v>84</v>
      </c>
      <c r="AW119" s="14" t="s">
        <v>5</v>
      </c>
      <c r="AX119" s="14" t="s">
        <v>76</v>
      </c>
      <c r="AY119" s="186" t="s">
        <v>165</v>
      </c>
    </row>
    <row r="120" spans="2:51" s="12" customFormat="1" x14ac:dyDescent="0.2">
      <c r="B120" s="164"/>
      <c r="D120" s="165" t="s">
        <v>603</v>
      </c>
      <c r="E120" s="166" t="s">
        <v>3</v>
      </c>
      <c r="F120" s="167" t="s">
        <v>2218</v>
      </c>
      <c r="H120" s="168">
        <v>9.0749999999999993</v>
      </c>
      <c r="I120" s="169"/>
      <c r="J120" s="169"/>
      <c r="M120" s="164"/>
      <c r="N120" s="170"/>
      <c r="X120" s="171"/>
      <c r="AT120" s="166" t="s">
        <v>603</v>
      </c>
      <c r="AU120" s="166" t="s">
        <v>86</v>
      </c>
      <c r="AV120" s="12" t="s">
        <v>86</v>
      </c>
      <c r="AW120" s="12" t="s">
        <v>5</v>
      </c>
      <c r="AX120" s="12" t="s">
        <v>76</v>
      </c>
      <c r="AY120" s="166" t="s">
        <v>165</v>
      </c>
    </row>
    <row r="121" spans="2:51" s="15" customFormat="1" x14ac:dyDescent="0.2">
      <c r="B121" s="194"/>
      <c r="D121" s="165" t="s">
        <v>603</v>
      </c>
      <c r="E121" s="195" t="s">
        <v>3</v>
      </c>
      <c r="F121" s="196" t="s">
        <v>1807</v>
      </c>
      <c r="H121" s="197">
        <v>288.72199999999998</v>
      </c>
      <c r="I121" s="198"/>
      <c r="J121" s="198"/>
      <c r="M121" s="194"/>
      <c r="N121" s="199"/>
      <c r="X121" s="200"/>
      <c r="AT121" s="195" t="s">
        <v>603</v>
      </c>
      <c r="AU121" s="195" t="s">
        <v>86</v>
      </c>
      <c r="AV121" s="15" t="s">
        <v>164</v>
      </c>
      <c r="AW121" s="15" t="s">
        <v>5</v>
      </c>
      <c r="AX121" s="15" t="s">
        <v>76</v>
      </c>
      <c r="AY121" s="195" t="s">
        <v>165</v>
      </c>
    </row>
    <row r="122" spans="2:51" s="14" customFormat="1" x14ac:dyDescent="0.2">
      <c r="B122" s="185"/>
      <c r="D122" s="165" t="s">
        <v>603</v>
      </c>
      <c r="E122" s="186" t="s">
        <v>3</v>
      </c>
      <c r="F122" s="187" t="s">
        <v>2219</v>
      </c>
      <c r="H122" s="186" t="s">
        <v>3</v>
      </c>
      <c r="I122" s="188"/>
      <c r="J122" s="188"/>
      <c r="M122" s="185"/>
      <c r="N122" s="189"/>
      <c r="X122" s="190"/>
      <c r="AT122" s="186" t="s">
        <v>603</v>
      </c>
      <c r="AU122" s="186" t="s">
        <v>86</v>
      </c>
      <c r="AV122" s="14" t="s">
        <v>84</v>
      </c>
      <c r="AW122" s="14" t="s">
        <v>5</v>
      </c>
      <c r="AX122" s="14" t="s">
        <v>76</v>
      </c>
      <c r="AY122" s="186" t="s">
        <v>165</v>
      </c>
    </row>
    <row r="123" spans="2:51" s="12" customFormat="1" x14ac:dyDescent="0.2">
      <c r="B123" s="164"/>
      <c r="D123" s="165" t="s">
        <v>603</v>
      </c>
      <c r="E123" s="166" t="s">
        <v>3</v>
      </c>
      <c r="F123" s="167" t="s">
        <v>2220</v>
      </c>
      <c r="H123" s="168">
        <v>59.2</v>
      </c>
      <c r="I123" s="169"/>
      <c r="J123" s="169"/>
      <c r="M123" s="164"/>
      <c r="N123" s="170"/>
      <c r="X123" s="171"/>
      <c r="AT123" s="166" t="s">
        <v>603</v>
      </c>
      <c r="AU123" s="166" t="s">
        <v>86</v>
      </c>
      <c r="AV123" s="12" t="s">
        <v>86</v>
      </c>
      <c r="AW123" s="12" t="s">
        <v>5</v>
      </c>
      <c r="AX123" s="12" t="s">
        <v>76</v>
      </c>
      <c r="AY123" s="166" t="s">
        <v>165</v>
      </c>
    </row>
    <row r="124" spans="2:51" s="12" customFormat="1" x14ac:dyDescent="0.2">
      <c r="B124" s="164"/>
      <c r="D124" s="165" t="s">
        <v>603</v>
      </c>
      <c r="E124" s="166" t="s">
        <v>3</v>
      </c>
      <c r="F124" s="167" t="s">
        <v>2221</v>
      </c>
      <c r="H124" s="168">
        <v>41.491999999999997</v>
      </c>
      <c r="I124" s="169"/>
      <c r="J124" s="169"/>
      <c r="M124" s="164"/>
      <c r="N124" s="170"/>
      <c r="X124" s="171"/>
      <c r="AT124" s="166" t="s">
        <v>603</v>
      </c>
      <c r="AU124" s="166" t="s">
        <v>86</v>
      </c>
      <c r="AV124" s="12" t="s">
        <v>86</v>
      </c>
      <c r="AW124" s="12" t="s">
        <v>5</v>
      </c>
      <c r="AX124" s="12" t="s">
        <v>76</v>
      </c>
      <c r="AY124" s="166" t="s">
        <v>165</v>
      </c>
    </row>
    <row r="125" spans="2:51" s="12" customFormat="1" x14ac:dyDescent="0.2">
      <c r="B125" s="164"/>
      <c r="D125" s="165" t="s">
        <v>603</v>
      </c>
      <c r="E125" s="166" t="s">
        <v>3</v>
      </c>
      <c r="F125" s="167" t="s">
        <v>2222</v>
      </c>
      <c r="H125" s="168">
        <v>64.599999999999994</v>
      </c>
      <c r="I125" s="169"/>
      <c r="J125" s="169"/>
      <c r="M125" s="164"/>
      <c r="N125" s="170"/>
      <c r="X125" s="171"/>
      <c r="AT125" s="166" t="s">
        <v>603</v>
      </c>
      <c r="AU125" s="166" t="s">
        <v>86</v>
      </c>
      <c r="AV125" s="12" t="s">
        <v>86</v>
      </c>
      <c r="AW125" s="12" t="s">
        <v>5</v>
      </c>
      <c r="AX125" s="12" t="s">
        <v>76</v>
      </c>
      <c r="AY125" s="166" t="s">
        <v>165</v>
      </c>
    </row>
    <row r="126" spans="2:51" s="15" customFormat="1" x14ac:dyDescent="0.2">
      <c r="B126" s="194"/>
      <c r="D126" s="165" t="s">
        <v>603</v>
      </c>
      <c r="E126" s="195" t="s">
        <v>3</v>
      </c>
      <c r="F126" s="196" t="s">
        <v>1807</v>
      </c>
      <c r="H126" s="197">
        <v>165.292</v>
      </c>
      <c r="I126" s="198"/>
      <c r="J126" s="198"/>
      <c r="M126" s="194"/>
      <c r="N126" s="199"/>
      <c r="X126" s="200"/>
      <c r="AT126" s="195" t="s">
        <v>603</v>
      </c>
      <c r="AU126" s="195" t="s">
        <v>86</v>
      </c>
      <c r="AV126" s="15" t="s">
        <v>164</v>
      </c>
      <c r="AW126" s="15" t="s">
        <v>5</v>
      </c>
      <c r="AX126" s="15" t="s">
        <v>76</v>
      </c>
      <c r="AY126" s="195" t="s">
        <v>165</v>
      </c>
    </row>
    <row r="127" spans="2:51" s="13" customFormat="1" x14ac:dyDescent="0.2">
      <c r="B127" s="172"/>
      <c r="D127" s="165" t="s">
        <v>603</v>
      </c>
      <c r="E127" s="173" t="s">
        <v>3</v>
      </c>
      <c r="F127" s="174" t="s">
        <v>606</v>
      </c>
      <c r="H127" s="175">
        <v>454.01400000000001</v>
      </c>
      <c r="I127" s="176"/>
      <c r="J127" s="176"/>
      <c r="M127" s="172"/>
      <c r="N127" s="177"/>
      <c r="X127" s="178"/>
      <c r="AT127" s="173" t="s">
        <v>603</v>
      </c>
      <c r="AU127" s="173" t="s">
        <v>86</v>
      </c>
      <c r="AV127" s="13" t="s">
        <v>174</v>
      </c>
      <c r="AW127" s="13" t="s">
        <v>5</v>
      </c>
      <c r="AX127" s="13" t="s">
        <v>84</v>
      </c>
      <c r="AY127" s="173" t="s">
        <v>165</v>
      </c>
    </row>
    <row r="128" spans="2:51" s="12" customFormat="1" x14ac:dyDescent="0.2">
      <c r="B128" s="164"/>
      <c r="D128" s="165" t="s">
        <v>603</v>
      </c>
      <c r="F128" s="167" t="s">
        <v>2223</v>
      </c>
      <c r="H128" s="168">
        <v>90.802999999999997</v>
      </c>
      <c r="I128" s="169"/>
      <c r="J128" s="169"/>
      <c r="M128" s="164"/>
      <c r="N128" s="170"/>
      <c r="X128" s="171"/>
      <c r="AT128" s="166" t="s">
        <v>603</v>
      </c>
      <c r="AU128" s="166" t="s">
        <v>86</v>
      </c>
      <c r="AV128" s="12" t="s">
        <v>86</v>
      </c>
      <c r="AW128" s="12" t="s">
        <v>4</v>
      </c>
      <c r="AX128" s="12" t="s">
        <v>84</v>
      </c>
      <c r="AY128" s="166" t="s">
        <v>165</v>
      </c>
    </row>
    <row r="129" spans="2:65" s="1" customFormat="1" ht="49" customHeight="1" x14ac:dyDescent="0.2">
      <c r="B129" s="138"/>
      <c r="C129" s="139" t="s">
        <v>195</v>
      </c>
      <c r="D129" s="139" t="s">
        <v>170</v>
      </c>
      <c r="E129" s="140" t="s">
        <v>2224</v>
      </c>
      <c r="F129" s="141" t="s">
        <v>2225</v>
      </c>
      <c r="G129" s="142" t="s">
        <v>597</v>
      </c>
      <c r="H129" s="143">
        <v>363.21100000000001</v>
      </c>
      <c r="I129" s="144"/>
      <c r="J129" s="144"/>
      <c r="K129" s="145">
        <f>ROUND(P129*H129,2)</f>
        <v>0</v>
      </c>
      <c r="L129" s="146"/>
      <c r="M129" s="33"/>
      <c r="N129" s="147" t="s">
        <v>3</v>
      </c>
      <c r="O129" s="148" t="s">
        <v>45</v>
      </c>
      <c r="P129" s="149">
        <f>I129+J129</f>
        <v>0</v>
      </c>
      <c r="Q129" s="149">
        <f>ROUND(I129*H129,2)</f>
        <v>0</v>
      </c>
      <c r="R129" s="149">
        <f>ROUND(J129*H129,2)</f>
        <v>0</v>
      </c>
      <c r="T129" s="150">
        <f>S129*H129</f>
        <v>0</v>
      </c>
      <c r="U129" s="150">
        <v>0</v>
      </c>
      <c r="V129" s="150">
        <f>U129*H129</f>
        <v>0</v>
      </c>
      <c r="W129" s="150">
        <v>0</v>
      </c>
      <c r="X129" s="151">
        <f>W129*H129</f>
        <v>0</v>
      </c>
      <c r="AR129" s="152" t="s">
        <v>174</v>
      </c>
      <c r="AT129" s="152" t="s">
        <v>170</v>
      </c>
      <c r="AU129" s="152" t="s">
        <v>86</v>
      </c>
      <c r="AY129" s="18" t="s">
        <v>165</v>
      </c>
      <c r="BE129" s="153">
        <f>IF(O129="základní",K129,0)</f>
        <v>0</v>
      </c>
      <c r="BF129" s="153">
        <f>IF(O129="snížená",K129,0)</f>
        <v>0</v>
      </c>
      <c r="BG129" s="153">
        <f>IF(O129="zákl. přenesená",K129,0)</f>
        <v>0</v>
      </c>
      <c r="BH129" s="153">
        <f>IF(O129="sníž. přenesená",K129,0)</f>
        <v>0</v>
      </c>
      <c r="BI129" s="153">
        <f>IF(O129="nulová",K129,0)</f>
        <v>0</v>
      </c>
      <c r="BJ129" s="18" t="s">
        <v>84</v>
      </c>
      <c r="BK129" s="153">
        <f>ROUND(P129*H129,2)</f>
        <v>0</v>
      </c>
      <c r="BL129" s="18" t="s">
        <v>174</v>
      </c>
      <c r="BM129" s="152" t="s">
        <v>2226</v>
      </c>
    </row>
    <row r="130" spans="2:65" s="12" customFormat="1" x14ac:dyDescent="0.2">
      <c r="B130" s="164"/>
      <c r="D130" s="165" t="s">
        <v>603</v>
      </c>
      <c r="F130" s="167" t="s">
        <v>2227</v>
      </c>
      <c r="H130" s="168">
        <v>363.21100000000001</v>
      </c>
      <c r="I130" s="169"/>
      <c r="J130" s="169"/>
      <c r="M130" s="164"/>
      <c r="N130" s="170"/>
      <c r="X130" s="171"/>
      <c r="AT130" s="166" t="s">
        <v>603</v>
      </c>
      <c r="AU130" s="166" t="s">
        <v>86</v>
      </c>
      <c r="AV130" s="12" t="s">
        <v>86</v>
      </c>
      <c r="AW130" s="12" t="s">
        <v>4</v>
      </c>
      <c r="AX130" s="12" t="s">
        <v>84</v>
      </c>
      <c r="AY130" s="166" t="s">
        <v>165</v>
      </c>
    </row>
    <row r="131" spans="2:65" s="1" customFormat="1" ht="24.15" customHeight="1" x14ac:dyDescent="0.2">
      <c r="B131" s="138"/>
      <c r="C131" s="139" t="s">
        <v>193</v>
      </c>
      <c r="D131" s="139" t="s">
        <v>170</v>
      </c>
      <c r="E131" s="140" t="s">
        <v>2228</v>
      </c>
      <c r="F131" s="141" t="s">
        <v>2229</v>
      </c>
      <c r="G131" s="142" t="s">
        <v>991</v>
      </c>
      <c r="H131" s="143">
        <v>922.46</v>
      </c>
      <c r="I131" s="144"/>
      <c r="J131" s="144"/>
      <c r="K131" s="145">
        <f>ROUND(P131*H131,2)</f>
        <v>0</v>
      </c>
      <c r="L131" s="146"/>
      <c r="M131" s="33"/>
      <c r="N131" s="147" t="s">
        <v>3</v>
      </c>
      <c r="O131" s="148" t="s">
        <v>45</v>
      </c>
      <c r="P131" s="149">
        <f>I131+J131</f>
        <v>0</v>
      </c>
      <c r="Q131" s="149">
        <f>ROUND(I131*H131,2)</f>
        <v>0</v>
      </c>
      <c r="R131" s="149">
        <f>ROUND(J131*H131,2)</f>
        <v>0</v>
      </c>
      <c r="T131" s="150">
        <f>S131*H131</f>
        <v>0</v>
      </c>
      <c r="U131" s="150">
        <v>6.9999999999999999E-4</v>
      </c>
      <c r="V131" s="150">
        <f>U131*H131</f>
        <v>0.64572200000000002</v>
      </c>
      <c r="W131" s="150">
        <v>0</v>
      </c>
      <c r="X131" s="151">
        <f>W131*H131</f>
        <v>0</v>
      </c>
      <c r="AR131" s="152" t="s">
        <v>174</v>
      </c>
      <c r="AT131" s="152" t="s">
        <v>170</v>
      </c>
      <c r="AU131" s="152" t="s">
        <v>86</v>
      </c>
      <c r="AY131" s="18" t="s">
        <v>165</v>
      </c>
      <c r="BE131" s="153">
        <f>IF(O131="základní",K131,0)</f>
        <v>0</v>
      </c>
      <c r="BF131" s="153">
        <f>IF(O131="snížená",K131,0)</f>
        <v>0</v>
      </c>
      <c r="BG131" s="153">
        <f>IF(O131="zákl. přenesená",K131,0)</f>
        <v>0</v>
      </c>
      <c r="BH131" s="153">
        <f>IF(O131="sníž. přenesená",K131,0)</f>
        <v>0</v>
      </c>
      <c r="BI131" s="153">
        <f>IF(O131="nulová",K131,0)</f>
        <v>0</v>
      </c>
      <c r="BJ131" s="18" t="s">
        <v>84</v>
      </c>
      <c r="BK131" s="153">
        <f>ROUND(P131*H131,2)</f>
        <v>0</v>
      </c>
      <c r="BL131" s="18" t="s">
        <v>174</v>
      </c>
      <c r="BM131" s="152" t="s">
        <v>2230</v>
      </c>
    </row>
    <row r="132" spans="2:65" s="12" customFormat="1" x14ac:dyDescent="0.2">
      <c r="B132" s="164"/>
      <c r="D132" s="165" t="s">
        <v>603</v>
      </c>
      <c r="E132" s="166" t="s">
        <v>3</v>
      </c>
      <c r="F132" s="167" t="s">
        <v>2231</v>
      </c>
      <c r="H132" s="168">
        <v>13.2</v>
      </c>
      <c r="I132" s="169"/>
      <c r="J132" s="169"/>
      <c r="M132" s="164"/>
      <c r="N132" s="170"/>
      <c r="X132" s="171"/>
      <c r="AT132" s="166" t="s">
        <v>603</v>
      </c>
      <c r="AU132" s="166" t="s">
        <v>86</v>
      </c>
      <c r="AV132" s="12" t="s">
        <v>86</v>
      </c>
      <c r="AW132" s="12" t="s">
        <v>5</v>
      </c>
      <c r="AX132" s="12" t="s">
        <v>76</v>
      </c>
      <c r="AY132" s="166" t="s">
        <v>165</v>
      </c>
    </row>
    <row r="133" spans="2:65" s="12" customFormat="1" x14ac:dyDescent="0.2">
      <c r="B133" s="164"/>
      <c r="D133" s="165" t="s">
        <v>603</v>
      </c>
      <c r="E133" s="166" t="s">
        <v>3</v>
      </c>
      <c r="F133" s="167" t="s">
        <v>2232</v>
      </c>
      <c r="H133" s="168">
        <v>13.6</v>
      </c>
      <c r="I133" s="169"/>
      <c r="J133" s="169"/>
      <c r="M133" s="164"/>
      <c r="N133" s="170"/>
      <c r="X133" s="171"/>
      <c r="AT133" s="166" t="s">
        <v>603</v>
      </c>
      <c r="AU133" s="166" t="s">
        <v>86</v>
      </c>
      <c r="AV133" s="12" t="s">
        <v>86</v>
      </c>
      <c r="AW133" s="12" t="s">
        <v>5</v>
      </c>
      <c r="AX133" s="12" t="s">
        <v>76</v>
      </c>
      <c r="AY133" s="166" t="s">
        <v>165</v>
      </c>
    </row>
    <row r="134" spans="2:65" s="12" customFormat="1" x14ac:dyDescent="0.2">
      <c r="B134" s="164"/>
      <c r="D134" s="165" t="s">
        <v>603</v>
      </c>
      <c r="E134" s="166" t="s">
        <v>3</v>
      </c>
      <c r="F134" s="167" t="s">
        <v>2233</v>
      </c>
      <c r="H134" s="168">
        <v>12</v>
      </c>
      <c r="I134" s="169"/>
      <c r="J134" s="169"/>
      <c r="M134" s="164"/>
      <c r="N134" s="170"/>
      <c r="X134" s="171"/>
      <c r="AT134" s="166" t="s">
        <v>603</v>
      </c>
      <c r="AU134" s="166" t="s">
        <v>86</v>
      </c>
      <c r="AV134" s="12" t="s">
        <v>86</v>
      </c>
      <c r="AW134" s="12" t="s">
        <v>5</v>
      </c>
      <c r="AX134" s="12" t="s">
        <v>76</v>
      </c>
      <c r="AY134" s="166" t="s">
        <v>165</v>
      </c>
    </row>
    <row r="135" spans="2:65" s="12" customFormat="1" x14ac:dyDescent="0.2">
      <c r="B135" s="164"/>
      <c r="D135" s="165" t="s">
        <v>603</v>
      </c>
      <c r="E135" s="166" t="s">
        <v>3</v>
      </c>
      <c r="F135" s="167" t="s">
        <v>2234</v>
      </c>
      <c r="H135" s="168">
        <v>11.2</v>
      </c>
      <c r="I135" s="169"/>
      <c r="J135" s="169"/>
      <c r="M135" s="164"/>
      <c r="N135" s="170"/>
      <c r="X135" s="171"/>
      <c r="AT135" s="166" t="s">
        <v>603</v>
      </c>
      <c r="AU135" s="166" t="s">
        <v>86</v>
      </c>
      <c r="AV135" s="12" t="s">
        <v>86</v>
      </c>
      <c r="AW135" s="12" t="s">
        <v>5</v>
      </c>
      <c r="AX135" s="12" t="s">
        <v>76</v>
      </c>
      <c r="AY135" s="166" t="s">
        <v>165</v>
      </c>
    </row>
    <row r="136" spans="2:65" s="12" customFormat="1" x14ac:dyDescent="0.2">
      <c r="B136" s="164"/>
      <c r="D136" s="165" t="s">
        <v>603</v>
      </c>
      <c r="E136" s="166" t="s">
        <v>3</v>
      </c>
      <c r="F136" s="167" t="s">
        <v>2235</v>
      </c>
      <c r="H136" s="168">
        <v>12.8</v>
      </c>
      <c r="I136" s="169"/>
      <c r="J136" s="169"/>
      <c r="M136" s="164"/>
      <c r="N136" s="170"/>
      <c r="X136" s="171"/>
      <c r="AT136" s="166" t="s">
        <v>603</v>
      </c>
      <c r="AU136" s="166" t="s">
        <v>86</v>
      </c>
      <c r="AV136" s="12" t="s">
        <v>86</v>
      </c>
      <c r="AW136" s="12" t="s">
        <v>5</v>
      </c>
      <c r="AX136" s="12" t="s">
        <v>76</v>
      </c>
      <c r="AY136" s="166" t="s">
        <v>165</v>
      </c>
    </row>
    <row r="137" spans="2:65" s="12" customFormat="1" x14ac:dyDescent="0.2">
      <c r="B137" s="164"/>
      <c r="D137" s="165" t="s">
        <v>603</v>
      </c>
      <c r="E137" s="166" t="s">
        <v>3</v>
      </c>
      <c r="F137" s="167" t="s">
        <v>2236</v>
      </c>
      <c r="H137" s="168">
        <v>12.8</v>
      </c>
      <c r="I137" s="169"/>
      <c r="J137" s="169"/>
      <c r="M137" s="164"/>
      <c r="N137" s="170"/>
      <c r="X137" s="171"/>
      <c r="AT137" s="166" t="s">
        <v>603</v>
      </c>
      <c r="AU137" s="166" t="s">
        <v>86</v>
      </c>
      <c r="AV137" s="12" t="s">
        <v>86</v>
      </c>
      <c r="AW137" s="12" t="s">
        <v>5</v>
      </c>
      <c r="AX137" s="12" t="s">
        <v>76</v>
      </c>
      <c r="AY137" s="166" t="s">
        <v>165</v>
      </c>
    </row>
    <row r="138" spans="2:65" s="12" customFormat="1" x14ac:dyDescent="0.2">
      <c r="B138" s="164"/>
      <c r="D138" s="165" t="s">
        <v>603</v>
      </c>
      <c r="E138" s="166" t="s">
        <v>3</v>
      </c>
      <c r="F138" s="167" t="s">
        <v>2237</v>
      </c>
      <c r="H138" s="168">
        <v>10.4</v>
      </c>
      <c r="I138" s="169"/>
      <c r="J138" s="169"/>
      <c r="M138" s="164"/>
      <c r="N138" s="170"/>
      <c r="X138" s="171"/>
      <c r="AT138" s="166" t="s">
        <v>603</v>
      </c>
      <c r="AU138" s="166" t="s">
        <v>86</v>
      </c>
      <c r="AV138" s="12" t="s">
        <v>86</v>
      </c>
      <c r="AW138" s="12" t="s">
        <v>5</v>
      </c>
      <c r="AX138" s="12" t="s">
        <v>76</v>
      </c>
      <c r="AY138" s="166" t="s">
        <v>165</v>
      </c>
    </row>
    <row r="139" spans="2:65" s="14" customFormat="1" x14ac:dyDescent="0.2">
      <c r="B139" s="185"/>
      <c r="D139" s="165" t="s">
        <v>603</v>
      </c>
      <c r="E139" s="186" t="s">
        <v>3</v>
      </c>
      <c r="F139" s="187" t="s">
        <v>2210</v>
      </c>
      <c r="H139" s="186" t="s">
        <v>3</v>
      </c>
      <c r="I139" s="188"/>
      <c r="J139" s="188"/>
      <c r="M139" s="185"/>
      <c r="N139" s="189"/>
      <c r="X139" s="190"/>
      <c r="AT139" s="186" t="s">
        <v>603</v>
      </c>
      <c r="AU139" s="186" t="s">
        <v>86</v>
      </c>
      <c r="AV139" s="14" t="s">
        <v>84</v>
      </c>
      <c r="AW139" s="14" t="s">
        <v>5</v>
      </c>
      <c r="AX139" s="14" t="s">
        <v>76</v>
      </c>
      <c r="AY139" s="186" t="s">
        <v>165</v>
      </c>
    </row>
    <row r="140" spans="2:65" s="12" customFormat="1" x14ac:dyDescent="0.2">
      <c r="B140" s="164"/>
      <c r="D140" s="165" t="s">
        <v>603</v>
      </c>
      <c r="E140" s="166" t="s">
        <v>3</v>
      </c>
      <c r="F140" s="167" t="s">
        <v>2238</v>
      </c>
      <c r="H140" s="168">
        <v>198.64</v>
      </c>
      <c r="I140" s="169"/>
      <c r="J140" s="169"/>
      <c r="M140" s="164"/>
      <c r="N140" s="170"/>
      <c r="X140" s="171"/>
      <c r="AT140" s="166" t="s">
        <v>603</v>
      </c>
      <c r="AU140" s="166" t="s">
        <v>86</v>
      </c>
      <c r="AV140" s="12" t="s">
        <v>86</v>
      </c>
      <c r="AW140" s="12" t="s">
        <v>5</v>
      </c>
      <c r="AX140" s="12" t="s">
        <v>76</v>
      </c>
      <c r="AY140" s="166" t="s">
        <v>165</v>
      </c>
    </row>
    <row r="141" spans="2:65" s="12" customFormat="1" x14ac:dyDescent="0.2">
      <c r="B141" s="164"/>
      <c r="D141" s="165" t="s">
        <v>603</v>
      </c>
      <c r="E141" s="166" t="s">
        <v>3</v>
      </c>
      <c r="F141" s="167" t="s">
        <v>2239</v>
      </c>
      <c r="H141" s="168">
        <v>19.2</v>
      </c>
      <c r="I141" s="169"/>
      <c r="J141" s="169"/>
      <c r="M141" s="164"/>
      <c r="N141" s="170"/>
      <c r="X141" s="171"/>
      <c r="AT141" s="166" t="s">
        <v>603</v>
      </c>
      <c r="AU141" s="166" t="s">
        <v>86</v>
      </c>
      <c r="AV141" s="12" t="s">
        <v>86</v>
      </c>
      <c r="AW141" s="12" t="s">
        <v>5</v>
      </c>
      <c r="AX141" s="12" t="s">
        <v>76</v>
      </c>
      <c r="AY141" s="166" t="s">
        <v>165</v>
      </c>
    </row>
    <row r="142" spans="2:65" s="14" customFormat="1" x14ac:dyDescent="0.2">
      <c r="B142" s="185"/>
      <c r="D142" s="165" t="s">
        <v>603</v>
      </c>
      <c r="E142" s="186" t="s">
        <v>3</v>
      </c>
      <c r="F142" s="187" t="s">
        <v>2213</v>
      </c>
      <c r="H142" s="186" t="s">
        <v>3</v>
      </c>
      <c r="I142" s="188"/>
      <c r="J142" s="188"/>
      <c r="M142" s="185"/>
      <c r="N142" s="189"/>
      <c r="X142" s="190"/>
      <c r="AT142" s="186" t="s">
        <v>603</v>
      </c>
      <c r="AU142" s="186" t="s">
        <v>86</v>
      </c>
      <c r="AV142" s="14" t="s">
        <v>84</v>
      </c>
      <c r="AW142" s="14" t="s">
        <v>5</v>
      </c>
      <c r="AX142" s="14" t="s">
        <v>76</v>
      </c>
      <c r="AY142" s="186" t="s">
        <v>165</v>
      </c>
    </row>
    <row r="143" spans="2:65" s="12" customFormat="1" x14ac:dyDescent="0.2">
      <c r="B143" s="164"/>
      <c r="D143" s="165" t="s">
        <v>603</v>
      </c>
      <c r="E143" s="166" t="s">
        <v>3</v>
      </c>
      <c r="F143" s="167" t="s">
        <v>2240</v>
      </c>
      <c r="H143" s="168">
        <v>112.59</v>
      </c>
      <c r="I143" s="169"/>
      <c r="J143" s="169"/>
      <c r="M143" s="164"/>
      <c r="N143" s="170"/>
      <c r="X143" s="171"/>
      <c r="AT143" s="166" t="s">
        <v>603</v>
      </c>
      <c r="AU143" s="166" t="s">
        <v>86</v>
      </c>
      <c r="AV143" s="12" t="s">
        <v>86</v>
      </c>
      <c r="AW143" s="12" t="s">
        <v>5</v>
      </c>
      <c r="AX143" s="12" t="s">
        <v>76</v>
      </c>
      <c r="AY143" s="166" t="s">
        <v>165</v>
      </c>
    </row>
    <row r="144" spans="2:65" s="14" customFormat="1" x14ac:dyDescent="0.2">
      <c r="B144" s="185"/>
      <c r="D144" s="165" t="s">
        <v>603</v>
      </c>
      <c r="E144" s="186" t="s">
        <v>3</v>
      </c>
      <c r="F144" s="187" t="s">
        <v>2215</v>
      </c>
      <c r="H144" s="186" t="s">
        <v>3</v>
      </c>
      <c r="I144" s="188"/>
      <c r="J144" s="188"/>
      <c r="M144" s="185"/>
      <c r="N144" s="189"/>
      <c r="X144" s="190"/>
      <c r="AT144" s="186" t="s">
        <v>603</v>
      </c>
      <c r="AU144" s="186" t="s">
        <v>86</v>
      </c>
      <c r="AV144" s="14" t="s">
        <v>84</v>
      </c>
      <c r="AW144" s="14" t="s">
        <v>5</v>
      </c>
      <c r="AX144" s="14" t="s">
        <v>76</v>
      </c>
      <c r="AY144" s="186" t="s">
        <v>165</v>
      </c>
    </row>
    <row r="145" spans="2:65" s="12" customFormat="1" x14ac:dyDescent="0.2">
      <c r="B145" s="164"/>
      <c r="D145" s="165" t="s">
        <v>603</v>
      </c>
      <c r="E145" s="166" t="s">
        <v>3</v>
      </c>
      <c r="F145" s="167" t="s">
        <v>2241</v>
      </c>
      <c r="H145" s="168">
        <v>176.64</v>
      </c>
      <c r="I145" s="169"/>
      <c r="J145" s="169"/>
      <c r="M145" s="164"/>
      <c r="N145" s="170"/>
      <c r="X145" s="171"/>
      <c r="AT145" s="166" t="s">
        <v>603</v>
      </c>
      <c r="AU145" s="166" t="s">
        <v>86</v>
      </c>
      <c r="AV145" s="12" t="s">
        <v>86</v>
      </c>
      <c r="AW145" s="12" t="s">
        <v>5</v>
      </c>
      <c r="AX145" s="12" t="s">
        <v>76</v>
      </c>
      <c r="AY145" s="166" t="s">
        <v>165</v>
      </c>
    </row>
    <row r="146" spans="2:65" s="14" customFormat="1" x14ac:dyDescent="0.2">
      <c r="B146" s="185"/>
      <c r="D146" s="165" t="s">
        <v>603</v>
      </c>
      <c r="E146" s="186" t="s">
        <v>3</v>
      </c>
      <c r="F146" s="187" t="s">
        <v>2219</v>
      </c>
      <c r="H146" s="186" t="s">
        <v>3</v>
      </c>
      <c r="I146" s="188"/>
      <c r="J146" s="188"/>
      <c r="M146" s="185"/>
      <c r="N146" s="189"/>
      <c r="X146" s="190"/>
      <c r="AT146" s="186" t="s">
        <v>603</v>
      </c>
      <c r="AU146" s="186" t="s">
        <v>86</v>
      </c>
      <c r="AV146" s="14" t="s">
        <v>84</v>
      </c>
      <c r="AW146" s="14" t="s">
        <v>5</v>
      </c>
      <c r="AX146" s="14" t="s">
        <v>76</v>
      </c>
      <c r="AY146" s="186" t="s">
        <v>165</v>
      </c>
    </row>
    <row r="147" spans="2:65" s="12" customFormat="1" x14ac:dyDescent="0.2">
      <c r="B147" s="164"/>
      <c r="D147" s="165" t="s">
        <v>603</v>
      </c>
      <c r="E147" s="166" t="s">
        <v>3</v>
      </c>
      <c r="F147" s="167" t="s">
        <v>2242</v>
      </c>
      <c r="H147" s="168">
        <v>118.4</v>
      </c>
      <c r="I147" s="169"/>
      <c r="J147" s="169"/>
      <c r="M147" s="164"/>
      <c r="N147" s="170"/>
      <c r="X147" s="171"/>
      <c r="AT147" s="166" t="s">
        <v>603</v>
      </c>
      <c r="AU147" s="166" t="s">
        <v>86</v>
      </c>
      <c r="AV147" s="12" t="s">
        <v>86</v>
      </c>
      <c r="AW147" s="12" t="s">
        <v>5</v>
      </c>
      <c r="AX147" s="12" t="s">
        <v>76</v>
      </c>
      <c r="AY147" s="166" t="s">
        <v>165</v>
      </c>
    </row>
    <row r="148" spans="2:65" s="12" customFormat="1" x14ac:dyDescent="0.2">
      <c r="B148" s="164"/>
      <c r="D148" s="165" t="s">
        <v>603</v>
      </c>
      <c r="E148" s="166" t="s">
        <v>3</v>
      </c>
      <c r="F148" s="167" t="s">
        <v>2243</v>
      </c>
      <c r="H148" s="168">
        <v>83.49</v>
      </c>
      <c r="I148" s="169"/>
      <c r="J148" s="169"/>
      <c r="M148" s="164"/>
      <c r="N148" s="170"/>
      <c r="X148" s="171"/>
      <c r="AT148" s="166" t="s">
        <v>603</v>
      </c>
      <c r="AU148" s="166" t="s">
        <v>86</v>
      </c>
      <c r="AV148" s="12" t="s">
        <v>86</v>
      </c>
      <c r="AW148" s="12" t="s">
        <v>5</v>
      </c>
      <c r="AX148" s="12" t="s">
        <v>76</v>
      </c>
      <c r="AY148" s="166" t="s">
        <v>165</v>
      </c>
    </row>
    <row r="149" spans="2:65" s="12" customFormat="1" x14ac:dyDescent="0.2">
      <c r="B149" s="164"/>
      <c r="D149" s="165" t="s">
        <v>603</v>
      </c>
      <c r="E149" s="166" t="s">
        <v>3</v>
      </c>
      <c r="F149" s="167" t="s">
        <v>2244</v>
      </c>
      <c r="H149" s="168">
        <v>127.5</v>
      </c>
      <c r="I149" s="169"/>
      <c r="J149" s="169"/>
      <c r="M149" s="164"/>
      <c r="N149" s="170"/>
      <c r="X149" s="171"/>
      <c r="AT149" s="166" t="s">
        <v>603</v>
      </c>
      <c r="AU149" s="166" t="s">
        <v>86</v>
      </c>
      <c r="AV149" s="12" t="s">
        <v>86</v>
      </c>
      <c r="AW149" s="12" t="s">
        <v>5</v>
      </c>
      <c r="AX149" s="12" t="s">
        <v>76</v>
      </c>
      <c r="AY149" s="166" t="s">
        <v>165</v>
      </c>
    </row>
    <row r="150" spans="2:65" s="13" customFormat="1" x14ac:dyDescent="0.2">
      <c r="B150" s="172"/>
      <c r="D150" s="165" t="s">
        <v>603</v>
      </c>
      <c r="E150" s="173" t="s">
        <v>3</v>
      </c>
      <c r="F150" s="174" t="s">
        <v>606</v>
      </c>
      <c r="H150" s="175">
        <v>922.45999999999992</v>
      </c>
      <c r="I150" s="176"/>
      <c r="J150" s="176"/>
      <c r="M150" s="172"/>
      <c r="N150" s="177"/>
      <c r="X150" s="178"/>
      <c r="AT150" s="173" t="s">
        <v>603</v>
      </c>
      <c r="AU150" s="173" t="s">
        <v>86</v>
      </c>
      <c r="AV150" s="13" t="s">
        <v>174</v>
      </c>
      <c r="AW150" s="13" t="s">
        <v>5</v>
      </c>
      <c r="AX150" s="13" t="s">
        <v>84</v>
      </c>
      <c r="AY150" s="173" t="s">
        <v>165</v>
      </c>
    </row>
    <row r="151" spans="2:65" s="1" customFormat="1" ht="44.25" customHeight="1" x14ac:dyDescent="0.2">
      <c r="B151" s="138"/>
      <c r="C151" s="139" t="s">
        <v>202</v>
      </c>
      <c r="D151" s="139" t="s">
        <v>170</v>
      </c>
      <c r="E151" s="140" t="s">
        <v>2245</v>
      </c>
      <c r="F151" s="141" t="s">
        <v>2246</v>
      </c>
      <c r="G151" s="142" t="s">
        <v>991</v>
      </c>
      <c r="H151" s="143">
        <v>922.46</v>
      </c>
      <c r="I151" s="144"/>
      <c r="J151" s="144"/>
      <c r="K151" s="145">
        <f>ROUND(P151*H151,2)</f>
        <v>0</v>
      </c>
      <c r="L151" s="146"/>
      <c r="M151" s="33"/>
      <c r="N151" s="147" t="s">
        <v>3</v>
      </c>
      <c r="O151" s="148" t="s">
        <v>45</v>
      </c>
      <c r="P151" s="149">
        <f>I151+J151</f>
        <v>0</v>
      </c>
      <c r="Q151" s="149">
        <f>ROUND(I151*H151,2)</f>
        <v>0</v>
      </c>
      <c r="R151" s="149">
        <f>ROUND(J151*H151,2)</f>
        <v>0</v>
      </c>
      <c r="T151" s="150">
        <f>S151*H151</f>
        <v>0</v>
      </c>
      <c r="U151" s="150">
        <v>0</v>
      </c>
      <c r="V151" s="150">
        <f>U151*H151</f>
        <v>0</v>
      </c>
      <c r="W151" s="150">
        <v>0</v>
      </c>
      <c r="X151" s="151">
        <f>W151*H151</f>
        <v>0</v>
      </c>
      <c r="AR151" s="152" t="s">
        <v>174</v>
      </c>
      <c r="AT151" s="152" t="s">
        <v>170</v>
      </c>
      <c r="AU151" s="152" t="s">
        <v>86</v>
      </c>
      <c r="AY151" s="18" t="s">
        <v>165</v>
      </c>
      <c r="BE151" s="153">
        <f>IF(O151="základní",K151,0)</f>
        <v>0</v>
      </c>
      <c r="BF151" s="153">
        <f>IF(O151="snížená",K151,0)</f>
        <v>0</v>
      </c>
      <c r="BG151" s="153">
        <f>IF(O151="zákl. přenesená",K151,0)</f>
        <v>0</v>
      </c>
      <c r="BH151" s="153">
        <f>IF(O151="sníž. přenesená",K151,0)</f>
        <v>0</v>
      </c>
      <c r="BI151" s="153">
        <f>IF(O151="nulová",K151,0)</f>
        <v>0</v>
      </c>
      <c r="BJ151" s="18" t="s">
        <v>84</v>
      </c>
      <c r="BK151" s="153">
        <f>ROUND(P151*H151,2)</f>
        <v>0</v>
      </c>
      <c r="BL151" s="18" t="s">
        <v>174</v>
      </c>
      <c r="BM151" s="152" t="s">
        <v>2247</v>
      </c>
    </row>
    <row r="152" spans="2:65" s="1" customFormat="1" ht="62.75" customHeight="1" x14ac:dyDescent="0.2">
      <c r="B152" s="138"/>
      <c r="C152" s="139" t="s">
        <v>205</v>
      </c>
      <c r="D152" s="139" t="s">
        <v>170</v>
      </c>
      <c r="E152" s="140" t="s">
        <v>2248</v>
      </c>
      <c r="F152" s="141" t="s">
        <v>2249</v>
      </c>
      <c r="G152" s="142" t="s">
        <v>597</v>
      </c>
      <c r="H152" s="143">
        <v>485.16</v>
      </c>
      <c r="I152" s="144"/>
      <c r="J152" s="144"/>
      <c r="K152" s="145">
        <f>ROUND(P152*H152,2)</f>
        <v>0</v>
      </c>
      <c r="L152" s="146"/>
      <c r="M152" s="33"/>
      <c r="N152" s="147" t="s">
        <v>3</v>
      </c>
      <c r="O152" s="148" t="s">
        <v>45</v>
      </c>
      <c r="P152" s="149">
        <f>I152+J152</f>
        <v>0</v>
      </c>
      <c r="Q152" s="149">
        <f>ROUND(I152*H152,2)</f>
        <v>0</v>
      </c>
      <c r="R152" s="149">
        <f>ROUND(J152*H152,2)</f>
        <v>0</v>
      </c>
      <c r="T152" s="150">
        <f>S152*H152</f>
        <v>0</v>
      </c>
      <c r="U152" s="150">
        <v>0</v>
      </c>
      <c r="V152" s="150">
        <f>U152*H152</f>
        <v>0</v>
      </c>
      <c r="W152" s="150">
        <v>0</v>
      </c>
      <c r="X152" s="151">
        <f>W152*H152</f>
        <v>0</v>
      </c>
      <c r="AR152" s="152" t="s">
        <v>174</v>
      </c>
      <c r="AT152" s="152" t="s">
        <v>170</v>
      </c>
      <c r="AU152" s="152" t="s">
        <v>86</v>
      </c>
      <c r="AY152" s="18" t="s">
        <v>165</v>
      </c>
      <c r="BE152" s="153">
        <f>IF(O152="základní",K152,0)</f>
        <v>0</v>
      </c>
      <c r="BF152" s="153">
        <f>IF(O152="snížená",K152,0)</f>
        <v>0</v>
      </c>
      <c r="BG152" s="153">
        <f>IF(O152="zákl. přenesená",K152,0)</f>
        <v>0</v>
      </c>
      <c r="BH152" s="153">
        <f>IF(O152="sníž. přenesená",K152,0)</f>
        <v>0</v>
      </c>
      <c r="BI152" s="153">
        <f>IF(O152="nulová",K152,0)</f>
        <v>0</v>
      </c>
      <c r="BJ152" s="18" t="s">
        <v>84</v>
      </c>
      <c r="BK152" s="153">
        <f>ROUND(P152*H152,2)</f>
        <v>0</v>
      </c>
      <c r="BL152" s="18" t="s">
        <v>174</v>
      </c>
      <c r="BM152" s="152" t="s">
        <v>2250</v>
      </c>
    </row>
    <row r="153" spans="2:65" s="12" customFormat="1" x14ac:dyDescent="0.2">
      <c r="B153" s="164"/>
      <c r="D153" s="165" t="s">
        <v>603</v>
      </c>
      <c r="E153" s="166" t="s">
        <v>3</v>
      </c>
      <c r="F153" s="167" t="s">
        <v>2251</v>
      </c>
      <c r="H153" s="168">
        <v>485.16</v>
      </c>
      <c r="I153" s="169"/>
      <c r="J153" s="169"/>
      <c r="M153" s="164"/>
      <c r="N153" s="170"/>
      <c r="X153" s="171"/>
      <c r="AT153" s="166" t="s">
        <v>603</v>
      </c>
      <c r="AU153" s="166" t="s">
        <v>86</v>
      </c>
      <c r="AV153" s="12" t="s">
        <v>86</v>
      </c>
      <c r="AW153" s="12" t="s">
        <v>5</v>
      </c>
      <c r="AX153" s="12" t="s">
        <v>84</v>
      </c>
      <c r="AY153" s="166" t="s">
        <v>165</v>
      </c>
    </row>
    <row r="154" spans="2:65" s="1" customFormat="1" ht="62.75" customHeight="1" x14ac:dyDescent="0.2">
      <c r="B154" s="138"/>
      <c r="C154" s="139" t="s">
        <v>210</v>
      </c>
      <c r="D154" s="139" t="s">
        <v>170</v>
      </c>
      <c r="E154" s="140" t="s">
        <v>1350</v>
      </c>
      <c r="F154" s="141" t="s">
        <v>1351</v>
      </c>
      <c r="G154" s="142" t="s">
        <v>597</v>
      </c>
      <c r="H154" s="143">
        <v>265.23399999999998</v>
      </c>
      <c r="I154" s="144"/>
      <c r="J154" s="144"/>
      <c r="K154" s="145">
        <f>ROUND(P154*H154,2)</f>
        <v>0</v>
      </c>
      <c r="L154" s="146"/>
      <c r="M154" s="33"/>
      <c r="N154" s="147" t="s">
        <v>3</v>
      </c>
      <c r="O154" s="148" t="s">
        <v>45</v>
      </c>
      <c r="P154" s="149">
        <f>I154+J154</f>
        <v>0</v>
      </c>
      <c r="Q154" s="149">
        <f>ROUND(I154*H154,2)</f>
        <v>0</v>
      </c>
      <c r="R154" s="149">
        <f>ROUND(J154*H154,2)</f>
        <v>0</v>
      </c>
      <c r="T154" s="150">
        <f>S154*H154</f>
        <v>0</v>
      </c>
      <c r="U154" s="150">
        <v>0</v>
      </c>
      <c r="V154" s="150">
        <f>U154*H154</f>
        <v>0</v>
      </c>
      <c r="W154" s="150">
        <v>0</v>
      </c>
      <c r="X154" s="151">
        <f>W154*H154</f>
        <v>0</v>
      </c>
      <c r="AR154" s="152" t="s">
        <v>174</v>
      </c>
      <c r="AT154" s="152" t="s">
        <v>170</v>
      </c>
      <c r="AU154" s="152" t="s">
        <v>86</v>
      </c>
      <c r="AY154" s="18" t="s">
        <v>165</v>
      </c>
      <c r="BE154" s="153">
        <f>IF(O154="základní",K154,0)</f>
        <v>0</v>
      </c>
      <c r="BF154" s="153">
        <f>IF(O154="snížená",K154,0)</f>
        <v>0</v>
      </c>
      <c r="BG154" s="153">
        <f>IF(O154="zákl. přenesená",K154,0)</f>
        <v>0</v>
      </c>
      <c r="BH154" s="153">
        <f>IF(O154="sníž. přenesená",K154,0)</f>
        <v>0</v>
      </c>
      <c r="BI154" s="153">
        <f>IF(O154="nulová",K154,0)</f>
        <v>0</v>
      </c>
      <c r="BJ154" s="18" t="s">
        <v>84</v>
      </c>
      <c r="BK154" s="153">
        <f>ROUND(P154*H154,2)</f>
        <v>0</v>
      </c>
      <c r="BL154" s="18" t="s">
        <v>174</v>
      </c>
      <c r="BM154" s="152" t="s">
        <v>2252</v>
      </c>
    </row>
    <row r="155" spans="2:65" s="12" customFormat="1" x14ac:dyDescent="0.2">
      <c r="B155" s="164"/>
      <c r="D155" s="165" t="s">
        <v>603</v>
      </c>
      <c r="E155" s="166" t="s">
        <v>3</v>
      </c>
      <c r="F155" s="167" t="s">
        <v>2253</v>
      </c>
      <c r="H155" s="168">
        <v>265.23399999999998</v>
      </c>
      <c r="I155" s="169"/>
      <c r="J155" s="169"/>
      <c r="M155" s="164"/>
      <c r="N155" s="170"/>
      <c r="X155" s="171"/>
      <c r="AT155" s="166" t="s">
        <v>603</v>
      </c>
      <c r="AU155" s="166" t="s">
        <v>86</v>
      </c>
      <c r="AV155" s="12" t="s">
        <v>86</v>
      </c>
      <c r="AW155" s="12" t="s">
        <v>5</v>
      </c>
      <c r="AX155" s="12" t="s">
        <v>84</v>
      </c>
      <c r="AY155" s="166" t="s">
        <v>165</v>
      </c>
    </row>
    <row r="156" spans="2:65" s="1" customFormat="1" ht="44.25" customHeight="1" x14ac:dyDescent="0.2">
      <c r="B156" s="138"/>
      <c r="C156" s="139" t="s">
        <v>216</v>
      </c>
      <c r="D156" s="139" t="s">
        <v>170</v>
      </c>
      <c r="E156" s="140" t="s">
        <v>2254</v>
      </c>
      <c r="F156" s="141" t="s">
        <v>2255</v>
      </c>
      <c r="G156" s="142" t="s">
        <v>597</v>
      </c>
      <c r="H156" s="143">
        <v>242.58</v>
      </c>
      <c r="I156" s="144"/>
      <c r="J156" s="144"/>
      <c r="K156" s="145">
        <f>ROUND(P156*H156,2)</f>
        <v>0</v>
      </c>
      <c r="L156" s="146"/>
      <c r="M156" s="33"/>
      <c r="N156" s="147" t="s">
        <v>3</v>
      </c>
      <c r="O156" s="148" t="s">
        <v>45</v>
      </c>
      <c r="P156" s="149">
        <f>I156+J156</f>
        <v>0</v>
      </c>
      <c r="Q156" s="149">
        <f>ROUND(I156*H156,2)</f>
        <v>0</v>
      </c>
      <c r="R156" s="149">
        <f>ROUND(J156*H156,2)</f>
        <v>0</v>
      </c>
      <c r="T156" s="150">
        <f>S156*H156</f>
        <v>0</v>
      </c>
      <c r="U156" s="150">
        <v>0</v>
      </c>
      <c r="V156" s="150">
        <f>U156*H156</f>
        <v>0</v>
      </c>
      <c r="W156" s="150">
        <v>0</v>
      </c>
      <c r="X156" s="151">
        <f>W156*H156</f>
        <v>0</v>
      </c>
      <c r="AR156" s="152" t="s">
        <v>174</v>
      </c>
      <c r="AT156" s="152" t="s">
        <v>170</v>
      </c>
      <c r="AU156" s="152" t="s">
        <v>86</v>
      </c>
      <c r="AY156" s="18" t="s">
        <v>165</v>
      </c>
      <c r="BE156" s="153">
        <f>IF(O156="základní",K156,0)</f>
        <v>0</v>
      </c>
      <c r="BF156" s="153">
        <f>IF(O156="snížená",K156,0)</f>
        <v>0</v>
      </c>
      <c r="BG156" s="153">
        <f>IF(O156="zákl. přenesená",K156,0)</f>
        <v>0</v>
      </c>
      <c r="BH156" s="153">
        <f>IF(O156="sníž. přenesená",K156,0)</f>
        <v>0</v>
      </c>
      <c r="BI156" s="153">
        <f>IF(O156="nulová",K156,0)</f>
        <v>0</v>
      </c>
      <c r="BJ156" s="18" t="s">
        <v>84</v>
      </c>
      <c r="BK156" s="153">
        <f>ROUND(P156*H156,2)</f>
        <v>0</v>
      </c>
      <c r="BL156" s="18" t="s">
        <v>174</v>
      </c>
      <c r="BM156" s="152" t="s">
        <v>2256</v>
      </c>
    </row>
    <row r="157" spans="2:65" s="1" customFormat="1" ht="44.25" customHeight="1" x14ac:dyDescent="0.2">
      <c r="B157" s="138"/>
      <c r="C157" s="139" t="s">
        <v>220</v>
      </c>
      <c r="D157" s="139" t="s">
        <v>170</v>
      </c>
      <c r="E157" s="140" t="s">
        <v>2257</v>
      </c>
      <c r="F157" s="141" t="s">
        <v>1544</v>
      </c>
      <c r="G157" s="142" t="s">
        <v>1366</v>
      </c>
      <c r="H157" s="143">
        <v>450.89800000000002</v>
      </c>
      <c r="I157" s="144"/>
      <c r="J157" s="144"/>
      <c r="K157" s="145">
        <f>ROUND(P157*H157,2)</f>
        <v>0</v>
      </c>
      <c r="L157" s="146"/>
      <c r="M157" s="33"/>
      <c r="N157" s="147" t="s">
        <v>3</v>
      </c>
      <c r="O157" s="148" t="s">
        <v>45</v>
      </c>
      <c r="P157" s="149">
        <f>I157+J157</f>
        <v>0</v>
      </c>
      <c r="Q157" s="149">
        <f>ROUND(I157*H157,2)</f>
        <v>0</v>
      </c>
      <c r="R157" s="149">
        <f>ROUND(J157*H157,2)</f>
        <v>0</v>
      </c>
      <c r="T157" s="150">
        <f>S157*H157</f>
        <v>0</v>
      </c>
      <c r="U157" s="150">
        <v>0</v>
      </c>
      <c r="V157" s="150">
        <f>U157*H157</f>
        <v>0</v>
      </c>
      <c r="W157" s="150">
        <v>0</v>
      </c>
      <c r="X157" s="151">
        <f>W157*H157</f>
        <v>0</v>
      </c>
      <c r="AR157" s="152" t="s">
        <v>174</v>
      </c>
      <c r="AT157" s="152" t="s">
        <v>170</v>
      </c>
      <c r="AU157" s="152" t="s">
        <v>86</v>
      </c>
      <c r="AY157" s="18" t="s">
        <v>165</v>
      </c>
      <c r="BE157" s="153">
        <f>IF(O157="základní",K157,0)</f>
        <v>0</v>
      </c>
      <c r="BF157" s="153">
        <f>IF(O157="snížená",K157,0)</f>
        <v>0</v>
      </c>
      <c r="BG157" s="153">
        <f>IF(O157="zákl. přenesená",K157,0)</f>
        <v>0</v>
      </c>
      <c r="BH157" s="153">
        <f>IF(O157="sníž. přenesená",K157,0)</f>
        <v>0</v>
      </c>
      <c r="BI157" s="153">
        <f>IF(O157="nulová",K157,0)</f>
        <v>0</v>
      </c>
      <c r="BJ157" s="18" t="s">
        <v>84</v>
      </c>
      <c r="BK157" s="153">
        <f>ROUND(P157*H157,2)</f>
        <v>0</v>
      </c>
      <c r="BL157" s="18" t="s">
        <v>174</v>
      </c>
      <c r="BM157" s="152" t="s">
        <v>2258</v>
      </c>
    </row>
    <row r="158" spans="2:65" s="12" customFormat="1" x14ac:dyDescent="0.2">
      <c r="B158" s="164"/>
      <c r="D158" s="165" t="s">
        <v>603</v>
      </c>
      <c r="F158" s="167" t="s">
        <v>2259</v>
      </c>
      <c r="H158" s="168">
        <v>450.89800000000002</v>
      </c>
      <c r="I158" s="169"/>
      <c r="J158" s="169"/>
      <c r="M158" s="164"/>
      <c r="N158" s="170"/>
      <c r="X158" s="171"/>
      <c r="AT158" s="166" t="s">
        <v>603</v>
      </c>
      <c r="AU158" s="166" t="s">
        <v>86</v>
      </c>
      <c r="AV158" s="12" t="s">
        <v>86</v>
      </c>
      <c r="AW158" s="12" t="s">
        <v>4</v>
      </c>
      <c r="AX158" s="12" t="s">
        <v>84</v>
      </c>
      <c r="AY158" s="166" t="s">
        <v>165</v>
      </c>
    </row>
    <row r="159" spans="2:65" s="1" customFormat="1" ht="44.25" customHeight="1" x14ac:dyDescent="0.2">
      <c r="B159" s="138"/>
      <c r="C159" s="139" t="s">
        <v>224</v>
      </c>
      <c r="D159" s="139" t="s">
        <v>170</v>
      </c>
      <c r="E159" s="140" t="s">
        <v>1369</v>
      </c>
      <c r="F159" s="141" t="s">
        <v>1370</v>
      </c>
      <c r="G159" s="142" t="s">
        <v>597</v>
      </c>
      <c r="H159" s="143">
        <v>242.58</v>
      </c>
      <c r="I159" s="144"/>
      <c r="J159" s="144"/>
      <c r="K159" s="145">
        <f>ROUND(P159*H159,2)</f>
        <v>0</v>
      </c>
      <c r="L159" s="146"/>
      <c r="M159" s="33"/>
      <c r="N159" s="147" t="s">
        <v>3</v>
      </c>
      <c r="O159" s="148" t="s">
        <v>45</v>
      </c>
      <c r="P159" s="149">
        <f>I159+J159</f>
        <v>0</v>
      </c>
      <c r="Q159" s="149">
        <f>ROUND(I159*H159,2)</f>
        <v>0</v>
      </c>
      <c r="R159" s="149">
        <f>ROUND(J159*H159,2)</f>
        <v>0</v>
      </c>
      <c r="T159" s="150">
        <f>S159*H159</f>
        <v>0</v>
      </c>
      <c r="U159" s="150">
        <v>0</v>
      </c>
      <c r="V159" s="150">
        <f>U159*H159</f>
        <v>0</v>
      </c>
      <c r="W159" s="150">
        <v>0</v>
      </c>
      <c r="X159" s="151">
        <f>W159*H159</f>
        <v>0</v>
      </c>
      <c r="AR159" s="152" t="s">
        <v>174</v>
      </c>
      <c r="AT159" s="152" t="s">
        <v>170</v>
      </c>
      <c r="AU159" s="152" t="s">
        <v>86</v>
      </c>
      <c r="AY159" s="18" t="s">
        <v>165</v>
      </c>
      <c r="BE159" s="153">
        <f>IF(O159="základní",K159,0)</f>
        <v>0</v>
      </c>
      <c r="BF159" s="153">
        <f>IF(O159="snížená",K159,0)</f>
        <v>0</v>
      </c>
      <c r="BG159" s="153">
        <f>IF(O159="zákl. přenesená",K159,0)</f>
        <v>0</v>
      </c>
      <c r="BH159" s="153">
        <f>IF(O159="sníž. přenesená",K159,0)</f>
        <v>0</v>
      </c>
      <c r="BI159" s="153">
        <f>IF(O159="nulová",K159,0)</f>
        <v>0</v>
      </c>
      <c r="BJ159" s="18" t="s">
        <v>84</v>
      </c>
      <c r="BK159" s="153">
        <f>ROUND(P159*H159,2)</f>
        <v>0</v>
      </c>
      <c r="BL159" s="18" t="s">
        <v>174</v>
      </c>
      <c r="BM159" s="152" t="s">
        <v>2260</v>
      </c>
    </row>
    <row r="160" spans="2:65" s="14" customFormat="1" x14ac:dyDescent="0.2">
      <c r="B160" s="185"/>
      <c r="D160" s="165" t="s">
        <v>603</v>
      </c>
      <c r="E160" s="186" t="s">
        <v>3</v>
      </c>
      <c r="F160" s="187" t="s">
        <v>2261</v>
      </c>
      <c r="H160" s="186" t="s">
        <v>3</v>
      </c>
      <c r="I160" s="188"/>
      <c r="J160" s="188"/>
      <c r="M160" s="185"/>
      <c r="N160" s="189"/>
      <c r="X160" s="190"/>
      <c r="AT160" s="186" t="s">
        <v>603</v>
      </c>
      <c r="AU160" s="186" t="s">
        <v>86</v>
      </c>
      <c r="AV160" s="14" t="s">
        <v>84</v>
      </c>
      <c r="AW160" s="14" t="s">
        <v>5</v>
      </c>
      <c r="AX160" s="14" t="s">
        <v>76</v>
      </c>
      <c r="AY160" s="186" t="s">
        <v>165</v>
      </c>
    </row>
    <row r="161" spans="2:51" s="12" customFormat="1" x14ac:dyDescent="0.2">
      <c r="B161" s="164"/>
      <c r="D161" s="165" t="s">
        <v>603</v>
      </c>
      <c r="E161" s="166" t="s">
        <v>3</v>
      </c>
      <c r="F161" s="167" t="s">
        <v>2197</v>
      </c>
      <c r="H161" s="168">
        <v>6.6</v>
      </c>
      <c r="I161" s="169"/>
      <c r="J161" s="169"/>
      <c r="M161" s="164"/>
      <c r="N161" s="170"/>
      <c r="X161" s="171"/>
      <c r="AT161" s="166" t="s">
        <v>603</v>
      </c>
      <c r="AU161" s="166" t="s">
        <v>86</v>
      </c>
      <c r="AV161" s="12" t="s">
        <v>86</v>
      </c>
      <c r="AW161" s="12" t="s">
        <v>5</v>
      </c>
      <c r="AX161" s="12" t="s">
        <v>76</v>
      </c>
      <c r="AY161" s="166" t="s">
        <v>165</v>
      </c>
    </row>
    <row r="162" spans="2:51" s="12" customFormat="1" x14ac:dyDescent="0.2">
      <c r="B162" s="164"/>
      <c r="D162" s="165" t="s">
        <v>603</v>
      </c>
      <c r="E162" s="166" t="s">
        <v>3</v>
      </c>
      <c r="F162" s="167" t="s">
        <v>2198</v>
      </c>
      <c r="H162" s="168">
        <v>6.8</v>
      </c>
      <c r="I162" s="169"/>
      <c r="J162" s="169"/>
      <c r="M162" s="164"/>
      <c r="N162" s="170"/>
      <c r="X162" s="171"/>
      <c r="AT162" s="166" t="s">
        <v>603</v>
      </c>
      <c r="AU162" s="166" t="s">
        <v>86</v>
      </c>
      <c r="AV162" s="12" t="s">
        <v>86</v>
      </c>
      <c r="AW162" s="12" t="s">
        <v>5</v>
      </c>
      <c r="AX162" s="12" t="s">
        <v>76</v>
      </c>
      <c r="AY162" s="166" t="s">
        <v>165</v>
      </c>
    </row>
    <row r="163" spans="2:51" s="12" customFormat="1" x14ac:dyDescent="0.2">
      <c r="B163" s="164"/>
      <c r="D163" s="165" t="s">
        <v>603</v>
      </c>
      <c r="E163" s="166" t="s">
        <v>3</v>
      </c>
      <c r="F163" s="167" t="s">
        <v>2199</v>
      </c>
      <c r="H163" s="168">
        <v>6</v>
      </c>
      <c r="I163" s="169"/>
      <c r="J163" s="169"/>
      <c r="M163" s="164"/>
      <c r="N163" s="170"/>
      <c r="X163" s="171"/>
      <c r="AT163" s="166" t="s">
        <v>603</v>
      </c>
      <c r="AU163" s="166" t="s">
        <v>86</v>
      </c>
      <c r="AV163" s="12" t="s">
        <v>86</v>
      </c>
      <c r="AW163" s="12" t="s">
        <v>5</v>
      </c>
      <c r="AX163" s="12" t="s">
        <v>76</v>
      </c>
      <c r="AY163" s="166" t="s">
        <v>165</v>
      </c>
    </row>
    <row r="164" spans="2:51" s="12" customFormat="1" x14ac:dyDescent="0.2">
      <c r="B164" s="164"/>
      <c r="D164" s="165" t="s">
        <v>603</v>
      </c>
      <c r="E164" s="166" t="s">
        <v>3</v>
      </c>
      <c r="F164" s="167" t="s">
        <v>2200</v>
      </c>
      <c r="H164" s="168">
        <v>5.6</v>
      </c>
      <c r="I164" s="169"/>
      <c r="J164" s="169"/>
      <c r="M164" s="164"/>
      <c r="N164" s="170"/>
      <c r="X164" s="171"/>
      <c r="AT164" s="166" t="s">
        <v>603</v>
      </c>
      <c r="AU164" s="166" t="s">
        <v>86</v>
      </c>
      <c r="AV164" s="12" t="s">
        <v>86</v>
      </c>
      <c r="AW164" s="12" t="s">
        <v>5</v>
      </c>
      <c r="AX164" s="12" t="s">
        <v>76</v>
      </c>
      <c r="AY164" s="166" t="s">
        <v>165</v>
      </c>
    </row>
    <row r="165" spans="2:51" s="12" customFormat="1" x14ac:dyDescent="0.2">
      <c r="B165" s="164"/>
      <c r="D165" s="165" t="s">
        <v>603</v>
      </c>
      <c r="E165" s="166" t="s">
        <v>3</v>
      </c>
      <c r="F165" s="167" t="s">
        <v>2201</v>
      </c>
      <c r="H165" s="168">
        <v>6.4</v>
      </c>
      <c r="I165" s="169"/>
      <c r="J165" s="169"/>
      <c r="M165" s="164"/>
      <c r="N165" s="170"/>
      <c r="X165" s="171"/>
      <c r="AT165" s="166" t="s">
        <v>603</v>
      </c>
      <c r="AU165" s="166" t="s">
        <v>86</v>
      </c>
      <c r="AV165" s="12" t="s">
        <v>86</v>
      </c>
      <c r="AW165" s="12" t="s">
        <v>5</v>
      </c>
      <c r="AX165" s="12" t="s">
        <v>76</v>
      </c>
      <c r="AY165" s="166" t="s">
        <v>165</v>
      </c>
    </row>
    <row r="166" spans="2:51" s="12" customFormat="1" x14ac:dyDescent="0.2">
      <c r="B166" s="164"/>
      <c r="D166" s="165" t="s">
        <v>603</v>
      </c>
      <c r="E166" s="166" t="s">
        <v>3</v>
      </c>
      <c r="F166" s="167" t="s">
        <v>2202</v>
      </c>
      <c r="H166" s="168">
        <v>6.4</v>
      </c>
      <c r="I166" s="169"/>
      <c r="J166" s="169"/>
      <c r="M166" s="164"/>
      <c r="N166" s="170"/>
      <c r="X166" s="171"/>
      <c r="AT166" s="166" t="s">
        <v>603</v>
      </c>
      <c r="AU166" s="166" t="s">
        <v>86</v>
      </c>
      <c r="AV166" s="12" t="s">
        <v>86</v>
      </c>
      <c r="AW166" s="12" t="s">
        <v>5</v>
      </c>
      <c r="AX166" s="12" t="s">
        <v>76</v>
      </c>
      <c r="AY166" s="166" t="s">
        <v>165</v>
      </c>
    </row>
    <row r="167" spans="2:51" s="12" customFormat="1" x14ac:dyDescent="0.2">
      <c r="B167" s="164"/>
      <c r="D167" s="165" t="s">
        <v>603</v>
      </c>
      <c r="E167" s="166" t="s">
        <v>3</v>
      </c>
      <c r="F167" s="167" t="s">
        <v>2203</v>
      </c>
      <c r="H167" s="168">
        <v>5.2</v>
      </c>
      <c r="I167" s="169"/>
      <c r="J167" s="169"/>
      <c r="M167" s="164"/>
      <c r="N167" s="170"/>
      <c r="X167" s="171"/>
      <c r="AT167" s="166" t="s">
        <v>603</v>
      </c>
      <c r="AU167" s="166" t="s">
        <v>86</v>
      </c>
      <c r="AV167" s="12" t="s">
        <v>86</v>
      </c>
      <c r="AW167" s="12" t="s">
        <v>5</v>
      </c>
      <c r="AX167" s="12" t="s">
        <v>76</v>
      </c>
      <c r="AY167" s="166" t="s">
        <v>165</v>
      </c>
    </row>
    <row r="168" spans="2:51" s="12" customFormat="1" x14ac:dyDescent="0.2">
      <c r="B168" s="164"/>
      <c r="D168" s="165" t="s">
        <v>603</v>
      </c>
      <c r="E168" s="166" t="s">
        <v>3</v>
      </c>
      <c r="F168" s="167" t="s">
        <v>2204</v>
      </c>
      <c r="H168" s="168">
        <v>4.4000000000000004</v>
      </c>
      <c r="I168" s="169"/>
      <c r="J168" s="169"/>
      <c r="M168" s="164"/>
      <c r="N168" s="170"/>
      <c r="X168" s="171"/>
      <c r="AT168" s="166" t="s">
        <v>603</v>
      </c>
      <c r="AU168" s="166" t="s">
        <v>86</v>
      </c>
      <c r="AV168" s="12" t="s">
        <v>86</v>
      </c>
      <c r="AW168" s="12" t="s">
        <v>5</v>
      </c>
      <c r="AX168" s="12" t="s">
        <v>76</v>
      </c>
      <c r="AY168" s="166" t="s">
        <v>165</v>
      </c>
    </row>
    <row r="169" spans="2:51" s="12" customFormat="1" x14ac:dyDescent="0.2">
      <c r="B169" s="164"/>
      <c r="D169" s="165" t="s">
        <v>603</v>
      </c>
      <c r="E169" s="166" t="s">
        <v>3</v>
      </c>
      <c r="F169" s="167" t="s">
        <v>2205</v>
      </c>
      <c r="H169" s="168">
        <v>3.2</v>
      </c>
      <c r="I169" s="169"/>
      <c r="J169" s="169"/>
      <c r="M169" s="164"/>
      <c r="N169" s="170"/>
      <c r="X169" s="171"/>
      <c r="AT169" s="166" t="s">
        <v>603</v>
      </c>
      <c r="AU169" s="166" t="s">
        <v>86</v>
      </c>
      <c r="AV169" s="12" t="s">
        <v>86</v>
      </c>
      <c r="AW169" s="12" t="s">
        <v>5</v>
      </c>
      <c r="AX169" s="12" t="s">
        <v>76</v>
      </c>
      <c r="AY169" s="166" t="s">
        <v>165</v>
      </c>
    </row>
    <row r="170" spans="2:51" s="12" customFormat="1" x14ac:dyDescent="0.2">
      <c r="B170" s="164"/>
      <c r="D170" s="165" t="s">
        <v>603</v>
      </c>
      <c r="E170" s="166" t="s">
        <v>3</v>
      </c>
      <c r="F170" s="167" t="s">
        <v>2206</v>
      </c>
      <c r="H170" s="168">
        <v>3.2</v>
      </c>
      <c r="I170" s="169"/>
      <c r="J170" s="169"/>
      <c r="M170" s="164"/>
      <c r="N170" s="170"/>
      <c r="X170" s="171"/>
      <c r="AT170" s="166" t="s">
        <v>603</v>
      </c>
      <c r="AU170" s="166" t="s">
        <v>86</v>
      </c>
      <c r="AV170" s="12" t="s">
        <v>86</v>
      </c>
      <c r="AW170" s="12" t="s">
        <v>5</v>
      </c>
      <c r="AX170" s="12" t="s">
        <v>76</v>
      </c>
      <c r="AY170" s="166" t="s">
        <v>165</v>
      </c>
    </row>
    <row r="171" spans="2:51" s="14" customFormat="1" x14ac:dyDescent="0.2">
      <c r="B171" s="185"/>
      <c r="D171" s="165" t="s">
        <v>603</v>
      </c>
      <c r="E171" s="186" t="s">
        <v>3</v>
      </c>
      <c r="F171" s="187" t="s">
        <v>2210</v>
      </c>
      <c r="H171" s="186" t="s">
        <v>3</v>
      </c>
      <c r="I171" s="188"/>
      <c r="J171" s="188"/>
      <c r="M171" s="185"/>
      <c r="N171" s="189"/>
      <c r="X171" s="190"/>
      <c r="AT171" s="186" t="s">
        <v>603</v>
      </c>
      <c r="AU171" s="186" t="s">
        <v>86</v>
      </c>
      <c r="AV171" s="14" t="s">
        <v>84</v>
      </c>
      <c r="AW171" s="14" t="s">
        <v>5</v>
      </c>
      <c r="AX171" s="14" t="s">
        <v>76</v>
      </c>
      <c r="AY171" s="186" t="s">
        <v>165</v>
      </c>
    </row>
    <row r="172" spans="2:51" s="12" customFormat="1" x14ac:dyDescent="0.2">
      <c r="B172" s="164"/>
      <c r="D172" s="165" t="s">
        <v>603</v>
      </c>
      <c r="E172" s="166" t="s">
        <v>3</v>
      </c>
      <c r="F172" s="167" t="s">
        <v>2211</v>
      </c>
      <c r="H172" s="168">
        <v>99.32</v>
      </c>
      <c r="I172" s="169"/>
      <c r="J172" s="169"/>
      <c r="M172" s="164"/>
      <c r="N172" s="170"/>
      <c r="X172" s="171"/>
      <c r="AT172" s="166" t="s">
        <v>603</v>
      </c>
      <c r="AU172" s="166" t="s">
        <v>86</v>
      </c>
      <c r="AV172" s="12" t="s">
        <v>86</v>
      </c>
      <c r="AW172" s="12" t="s">
        <v>5</v>
      </c>
      <c r="AX172" s="12" t="s">
        <v>76</v>
      </c>
      <c r="AY172" s="166" t="s">
        <v>165</v>
      </c>
    </row>
    <row r="173" spans="2:51" s="12" customFormat="1" x14ac:dyDescent="0.2">
      <c r="B173" s="164"/>
      <c r="D173" s="165" t="s">
        <v>603</v>
      </c>
      <c r="E173" s="166" t="s">
        <v>3</v>
      </c>
      <c r="F173" s="167" t="s">
        <v>2262</v>
      </c>
      <c r="H173" s="168">
        <v>9.6</v>
      </c>
      <c r="I173" s="169"/>
      <c r="J173" s="169"/>
      <c r="M173" s="164"/>
      <c r="N173" s="170"/>
      <c r="X173" s="171"/>
      <c r="AT173" s="166" t="s">
        <v>603</v>
      </c>
      <c r="AU173" s="166" t="s">
        <v>86</v>
      </c>
      <c r="AV173" s="12" t="s">
        <v>86</v>
      </c>
      <c r="AW173" s="12" t="s">
        <v>5</v>
      </c>
      <c r="AX173" s="12" t="s">
        <v>76</v>
      </c>
      <c r="AY173" s="166" t="s">
        <v>165</v>
      </c>
    </row>
    <row r="174" spans="2:51" s="14" customFormat="1" x14ac:dyDescent="0.2">
      <c r="B174" s="185"/>
      <c r="D174" s="165" t="s">
        <v>603</v>
      </c>
      <c r="E174" s="186" t="s">
        <v>3</v>
      </c>
      <c r="F174" s="187" t="s">
        <v>2213</v>
      </c>
      <c r="H174" s="186" t="s">
        <v>3</v>
      </c>
      <c r="I174" s="188"/>
      <c r="J174" s="188"/>
      <c r="M174" s="185"/>
      <c r="N174" s="189"/>
      <c r="X174" s="190"/>
      <c r="AT174" s="186" t="s">
        <v>603</v>
      </c>
      <c r="AU174" s="186" t="s">
        <v>86</v>
      </c>
      <c r="AV174" s="14" t="s">
        <v>84</v>
      </c>
      <c r="AW174" s="14" t="s">
        <v>5</v>
      </c>
      <c r="AX174" s="14" t="s">
        <v>76</v>
      </c>
      <c r="AY174" s="186" t="s">
        <v>165</v>
      </c>
    </row>
    <row r="175" spans="2:51" s="12" customFormat="1" x14ac:dyDescent="0.2">
      <c r="B175" s="164"/>
      <c r="D175" s="165" t="s">
        <v>603</v>
      </c>
      <c r="E175" s="166" t="s">
        <v>3</v>
      </c>
      <c r="F175" s="167" t="s">
        <v>2214</v>
      </c>
      <c r="H175" s="168">
        <v>56.295000000000002</v>
      </c>
      <c r="I175" s="169"/>
      <c r="J175" s="169"/>
      <c r="M175" s="164"/>
      <c r="N175" s="170"/>
      <c r="X175" s="171"/>
      <c r="AT175" s="166" t="s">
        <v>603</v>
      </c>
      <c r="AU175" s="166" t="s">
        <v>86</v>
      </c>
      <c r="AV175" s="12" t="s">
        <v>86</v>
      </c>
      <c r="AW175" s="12" t="s">
        <v>5</v>
      </c>
      <c r="AX175" s="12" t="s">
        <v>76</v>
      </c>
      <c r="AY175" s="166" t="s">
        <v>165</v>
      </c>
    </row>
    <row r="176" spans="2:51" s="14" customFormat="1" x14ac:dyDescent="0.2">
      <c r="B176" s="185"/>
      <c r="D176" s="165" t="s">
        <v>603</v>
      </c>
      <c r="E176" s="186" t="s">
        <v>3</v>
      </c>
      <c r="F176" s="187" t="s">
        <v>2215</v>
      </c>
      <c r="H176" s="186" t="s">
        <v>3</v>
      </c>
      <c r="I176" s="188"/>
      <c r="J176" s="188"/>
      <c r="M176" s="185"/>
      <c r="N176" s="189"/>
      <c r="X176" s="190"/>
      <c r="AT176" s="186" t="s">
        <v>603</v>
      </c>
      <c r="AU176" s="186" t="s">
        <v>86</v>
      </c>
      <c r="AV176" s="14" t="s">
        <v>84</v>
      </c>
      <c r="AW176" s="14" t="s">
        <v>5</v>
      </c>
      <c r="AX176" s="14" t="s">
        <v>76</v>
      </c>
      <c r="AY176" s="186" t="s">
        <v>165</v>
      </c>
    </row>
    <row r="177" spans="2:65" s="12" customFormat="1" x14ac:dyDescent="0.2">
      <c r="B177" s="164"/>
      <c r="D177" s="165" t="s">
        <v>603</v>
      </c>
      <c r="E177" s="166" t="s">
        <v>3</v>
      </c>
      <c r="F177" s="167" t="s">
        <v>2263</v>
      </c>
      <c r="H177" s="168">
        <v>88.32</v>
      </c>
      <c r="I177" s="169"/>
      <c r="J177" s="169"/>
      <c r="M177" s="164"/>
      <c r="N177" s="170"/>
      <c r="X177" s="171"/>
      <c r="AT177" s="166" t="s">
        <v>603</v>
      </c>
      <c r="AU177" s="166" t="s">
        <v>86</v>
      </c>
      <c r="AV177" s="12" t="s">
        <v>86</v>
      </c>
      <c r="AW177" s="12" t="s">
        <v>5</v>
      </c>
      <c r="AX177" s="12" t="s">
        <v>76</v>
      </c>
      <c r="AY177" s="166" t="s">
        <v>165</v>
      </c>
    </row>
    <row r="178" spans="2:65" s="14" customFormat="1" x14ac:dyDescent="0.2">
      <c r="B178" s="185"/>
      <c r="D178" s="165" t="s">
        <v>603</v>
      </c>
      <c r="E178" s="186" t="s">
        <v>3</v>
      </c>
      <c r="F178" s="187" t="s">
        <v>2217</v>
      </c>
      <c r="H178" s="186" t="s">
        <v>3</v>
      </c>
      <c r="I178" s="188"/>
      <c r="J178" s="188"/>
      <c r="M178" s="185"/>
      <c r="N178" s="189"/>
      <c r="X178" s="190"/>
      <c r="AT178" s="186" t="s">
        <v>603</v>
      </c>
      <c r="AU178" s="186" t="s">
        <v>86</v>
      </c>
      <c r="AV178" s="14" t="s">
        <v>84</v>
      </c>
      <c r="AW178" s="14" t="s">
        <v>5</v>
      </c>
      <c r="AX178" s="14" t="s">
        <v>76</v>
      </c>
      <c r="AY178" s="186" t="s">
        <v>165</v>
      </c>
    </row>
    <row r="179" spans="2:65" s="12" customFormat="1" x14ac:dyDescent="0.2">
      <c r="B179" s="164"/>
      <c r="D179" s="165" t="s">
        <v>603</v>
      </c>
      <c r="E179" s="166" t="s">
        <v>3</v>
      </c>
      <c r="F179" s="167" t="s">
        <v>2218</v>
      </c>
      <c r="H179" s="168">
        <v>9.0749999999999993</v>
      </c>
      <c r="I179" s="169"/>
      <c r="J179" s="169"/>
      <c r="M179" s="164"/>
      <c r="N179" s="170"/>
      <c r="X179" s="171"/>
      <c r="AT179" s="166" t="s">
        <v>603</v>
      </c>
      <c r="AU179" s="166" t="s">
        <v>86</v>
      </c>
      <c r="AV179" s="12" t="s">
        <v>86</v>
      </c>
      <c r="AW179" s="12" t="s">
        <v>5</v>
      </c>
      <c r="AX179" s="12" t="s">
        <v>76</v>
      </c>
      <c r="AY179" s="166" t="s">
        <v>165</v>
      </c>
    </row>
    <row r="180" spans="2:65" s="14" customFormat="1" x14ac:dyDescent="0.2">
      <c r="B180" s="185"/>
      <c r="D180" s="165" t="s">
        <v>603</v>
      </c>
      <c r="E180" s="186" t="s">
        <v>3</v>
      </c>
      <c r="F180" s="187" t="s">
        <v>2219</v>
      </c>
      <c r="H180" s="186" t="s">
        <v>3</v>
      </c>
      <c r="I180" s="188"/>
      <c r="J180" s="188"/>
      <c r="M180" s="185"/>
      <c r="N180" s="189"/>
      <c r="X180" s="190"/>
      <c r="AT180" s="186" t="s">
        <v>603</v>
      </c>
      <c r="AU180" s="186" t="s">
        <v>86</v>
      </c>
      <c r="AV180" s="14" t="s">
        <v>84</v>
      </c>
      <c r="AW180" s="14" t="s">
        <v>5</v>
      </c>
      <c r="AX180" s="14" t="s">
        <v>76</v>
      </c>
      <c r="AY180" s="186" t="s">
        <v>165</v>
      </c>
    </row>
    <row r="181" spans="2:65" s="12" customFormat="1" x14ac:dyDescent="0.2">
      <c r="B181" s="164"/>
      <c r="D181" s="165" t="s">
        <v>603</v>
      </c>
      <c r="E181" s="166" t="s">
        <v>3</v>
      </c>
      <c r="F181" s="167" t="s">
        <v>2264</v>
      </c>
      <c r="H181" s="168">
        <v>47.36</v>
      </c>
      <c r="I181" s="169"/>
      <c r="J181" s="169"/>
      <c r="M181" s="164"/>
      <c r="N181" s="170"/>
      <c r="X181" s="171"/>
      <c r="AT181" s="166" t="s">
        <v>603</v>
      </c>
      <c r="AU181" s="166" t="s">
        <v>86</v>
      </c>
      <c r="AV181" s="12" t="s">
        <v>86</v>
      </c>
      <c r="AW181" s="12" t="s">
        <v>5</v>
      </c>
      <c r="AX181" s="12" t="s">
        <v>76</v>
      </c>
      <c r="AY181" s="166" t="s">
        <v>165</v>
      </c>
    </row>
    <row r="182" spans="2:65" s="12" customFormat="1" x14ac:dyDescent="0.2">
      <c r="B182" s="164"/>
      <c r="D182" s="165" t="s">
        <v>603</v>
      </c>
      <c r="E182" s="166" t="s">
        <v>3</v>
      </c>
      <c r="F182" s="167" t="s">
        <v>2265</v>
      </c>
      <c r="H182" s="168">
        <v>33.396000000000001</v>
      </c>
      <c r="I182" s="169"/>
      <c r="J182" s="169"/>
      <c r="M182" s="164"/>
      <c r="N182" s="170"/>
      <c r="X182" s="171"/>
      <c r="AT182" s="166" t="s">
        <v>603</v>
      </c>
      <c r="AU182" s="166" t="s">
        <v>86</v>
      </c>
      <c r="AV182" s="12" t="s">
        <v>86</v>
      </c>
      <c r="AW182" s="12" t="s">
        <v>5</v>
      </c>
      <c r="AX182" s="12" t="s">
        <v>76</v>
      </c>
      <c r="AY182" s="166" t="s">
        <v>165</v>
      </c>
    </row>
    <row r="183" spans="2:65" s="12" customFormat="1" x14ac:dyDescent="0.2">
      <c r="B183" s="164"/>
      <c r="D183" s="165" t="s">
        <v>603</v>
      </c>
      <c r="E183" s="166" t="s">
        <v>3</v>
      </c>
      <c r="F183" s="167" t="s">
        <v>2266</v>
      </c>
      <c r="H183" s="168">
        <v>51</v>
      </c>
      <c r="I183" s="169"/>
      <c r="J183" s="169"/>
      <c r="M183" s="164"/>
      <c r="N183" s="170"/>
      <c r="X183" s="171"/>
      <c r="AT183" s="166" t="s">
        <v>603</v>
      </c>
      <c r="AU183" s="166" t="s">
        <v>86</v>
      </c>
      <c r="AV183" s="12" t="s">
        <v>86</v>
      </c>
      <c r="AW183" s="12" t="s">
        <v>5</v>
      </c>
      <c r="AX183" s="12" t="s">
        <v>76</v>
      </c>
      <c r="AY183" s="166" t="s">
        <v>165</v>
      </c>
    </row>
    <row r="184" spans="2:65" s="12" customFormat="1" x14ac:dyDescent="0.2">
      <c r="B184" s="164"/>
      <c r="D184" s="165" t="s">
        <v>603</v>
      </c>
      <c r="E184" s="166" t="s">
        <v>3</v>
      </c>
      <c r="F184" s="167" t="s">
        <v>2267</v>
      </c>
      <c r="H184" s="168">
        <v>-15.558</v>
      </c>
      <c r="I184" s="169"/>
      <c r="J184" s="169"/>
      <c r="M184" s="164"/>
      <c r="N184" s="170"/>
      <c r="X184" s="171"/>
      <c r="AT184" s="166" t="s">
        <v>603</v>
      </c>
      <c r="AU184" s="166" t="s">
        <v>86</v>
      </c>
      <c r="AV184" s="12" t="s">
        <v>86</v>
      </c>
      <c r="AW184" s="12" t="s">
        <v>5</v>
      </c>
      <c r="AX184" s="12" t="s">
        <v>76</v>
      </c>
      <c r="AY184" s="166" t="s">
        <v>165</v>
      </c>
    </row>
    <row r="185" spans="2:65" s="12" customFormat="1" x14ac:dyDescent="0.2">
      <c r="B185" s="164"/>
      <c r="D185" s="165" t="s">
        <v>603</v>
      </c>
      <c r="E185" s="166" t="s">
        <v>3</v>
      </c>
      <c r="F185" s="167" t="s">
        <v>2268</v>
      </c>
      <c r="H185" s="168">
        <v>-32.372</v>
      </c>
      <c r="I185" s="169"/>
      <c r="J185" s="169"/>
      <c r="M185" s="164"/>
      <c r="N185" s="170"/>
      <c r="X185" s="171"/>
      <c r="AT185" s="166" t="s">
        <v>603</v>
      </c>
      <c r="AU185" s="166" t="s">
        <v>86</v>
      </c>
      <c r="AV185" s="12" t="s">
        <v>86</v>
      </c>
      <c r="AW185" s="12" t="s">
        <v>5</v>
      </c>
      <c r="AX185" s="12" t="s">
        <v>76</v>
      </c>
      <c r="AY185" s="166" t="s">
        <v>165</v>
      </c>
    </row>
    <row r="186" spans="2:65" s="12" customFormat="1" x14ac:dyDescent="0.2">
      <c r="B186" s="164"/>
      <c r="D186" s="165" t="s">
        <v>603</v>
      </c>
      <c r="E186" s="166" t="s">
        <v>3</v>
      </c>
      <c r="F186" s="167" t="s">
        <v>2269</v>
      </c>
      <c r="H186" s="168">
        <v>-97.691999999999993</v>
      </c>
      <c r="I186" s="169"/>
      <c r="J186" s="169"/>
      <c r="M186" s="164"/>
      <c r="N186" s="170"/>
      <c r="X186" s="171"/>
      <c r="AT186" s="166" t="s">
        <v>603</v>
      </c>
      <c r="AU186" s="166" t="s">
        <v>86</v>
      </c>
      <c r="AV186" s="12" t="s">
        <v>86</v>
      </c>
      <c r="AW186" s="12" t="s">
        <v>5</v>
      </c>
      <c r="AX186" s="12" t="s">
        <v>76</v>
      </c>
      <c r="AY186" s="166" t="s">
        <v>165</v>
      </c>
    </row>
    <row r="187" spans="2:65" s="12" customFormat="1" x14ac:dyDescent="0.2">
      <c r="B187" s="164"/>
      <c r="D187" s="165" t="s">
        <v>603</v>
      </c>
      <c r="E187" s="166" t="s">
        <v>3</v>
      </c>
      <c r="F187" s="167" t="s">
        <v>2270</v>
      </c>
      <c r="H187" s="168">
        <v>-59.963999999999999</v>
      </c>
      <c r="I187" s="169"/>
      <c r="J187" s="169"/>
      <c r="M187" s="164"/>
      <c r="N187" s="170"/>
      <c r="X187" s="171"/>
      <c r="AT187" s="166" t="s">
        <v>603</v>
      </c>
      <c r="AU187" s="166" t="s">
        <v>86</v>
      </c>
      <c r="AV187" s="12" t="s">
        <v>86</v>
      </c>
      <c r="AW187" s="12" t="s">
        <v>5</v>
      </c>
      <c r="AX187" s="12" t="s">
        <v>76</v>
      </c>
      <c r="AY187" s="166" t="s">
        <v>165</v>
      </c>
    </row>
    <row r="188" spans="2:65" s="13" customFormat="1" x14ac:dyDescent="0.2">
      <c r="B188" s="172"/>
      <c r="D188" s="165" t="s">
        <v>603</v>
      </c>
      <c r="E188" s="173" t="s">
        <v>3</v>
      </c>
      <c r="F188" s="174" t="s">
        <v>606</v>
      </c>
      <c r="H188" s="175">
        <v>242.57999999999998</v>
      </c>
      <c r="I188" s="176"/>
      <c r="J188" s="176"/>
      <c r="M188" s="172"/>
      <c r="N188" s="177"/>
      <c r="X188" s="178"/>
      <c r="AT188" s="173" t="s">
        <v>603</v>
      </c>
      <c r="AU188" s="173" t="s">
        <v>86</v>
      </c>
      <c r="AV188" s="13" t="s">
        <v>174</v>
      </c>
      <c r="AW188" s="13" t="s">
        <v>5</v>
      </c>
      <c r="AX188" s="13" t="s">
        <v>84</v>
      </c>
      <c r="AY188" s="173" t="s">
        <v>165</v>
      </c>
    </row>
    <row r="189" spans="2:65" s="1" customFormat="1" ht="66.75" customHeight="1" x14ac:dyDescent="0.2">
      <c r="B189" s="138"/>
      <c r="C189" s="139" t="s">
        <v>10</v>
      </c>
      <c r="D189" s="139" t="s">
        <v>170</v>
      </c>
      <c r="E189" s="140" t="s">
        <v>2271</v>
      </c>
      <c r="F189" s="141" t="s">
        <v>2272</v>
      </c>
      <c r="G189" s="142" t="s">
        <v>597</v>
      </c>
      <c r="H189" s="143">
        <v>97.691999999999993</v>
      </c>
      <c r="I189" s="144"/>
      <c r="J189" s="144"/>
      <c r="K189" s="145">
        <f>ROUND(P189*H189,2)</f>
        <v>0</v>
      </c>
      <c r="L189" s="146"/>
      <c r="M189" s="33"/>
      <c r="N189" s="147" t="s">
        <v>3</v>
      </c>
      <c r="O189" s="148" t="s">
        <v>45</v>
      </c>
      <c r="P189" s="149">
        <f>I189+J189</f>
        <v>0</v>
      </c>
      <c r="Q189" s="149">
        <f>ROUND(I189*H189,2)</f>
        <v>0</v>
      </c>
      <c r="R189" s="149">
        <f>ROUND(J189*H189,2)</f>
        <v>0</v>
      </c>
      <c r="T189" s="150">
        <f>S189*H189</f>
        <v>0</v>
      </c>
      <c r="U189" s="150">
        <v>0</v>
      </c>
      <c r="V189" s="150">
        <f>U189*H189</f>
        <v>0</v>
      </c>
      <c r="W189" s="150">
        <v>0</v>
      </c>
      <c r="X189" s="151">
        <f>W189*H189</f>
        <v>0</v>
      </c>
      <c r="AR189" s="152" t="s">
        <v>174</v>
      </c>
      <c r="AT189" s="152" t="s">
        <v>170</v>
      </c>
      <c r="AU189" s="152" t="s">
        <v>86</v>
      </c>
      <c r="AY189" s="18" t="s">
        <v>165</v>
      </c>
      <c r="BE189" s="153">
        <f>IF(O189="základní",K189,0)</f>
        <v>0</v>
      </c>
      <c r="BF189" s="153">
        <f>IF(O189="snížená",K189,0)</f>
        <v>0</v>
      </c>
      <c r="BG189" s="153">
        <f>IF(O189="zákl. přenesená",K189,0)</f>
        <v>0</v>
      </c>
      <c r="BH189" s="153">
        <f>IF(O189="sníž. přenesená",K189,0)</f>
        <v>0</v>
      </c>
      <c r="BI189" s="153">
        <f>IF(O189="nulová",K189,0)</f>
        <v>0</v>
      </c>
      <c r="BJ189" s="18" t="s">
        <v>84</v>
      </c>
      <c r="BK189" s="153">
        <f>ROUND(P189*H189,2)</f>
        <v>0</v>
      </c>
      <c r="BL189" s="18" t="s">
        <v>174</v>
      </c>
      <c r="BM189" s="152" t="s">
        <v>2273</v>
      </c>
    </row>
    <row r="190" spans="2:65" s="14" customFormat="1" x14ac:dyDescent="0.2">
      <c r="B190" s="185"/>
      <c r="D190" s="165" t="s">
        <v>603</v>
      </c>
      <c r="E190" s="186" t="s">
        <v>3</v>
      </c>
      <c r="F190" s="187" t="s">
        <v>2210</v>
      </c>
      <c r="H190" s="186" t="s">
        <v>3</v>
      </c>
      <c r="I190" s="188"/>
      <c r="J190" s="188"/>
      <c r="M190" s="185"/>
      <c r="N190" s="189"/>
      <c r="X190" s="190"/>
      <c r="AT190" s="186" t="s">
        <v>603</v>
      </c>
      <c r="AU190" s="186" t="s">
        <v>86</v>
      </c>
      <c r="AV190" s="14" t="s">
        <v>84</v>
      </c>
      <c r="AW190" s="14" t="s">
        <v>5</v>
      </c>
      <c r="AX190" s="14" t="s">
        <v>76</v>
      </c>
      <c r="AY190" s="186" t="s">
        <v>165</v>
      </c>
    </row>
    <row r="191" spans="2:65" s="12" customFormat="1" x14ac:dyDescent="0.2">
      <c r="B191" s="164"/>
      <c r="D191" s="165" t="s">
        <v>603</v>
      </c>
      <c r="E191" s="166" t="s">
        <v>3</v>
      </c>
      <c r="F191" s="167" t="s">
        <v>2274</v>
      </c>
      <c r="H191" s="168">
        <v>22.92</v>
      </c>
      <c r="I191" s="169"/>
      <c r="J191" s="169"/>
      <c r="M191" s="164"/>
      <c r="N191" s="170"/>
      <c r="X191" s="171"/>
      <c r="AT191" s="166" t="s">
        <v>603</v>
      </c>
      <c r="AU191" s="166" t="s">
        <v>86</v>
      </c>
      <c r="AV191" s="12" t="s">
        <v>86</v>
      </c>
      <c r="AW191" s="12" t="s">
        <v>5</v>
      </c>
      <c r="AX191" s="12" t="s">
        <v>76</v>
      </c>
      <c r="AY191" s="166" t="s">
        <v>165</v>
      </c>
    </row>
    <row r="192" spans="2:65" s="12" customFormat="1" x14ac:dyDescent="0.2">
      <c r="B192" s="164"/>
      <c r="D192" s="165" t="s">
        <v>603</v>
      </c>
      <c r="E192" s="166" t="s">
        <v>3</v>
      </c>
      <c r="F192" s="167" t="s">
        <v>2275</v>
      </c>
      <c r="H192" s="168">
        <v>1.92</v>
      </c>
      <c r="I192" s="169"/>
      <c r="J192" s="169"/>
      <c r="M192" s="164"/>
      <c r="N192" s="170"/>
      <c r="X192" s="171"/>
      <c r="AT192" s="166" t="s">
        <v>603</v>
      </c>
      <c r="AU192" s="166" t="s">
        <v>86</v>
      </c>
      <c r="AV192" s="12" t="s">
        <v>86</v>
      </c>
      <c r="AW192" s="12" t="s">
        <v>5</v>
      </c>
      <c r="AX192" s="12" t="s">
        <v>76</v>
      </c>
      <c r="AY192" s="166" t="s">
        <v>165</v>
      </c>
    </row>
    <row r="193" spans="2:65" s="14" customFormat="1" x14ac:dyDescent="0.2">
      <c r="B193" s="185"/>
      <c r="D193" s="165" t="s">
        <v>603</v>
      </c>
      <c r="E193" s="186" t="s">
        <v>3</v>
      </c>
      <c r="F193" s="187" t="s">
        <v>2213</v>
      </c>
      <c r="H193" s="186" t="s">
        <v>3</v>
      </c>
      <c r="I193" s="188"/>
      <c r="J193" s="188"/>
      <c r="M193" s="185"/>
      <c r="N193" s="189"/>
      <c r="X193" s="190"/>
      <c r="AT193" s="186" t="s">
        <v>603</v>
      </c>
      <c r="AU193" s="186" t="s">
        <v>86</v>
      </c>
      <c r="AV193" s="14" t="s">
        <v>84</v>
      </c>
      <c r="AW193" s="14" t="s">
        <v>5</v>
      </c>
      <c r="AX193" s="14" t="s">
        <v>76</v>
      </c>
      <c r="AY193" s="186" t="s">
        <v>165</v>
      </c>
    </row>
    <row r="194" spans="2:65" s="12" customFormat="1" x14ac:dyDescent="0.2">
      <c r="B194" s="164"/>
      <c r="D194" s="165" t="s">
        <v>603</v>
      </c>
      <c r="E194" s="166" t="s">
        <v>3</v>
      </c>
      <c r="F194" s="167" t="s">
        <v>2276</v>
      </c>
      <c r="H194" s="168">
        <v>12.51</v>
      </c>
      <c r="I194" s="169"/>
      <c r="J194" s="169"/>
      <c r="M194" s="164"/>
      <c r="N194" s="170"/>
      <c r="X194" s="171"/>
      <c r="AT194" s="166" t="s">
        <v>603</v>
      </c>
      <c r="AU194" s="166" t="s">
        <v>86</v>
      </c>
      <c r="AV194" s="12" t="s">
        <v>86</v>
      </c>
      <c r="AW194" s="12" t="s">
        <v>5</v>
      </c>
      <c r="AX194" s="12" t="s">
        <v>76</v>
      </c>
      <c r="AY194" s="166" t="s">
        <v>165</v>
      </c>
    </row>
    <row r="195" spans="2:65" s="14" customFormat="1" x14ac:dyDescent="0.2">
      <c r="B195" s="185"/>
      <c r="D195" s="165" t="s">
        <v>603</v>
      </c>
      <c r="E195" s="186" t="s">
        <v>3</v>
      </c>
      <c r="F195" s="187" t="s">
        <v>2215</v>
      </c>
      <c r="H195" s="186" t="s">
        <v>3</v>
      </c>
      <c r="I195" s="188"/>
      <c r="J195" s="188"/>
      <c r="M195" s="185"/>
      <c r="N195" s="189"/>
      <c r="X195" s="190"/>
      <c r="AT195" s="186" t="s">
        <v>603</v>
      </c>
      <c r="AU195" s="186" t="s">
        <v>86</v>
      </c>
      <c r="AV195" s="14" t="s">
        <v>84</v>
      </c>
      <c r="AW195" s="14" t="s">
        <v>5</v>
      </c>
      <c r="AX195" s="14" t="s">
        <v>76</v>
      </c>
      <c r="AY195" s="186" t="s">
        <v>165</v>
      </c>
    </row>
    <row r="196" spans="2:65" s="12" customFormat="1" x14ac:dyDescent="0.2">
      <c r="B196" s="164"/>
      <c r="D196" s="165" t="s">
        <v>603</v>
      </c>
      <c r="E196" s="166" t="s">
        <v>3</v>
      </c>
      <c r="F196" s="167" t="s">
        <v>2277</v>
      </c>
      <c r="H196" s="168">
        <v>17.664000000000001</v>
      </c>
      <c r="I196" s="169"/>
      <c r="J196" s="169"/>
      <c r="M196" s="164"/>
      <c r="N196" s="170"/>
      <c r="X196" s="171"/>
      <c r="AT196" s="166" t="s">
        <v>603</v>
      </c>
      <c r="AU196" s="166" t="s">
        <v>86</v>
      </c>
      <c r="AV196" s="12" t="s">
        <v>86</v>
      </c>
      <c r="AW196" s="12" t="s">
        <v>5</v>
      </c>
      <c r="AX196" s="12" t="s">
        <v>76</v>
      </c>
      <c r="AY196" s="166" t="s">
        <v>165</v>
      </c>
    </row>
    <row r="197" spans="2:65" s="14" customFormat="1" x14ac:dyDescent="0.2">
      <c r="B197" s="185"/>
      <c r="D197" s="165" t="s">
        <v>603</v>
      </c>
      <c r="E197" s="186" t="s">
        <v>3</v>
      </c>
      <c r="F197" s="187" t="s">
        <v>2217</v>
      </c>
      <c r="H197" s="186" t="s">
        <v>3</v>
      </c>
      <c r="I197" s="188"/>
      <c r="J197" s="188"/>
      <c r="M197" s="185"/>
      <c r="N197" s="189"/>
      <c r="X197" s="190"/>
      <c r="AT197" s="186" t="s">
        <v>603</v>
      </c>
      <c r="AU197" s="186" t="s">
        <v>86</v>
      </c>
      <c r="AV197" s="14" t="s">
        <v>84</v>
      </c>
      <c r="AW197" s="14" t="s">
        <v>5</v>
      </c>
      <c r="AX197" s="14" t="s">
        <v>76</v>
      </c>
      <c r="AY197" s="186" t="s">
        <v>165</v>
      </c>
    </row>
    <row r="198" spans="2:65" s="12" customFormat="1" x14ac:dyDescent="0.2">
      <c r="B198" s="164"/>
      <c r="D198" s="165" t="s">
        <v>603</v>
      </c>
      <c r="E198" s="166" t="s">
        <v>3</v>
      </c>
      <c r="F198" s="167" t="s">
        <v>2278</v>
      </c>
      <c r="H198" s="168">
        <v>4.95</v>
      </c>
      <c r="I198" s="169"/>
      <c r="J198" s="169"/>
      <c r="M198" s="164"/>
      <c r="N198" s="170"/>
      <c r="X198" s="171"/>
      <c r="AT198" s="166" t="s">
        <v>603</v>
      </c>
      <c r="AU198" s="166" t="s">
        <v>86</v>
      </c>
      <c r="AV198" s="12" t="s">
        <v>86</v>
      </c>
      <c r="AW198" s="12" t="s">
        <v>5</v>
      </c>
      <c r="AX198" s="12" t="s">
        <v>76</v>
      </c>
      <c r="AY198" s="166" t="s">
        <v>165</v>
      </c>
    </row>
    <row r="199" spans="2:65" s="14" customFormat="1" x14ac:dyDescent="0.2">
      <c r="B199" s="185"/>
      <c r="D199" s="165" t="s">
        <v>603</v>
      </c>
      <c r="E199" s="186" t="s">
        <v>3</v>
      </c>
      <c r="F199" s="187" t="s">
        <v>2219</v>
      </c>
      <c r="H199" s="186" t="s">
        <v>3</v>
      </c>
      <c r="I199" s="188"/>
      <c r="J199" s="188"/>
      <c r="M199" s="185"/>
      <c r="N199" s="189"/>
      <c r="X199" s="190"/>
      <c r="AT199" s="186" t="s">
        <v>603</v>
      </c>
      <c r="AU199" s="186" t="s">
        <v>86</v>
      </c>
      <c r="AV199" s="14" t="s">
        <v>84</v>
      </c>
      <c r="AW199" s="14" t="s">
        <v>5</v>
      </c>
      <c r="AX199" s="14" t="s">
        <v>76</v>
      </c>
      <c r="AY199" s="186" t="s">
        <v>165</v>
      </c>
    </row>
    <row r="200" spans="2:65" s="12" customFormat="1" x14ac:dyDescent="0.2">
      <c r="B200" s="164"/>
      <c r="D200" s="165" t="s">
        <v>603</v>
      </c>
      <c r="E200" s="166" t="s">
        <v>3</v>
      </c>
      <c r="F200" s="167" t="s">
        <v>2279</v>
      </c>
      <c r="H200" s="168">
        <v>13.32</v>
      </c>
      <c r="I200" s="169"/>
      <c r="J200" s="169"/>
      <c r="M200" s="164"/>
      <c r="N200" s="170"/>
      <c r="X200" s="171"/>
      <c r="AT200" s="166" t="s">
        <v>603</v>
      </c>
      <c r="AU200" s="166" t="s">
        <v>86</v>
      </c>
      <c r="AV200" s="12" t="s">
        <v>86</v>
      </c>
      <c r="AW200" s="12" t="s">
        <v>5</v>
      </c>
      <c r="AX200" s="12" t="s">
        <v>76</v>
      </c>
      <c r="AY200" s="166" t="s">
        <v>165</v>
      </c>
    </row>
    <row r="201" spans="2:65" s="12" customFormat="1" x14ac:dyDescent="0.2">
      <c r="B201" s="164"/>
      <c r="D201" s="165" t="s">
        <v>603</v>
      </c>
      <c r="E201" s="166" t="s">
        <v>3</v>
      </c>
      <c r="F201" s="167" t="s">
        <v>2280</v>
      </c>
      <c r="H201" s="168">
        <v>9.1080000000000005</v>
      </c>
      <c r="I201" s="169"/>
      <c r="J201" s="169"/>
      <c r="M201" s="164"/>
      <c r="N201" s="170"/>
      <c r="X201" s="171"/>
      <c r="AT201" s="166" t="s">
        <v>603</v>
      </c>
      <c r="AU201" s="166" t="s">
        <v>86</v>
      </c>
      <c r="AV201" s="12" t="s">
        <v>86</v>
      </c>
      <c r="AW201" s="12" t="s">
        <v>5</v>
      </c>
      <c r="AX201" s="12" t="s">
        <v>76</v>
      </c>
      <c r="AY201" s="166" t="s">
        <v>165</v>
      </c>
    </row>
    <row r="202" spans="2:65" s="12" customFormat="1" x14ac:dyDescent="0.2">
      <c r="B202" s="164"/>
      <c r="D202" s="165" t="s">
        <v>603</v>
      </c>
      <c r="E202" s="166" t="s">
        <v>3</v>
      </c>
      <c r="F202" s="167" t="s">
        <v>2281</v>
      </c>
      <c r="H202" s="168">
        <v>15.3</v>
      </c>
      <c r="I202" s="169"/>
      <c r="J202" s="169"/>
      <c r="M202" s="164"/>
      <c r="N202" s="170"/>
      <c r="X202" s="171"/>
      <c r="AT202" s="166" t="s">
        <v>603</v>
      </c>
      <c r="AU202" s="166" t="s">
        <v>86</v>
      </c>
      <c r="AV202" s="12" t="s">
        <v>86</v>
      </c>
      <c r="AW202" s="12" t="s">
        <v>5</v>
      </c>
      <c r="AX202" s="12" t="s">
        <v>76</v>
      </c>
      <c r="AY202" s="166" t="s">
        <v>165</v>
      </c>
    </row>
    <row r="203" spans="2:65" s="13" customFormat="1" x14ac:dyDescent="0.2">
      <c r="B203" s="172"/>
      <c r="D203" s="165" t="s">
        <v>603</v>
      </c>
      <c r="E203" s="173" t="s">
        <v>3</v>
      </c>
      <c r="F203" s="174" t="s">
        <v>606</v>
      </c>
      <c r="H203" s="175">
        <v>97.692000000000007</v>
      </c>
      <c r="I203" s="176"/>
      <c r="J203" s="176"/>
      <c r="M203" s="172"/>
      <c r="N203" s="177"/>
      <c r="X203" s="178"/>
      <c r="AT203" s="173" t="s">
        <v>603</v>
      </c>
      <c r="AU203" s="173" t="s">
        <v>86</v>
      </c>
      <c r="AV203" s="13" t="s">
        <v>174</v>
      </c>
      <c r="AW203" s="13" t="s">
        <v>5</v>
      </c>
      <c r="AX203" s="13" t="s">
        <v>84</v>
      </c>
      <c r="AY203" s="173" t="s">
        <v>165</v>
      </c>
    </row>
    <row r="204" spans="2:65" s="1" customFormat="1" ht="16.5" customHeight="1" x14ac:dyDescent="0.2">
      <c r="B204" s="138"/>
      <c r="C204" s="154" t="s">
        <v>231</v>
      </c>
      <c r="D204" s="154" t="s">
        <v>162</v>
      </c>
      <c r="E204" s="155" t="s">
        <v>2282</v>
      </c>
      <c r="F204" s="156" t="s">
        <v>2283</v>
      </c>
      <c r="G204" s="157" t="s">
        <v>1366</v>
      </c>
      <c r="H204" s="158">
        <v>175.846</v>
      </c>
      <c r="I204" s="159"/>
      <c r="J204" s="160"/>
      <c r="K204" s="161">
        <f>ROUND(P204*H204,2)</f>
        <v>0</v>
      </c>
      <c r="L204" s="160"/>
      <c r="M204" s="162"/>
      <c r="N204" s="163" t="s">
        <v>3</v>
      </c>
      <c r="O204" s="148" t="s">
        <v>45</v>
      </c>
      <c r="P204" s="149">
        <f>I204+J204</f>
        <v>0</v>
      </c>
      <c r="Q204" s="149">
        <f>ROUND(I204*H204,2)</f>
        <v>0</v>
      </c>
      <c r="R204" s="149">
        <f>ROUND(J204*H204,2)</f>
        <v>0</v>
      </c>
      <c r="T204" s="150">
        <f>S204*H204</f>
        <v>0</v>
      </c>
      <c r="U204" s="150">
        <v>1</v>
      </c>
      <c r="V204" s="150">
        <f>U204*H204</f>
        <v>175.846</v>
      </c>
      <c r="W204" s="150">
        <v>0</v>
      </c>
      <c r="X204" s="151">
        <f>W204*H204</f>
        <v>0</v>
      </c>
      <c r="AR204" s="152" t="s">
        <v>193</v>
      </c>
      <c r="AT204" s="152" t="s">
        <v>162</v>
      </c>
      <c r="AU204" s="152" t="s">
        <v>86</v>
      </c>
      <c r="AY204" s="18" t="s">
        <v>165</v>
      </c>
      <c r="BE204" s="153">
        <f>IF(O204="základní",K204,0)</f>
        <v>0</v>
      </c>
      <c r="BF204" s="153">
        <f>IF(O204="snížená",K204,0)</f>
        <v>0</v>
      </c>
      <c r="BG204" s="153">
        <f>IF(O204="zákl. přenesená",K204,0)</f>
        <v>0</v>
      </c>
      <c r="BH204" s="153">
        <f>IF(O204="sníž. přenesená",K204,0)</f>
        <v>0</v>
      </c>
      <c r="BI204" s="153">
        <f>IF(O204="nulová",K204,0)</f>
        <v>0</v>
      </c>
      <c r="BJ204" s="18" t="s">
        <v>84</v>
      </c>
      <c r="BK204" s="153">
        <f>ROUND(P204*H204,2)</f>
        <v>0</v>
      </c>
      <c r="BL204" s="18" t="s">
        <v>174</v>
      </c>
      <c r="BM204" s="152" t="s">
        <v>2284</v>
      </c>
    </row>
    <row r="205" spans="2:65" s="12" customFormat="1" x14ac:dyDescent="0.2">
      <c r="B205" s="164"/>
      <c r="D205" s="165" t="s">
        <v>603</v>
      </c>
      <c r="F205" s="167" t="s">
        <v>2285</v>
      </c>
      <c r="H205" s="168">
        <v>175.846</v>
      </c>
      <c r="I205" s="169"/>
      <c r="J205" s="169"/>
      <c r="M205" s="164"/>
      <c r="N205" s="170"/>
      <c r="X205" s="171"/>
      <c r="AT205" s="166" t="s">
        <v>603</v>
      </c>
      <c r="AU205" s="166" t="s">
        <v>86</v>
      </c>
      <c r="AV205" s="12" t="s">
        <v>86</v>
      </c>
      <c r="AW205" s="12" t="s">
        <v>4</v>
      </c>
      <c r="AX205" s="12" t="s">
        <v>84</v>
      </c>
      <c r="AY205" s="166" t="s">
        <v>165</v>
      </c>
    </row>
    <row r="206" spans="2:65" s="11" customFormat="1" ht="22.75" customHeight="1" x14ac:dyDescent="0.25">
      <c r="B206" s="125"/>
      <c r="D206" s="126" t="s">
        <v>75</v>
      </c>
      <c r="E206" s="136" t="s">
        <v>86</v>
      </c>
      <c r="F206" s="136" t="s">
        <v>1397</v>
      </c>
      <c r="I206" s="128"/>
      <c r="J206" s="128"/>
      <c r="K206" s="137">
        <f>BK206</f>
        <v>0</v>
      </c>
      <c r="M206" s="125"/>
      <c r="N206" s="130"/>
      <c r="Q206" s="131">
        <f>SUM(Q207:Q209)</f>
        <v>0</v>
      </c>
      <c r="R206" s="131">
        <f>SUM(R207:R209)</f>
        <v>0</v>
      </c>
      <c r="T206" s="132">
        <f>SUM(T207:T209)</f>
        <v>0</v>
      </c>
      <c r="V206" s="132">
        <f>SUM(V207:V209)</f>
        <v>3.2491295999999994</v>
      </c>
      <c r="X206" s="133">
        <f>SUM(X207:X209)</f>
        <v>0</v>
      </c>
      <c r="AR206" s="126" t="s">
        <v>84</v>
      </c>
      <c r="AT206" s="134" t="s">
        <v>75</v>
      </c>
      <c r="AU206" s="134" t="s">
        <v>84</v>
      </c>
      <c r="AY206" s="126" t="s">
        <v>165</v>
      </c>
      <c r="BK206" s="135">
        <f>SUM(BK207:BK209)</f>
        <v>0</v>
      </c>
    </row>
    <row r="207" spans="2:65" s="1" customFormat="1" ht="24.15" customHeight="1" x14ac:dyDescent="0.2">
      <c r="B207" s="138"/>
      <c r="C207" s="139" t="s">
        <v>406</v>
      </c>
      <c r="D207" s="139" t="s">
        <v>170</v>
      </c>
      <c r="E207" s="140" t="s">
        <v>2286</v>
      </c>
      <c r="F207" s="141" t="s">
        <v>2287</v>
      </c>
      <c r="G207" s="142" t="s">
        <v>597</v>
      </c>
      <c r="H207" s="143">
        <v>1.44</v>
      </c>
      <c r="I207" s="144"/>
      <c r="J207" s="144"/>
      <c r="K207" s="145">
        <f>ROUND(P207*H207,2)</f>
        <v>0</v>
      </c>
      <c r="L207" s="146"/>
      <c r="M207" s="33"/>
      <c r="N207" s="147" t="s">
        <v>3</v>
      </c>
      <c r="O207" s="148" t="s">
        <v>45</v>
      </c>
      <c r="P207" s="149">
        <f>I207+J207</f>
        <v>0</v>
      </c>
      <c r="Q207" s="149">
        <f>ROUND(I207*H207,2)</f>
        <v>0</v>
      </c>
      <c r="R207" s="149">
        <f>ROUND(J207*H207,2)</f>
        <v>0</v>
      </c>
      <c r="T207" s="150">
        <f>S207*H207</f>
        <v>0</v>
      </c>
      <c r="U207" s="150">
        <v>2.2563399999999998</v>
      </c>
      <c r="V207" s="150">
        <f>U207*H207</f>
        <v>3.2491295999999994</v>
      </c>
      <c r="W207" s="150">
        <v>0</v>
      </c>
      <c r="X207" s="151">
        <f>W207*H207</f>
        <v>0</v>
      </c>
      <c r="AR207" s="152" t="s">
        <v>174</v>
      </c>
      <c r="AT207" s="152" t="s">
        <v>170</v>
      </c>
      <c r="AU207" s="152" t="s">
        <v>86</v>
      </c>
      <c r="AY207" s="18" t="s">
        <v>165</v>
      </c>
      <c r="BE207" s="153">
        <f>IF(O207="základní",K207,0)</f>
        <v>0</v>
      </c>
      <c r="BF207" s="153">
        <f>IF(O207="snížená",K207,0)</f>
        <v>0</v>
      </c>
      <c r="BG207" s="153">
        <f>IF(O207="zákl. přenesená",K207,0)</f>
        <v>0</v>
      </c>
      <c r="BH207" s="153">
        <f>IF(O207="sníž. přenesená",K207,0)</f>
        <v>0</v>
      </c>
      <c r="BI207" s="153">
        <f>IF(O207="nulová",K207,0)</f>
        <v>0</v>
      </c>
      <c r="BJ207" s="18" t="s">
        <v>84</v>
      </c>
      <c r="BK207" s="153">
        <f>ROUND(P207*H207,2)</f>
        <v>0</v>
      </c>
      <c r="BL207" s="18" t="s">
        <v>174</v>
      </c>
      <c r="BM207" s="152" t="s">
        <v>2288</v>
      </c>
    </row>
    <row r="208" spans="2:65" s="12" customFormat="1" x14ac:dyDescent="0.2">
      <c r="B208" s="164"/>
      <c r="D208" s="165" t="s">
        <v>603</v>
      </c>
      <c r="E208" s="166" t="s">
        <v>3</v>
      </c>
      <c r="F208" s="167" t="s">
        <v>2289</v>
      </c>
      <c r="H208" s="168">
        <v>1.44</v>
      </c>
      <c r="I208" s="169"/>
      <c r="J208" s="169"/>
      <c r="M208" s="164"/>
      <c r="N208" s="170"/>
      <c r="X208" s="171"/>
      <c r="AT208" s="166" t="s">
        <v>603</v>
      </c>
      <c r="AU208" s="166" t="s">
        <v>86</v>
      </c>
      <c r="AV208" s="12" t="s">
        <v>86</v>
      </c>
      <c r="AW208" s="12" t="s">
        <v>5</v>
      </c>
      <c r="AX208" s="12" t="s">
        <v>76</v>
      </c>
      <c r="AY208" s="166" t="s">
        <v>165</v>
      </c>
    </row>
    <row r="209" spans="2:65" s="13" customFormat="1" x14ac:dyDescent="0.2">
      <c r="B209" s="172"/>
      <c r="D209" s="165" t="s">
        <v>603</v>
      </c>
      <c r="E209" s="173" t="s">
        <v>3</v>
      </c>
      <c r="F209" s="174" t="s">
        <v>606</v>
      </c>
      <c r="H209" s="175">
        <v>1.44</v>
      </c>
      <c r="I209" s="176"/>
      <c r="J209" s="176"/>
      <c r="M209" s="172"/>
      <c r="N209" s="177"/>
      <c r="X209" s="178"/>
      <c r="AT209" s="173" t="s">
        <v>603</v>
      </c>
      <c r="AU209" s="173" t="s">
        <v>86</v>
      </c>
      <c r="AV209" s="13" t="s">
        <v>174</v>
      </c>
      <c r="AW209" s="13" t="s">
        <v>5</v>
      </c>
      <c r="AX209" s="13" t="s">
        <v>84</v>
      </c>
      <c r="AY209" s="173" t="s">
        <v>165</v>
      </c>
    </row>
    <row r="210" spans="2:65" s="11" customFormat="1" ht="22.75" customHeight="1" x14ac:dyDescent="0.25">
      <c r="B210" s="125"/>
      <c r="D210" s="126" t="s">
        <v>75</v>
      </c>
      <c r="E210" s="136" t="s">
        <v>174</v>
      </c>
      <c r="F210" s="136" t="s">
        <v>2290</v>
      </c>
      <c r="I210" s="128"/>
      <c r="J210" s="128"/>
      <c r="K210" s="137">
        <f>BK210</f>
        <v>0</v>
      </c>
      <c r="M210" s="125"/>
      <c r="N210" s="130"/>
      <c r="Q210" s="131">
        <f>SUM(Q211:Q248)</f>
        <v>0</v>
      </c>
      <c r="R210" s="131">
        <f>SUM(R211:R248)</f>
        <v>0</v>
      </c>
      <c r="T210" s="132">
        <f>SUM(T211:T248)</f>
        <v>0</v>
      </c>
      <c r="V210" s="132">
        <f>SUM(V211:V248)</f>
        <v>61.129999999999995</v>
      </c>
      <c r="X210" s="133">
        <f>SUM(X211:X248)</f>
        <v>0</v>
      </c>
      <c r="AR210" s="126" t="s">
        <v>84</v>
      </c>
      <c r="AT210" s="134" t="s">
        <v>75</v>
      </c>
      <c r="AU210" s="134" t="s">
        <v>84</v>
      </c>
      <c r="AY210" s="126" t="s">
        <v>165</v>
      </c>
      <c r="BK210" s="135">
        <f>SUM(BK211:BK248)</f>
        <v>0</v>
      </c>
    </row>
    <row r="211" spans="2:65" s="1" customFormat="1" ht="24.15" customHeight="1" x14ac:dyDescent="0.2">
      <c r="B211" s="138"/>
      <c r="C211" s="139" t="s">
        <v>235</v>
      </c>
      <c r="D211" s="139" t="s">
        <v>170</v>
      </c>
      <c r="E211" s="140" t="s">
        <v>2291</v>
      </c>
      <c r="F211" s="141" t="s">
        <v>2292</v>
      </c>
      <c r="G211" s="142" t="s">
        <v>597</v>
      </c>
      <c r="H211" s="143">
        <v>32.372</v>
      </c>
      <c r="I211" s="144"/>
      <c r="J211" s="144"/>
      <c r="K211" s="145">
        <f>ROUND(P211*H211,2)</f>
        <v>0</v>
      </c>
      <c r="L211" s="146"/>
      <c r="M211" s="33"/>
      <c r="N211" s="147" t="s">
        <v>3</v>
      </c>
      <c r="O211" s="148" t="s">
        <v>45</v>
      </c>
      <c r="P211" s="149">
        <f>I211+J211</f>
        <v>0</v>
      </c>
      <c r="Q211" s="149">
        <f>ROUND(I211*H211,2)</f>
        <v>0</v>
      </c>
      <c r="R211" s="149">
        <f>ROUND(J211*H211,2)</f>
        <v>0</v>
      </c>
      <c r="T211" s="150">
        <f>S211*H211</f>
        <v>0</v>
      </c>
      <c r="U211" s="150">
        <v>0</v>
      </c>
      <c r="V211" s="150">
        <f>U211*H211</f>
        <v>0</v>
      </c>
      <c r="W211" s="150">
        <v>0</v>
      </c>
      <c r="X211" s="151">
        <f>W211*H211</f>
        <v>0</v>
      </c>
      <c r="AR211" s="152" t="s">
        <v>174</v>
      </c>
      <c r="AT211" s="152" t="s">
        <v>170</v>
      </c>
      <c r="AU211" s="152" t="s">
        <v>86</v>
      </c>
      <c r="AY211" s="18" t="s">
        <v>165</v>
      </c>
      <c r="BE211" s="153">
        <f>IF(O211="základní",K211,0)</f>
        <v>0</v>
      </c>
      <c r="BF211" s="153">
        <f>IF(O211="snížená",K211,0)</f>
        <v>0</v>
      </c>
      <c r="BG211" s="153">
        <f>IF(O211="zákl. přenesená",K211,0)</f>
        <v>0</v>
      </c>
      <c r="BH211" s="153">
        <f>IF(O211="sníž. přenesená",K211,0)</f>
        <v>0</v>
      </c>
      <c r="BI211" s="153">
        <f>IF(O211="nulová",K211,0)</f>
        <v>0</v>
      </c>
      <c r="BJ211" s="18" t="s">
        <v>84</v>
      </c>
      <c r="BK211" s="153">
        <f>ROUND(P211*H211,2)</f>
        <v>0</v>
      </c>
      <c r="BL211" s="18" t="s">
        <v>174</v>
      </c>
      <c r="BM211" s="152" t="s">
        <v>2293</v>
      </c>
    </row>
    <row r="212" spans="2:65" s="12" customFormat="1" x14ac:dyDescent="0.2">
      <c r="B212" s="164"/>
      <c r="D212" s="165" t="s">
        <v>603</v>
      </c>
      <c r="E212" s="166" t="s">
        <v>3</v>
      </c>
      <c r="F212" s="167" t="s">
        <v>2294</v>
      </c>
      <c r="H212" s="168">
        <v>0.4</v>
      </c>
      <c r="I212" s="169"/>
      <c r="J212" s="169"/>
      <c r="M212" s="164"/>
      <c r="N212" s="170"/>
      <c r="X212" s="171"/>
      <c r="AT212" s="166" t="s">
        <v>603</v>
      </c>
      <c r="AU212" s="166" t="s">
        <v>86</v>
      </c>
      <c r="AV212" s="12" t="s">
        <v>86</v>
      </c>
      <c r="AW212" s="12" t="s">
        <v>5</v>
      </c>
      <c r="AX212" s="12" t="s">
        <v>76</v>
      </c>
      <c r="AY212" s="166" t="s">
        <v>165</v>
      </c>
    </row>
    <row r="213" spans="2:65" s="12" customFormat="1" x14ac:dyDescent="0.2">
      <c r="B213" s="164"/>
      <c r="D213" s="165" t="s">
        <v>603</v>
      </c>
      <c r="E213" s="166" t="s">
        <v>3</v>
      </c>
      <c r="F213" s="167" t="s">
        <v>2295</v>
      </c>
      <c r="H213" s="168">
        <v>0.4</v>
      </c>
      <c r="I213" s="169"/>
      <c r="J213" s="169"/>
      <c r="M213" s="164"/>
      <c r="N213" s="170"/>
      <c r="X213" s="171"/>
      <c r="AT213" s="166" t="s">
        <v>603</v>
      </c>
      <c r="AU213" s="166" t="s">
        <v>86</v>
      </c>
      <c r="AV213" s="12" t="s">
        <v>86</v>
      </c>
      <c r="AW213" s="12" t="s">
        <v>5</v>
      </c>
      <c r="AX213" s="12" t="s">
        <v>76</v>
      </c>
      <c r="AY213" s="166" t="s">
        <v>165</v>
      </c>
    </row>
    <row r="214" spans="2:65" s="12" customFormat="1" x14ac:dyDescent="0.2">
      <c r="B214" s="164"/>
      <c r="D214" s="165" t="s">
        <v>603</v>
      </c>
      <c r="E214" s="166" t="s">
        <v>3</v>
      </c>
      <c r="F214" s="167" t="s">
        <v>2296</v>
      </c>
      <c r="H214" s="168">
        <v>0.4</v>
      </c>
      <c r="I214" s="169"/>
      <c r="J214" s="169"/>
      <c r="M214" s="164"/>
      <c r="N214" s="170"/>
      <c r="X214" s="171"/>
      <c r="AT214" s="166" t="s">
        <v>603</v>
      </c>
      <c r="AU214" s="166" t="s">
        <v>86</v>
      </c>
      <c r="AV214" s="12" t="s">
        <v>86</v>
      </c>
      <c r="AW214" s="12" t="s">
        <v>5</v>
      </c>
      <c r="AX214" s="12" t="s">
        <v>76</v>
      </c>
      <c r="AY214" s="166" t="s">
        <v>165</v>
      </c>
    </row>
    <row r="215" spans="2:65" s="12" customFormat="1" x14ac:dyDescent="0.2">
      <c r="B215" s="164"/>
      <c r="D215" s="165" t="s">
        <v>603</v>
      </c>
      <c r="E215" s="166" t="s">
        <v>3</v>
      </c>
      <c r="F215" s="167" t="s">
        <v>2297</v>
      </c>
      <c r="H215" s="168">
        <v>0.4</v>
      </c>
      <c r="I215" s="169"/>
      <c r="J215" s="169"/>
      <c r="M215" s="164"/>
      <c r="N215" s="170"/>
      <c r="X215" s="171"/>
      <c r="AT215" s="166" t="s">
        <v>603</v>
      </c>
      <c r="AU215" s="166" t="s">
        <v>86</v>
      </c>
      <c r="AV215" s="12" t="s">
        <v>86</v>
      </c>
      <c r="AW215" s="12" t="s">
        <v>5</v>
      </c>
      <c r="AX215" s="12" t="s">
        <v>76</v>
      </c>
      <c r="AY215" s="166" t="s">
        <v>165</v>
      </c>
    </row>
    <row r="216" spans="2:65" s="12" customFormat="1" x14ac:dyDescent="0.2">
      <c r="B216" s="164"/>
      <c r="D216" s="165" t="s">
        <v>603</v>
      </c>
      <c r="E216" s="166" t="s">
        <v>3</v>
      </c>
      <c r="F216" s="167" t="s">
        <v>2298</v>
      </c>
      <c r="H216" s="168">
        <v>0.4</v>
      </c>
      <c r="I216" s="169"/>
      <c r="J216" s="169"/>
      <c r="M216" s="164"/>
      <c r="N216" s="170"/>
      <c r="X216" s="171"/>
      <c r="AT216" s="166" t="s">
        <v>603</v>
      </c>
      <c r="AU216" s="166" t="s">
        <v>86</v>
      </c>
      <c r="AV216" s="12" t="s">
        <v>86</v>
      </c>
      <c r="AW216" s="12" t="s">
        <v>5</v>
      </c>
      <c r="AX216" s="12" t="s">
        <v>76</v>
      </c>
      <c r="AY216" s="166" t="s">
        <v>165</v>
      </c>
    </row>
    <row r="217" spans="2:65" s="12" customFormat="1" x14ac:dyDescent="0.2">
      <c r="B217" s="164"/>
      <c r="D217" s="165" t="s">
        <v>603</v>
      </c>
      <c r="E217" s="166" t="s">
        <v>3</v>
      </c>
      <c r="F217" s="167" t="s">
        <v>2299</v>
      </c>
      <c r="H217" s="168">
        <v>0.4</v>
      </c>
      <c r="I217" s="169"/>
      <c r="J217" s="169"/>
      <c r="M217" s="164"/>
      <c r="N217" s="170"/>
      <c r="X217" s="171"/>
      <c r="AT217" s="166" t="s">
        <v>603</v>
      </c>
      <c r="AU217" s="166" t="s">
        <v>86</v>
      </c>
      <c r="AV217" s="12" t="s">
        <v>86</v>
      </c>
      <c r="AW217" s="12" t="s">
        <v>5</v>
      </c>
      <c r="AX217" s="12" t="s">
        <v>76</v>
      </c>
      <c r="AY217" s="166" t="s">
        <v>165</v>
      </c>
    </row>
    <row r="218" spans="2:65" s="12" customFormat="1" x14ac:dyDescent="0.2">
      <c r="B218" s="164"/>
      <c r="D218" s="165" t="s">
        <v>603</v>
      </c>
      <c r="E218" s="166" t="s">
        <v>3</v>
      </c>
      <c r="F218" s="167" t="s">
        <v>2300</v>
      </c>
      <c r="H218" s="168">
        <v>0.4</v>
      </c>
      <c r="I218" s="169"/>
      <c r="J218" s="169"/>
      <c r="M218" s="164"/>
      <c r="N218" s="170"/>
      <c r="X218" s="171"/>
      <c r="AT218" s="166" t="s">
        <v>603</v>
      </c>
      <c r="AU218" s="166" t="s">
        <v>86</v>
      </c>
      <c r="AV218" s="12" t="s">
        <v>86</v>
      </c>
      <c r="AW218" s="12" t="s">
        <v>5</v>
      </c>
      <c r="AX218" s="12" t="s">
        <v>76</v>
      </c>
      <c r="AY218" s="166" t="s">
        <v>165</v>
      </c>
    </row>
    <row r="219" spans="2:65" s="12" customFormat="1" x14ac:dyDescent="0.2">
      <c r="B219" s="164"/>
      <c r="D219" s="165" t="s">
        <v>603</v>
      </c>
      <c r="E219" s="166" t="s">
        <v>3</v>
      </c>
      <c r="F219" s="167" t="s">
        <v>2301</v>
      </c>
      <c r="H219" s="168">
        <v>0.4</v>
      </c>
      <c r="I219" s="169"/>
      <c r="J219" s="169"/>
      <c r="M219" s="164"/>
      <c r="N219" s="170"/>
      <c r="X219" s="171"/>
      <c r="AT219" s="166" t="s">
        <v>603</v>
      </c>
      <c r="AU219" s="166" t="s">
        <v>86</v>
      </c>
      <c r="AV219" s="12" t="s">
        <v>86</v>
      </c>
      <c r="AW219" s="12" t="s">
        <v>5</v>
      </c>
      <c r="AX219" s="12" t="s">
        <v>76</v>
      </c>
      <c r="AY219" s="166" t="s">
        <v>165</v>
      </c>
    </row>
    <row r="220" spans="2:65" s="12" customFormat="1" x14ac:dyDescent="0.2">
      <c r="B220" s="164"/>
      <c r="D220" s="165" t="s">
        <v>603</v>
      </c>
      <c r="E220" s="166" t="s">
        <v>3</v>
      </c>
      <c r="F220" s="167" t="s">
        <v>2302</v>
      </c>
      <c r="H220" s="168">
        <v>0.4</v>
      </c>
      <c r="I220" s="169"/>
      <c r="J220" s="169"/>
      <c r="M220" s="164"/>
      <c r="N220" s="170"/>
      <c r="X220" s="171"/>
      <c r="AT220" s="166" t="s">
        <v>603</v>
      </c>
      <c r="AU220" s="166" t="s">
        <v>86</v>
      </c>
      <c r="AV220" s="12" t="s">
        <v>86</v>
      </c>
      <c r="AW220" s="12" t="s">
        <v>5</v>
      </c>
      <c r="AX220" s="12" t="s">
        <v>76</v>
      </c>
      <c r="AY220" s="166" t="s">
        <v>165</v>
      </c>
    </row>
    <row r="221" spans="2:65" s="12" customFormat="1" x14ac:dyDescent="0.2">
      <c r="B221" s="164"/>
      <c r="D221" s="165" t="s">
        <v>603</v>
      </c>
      <c r="E221" s="166" t="s">
        <v>3</v>
      </c>
      <c r="F221" s="167" t="s">
        <v>2303</v>
      </c>
      <c r="H221" s="168">
        <v>0.4</v>
      </c>
      <c r="I221" s="169"/>
      <c r="J221" s="169"/>
      <c r="M221" s="164"/>
      <c r="N221" s="170"/>
      <c r="X221" s="171"/>
      <c r="AT221" s="166" t="s">
        <v>603</v>
      </c>
      <c r="AU221" s="166" t="s">
        <v>86</v>
      </c>
      <c r="AV221" s="12" t="s">
        <v>86</v>
      </c>
      <c r="AW221" s="12" t="s">
        <v>5</v>
      </c>
      <c r="AX221" s="12" t="s">
        <v>76</v>
      </c>
      <c r="AY221" s="166" t="s">
        <v>165</v>
      </c>
    </row>
    <row r="222" spans="2:65" s="14" customFormat="1" x14ac:dyDescent="0.2">
      <c r="B222" s="185"/>
      <c r="D222" s="165" t="s">
        <v>603</v>
      </c>
      <c r="E222" s="186" t="s">
        <v>3</v>
      </c>
      <c r="F222" s="187" t="s">
        <v>2210</v>
      </c>
      <c r="H222" s="186" t="s">
        <v>3</v>
      </c>
      <c r="I222" s="188"/>
      <c r="J222" s="188"/>
      <c r="M222" s="185"/>
      <c r="N222" s="189"/>
      <c r="X222" s="190"/>
      <c r="AT222" s="186" t="s">
        <v>603</v>
      </c>
      <c r="AU222" s="186" t="s">
        <v>86</v>
      </c>
      <c r="AV222" s="14" t="s">
        <v>84</v>
      </c>
      <c r="AW222" s="14" t="s">
        <v>5</v>
      </c>
      <c r="AX222" s="14" t="s">
        <v>76</v>
      </c>
      <c r="AY222" s="186" t="s">
        <v>165</v>
      </c>
    </row>
    <row r="223" spans="2:65" s="12" customFormat="1" x14ac:dyDescent="0.2">
      <c r="B223" s="164"/>
      <c r="D223" s="165" t="s">
        <v>603</v>
      </c>
      <c r="E223" s="166" t="s">
        <v>3</v>
      </c>
      <c r="F223" s="167" t="s">
        <v>2304</v>
      </c>
      <c r="H223" s="168">
        <v>7.64</v>
      </c>
      <c r="I223" s="169"/>
      <c r="J223" s="169"/>
      <c r="M223" s="164"/>
      <c r="N223" s="170"/>
      <c r="X223" s="171"/>
      <c r="AT223" s="166" t="s">
        <v>603</v>
      </c>
      <c r="AU223" s="166" t="s">
        <v>86</v>
      </c>
      <c r="AV223" s="12" t="s">
        <v>86</v>
      </c>
      <c r="AW223" s="12" t="s">
        <v>5</v>
      </c>
      <c r="AX223" s="12" t="s">
        <v>76</v>
      </c>
      <c r="AY223" s="166" t="s">
        <v>165</v>
      </c>
    </row>
    <row r="224" spans="2:65" s="12" customFormat="1" x14ac:dyDescent="0.2">
      <c r="B224" s="164"/>
      <c r="D224" s="165" t="s">
        <v>603</v>
      </c>
      <c r="E224" s="166" t="s">
        <v>3</v>
      </c>
      <c r="F224" s="167" t="s">
        <v>2305</v>
      </c>
      <c r="H224" s="168">
        <v>0.64</v>
      </c>
      <c r="I224" s="169"/>
      <c r="J224" s="169"/>
      <c r="M224" s="164"/>
      <c r="N224" s="170"/>
      <c r="X224" s="171"/>
      <c r="AT224" s="166" t="s">
        <v>603</v>
      </c>
      <c r="AU224" s="166" t="s">
        <v>86</v>
      </c>
      <c r="AV224" s="12" t="s">
        <v>86</v>
      </c>
      <c r="AW224" s="12" t="s">
        <v>5</v>
      </c>
      <c r="AX224" s="12" t="s">
        <v>76</v>
      </c>
      <c r="AY224" s="166" t="s">
        <v>165</v>
      </c>
    </row>
    <row r="225" spans="2:65" s="14" customFormat="1" x14ac:dyDescent="0.2">
      <c r="B225" s="185"/>
      <c r="D225" s="165" t="s">
        <v>603</v>
      </c>
      <c r="E225" s="186" t="s">
        <v>3</v>
      </c>
      <c r="F225" s="187" t="s">
        <v>2213</v>
      </c>
      <c r="H225" s="186" t="s">
        <v>3</v>
      </c>
      <c r="I225" s="188"/>
      <c r="J225" s="188"/>
      <c r="M225" s="185"/>
      <c r="N225" s="189"/>
      <c r="X225" s="190"/>
      <c r="AT225" s="186" t="s">
        <v>603</v>
      </c>
      <c r="AU225" s="186" t="s">
        <v>86</v>
      </c>
      <c r="AV225" s="14" t="s">
        <v>84</v>
      </c>
      <c r="AW225" s="14" t="s">
        <v>5</v>
      </c>
      <c r="AX225" s="14" t="s">
        <v>76</v>
      </c>
      <c r="AY225" s="186" t="s">
        <v>165</v>
      </c>
    </row>
    <row r="226" spans="2:65" s="12" customFormat="1" x14ac:dyDescent="0.2">
      <c r="B226" s="164"/>
      <c r="D226" s="165" t="s">
        <v>603</v>
      </c>
      <c r="E226" s="166" t="s">
        <v>3</v>
      </c>
      <c r="F226" s="167" t="s">
        <v>2306</v>
      </c>
      <c r="H226" s="168">
        <v>4.17</v>
      </c>
      <c r="I226" s="169"/>
      <c r="J226" s="169"/>
      <c r="M226" s="164"/>
      <c r="N226" s="170"/>
      <c r="X226" s="171"/>
      <c r="AT226" s="166" t="s">
        <v>603</v>
      </c>
      <c r="AU226" s="166" t="s">
        <v>86</v>
      </c>
      <c r="AV226" s="12" t="s">
        <v>86</v>
      </c>
      <c r="AW226" s="12" t="s">
        <v>5</v>
      </c>
      <c r="AX226" s="12" t="s">
        <v>76</v>
      </c>
      <c r="AY226" s="166" t="s">
        <v>165</v>
      </c>
    </row>
    <row r="227" spans="2:65" s="14" customFormat="1" x14ac:dyDescent="0.2">
      <c r="B227" s="185"/>
      <c r="D227" s="165" t="s">
        <v>603</v>
      </c>
      <c r="E227" s="186" t="s">
        <v>3</v>
      </c>
      <c r="F227" s="187" t="s">
        <v>2215</v>
      </c>
      <c r="H227" s="186" t="s">
        <v>3</v>
      </c>
      <c r="I227" s="188"/>
      <c r="J227" s="188"/>
      <c r="M227" s="185"/>
      <c r="N227" s="189"/>
      <c r="X227" s="190"/>
      <c r="AT227" s="186" t="s">
        <v>603</v>
      </c>
      <c r="AU227" s="186" t="s">
        <v>86</v>
      </c>
      <c r="AV227" s="14" t="s">
        <v>84</v>
      </c>
      <c r="AW227" s="14" t="s">
        <v>5</v>
      </c>
      <c r="AX227" s="14" t="s">
        <v>76</v>
      </c>
      <c r="AY227" s="186" t="s">
        <v>165</v>
      </c>
    </row>
    <row r="228" spans="2:65" s="12" customFormat="1" x14ac:dyDescent="0.2">
      <c r="B228" s="164"/>
      <c r="D228" s="165" t="s">
        <v>603</v>
      </c>
      <c r="E228" s="166" t="s">
        <v>3</v>
      </c>
      <c r="F228" s="167" t="s">
        <v>2307</v>
      </c>
      <c r="H228" s="168">
        <v>5.8879999999999999</v>
      </c>
      <c r="I228" s="169"/>
      <c r="J228" s="169"/>
      <c r="M228" s="164"/>
      <c r="N228" s="170"/>
      <c r="X228" s="171"/>
      <c r="AT228" s="166" t="s">
        <v>603</v>
      </c>
      <c r="AU228" s="166" t="s">
        <v>86</v>
      </c>
      <c r="AV228" s="12" t="s">
        <v>86</v>
      </c>
      <c r="AW228" s="12" t="s">
        <v>5</v>
      </c>
      <c r="AX228" s="12" t="s">
        <v>76</v>
      </c>
      <c r="AY228" s="166" t="s">
        <v>165</v>
      </c>
    </row>
    <row r="229" spans="2:65" s="14" customFormat="1" x14ac:dyDescent="0.2">
      <c r="B229" s="185"/>
      <c r="D229" s="165" t="s">
        <v>603</v>
      </c>
      <c r="E229" s="186" t="s">
        <v>3</v>
      </c>
      <c r="F229" s="187" t="s">
        <v>2217</v>
      </c>
      <c r="H229" s="186" t="s">
        <v>3</v>
      </c>
      <c r="I229" s="188"/>
      <c r="J229" s="188"/>
      <c r="M229" s="185"/>
      <c r="N229" s="189"/>
      <c r="X229" s="190"/>
      <c r="AT229" s="186" t="s">
        <v>603</v>
      </c>
      <c r="AU229" s="186" t="s">
        <v>86</v>
      </c>
      <c r="AV229" s="14" t="s">
        <v>84</v>
      </c>
      <c r="AW229" s="14" t="s">
        <v>5</v>
      </c>
      <c r="AX229" s="14" t="s">
        <v>76</v>
      </c>
      <c r="AY229" s="186" t="s">
        <v>165</v>
      </c>
    </row>
    <row r="230" spans="2:65" s="12" customFormat="1" x14ac:dyDescent="0.2">
      <c r="B230" s="164"/>
      <c r="D230" s="165" t="s">
        <v>603</v>
      </c>
      <c r="E230" s="166" t="s">
        <v>3</v>
      </c>
      <c r="F230" s="167" t="s">
        <v>2308</v>
      </c>
      <c r="H230" s="168">
        <v>1.65</v>
      </c>
      <c r="I230" s="169"/>
      <c r="J230" s="169"/>
      <c r="M230" s="164"/>
      <c r="N230" s="170"/>
      <c r="X230" s="171"/>
      <c r="AT230" s="166" t="s">
        <v>603</v>
      </c>
      <c r="AU230" s="166" t="s">
        <v>86</v>
      </c>
      <c r="AV230" s="12" t="s">
        <v>86</v>
      </c>
      <c r="AW230" s="12" t="s">
        <v>5</v>
      </c>
      <c r="AX230" s="12" t="s">
        <v>76</v>
      </c>
      <c r="AY230" s="166" t="s">
        <v>165</v>
      </c>
    </row>
    <row r="231" spans="2:65" s="14" customFormat="1" x14ac:dyDescent="0.2">
      <c r="B231" s="185"/>
      <c r="D231" s="165" t="s">
        <v>603</v>
      </c>
      <c r="E231" s="186" t="s">
        <v>3</v>
      </c>
      <c r="F231" s="187" t="s">
        <v>2219</v>
      </c>
      <c r="H231" s="186" t="s">
        <v>3</v>
      </c>
      <c r="I231" s="188"/>
      <c r="J231" s="188"/>
      <c r="M231" s="185"/>
      <c r="N231" s="189"/>
      <c r="X231" s="190"/>
      <c r="AT231" s="186" t="s">
        <v>603</v>
      </c>
      <c r="AU231" s="186" t="s">
        <v>86</v>
      </c>
      <c r="AV231" s="14" t="s">
        <v>84</v>
      </c>
      <c r="AW231" s="14" t="s">
        <v>5</v>
      </c>
      <c r="AX231" s="14" t="s">
        <v>76</v>
      </c>
      <c r="AY231" s="186" t="s">
        <v>165</v>
      </c>
    </row>
    <row r="232" spans="2:65" s="12" customFormat="1" x14ac:dyDescent="0.2">
      <c r="B232" s="164"/>
      <c r="D232" s="165" t="s">
        <v>603</v>
      </c>
      <c r="E232" s="166" t="s">
        <v>3</v>
      </c>
      <c r="F232" s="167" t="s">
        <v>2309</v>
      </c>
      <c r="H232" s="168">
        <v>2.96</v>
      </c>
      <c r="I232" s="169"/>
      <c r="J232" s="169"/>
      <c r="M232" s="164"/>
      <c r="N232" s="170"/>
      <c r="X232" s="171"/>
      <c r="AT232" s="166" t="s">
        <v>603</v>
      </c>
      <c r="AU232" s="166" t="s">
        <v>86</v>
      </c>
      <c r="AV232" s="12" t="s">
        <v>86</v>
      </c>
      <c r="AW232" s="12" t="s">
        <v>5</v>
      </c>
      <c r="AX232" s="12" t="s">
        <v>76</v>
      </c>
      <c r="AY232" s="166" t="s">
        <v>165</v>
      </c>
    </row>
    <row r="233" spans="2:65" s="12" customFormat="1" x14ac:dyDescent="0.2">
      <c r="B233" s="164"/>
      <c r="D233" s="165" t="s">
        <v>603</v>
      </c>
      <c r="E233" s="166" t="s">
        <v>3</v>
      </c>
      <c r="F233" s="167" t="s">
        <v>2310</v>
      </c>
      <c r="H233" s="168">
        <v>2.024</v>
      </c>
      <c r="I233" s="169"/>
      <c r="J233" s="169"/>
      <c r="M233" s="164"/>
      <c r="N233" s="170"/>
      <c r="X233" s="171"/>
      <c r="AT233" s="166" t="s">
        <v>603</v>
      </c>
      <c r="AU233" s="166" t="s">
        <v>86</v>
      </c>
      <c r="AV233" s="12" t="s">
        <v>86</v>
      </c>
      <c r="AW233" s="12" t="s">
        <v>5</v>
      </c>
      <c r="AX233" s="12" t="s">
        <v>76</v>
      </c>
      <c r="AY233" s="166" t="s">
        <v>165</v>
      </c>
    </row>
    <row r="234" spans="2:65" s="12" customFormat="1" x14ac:dyDescent="0.2">
      <c r="B234" s="164"/>
      <c r="D234" s="165" t="s">
        <v>603</v>
      </c>
      <c r="E234" s="166" t="s">
        <v>3</v>
      </c>
      <c r="F234" s="167" t="s">
        <v>2311</v>
      </c>
      <c r="H234" s="168">
        <v>3.4</v>
      </c>
      <c r="I234" s="169"/>
      <c r="J234" s="169"/>
      <c r="M234" s="164"/>
      <c r="N234" s="170"/>
      <c r="X234" s="171"/>
      <c r="AT234" s="166" t="s">
        <v>603</v>
      </c>
      <c r="AU234" s="166" t="s">
        <v>86</v>
      </c>
      <c r="AV234" s="12" t="s">
        <v>86</v>
      </c>
      <c r="AW234" s="12" t="s">
        <v>5</v>
      </c>
      <c r="AX234" s="12" t="s">
        <v>76</v>
      </c>
      <c r="AY234" s="166" t="s">
        <v>165</v>
      </c>
    </row>
    <row r="235" spans="2:65" s="13" customFormat="1" x14ac:dyDescent="0.2">
      <c r="B235" s="172"/>
      <c r="D235" s="165" t="s">
        <v>603</v>
      </c>
      <c r="E235" s="173" t="s">
        <v>3</v>
      </c>
      <c r="F235" s="174" t="s">
        <v>606</v>
      </c>
      <c r="H235" s="175">
        <v>32.372</v>
      </c>
      <c r="I235" s="176"/>
      <c r="J235" s="176"/>
      <c r="M235" s="172"/>
      <c r="N235" s="177"/>
      <c r="X235" s="178"/>
      <c r="AT235" s="173" t="s">
        <v>603</v>
      </c>
      <c r="AU235" s="173" t="s">
        <v>86</v>
      </c>
      <c r="AV235" s="13" t="s">
        <v>174</v>
      </c>
      <c r="AW235" s="13" t="s">
        <v>5</v>
      </c>
      <c r="AX235" s="13" t="s">
        <v>84</v>
      </c>
      <c r="AY235" s="173" t="s">
        <v>165</v>
      </c>
    </row>
    <row r="236" spans="2:65" s="1" customFormat="1" ht="37.75" customHeight="1" x14ac:dyDescent="0.2">
      <c r="B236" s="138"/>
      <c r="C236" s="139" t="s">
        <v>239</v>
      </c>
      <c r="D236" s="139" t="s">
        <v>170</v>
      </c>
      <c r="E236" s="140" t="s">
        <v>2312</v>
      </c>
      <c r="F236" s="141" t="s">
        <v>2313</v>
      </c>
      <c r="G236" s="142" t="s">
        <v>727</v>
      </c>
      <c r="H236" s="143">
        <v>200</v>
      </c>
      <c r="I236" s="144"/>
      <c r="J236" s="144"/>
      <c r="K236" s="145">
        <f>ROUND(P236*H236,2)</f>
        <v>0</v>
      </c>
      <c r="L236" s="146"/>
      <c r="M236" s="33"/>
      <c r="N236" s="147" t="s">
        <v>3</v>
      </c>
      <c r="O236" s="148" t="s">
        <v>45</v>
      </c>
      <c r="P236" s="149">
        <f>I236+J236</f>
        <v>0</v>
      </c>
      <c r="Q236" s="149">
        <f>ROUND(I236*H236,2)</f>
        <v>0</v>
      </c>
      <c r="R236" s="149">
        <f>ROUND(J236*H236,2)</f>
        <v>0</v>
      </c>
      <c r="T236" s="150">
        <f>S236*H236</f>
        <v>0</v>
      </c>
      <c r="U236" s="150">
        <v>1.65E-3</v>
      </c>
      <c r="V236" s="150">
        <f>U236*H236</f>
        <v>0.33</v>
      </c>
      <c r="W236" s="150">
        <v>0</v>
      </c>
      <c r="X236" s="151">
        <f>W236*H236</f>
        <v>0</v>
      </c>
      <c r="AR236" s="152" t="s">
        <v>174</v>
      </c>
      <c r="AT236" s="152" t="s">
        <v>170</v>
      </c>
      <c r="AU236" s="152" t="s">
        <v>86</v>
      </c>
      <c r="AY236" s="18" t="s">
        <v>165</v>
      </c>
      <c r="BE236" s="153">
        <f>IF(O236="základní",K236,0)</f>
        <v>0</v>
      </c>
      <c r="BF236" s="153">
        <f>IF(O236="snížená",K236,0)</f>
        <v>0</v>
      </c>
      <c r="BG236" s="153">
        <f>IF(O236="zákl. přenesená",K236,0)</f>
        <v>0</v>
      </c>
      <c r="BH236" s="153">
        <f>IF(O236="sníž. přenesená",K236,0)</f>
        <v>0</v>
      </c>
      <c r="BI236" s="153">
        <f>IF(O236="nulová",K236,0)</f>
        <v>0</v>
      </c>
      <c r="BJ236" s="18" t="s">
        <v>84</v>
      </c>
      <c r="BK236" s="153">
        <f>ROUND(P236*H236,2)</f>
        <v>0</v>
      </c>
      <c r="BL236" s="18" t="s">
        <v>174</v>
      </c>
      <c r="BM236" s="152" t="s">
        <v>2314</v>
      </c>
    </row>
    <row r="237" spans="2:65" s="1" customFormat="1" ht="16.5" customHeight="1" x14ac:dyDescent="0.2">
      <c r="B237" s="138"/>
      <c r="C237" s="154" t="s">
        <v>243</v>
      </c>
      <c r="D237" s="154" t="s">
        <v>162</v>
      </c>
      <c r="E237" s="155" t="s">
        <v>2315</v>
      </c>
      <c r="F237" s="156" t="s">
        <v>2316</v>
      </c>
      <c r="G237" s="157" t="s">
        <v>727</v>
      </c>
      <c r="H237" s="158">
        <v>200</v>
      </c>
      <c r="I237" s="159"/>
      <c r="J237" s="160"/>
      <c r="K237" s="161">
        <f>ROUND(P237*H237,2)</f>
        <v>0</v>
      </c>
      <c r="L237" s="160"/>
      <c r="M237" s="162"/>
      <c r="N237" s="163" t="s">
        <v>3</v>
      </c>
      <c r="O237" s="148" t="s">
        <v>45</v>
      </c>
      <c r="P237" s="149">
        <f>I237+J237</f>
        <v>0</v>
      </c>
      <c r="Q237" s="149">
        <f>ROUND(I237*H237,2)</f>
        <v>0</v>
      </c>
      <c r="R237" s="149">
        <f>ROUND(J237*H237,2)</f>
        <v>0</v>
      </c>
      <c r="T237" s="150">
        <f>S237*H237</f>
        <v>0</v>
      </c>
      <c r="U237" s="150">
        <v>0.30399999999999999</v>
      </c>
      <c r="V237" s="150">
        <f>U237*H237</f>
        <v>60.8</v>
      </c>
      <c r="W237" s="150">
        <v>0</v>
      </c>
      <c r="X237" s="151">
        <f>W237*H237</f>
        <v>0</v>
      </c>
      <c r="AR237" s="152" t="s">
        <v>193</v>
      </c>
      <c r="AT237" s="152" t="s">
        <v>162</v>
      </c>
      <c r="AU237" s="152" t="s">
        <v>86</v>
      </c>
      <c r="AY237" s="18" t="s">
        <v>165</v>
      </c>
      <c r="BE237" s="153">
        <f>IF(O237="základní",K237,0)</f>
        <v>0</v>
      </c>
      <c r="BF237" s="153">
        <f>IF(O237="snížená",K237,0)</f>
        <v>0</v>
      </c>
      <c r="BG237" s="153">
        <f>IF(O237="zákl. přenesená",K237,0)</f>
        <v>0</v>
      </c>
      <c r="BH237" s="153">
        <f>IF(O237="sníž. přenesená",K237,0)</f>
        <v>0</v>
      </c>
      <c r="BI237" s="153">
        <f>IF(O237="nulová",K237,0)</f>
        <v>0</v>
      </c>
      <c r="BJ237" s="18" t="s">
        <v>84</v>
      </c>
      <c r="BK237" s="153">
        <f>ROUND(P237*H237,2)</f>
        <v>0</v>
      </c>
      <c r="BL237" s="18" t="s">
        <v>174</v>
      </c>
      <c r="BM237" s="152" t="s">
        <v>2317</v>
      </c>
    </row>
    <row r="238" spans="2:65" s="1" customFormat="1" ht="37.75" customHeight="1" x14ac:dyDescent="0.2">
      <c r="B238" s="138"/>
      <c r="C238" s="139" t="s">
        <v>249</v>
      </c>
      <c r="D238" s="139" t="s">
        <v>170</v>
      </c>
      <c r="E238" s="140" t="s">
        <v>2318</v>
      </c>
      <c r="F238" s="141" t="s">
        <v>2319</v>
      </c>
      <c r="G238" s="142" t="s">
        <v>597</v>
      </c>
      <c r="H238" s="143">
        <v>59.963999999999999</v>
      </c>
      <c r="I238" s="144"/>
      <c r="J238" s="144"/>
      <c r="K238" s="145">
        <f>ROUND(P238*H238,2)</f>
        <v>0</v>
      </c>
      <c r="L238" s="146"/>
      <c r="M238" s="33"/>
      <c r="N238" s="147" t="s">
        <v>3</v>
      </c>
      <c r="O238" s="148" t="s">
        <v>45</v>
      </c>
      <c r="P238" s="149">
        <f>I238+J238</f>
        <v>0</v>
      </c>
      <c r="Q238" s="149">
        <f>ROUND(I238*H238,2)</f>
        <v>0</v>
      </c>
      <c r="R238" s="149">
        <f>ROUND(J238*H238,2)</f>
        <v>0</v>
      </c>
      <c r="T238" s="150">
        <f>S238*H238</f>
        <v>0</v>
      </c>
      <c r="U238" s="150">
        <v>0</v>
      </c>
      <c r="V238" s="150">
        <f>U238*H238</f>
        <v>0</v>
      </c>
      <c r="W238" s="150">
        <v>0</v>
      </c>
      <c r="X238" s="151">
        <f>W238*H238</f>
        <v>0</v>
      </c>
      <c r="AR238" s="152" t="s">
        <v>174</v>
      </c>
      <c r="AT238" s="152" t="s">
        <v>170</v>
      </c>
      <c r="AU238" s="152" t="s">
        <v>86</v>
      </c>
      <c r="AY238" s="18" t="s">
        <v>165</v>
      </c>
      <c r="BE238" s="153">
        <f>IF(O238="základní",K238,0)</f>
        <v>0</v>
      </c>
      <c r="BF238" s="153">
        <f>IF(O238="snížená",K238,0)</f>
        <v>0</v>
      </c>
      <c r="BG238" s="153">
        <f>IF(O238="zákl. přenesená",K238,0)</f>
        <v>0</v>
      </c>
      <c r="BH238" s="153">
        <f>IF(O238="sníž. přenesená",K238,0)</f>
        <v>0</v>
      </c>
      <c r="BI238" s="153">
        <f>IF(O238="nulová",K238,0)</f>
        <v>0</v>
      </c>
      <c r="BJ238" s="18" t="s">
        <v>84</v>
      </c>
      <c r="BK238" s="153">
        <f>ROUND(P238*H238,2)</f>
        <v>0</v>
      </c>
      <c r="BL238" s="18" t="s">
        <v>174</v>
      </c>
      <c r="BM238" s="152" t="s">
        <v>2320</v>
      </c>
    </row>
    <row r="239" spans="2:65" s="14" customFormat="1" x14ac:dyDescent="0.2">
      <c r="B239" s="185"/>
      <c r="D239" s="165" t="s">
        <v>603</v>
      </c>
      <c r="E239" s="186" t="s">
        <v>3</v>
      </c>
      <c r="F239" s="187" t="s">
        <v>2210</v>
      </c>
      <c r="H239" s="186" t="s">
        <v>3</v>
      </c>
      <c r="I239" s="188"/>
      <c r="J239" s="188"/>
      <c r="M239" s="185"/>
      <c r="N239" s="189"/>
      <c r="X239" s="190"/>
      <c r="AT239" s="186" t="s">
        <v>603</v>
      </c>
      <c r="AU239" s="186" t="s">
        <v>86</v>
      </c>
      <c r="AV239" s="14" t="s">
        <v>84</v>
      </c>
      <c r="AW239" s="14" t="s">
        <v>5</v>
      </c>
      <c r="AX239" s="14" t="s">
        <v>76</v>
      </c>
      <c r="AY239" s="186" t="s">
        <v>165</v>
      </c>
    </row>
    <row r="240" spans="2:65" s="12" customFormat="1" x14ac:dyDescent="0.2">
      <c r="B240" s="164"/>
      <c r="D240" s="165" t="s">
        <v>603</v>
      </c>
      <c r="E240" s="166" t="s">
        <v>3</v>
      </c>
      <c r="F240" s="167" t="s">
        <v>2274</v>
      </c>
      <c r="H240" s="168">
        <v>22.92</v>
      </c>
      <c r="I240" s="169"/>
      <c r="J240" s="169"/>
      <c r="M240" s="164"/>
      <c r="N240" s="170"/>
      <c r="X240" s="171"/>
      <c r="AT240" s="166" t="s">
        <v>603</v>
      </c>
      <c r="AU240" s="166" t="s">
        <v>86</v>
      </c>
      <c r="AV240" s="12" t="s">
        <v>86</v>
      </c>
      <c r="AW240" s="12" t="s">
        <v>5</v>
      </c>
      <c r="AX240" s="12" t="s">
        <v>76</v>
      </c>
      <c r="AY240" s="166" t="s">
        <v>165</v>
      </c>
    </row>
    <row r="241" spans="2:65" s="12" customFormat="1" x14ac:dyDescent="0.2">
      <c r="B241" s="164"/>
      <c r="D241" s="165" t="s">
        <v>603</v>
      </c>
      <c r="E241" s="166" t="s">
        <v>3</v>
      </c>
      <c r="F241" s="167" t="s">
        <v>2275</v>
      </c>
      <c r="H241" s="168">
        <v>1.92</v>
      </c>
      <c r="I241" s="169"/>
      <c r="J241" s="169"/>
      <c r="M241" s="164"/>
      <c r="N241" s="170"/>
      <c r="X241" s="171"/>
      <c r="AT241" s="166" t="s">
        <v>603</v>
      </c>
      <c r="AU241" s="166" t="s">
        <v>86</v>
      </c>
      <c r="AV241" s="12" t="s">
        <v>86</v>
      </c>
      <c r="AW241" s="12" t="s">
        <v>5</v>
      </c>
      <c r="AX241" s="12" t="s">
        <v>76</v>
      </c>
      <c r="AY241" s="166" t="s">
        <v>165</v>
      </c>
    </row>
    <row r="242" spans="2:65" s="14" customFormat="1" x14ac:dyDescent="0.2">
      <c r="B242" s="185"/>
      <c r="D242" s="165" t="s">
        <v>603</v>
      </c>
      <c r="E242" s="186" t="s">
        <v>3</v>
      </c>
      <c r="F242" s="187" t="s">
        <v>2213</v>
      </c>
      <c r="H242" s="186" t="s">
        <v>3</v>
      </c>
      <c r="I242" s="188"/>
      <c r="J242" s="188"/>
      <c r="M242" s="185"/>
      <c r="N242" s="189"/>
      <c r="X242" s="190"/>
      <c r="AT242" s="186" t="s">
        <v>603</v>
      </c>
      <c r="AU242" s="186" t="s">
        <v>86</v>
      </c>
      <c r="AV242" s="14" t="s">
        <v>84</v>
      </c>
      <c r="AW242" s="14" t="s">
        <v>5</v>
      </c>
      <c r="AX242" s="14" t="s">
        <v>76</v>
      </c>
      <c r="AY242" s="186" t="s">
        <v>165</v>
      </c>
    </row>
    <row r="243" spans="2:65" s="12" customFormat="1" x14ac:dyDescent="0.2">
      <c r="B243" s="164"/>
      <c r="D243" s="165" t="s">
        <v>603</v>
      </c>
      <c r="E243" s="166" t="s">
        <v>3</v>
      </c>
      <c r="F243" s="167" t="s">
        <v>2276</v>
      </c>
      <c r="H243" s="168">
        <v>12.51</v>
      </c>
      <c r="I243" s="169"/>
      <c r="J243" s="169"/>
      <c r="M243" s="164"/>
      <c r="N243" s="170"/>
      <c r="X243" s="171"/>
      <c r="AT243" s="166" t="s">
        <v>603</v>
      </c>
      <c r="AU243" s="166" t="s">
        <v>86</v>
      </c>
      <c r="AV243" s="12" t="s">
        <v>86</v>
      </c>
      <c r="AW243" s="12" t="s">
        <v>5</v>
      </c>
      <c r="AX243" s="12" t="s">
        <v>76</v>
      </c>
      <c r="AY243" s="166" t="s">
        <v>165</v>
      </c>
    </row>
    <row r="244" spans="2:65" s="14" customFormat="1" x14ac:dyDescent="0.2">
      <c r="B244" s="185"/>
      <c r="D244" s="165" t="s">
        <v>603</v>
      </c>
      <c r="E244" s="186" t="s">
        <v>3</v>
      </c>
      <c r="F244" s="187" t="s">
        <v>2215</v>
      </c>
      <c r="H244" s="186" t="s">
        <v>3</v>
      </c>
      <c r="I244" s="188"/>
      <c r="J244" s="188"/>
      <c r="M244" s="185"/>
      <c r="N244" s="189"/>
      <c r="X244" s="190"/>
      <c r="AT244" s="186" t="s">
        <v>603</v>
      </c>
      <c r="AU244" s="186" t="s">
        <v>86</v>
      </c>
      <c r="AV244" s="14" t="s">
        <v>84</v>
      </c>
      <c r="AW244" s="14" t="s">
        <v>5</v>
      </c>
      <c r="AX244" s="14" t="s">
        <v>76</v>
      </c>
      <c r="AY244" s="186" t="s">
        <v>165</v>
      </c>
    </row>
    <row r="245" spans="2:65" s="12" customFormat="1" x14ac:dyDescent="0.2">
      <c r="B245" s="164"/>
      <c r="D245" s="165" t="s">
        <v>603</v>
      </c>
      <c r="E245" s="166" t="s">
        <v>3</v>
      </c>
      <c r="F245" s="167" t="s">
        <v>2277</v>
      </c>
      <c r="H245" s="168">
        <v>17.664000000000001</v>
      </c>
      <c r="I245" s="169"/>
      <c r="J245" s="169"/>
      <c r="M245" s="164"/>
      <c r="N245" s="170"/>
      <c r="X245" s="171"/>
      <c r="AT245" s="166" t="s">
        <v>603</v>
      </c>
      <c r="AU245" s="166" t="s">
        <v>86</v>
      </c>
      <c r="AV245" s="12" t="s">
        <v>86</v>
      </c>
      <c r="AW245" s="12" t="s">
        <v>5</v>
      </c>
      <c r="AX245" s="12" t="s">
        <v>76</v>
      </c>
      <c r="AY245" s="166" t="s">
        <v>165</v>
      </c>
    </row>
    <row r="246" spans="2:65" s="14" customFormat="1" x14ac:dyDescent="0.2">
      <c r="B246" s="185"/>
      <c r="D246" s="165" t="s">
        <v>603</v>
      </c>
      <c r="E246" s="186" t="s">
        <v>3</v>
      </c>
      <c r="F246" s="187" t="s">
        <v>2217</v>
      </c>
      <c r="H246" s="186" t="s">
        <v>3</v>
      </c>
      <c r="I246" s="188"/>
      <c r="J246" s="188"/>
      <c r="M246" s="185"/>
      <c r="N246" s="189"/>
      <c r="X246" s="190"/>
      <c r="AT246" s="186" t="s">
        <v>603</v>
      </c>
      <c r="AU246" s="186" t="s">
        <v>86</v>
      </c>
      <c r="AV246" s="14" t="s">
        <v>84</v>
      </c>
      <c r="AW246" s="14" t="s">
        <v>5</v>
      </c>
      <c r="AX246" s="14" t="s">
        <v>76</v>
      </c>
      <c r="AY246" s="186" t="s">
        <v>165</v>
      </c>
    </row>
    <row r="247" spans="2:65" s="12" customFormat="1" x14ac:dyDescent="0.2">
      <c r="B247" s="164"/>
      <c r="D247" s="165" t="s">
        <v>603</v>
      </c>
      <c r="E247" s="166" t="s">
        <v>3</v>
      </c>
      <c r="F247" s="167" t="s">
        <v>2278</v>
      </c>
      <c r="H247" s="168">
        <v>4.95</v>
      </c>
      <c r="I247" s="169"/>
      <c r="J247" s="169"/>
      <c r="M247" s="164"/>
      <c r="N247" s="170"/>
      <c r="X247" s="171"/>
      <c r="AT247" s="166" t="s">
        <v>603</v>
      </c>
      <c r="AU247" s="166" t="s">
        <v>86</v>
      </c>
      <c r="AV247" s="12" t="s">
        <v>86</v>
      </c>
      <c r="AW247" s="12" t="s">
        <v>5</v>
      </c>
      <c r="AX247" s="12" t="s">
        <v>76</v>
      </c>
      <c r="AY247" s="166" t="s">
        <v>165</v>
      </c>
    </row>
    <row r="248" spans="2:65" s="13" customFormat="1" x14ac:dyDescent="0.2">
      <c r="B248" s="172"/>
      <c r="D248" s="165" t="s">
        <v>603</v>
      </c>
      <c r="E248" s="173" t="s">
        <v>3</v>
      </c>
      <c r="F248" s="174" t="s">
        <v>606</v>
      </c>
      <c r="H248" s="175">
        <v>59.964000000000006</v>
      </c>
      <c r="I248" s="176"/>
      <c r="J248" s="176"/>
      <c r="M248" s="172"/>
      <c r="N248" s="177"/>
      <c r="X248" s="178"/>
      <c r="AT248" s="173" t="s">
        <v>603</v>
      </c>
      <c r="AU248" s="173" t="s">
        <v>86</v>
      </c>
      <c r="AV248" s="13" t="s">
        <v>174</v>
      </c>
      <c r="AW248" s="13" t="s">
        <v>5</v>
      </c>
      <c r="AX248" s="13" t="s">
        <v>84</v>
      </c>
      <c r="AY248" s="173" t="s">
        <v>165</v>
      </c>
    </row>
    <row r="249" spans="2:65" s="11" customFormat="1" ht="22.75" customHeight="1" x14ac:dyDescent="0.25">
      <c r="B249" s="125"/>
      <c r="D249" s="126" t="s">
        <v>75</v>
      </c>
      <c r="E249" s="136" t="s">
        <v>193</v>
      </c>
      <c r="F249" s="136" t="s">
        <v>1965</v>
      </c>
      <c r="I249" s="128"/>
      <c r="J249" s="128"/>
      <c r="K249" s="137">
        <f>BK249</f>
        <v>0</v>
      </c>
      <c r="M249" s="125"/>
      <c r="N249" s="130"/>
      <c r="Q249" s="131">
        <f>SUM(Q250:Q306)</f>
        <v>0</v>
      </c>
      <c r="R249" s="131">
        <f>SUM(R250:R306)</f>
        <v>0</v>
      </c>
      <c r="T249" s="132">
        <f>SUM(T250:T306)</f>
        <v>0</v>
      </c>
      <c r="V249" s="132">
        <f>SUM(V250:V306)</f>
        <v>56.161177799999997</v>
      </c>
      <c r="X249" s="133">
        <f>SUM(X250:X306)</f>
        <v>50.474119999999999</v>
      </c>
      <c r="AR249" s="126" t="s">
        <v>84</v>
      </c>
      <c r="AT249" s="134" t="s">
        <v>75</v>
      </c>
      <c r="AU249" s="134" t="s">
        <v>84</v>
      </c>
      <c r="AY249" s="126" t="s">
        <v>165</v>
      </c>
      <c r="BK249" s="135">
        <f>SUM(BK250:BK306)</f>
        <v>0</v>
      </c>
    </row>
    <row r="250" spans="2:65" s="1" customFormat="1" ht="24.15" customHeight="1" x14ac:dyDescent="0.2">
      <c r="B250" s="138"/>
      <c r="C250" s="139" t="s">
        <v>9</v>
      </c>
      <c r="D250" s="139" t="s">
        <v>170</v>
      </c>
      <c r="E250" s="140" t="s">
        <v>2321</v>
      </c>
      <c r="F250" s="141" t="s">
        <v>2322</v>
      </c>
      <c r="G250" s="142" t="s">
        <v>173</v>
      </c>
      <c r="H250" s="143">
        <v>100</v>
      </c>
      <c r="I250" s="144"/>
      <c r="J250" s="144"/>
      <c r="K250" s="145">
        <f>ROUND(P250*H250,2)</f>
        <v>0</v>
      </c>
      <c r="L250" s="146"/>
      <c r="M250" s="33"/>
      <c r="N250" s="147" t="s">
        <v>3</v>
      </c>
      <c r="O250" s="148" t="s">
        <v>45</v>
      </c>
      <c r="P250" s="149">
        <f>I250+J250</f>
        <v>0</v>
      </c>
      <c r="Q250" s="149">
        <f>ROUND(I250*H250,2)</f>
        <v>0</v>
      </c>
      <c r="R250" s="149">
        <f>ROUND(J250*H250,2)</f>
        <v>0</v>
      </c>
      <c r="T250" s="150">
        <f>S250*H250</f>
        <v>0</v>
      </c>
      <c r="U250" s="150">
        <v>0</v>
      </c>
      <c r="V250" s="150">
        <f>U250*H250</f>
        <v>0</v>
      </c>
      <c r="W250" s="150">
        <v>0.32</v>
      </c>
      <c r="X250" s="151">
        <f>W250*H250</f>
        <v>32</v>
      </c>
      <c r="AR250" s="152" t="s">
        <v>174</v>
      </c>
      <c r="AT250" s="152" t="s">
        <v>170</v>
      </c>
      <c r="AU250" s="152" t="s">
        <v>86</v>
      </c>
      <c r="AY250" s="18" t="s">
        <v>165</v>
      </c>
      <c r="BE250" s="153">
        <f>IF(O250="základní",K250,0)</f>
        <v>0</v>
      </c>
      <c r="BF250" s="153">
        <f>IF(O250="snížená",K250,0)</f>
        <v>0</v>
      </c>
      <c r="BG250" s="153">
        <f>IF(O250="zákl. přenesená",K250,0)</f>
        <v>0</v>
      </c>
      <c r="BH250" s="153">
        <f>IF(O250="sníž. přenesená",K250,0)</f>
        <v>0</v>
      </c>
      <c r="BI250" s="153">
        <f>IF(O250="nulová",K250,0)</f>
        <v>0</v>
      </c>
      <c r="BJ250" s="18" t="s">
        <v>84</v>
      </c>
      <c r="BK250" s="153">
        <f>ROUND(P250*H250,2)</f>
        <v>0</v>
      </c>
      <c r="BL250" s="18" t="s">
        <v>174</v>
      </c>
      <c r="BM250" s="152" t="s">
        <v>2323</v>
      </c>
    </row>
    <row r="251" spans="2:65" s="1" customFormat="1" ht="16.5" customHeight="1" x14ac:dyDescent="0.2">
      <c r="B251" s="138"/>
      <c r="C251" s="139" t="s">
        <v>257</v>
      </c>
      <c r="D251" s="139" t="s">
        <v>170</v>
      </c>
      <c r="E251" s="140" t="s">
        <v>2324</v>
      </c>
      <c r="F251" s="141" t="s">
        <v>2325</v>
      </c>
      <c r="G251" s="142" t="s">
        <v>178</v>
      </c>
      <c r="H251" s="143">
        <v>4</v>
      </c>
      <c r="I251" s="144"/>
      <c r="J251" s="144"/>
      <c r="K251" s="145">
        <f>ROUND(P251*H251,2)</f>
        <v>0</v>
      </c>
      <c r="L251" s="146"/>
      <c r="M251" s="33"/>
      <c r="N251" s="147" t="s">
        <v>3</v>
      </c>
      <c r="O251" s="148" t="s">
        <v>45</v>
      </c>
      <c r="P251" s="149">
        <f>I251+J251</f>
        <v>0</v>
      </c>
      <c r="Q251" s="149">
        <f>ROUND(I251*H251,2)</f>
        <v>0</v>
      </c>
      <c r="R251" s="149">
        <f>ROUND(J251*H251,2)</f>
        <v>0</v>
      </c>
      <c r="T251" s="150">
        <f>S251*H251</f>
        <v>0</v>
      </c>
      <c r="U251" s="150">
        <v>0</v>
      </c>
      <c r="V251" s="150">
        <f>U251*H251</f>
        <v>0</v>
      </c>
      <c r="W251" s="150">
        <v>0</v>
      </c>
      <c r="X251" s="151">
        <f>W251*H251</f>
        <v>0</v>
      </c>
      <c r="AR251" s="152" t="s">
        <v>174</v>
      </c>
      <c r="AT251" s="152" t="s">
        <v>170</v>
      </c>
      <c r="AU251" s="152" t="s">
        <v>86</v>
      </c>
      <c r="AY251" s="18" t="s">
        <v>165</v>
      </c>
      <c r="BE251" s="153">
        <f>IF(O251="základní",K251,0)</f>
        <v>0</v>
      </c>
      <c r="BF251" s="153">
        <f>IF(O251="snížená",K251,0)</f>
        <v>0</v>
      </c>
      <c r="BG251" s="153">
        <f>IF(O251="zákl. přenesená",K251,0)</f>
        <v>0</v>
      </c>
      <c r="BH251" s="153">
        <f>IF(O251="sníž. přenesená",K251,0)</f>
        <v>0</v>
      </c>
      <c r="BI251" s="153">
        <f>IF(O251="nulová",K251,0)</f>
        <v>0</v>
      </c>
      <c r="BJ251" s="18" t="s">
        <v>84</v>
      </c>
      <c r="BK251" s="153">
        <f>ROUND(P251*H251,2)</f>
        <v>0</v>
      </c>
      <c r="BL251" s="18" t="s">
        <v>174</v>
      </c>
      <c r="BM251" s="152" t="s">
        <v>2326</v>
      </c>
    </row>
    <row r="252" spans="2:65" s="12" customFormat="1" x14ac:dyDescent="0.2">
      <c r="B252" s="164"/>
      <c r="D252" s="165" t="s">
        <v>603</v>
      </c>
      <c r="E252" s="166" t="s">
        <v>3</v>
      </c>
      <c r="F252" s="167" t="s">
        <v>2327</v>
      </c>
      <c r="H252" s="168">
        <v>2</v>
      </c>
      <c r="I252" s="169"/>
      <c r="J252" s="169"/>
      <c r="M252" s="164"/>
      <c r="N252" s="170"/>
      <c r="X252" s="171"/>
      <c r="AT252" s="166" t="s">
        <v>603</v>
      </c>
      <c r="AU252" s="166" t="s">
        <v>86</v>
      </c>
      <c r="AV252" s="12" t="s">
        <v>86</v>
      </c>
      <c r="AW252" s="12" t="s">
        <v>5</v>
      </c>
      <c r="AX252" s="12" t="s">
        <v>76</v>
      </c>
      <c r="AY252" s="166" t="s">
        <v>165</v>
      </c>
    </row>
    <row r="253" spans="2:65" s="12" customFormat="1" x14ac:dyDescent="0.2">
      <c r="B253" s="164"/>
      <c r="D253" s="165" t="s">
        <v>603</v>
      </c>
      <c r="E253" s="166" t="s">
        <v>3</v>
      </c>
      <c r="F253" s="167" t="s">
        <v>2328</v>
      </c>
      <c r="H253" s="168">
        <v>2</v>
      </c>
      <c r="I253" s="169"/>
      <c r="J253" s="169"/>
      <c r="M253" s="164"/>
      <c r="N253" s="170"/>
      <c r="X253" s="171"/>
      <c r="AT253" s="166" t="s">
        <v>603</v>
      </c>
      <c r="AU253" s="166" t="s">
        <v>86</v>
      </c>
      <c r="AV253" s="12" t="s">
        <v>86</v>
      </c>
      <c r="AW253" s="12" t="s">
        <v>5</v>
      </c>
      <c r="AX253" s="12" t="s">
        <v>76</v>
      </c>
      <c r="AY253" s="166" t="s">
        <v>165</v>
      </c>
    </row>
    <row r="254" spans="2:65" s="13" customFormat="1" x14ac:dyDescent="0.2">
      <c r="B254" s="172"/>
      <c r="D254" s="165" t="s">
        <v>603</v>
      </c>
      <c r="E254" s="173" t="s">
        <v>3</v>
      </c>
      <c r="F254" s="174" t="s">
        <v>606</v>
      </c>
      <c r="H254" s="175">
        <v>4</v>
      </c>
      <c r="I254" s="176"/>
      <c r="J254" s="176"/>
      <c r="M254" s="172"/>
      <c r="N254" s="177"/>
      <c r="X254" s="178"/>
      <c r="AT254" s="173" t="s">
        <v>603</v>
      </c>
      <c r="AU254" s="173" t="s">
        <v>86</v>
      </c>
      <c r="AV254" s="13" t="s">
        <v>174</v>
      </c>
      <c r="AW254" s="13" t="s">
        <v>5</v>
      </c>
      <c r="AX254" s="13" t="s">
        <v>84</v>
      </c>
      <c r="AY254" s="173" t="s">
        <v>165</v>
      </c>
    </row>
    <row r="255" spans="2:65" s="1" customFormat="1" ht="16.5" customHeight="1" x14ac:dyDescent="0.2">
      <c r="B255" s="138"/>
      <c r="C255" s="139" t="s">
        <v>261</v>
      </c>
      <c r="D255" s="139" t="s">
        <v>170</v>
      </c>
      <c r="E255" s="140" t="s">
        <v>2329</v>
      </c>
      <c r="F255" s="141" t="s">
        <v>2330</v>
      </c>
      <c r="G255" s="142" t="s">
        <v>178</v>
      </c>
      <c r="H255" s="143">
        <v>1</v>
      </c>
      <c r="I255" s="144"/>
      <c r="J255" s="144"/>
      <c r="K255" s="145">
        <f>ROUND(P255*H255,2)</f>
        <v>0</v>
      </c>
      <c r="L255" s="146"/>
      <c r="M255" s="33"/>
      <c r="N255" s="147" t="s">
        <v>3</v>
      </c>
      <c r="O255" s="148" t="s">
        <v>45</v>
      </c>
      <c r="P255" s="149">
        <f>I255+J255</f>
        <v>0</v>
      </c>
      <c r="Q255" s="149">
        <f>ROUND(I255*H255,2)</f>
        <v>0</v>
      </c>
      <c r="R255" s="149">
        <f>ROUND(J255*H255,2)</f>
        <v>0</v>
      </c>
      <c r="T255" s="150">
        <f>S255*H255</f>
        <v>0</v>
      </c>
      <c r="U255" s="150">
        <v>0</v>
      </c>
      <c r="V255" s="150">
        <f>U255*H255</f>
        <v>0</v>
      </c>
      <c r="W255" s="150">
        <v>0</v>
      </c>
      <c r="X255" s="151">
        <f>W255*H255</f>
        <v>0</v>
      </c>
      <c r="AR255" s="152" t="s">
        <v>174</v>
      </c>
      <c r="AT255" s="152" t="s">
        <v>170</v>
      </c>
      <c r="AU255" s="152" t="s">
        <v>86</v>
      </c>
      <c r="AY255" s="18" t="s">
        <v>165</v>
      </c>
      <c r="BE255" s="153">
        <f>IF(O255="základní",K255,0)</f>
        <v>0</v>
      </c>
      <c r="BF255" s="153">
        <f>IF(O255="snížená",K255,0)</f>
        <v>0</v>
      </c>
      <c r="BG255" s="153">
        <f>IF(O255="zákl. přenesená",K255,0)</f>
        <v>0</v>
      </c>
      <c r="BH255" s="153">
        <f>IF(O255="sníž. přenesená",K255,0)</f>
        <v>0</v>
      </c>
      <c r="BI255" s="153">
        <f>IF(O255="nulová",K255,0)</f>
        <v>0</v>
      </c>
      <c r="BJ255" s="18" t="s">
        <v>84</v>
      </c>
      <c r="BK255" s="153">
        <f>ROUND(P255*H255,2)</f>
        <v>0</v>
      </c>
      <c r="BL255" s="18" t="s">
        <v>174</v>
      </c>
      <c r="BM255" s="152" t="s">
        <v>2331</v>
      </c>
    </row>
    <row r="256" spans="2:65" s="1" customFormat="1" ht="16.5" customHeight="1" x14ac:dyDescent="0.2">
      <c r="B256" s="138"/>
      <c r="C256" s="139" t="s">
        <v>265</v>
      </c>
      <c r="D256" s="139" t="s">
        <v>170</v>
      </c>
      <c r="E256" s="140" t="s">
        <v>2332</v>
      </c>
      <c r="F256" s="141" t="s">
        <v>2333</v>
      </c>
      <c r="G256" s="142" t="s">
        <v>178</v>
      </c>
      <c r="H256" s="143">
        <v>2</v>
      </c>
      <c r="I256" s="144"/>
      <c r="J256" s="144"/>
      <c r="K256" s="145">
        <f>ROUND(P256*H256,2)</f>
        <v>0</v>
      </c>
      <c r="L256" s="146"/>
      <c r="M256" s="33"/>
      <c r="N256" s="147" t="s">
        <v>3</v>
      </c>
      <c r="O256" s="148" t="s">
        <v>45</v>
      </c>
      <c r="P256" s="149">
        <f>I256+J256</f>
        <v>0</v>
      </c>
      <c r="Q256" s="149">
        <f>ROUND(I256*H256,2)</f>
        <v>0</v>
      </c>
      <c r="R256" s="149">
        <f>ROUND(J256*H256,2)</f>
        <v>0</v>
      </c>
      <c r="T256" s="150">
        <f>S256*H256</f>
        <v>0</v>
      </c>
      <c r="U256" s="150">
        <v>0</v>
      </c>
      <c r="V256" s="150">
        <f>U256*H256</f>
        <v>0</v>
      </c>
      <c r="W256" s="150">
        <v>0</v>
      </c>
      <c r="X256" s="151">
        <f>W256*H256</f>
        <v>0</v>
      </c>
      <c r="AR256" s="152" t="s">
        <v>174</v>
      </c>
      <c r="AT256" s="152" t="s">
        <v>170</v>
      </c>
      <c r="AU256" s="152" t="s">
        <v>86</v>
      </c>
      <c r="AY256" s="18" t="s">
        <v>165</v>
      </c>
      <c r="BE256" s="153">
        <f>IF(O256="základní",K256,0)</f>
        <v>0</v>
      </c>
      <c r="BF256" s="153">
        <f>IF(O256="snížená",K256,0)</f>
        <v>0</v>
      </c>
      <c r="BG256" s="153">
        <f>IF(O256="zákl. přenesená",K256,0)</f>
        <v>0</v>
      </c>
      <c r="BH256" s="153">
        <f>IF(O256="sníž. přenesená",K256,0)</f>
        <v>0</v>
      </c>
      <c r="BI256" s="153">
        <f>IF(O256="nulová",K256,0)</f>
        <v>0</v>
      </c>
      <c r="BJ256" s="18" t="s">
        <v>84</v>
      </c>
      <c r="BK256" s="153">
        <f>ROUND(P256*H256,2)</f>
        <v>0</v>
      </c>
      <c r="BL256" s="18" t="s">
        <v>174</v>
      </c>
      <c r="BM256" s="152" t="s">
        <v>2334</v>
      </c>
    </row>
    <row r="257" spans="2:65" s="1" customFormat="1" ht="37.75" customHeight="1" x14ac:dyDescent="0.2">
      <c r="B257" s="138"/>
      <c r="C257" s="139" t="s">
        <v>269</v>
      </c>
      <c r="D257" s="139" t="s">
        <v>170</v>
      </c>
      <c r="E257" s="140" t="s">
        <v>2335</v>
      </c>
      <c r="F257" s="141" t="s">
        <v>2336</v>
      </c>
      <c r="G257" s="142" t="s">
        <v>173</v>
      </c>
      <c r="H257" s="143">
        <v>199.9</v>
      </c>
      <c r="I257" s="144"/>
      <c r="J257" s="144"/>
      <c r="K257" s="145">
        <f>ROUND(P257*H257,2)</f>
        <v>0</v>
      </c>
      <c r="L257" s="146"/>
      <c r="M257" s="33"/>
      <c r="N257" s="147" t="s">
        <v>3</v>
      </c>
      <c r="O257" s="148" t="s">
        <v>45</v>
      </c>
      <c r="P257" s="149">
        <f>I257+J257</f>
        <v>0</v>
      </c>
      <c r="Q257" s="149">
        <f>ROUND(I257*H257,2)</f>
        <v>0</v>
      </c>
      <c r="R257" s="149">
        <f>ROUND(J257*H257,2)</f>
        <v>0</v>
      </c>
      <c r="T257" s="150">
        <f>S257*H257</f>
        <v>0</v>
      </c>
      <c r="U257" s="150">
        <v>1.0000000000000001E-5</v>
      </c>
      <c r="V257" s="150">
        <f>U257*H257</f>
        <v>1.9990000000000003E-3</v>
      </c>
      <c r="W257" s="150">
        <v>0</v>
      </c>
      <c r="X257" s="151">
        <f>W257*H257</f>
        <v>0</v>
      </c>
      <c r="AR257" s="152" t="s">
        <v>174</v>
      </c>
      <c r="AT257" s="152" t="s">
        <v>170</v>
      </c>
      <c r="AU257" s="152" t="s">
        <v>86</v>
      </c>
      <c r="AY257" s="18" t="s">
        <v>165</v>
      </c>
      <c r="BE257" s="153">
        <f>IF(O257="základní",K257,0)</f>
        <v>0</v>
      </c>
      <c r="BF257" s="153">
        <f>IF(O257="snížená",K257,0)</f>
        <v>0</v>
      </c>
      <c r="BG257" s="153">
        <f>IF(O257="zákl. přenesená",K257,0)</f>
        <v>0</v>
      </c>
      <c r="BH257" s="153">
        <f>IF(O257="sníž. přenesená",K257,0)</f>
        <v>0</v>
      </c>
      <c r="BI257" s="153">
        <f>IF(O257="nulová",K257,0)</f>
        <v>0</v>
      </c>
      <c r="BJ257" s="18" t="s">
        <v>84</v>
      </c>
      <c r="BK257" s="153">
        <f>ROUND(P257*H257,2)</f>
        <v>0</v>
      </c>
      <c r="BL257" s="18" t="s">
        <v>174</v>
      </c>
      <c r="BM257" s="152" t="s">
        <v>2337</v>
      </c>
    </row>
    <row r="258" spans="2:65" s="12" customFormat="1" x14ac:dyDescent="0.2">
      <c r="B258" s="164"/>
      <c r="D258" s="165" t="s">
        <v>603</v>
      </c>
      <c r="E258" s="166" t="s">
        <v>3</v>
      </c>
      <c r="F258" s="167" t="s">
        <v>2338</v>
      </c>
      <c r="H258" s="168">
        <v>82.8</v>
      </c>
      <c r="I258" s="169"/>
      <c r="J258" s="169"/>
      <c r="M258" s="164"/>
      <c r="N258" s="170"/>
      <c r="X258" s="171"/>
      <c r="AT258" s="166" t="s">
        <v>603</v>
      </c>
      <c r="AU258" s="166" t="s">
        <v>86</v>
      </c>
      <c r="AV258" s="12" t="s">
        <v>86</v>
      </c>
      <c r="AW258" s="12" t="s">
        <v>5</v>
      </c>
      <c r="AX258" s="12" t="s">
        <v>76</v>
      </c>
      <c r="AY258" s="166" t="s">
        <v>165</v>
      </c>
    </row>
    <row r="259" spans="2:65" s="12" customFormat="1" x14ac:dyDescent="0.2">
      <c r="B259" s="164"/>
      <c r="D259" s="165" t="s">
        <v>603</v>
      </c>
      <c r="E259" s="166" t="s">
        <v>3</v>
      </c>
      <c r="F259" s="167" t="s">
        <v>2339</v>
      </c>
      <c r="H259" s="168">
        <v>41.7</v>
      </c>
      <c r="I259" s="169"/>
      <c r="J259" s="169"/>
      <c r="M259" s="164"/>
      <c r="N259" s="170"/>
      <c r="X259" s="171"/>
      <c r="AT259" s="166" t="s">
        <v>603</v>
      </c>
      <c r="AU259" s="166" t="s">
        <v>86</v>
      </c>
      <c r="AV259" s="12" t="s">
        <v>86</v>
      </c>
      <c r="AW259" s="12" t="s">
        <v>5</v>
      </c>
      <c r="AX259" s="12" t="s">
        <v>76</v>
      </c>
      <c r="AY259" s="166" t="s">
        <v>165</v>
      </c>
    </row>
    <row r="260" spans="2:65" s="12" customFormat="1" x14ac:dyDescent="0.2">
      <c r="B260" s="164"/>
      <c r="D260" s="165" t="s">
        <v>603</v>
      </c>
      <c r="E260" s="166" t="s">
        <v>3</v>
      </c>
      <c r="F260" s="167" t="s">
        <v>2340</v>
      </c>
      <c r="H260" s="168">
        <v>58.9</v>
      </c>
      <c r="I260" s="169"/>
      <c r="J260" s="169"/>
      <c r="M260" s="164"/>
      <c r="N260" s="170"/>
      <c r="X260" s="171"/>
      <c r="AT260" s="166" t="s">
        <v>603</v>
      </c>
      <c r="AU260" s="166" t="s">
        <v>86</v>
      </c>
      <c r="AV260" s="12" t="s">
        <v>86</v>
      </c>
      <c r="AW260" s="12" t="s">
        <v>5</v>
      </c>
      <c r="AX260" s="12" t="s">
        <v>76</v>
      </c>
      <c r="AY260" s="166" t="s">
        <v>165</v>
      </c>
    </row>
    <row r="261" spans="2:65" s="12" customFormat="1" x14ac:dyDescent="0.2">
      <c r="B261" s="164"/>
      <c r="D261" s="165" t="s">
        <v>603</v>
      </c>
      <c r="E261" s="166" t="s">
        <v>3</v>
      </c>
      <c r="F261" s="167" t="s">
        <v>2341</v>
      </c>
      <c r="H261" s="168">
        <v>16.5</v>
      </c>
      <c r="I261" s="169"/>
      <c r="J261" s="169"/>
      <c r="M261" s="164"/>
      <c r="N261" s="170"/>
      <c r="X261" s="171"/>
      <c r="AT261" s="166" t="s">
        <v>603</v>
      </c>
      <c r="AU261" s="166" t="s">
        <v>86</v>
      </c>
      <c r="AV261" s="12" t="s">
        <v>86</v>
      </c>
      <c r="AW261" s="12" t="s">
        <v>5</v>
      </c>
      <c r="AX261" s="12" t="s">
        <v>76</v>
      </c>
      <c r="AY261" s="166" t="s">
        <v>165</v>
      </c>
    </row>
    <row r="262" spans="2:65" s="13" customFormat="1" x14ac:dyDescent="0.2">
      <c r="B262" s="172"/>
      <c r="D262" s="165" t="s">
        <v>603</v>
      </c>
      <c r="E262" s="173" t="s">
        <v>3</v>
      </c>
      <c r="F262" s="174" t="s">
        <v>606</v>
      </c>
      <c r="H262" s="175">
        <v>199.9</v>
      </c>
      <c r="I262" s="176"/>
      <c r="J262" s="176"/>
      <c r="M262" s="172"/>
      <c r="N262" s="177"/>
      <c r="X262" s="178"/>
      <c r="AT262" s="173" t="s">
        <v>603</v>
      </c>
      <c r="AU262" s="173" t="s">
        <v>86</v>
      </c>
      <c r="AV262" s="13" t="s">
        <v>174</v>
      </c>
      <c r="AW262" s="13" t="s">
        <v>5</v>
      </c>
      <c r="AX262" s="13" t="s">
        <v>84</v>
      </c>
      <c r="AY262" s="173" t="s">
        <v>165</v>
      </c>
    </row>
    <row r="263" spans="2:65" s="1" customFormat="1" ht="16.5" customHeight="1" x14ac:dyDescent="0.2">
      <c r="B263" s="138"/>
      <c r="C263" s="154" t="s">
        <v>273</v>
      </c>
      <c r="D263" s="154" t="s">
        <v>162</v>
      </c>
      <c r="E263" s="155" t="s">
        <v>2342</v>
      </c>
      <c r="F263" s="156" t="s">
        <v>2343</v>
      </c>
      <c r="G263" s="157" t="s">
        <v>173</v>
      </c>
      <c r="H263" s="158">
        <v>201.899</v>
      </c>
      <c r="I263" s="159"/>
      <c r="J263" s="160"/>
      <c r="K263" s="161">
        <f>ROUND(P263*H263,2)</f>
        <v>0</v>
      </c>
      <c r="L263" s="160"/>
      <c r="M263" s="162"/>
      <c r="N263" s="163" t="s">
        <v>3</v>
      </c>
      <c r="O263" s="148" t="s">
        <v>45</v>
      </c>
      <c r="P263" s="149">
        <f>I263+J263</f>
        <v>0</v>
      </c>
      <c r="Q263" s="149">
        <f>ROUND(I263*H263,2)</f>
        <v>0</v>
      </c>
      <c r="R263" s="149">
        <f>ROUND(J263*H263,2)</f>
        <v>0</v>
      </c>
      <c r="T263" s="150">
        <f>S263*H263</f>
        <v>0</v>
      </c>
      <c r="U263" s="150">
        <v>0.188</v>
      </c>
      <c r="V263" s="150">
        <f>U263*H263</f>
        <v>37.957011999999999</v>
      </c>
      <c r="W263" s="150">
        <v>0</v>
      </c>
      <c r="X263" s="151">
        <f>W263*H263</f>
        <v>0</v>
      </c>
      <c r="AR263" s="152" t="s">
        <v>193</v>
      </c>
      <c r="AT263" s="152" t="s">
        <v>162</v>
      </c>
      <c r="AU263" s="152" t="s">
        <v>86</v>
      </c>
      <c r="AY263" s="18" t="s">
        <v>165</v>
      </c>
      <c r="BE263" s="153">
        <f>IF(O263="základní",K263,0)</f>
        <v>0</v>
      </c>
      <c r="BF263" s="153">
        <f>IF(O263="snížená",K263,0)</f>
        <v>0</v>
      </c>
      <c r="BG263" s="153">
        <f>IF(O263="zákl. přenesená",K263,0)</f>
        <v>0</v>
      </c>
      <c r="BH263" s="153">
        <f>IF(O263="sníž. přenesená",K263,0)</f>
        <v>0</v>
      </c>
      <c r="BI263" s="153">
        <f>IF(O263="nulová",K263,0)</f>
        <v>0</v>
      </c>
      <c r="BJ263" s="18" t="s">
        <v>84</v>
      </c>
      <c r="BK263" s="153">
        <f>ROUND(P263*H263,2)</f>
        <v>0</v>
      </c>
      <c r="BL263" s="18" t="s">
        <v>174</v>
      </c>
      <c r="BM263" s="152" t="s">
        <v>2344</v>
      </c>
    </row>
    <row r="264" spans="2:65" s="12" customFormat="1" x14ac:dyDescent="0.2">
      <c r="B264" s="164"/>
      <c r="D264" s="165" t="s">
        <v>603</v>
      </c>
      <c r="F264" s="167" t="s">
        <v>2345</v>
      </c>
      <c r="H264" s="168">
        <v>201.899</v>
      </c>
      <c r="I264" s="169"/>
      <c r="J264" s="169"/>
      <c r="M264" s="164"/>
      <c r="N264" s="170"/>
      <c r="X264" s="171"/>
      <c r="AT264" s="166" t="s">
        <v>603</v>
      </c>
      <c r="AU264" s="166" t="s">
        <v>86</v>
      </c>
      <c r="AV264" s="12" t="s">
        <v>86</v>
      </c>
      <c r="AW264" s="12" t="s">
        <v>4</v>
      </c>
      <c r="AX264" s="12" t="s">
        <v>84</v>
      </c>
      <c r="AY264" s="166" t="s">
        <v>165</v>
      </c>
    </row>
    <row r="265" spans="2:65" s="1" customFormat="1" ht="33" customHeight="1" x14ac:dyDescent="0.2">
      <c r="B265" s="138"/>
      <c r="C265" s="139" t="s">
        <v>277</v>
      </c>
      <c r="D265" s="139" t="s">
        <v>170</v>
      </c>
      <c r="E265" s="140" t="s">
        <v>2346</v>
      </c>
      <c r="F265" s="141" t="s">
        <v>2347</v>
      </c>
      <c r="G265" s="142" t="s">
        <v>173</v>
      </c>
      <c r="H265" s="143">
        <v>127</v>
      </c>
      <c r="I265" s="144"/>
      <c r="J265" s="144"/>
      <c r="K265" s="145">
        <f>ROUND(P265*H265,2)</f>
        <v>0</v>
      </c>
      <c r="L265" s="146"/>
      <c r="M265" s="33"/>
      <c r="N265" s="147" t="s">
        <v>3</v>
      </c>
      <c r="O265" s="148" t="s">
        <v>45</v>
      </c>
      <c r="P265" s="149">
        <f>I265+J265</f>
        <v>0</v>
      </c>
      <c r="Q265" s="149">
        <f>ROUND(I265*H265,2)</f>
        <v>0</v>
      </c>
      <c r="R265" s="149">
        <f>ROUND(J265*H265,2)</f>
        <v>0</v>
      </c>
      <c r="T265" s="150">
        <f>S265*H265</f>
        <v>0</v>
      </c>
      <c r="U265" s="150">
        <v>0</v>
      </c>
      <c r="V265" s="150">
        <f>U265*H265</f>
        <v>0</v>
      </c>
      <c r="W265" s="150">
        <v>5.0000000000000001E-3</v>
      </c>
      <c r="X265" s="151">
        <f>W265*H265</f>
        <v>0.63500000000000001</v>
      </c>
      <c r="AR265" s="152" t="s">
        <v>174</v>
      </c>
      <c r="AT265" s="152" t="s">
        <v>170</v>
      </c>
      <c r="AU265" s="152" t="s">
        <v>86</v>
      </c>
      <c r="AY265" s="18" t="s">
        <v>165</v>
      </c>
      <c r="BE265" s="153">
        <f>IF(O265="základní",K265,0)</f>
        <v>0</v>
      </c>
      <c r="BF265" s="153">
        <f>IF(O265="snížená",K265,0)</f>
        <v>0</v>
      </c>
      <c r="BG265" s="153">
        <f>IF(O265="zákl. přenesená",K265,0)</f>
        <v>0</v>
      </c>
      <c r="BH265" s="153">
        <f>IF(O265="sníž. přenesená",K265,0)</f>
        <v>0</v>
      </c>
      <c r="BI265" s="153">
        <f>IF(O265="nulová",K265,0)</f>
        <v>0</v>
      </c>
      <c r="BJ265" s="18" t="s">
        <v>84</v>
      </c>
      <c r="BK265" s="153">
        <f>ROUND(P265*H265,2)</f>
        <v>0</v>
      </c>
      <c r="BL265" s="18" t="s">
        <v>174</v>
      </c>
      <c r="BM265" s="152" t="s">
        <v>2348</v>
      </c>
    </row>
    <row r="266" spans="2:65" s="1" customFormat="1" ht="37.75" customHeight="1" x14ac:dyDescent="0.2">
      <c r="B266" s="138"/>
      <c r="C266" s="139" t="s">
        <v>281</v>
      </c>
      <c r="D266" s="139" t="s">
        <v>170</v>
      </c>
      <c r="E266" s="140" t="s">
        <v>2349</v>
      </c>
      <c r="F266" s="141" t="s">
        <v>2350</v>
      </c>
      <c r="G266" s="142" t="s">
        <v>173</v>
      </c>
      <c r="H266" s="143">
        <v>104.8</v>
      </c>
      <c r="I266" s="144"/>
      <c r="J266" s="144"/>
      <c r="K266" s="145">
        <f>ROUND(P266*H266,2)</f>
        <v>0</v>
      </c>
      <c r="L266" s="146"/>
      <c r="M266" s="33"/>
      <c r="N266" s="147" t="s">
        <v>3</v>
      </c>
      <c r="O266" s="148" t="s">
        <v>45</v>
      </c>
      <c r="P266" s="149">
        <f>I266+J266</f>
        <v>0</v>
      </c>
      <c r="Q266" s="149">
        <f>ROUND(I266*H266,2)</f>
        <v>0</v>
      </c>
      <c r="R266" s="149">
        <f>ROUND(J266*H266,2)</f>
        <v>0</v>
      </c>
      <c r="T266" s="150">
        <f>S266*H266</f>
        <v>0</v>
      </c>
      <c r="U266" s="150">
        <v>1.0000000000000001E-5</v>
      </c>
      <c r="V266" s="150">
        <f>U266*H266</f>
        <v>1.0480000000000001E-3</v>
      </c>
      <c r="W266" s="150">
        <v>0</v>
      </c>
      <c r="X266" s="151">
        <f>W266*H266</f>
        <v>0</v>
      </c>
      <c r="AR266" s="152" t="s">
        <v>174</v>
      </c>
      <c r="AT266" s="152" t="s">
        <v>170</v>
      </c>
      <c r="AU266" s="152" t="s">
        <v>86</v>
      </c>
      <c r="AY266" s="18" t="s">
        <v>165</v>
      </c>
      <c r="BE266" s="153">
        <f>IF(O266="základní",K266,0)</f>
        <v>0</v>
      </c>
      <c r="BF266" s="153">
        <f>IF(O266="snížená",K266,0)</f>
        <v>0</v>
      </c>
      <c r="BG266" s="153">
        <f>IF(O266="zákl. přenesená",K266,0)</f>
        <v>0</v>
      </c>
      <c r="BH266" s="153">
        <f>IF(O266="sníž. přenesená",K266,0)</f>
        <v>0</v>
      </c>
      <c r="BI266" s="153">
        <f>IF(O266="nulová",K266,0)</f>
        <v>0</v>
      </c>
      <c r="BJ266" s="18" t="s">
        <v>84</v>
      </c>
      <c r="BK266" s="153">
        <f>ROUND(P266*H266,2)</f>
        <v>0</v>
      </c>
      <c r="BL266" s="18" t="s">
        <v>174</v>
      </c>
      <c r="BM266" s="152" t="s">
        <v>2351</v>
      </c>
    </row>
    <row r="267" spans="2:65" s="14" customFormat="1" x14ac:dyDescent="0.2">
      <c r="B267" s="185"/>
      <c r="D267" s="165" t="s">
        <v>603</v>
      </c>
      <c r="E267" s="186" t="s">
        <v>3</v>
      </c>
      <c r="F267" s="187" t="s">
        <v>2352</v>
      </c>
      <c r="H267" s="186" t="s">
        <v>3</v>
      </c>
      <c r="I267" s="188"/>
      <c r="J267" s="188"/>
      <c r="M267" s="185"/>
      <c r="N267" s="189"/>
      <c r="X267" s="190"/>
      <c r="AT267" s="186" t="s">
        <v>603</v>
      </c>
      <c r="AU267" s="186" t="s">
        <v>86</v>
      </c>
      <c r="AV267" s="14" t="s">
        <v>84</v>
      </c>
      <c r="AW267" s="14" t="s">
        <v>5</v>
      </c>
      <c r="AX267" s="14" t="s">
        <v>76</v>
      </c>
      <c r="AY267" s="186" t="s">
        <v>165</v>
      </c>
    </row>
    <row r="268" spans="2:65" s="12" customFormat="1" x14ac:dyDescent="0.2">
      <c r="B268" s="164"/>
      <c r="D268" s="165" t="s">
        <v>603</v>
      </c>
      <c r="E268" s="166" t="s">
        <v>3</v>
      </c>
      <c r="F268" s="167" t="s">
        <v>2353</v>
      </c>
      <c r="H268" s="168">
        <v>37</v>
      </c>
      <c r="I268" s="169"/>
      <c r="J268" s="169"/>
      <c r="M268" s="164"/>
      <c r="N268" s="170"/>
      <c r="X268" s="171"/>
      <c r="AT268" s="166" t="s">
        <v>603</v>
      </c>
      <c r="AU268" s="166" t="s">
        <v>86</v>
      </c>
      <c r="AV268" s="12" t="s">
        <v>86</v>
      </c>
      <c r="AW268" s="12" t="s">
        <v>5</v>
      </c>
      <c r="AX268" s="12" t="s">
        <v>76</v>
      </c>
      <c r="AY268" s="166" t="s">
        <v>165</v>
      </c>
    </row>
    <row r="269" spans="2:65" s="12" customFormat="1" x14ac:dyDescent="0.2">
      <c r="B269" s="164"/>
      <c r="D269" s="165" t="s">
        <v>603</v>
      </c>
      <c r="E269" s="166" t="s">
        <v>3</v>
      </c>
      <c r="F269" s="167" t="s">
        <v>2354</v>
      </c>
      <c r="H269" s="168">
        <v>25.3</v>
      </c>
      <c r="I269" s="169"/>
      <c r="J269" s="169"/>
      <c r="M269" s="164"/>
      <c r="N269" s="170"/>
      <c r="X269" s="171"/>
      <c r="AT269" s="166" t="s">
        <v>603</v>
      </c>
      <c r="AU269" s="166" t="s">
        <v>86</v>
      </c>
      <c r="AV269" s="12" t="s">
        <v>86</v>
      </c>
      <c r="AW269" s="12" t="s">
        <v>5</v>
      </c>
      <c r="AX269" s="12" t="s">
        <v>76</v>
      </c>
      <c r="AY269" s="166" t="s">
        <v>165</v>
      </c>
    </row>
    <row r="270" spans="2:65" s="12" customFormat="1" x14ac:dyDescent="0.2">
      <c r="B270" s="164"/>
      <c r="D270" s="165" t="s">
        <v>603</v>
      </c>
      <c r="E270" s="166" t="s">
        <v>3</v>
      </c>
      <c r="F270" s="167" t="s">
        <v>2355</v>
      </c>
      <c r="H270" s="168">
        <v>42.5</v>
      </c>
      <c r="I270" s="169"/>
      <c r="J270" s="169"/>
      <c r="M270" s="164"/>
      <c r="N270" s="170"/>
      <c r="X270" s="171"/>
      <c r="AT270" s="166" t="s">
        <v>603</v>
      </c>
      <c r="AU270" s="166" t="s">
        <v>86</v>
      </c>
      <c r="AV270" s="12" t="s">
        <v>86</v>
      </c>
      <c r="AW270" s="12" t="s">
        <v>5</v>
      </c>
      <c r="AX270" s="12" t="s">
        <v>76</v>
      </c>
      <c r="AY270" s="166" t="s">
        <v>165</v>
      </c>
    </row>
    <row r="271" spans="2:65" s="13" customFormat="1" x14ac:dyDescent="0.2">
      <c r="B271" s="172"/>
      <c r="D271" s="165" t="s">
        <v>603</v>
      </c>
      <c r="E271" s="173" t="s">
        <v>3</v>
      </c>
      <c r="F271" s="174" t="s">
        <v>606</v>
      </c>
      <c r="H271" s="175">
        <v>104.8</v>
      </c>
      <c r="I271" s="176"/>
      <c r="J271" s="176"/>
      <c r="M271" s="172"/>
      <c r="N271" s="177"/>
      <c r="X271" s="178"/>
      <c r="AT271" s="173" t="s">
        <v>603</v>
      </c>
      <c r="AU271" s="173" t="s">
        <v>86</v>
      </c>
      <c r="AV271" s="13" t="s">
        <v>174</v>
      </c>
      <c r="AW271" s="13" t="s">
        <v>5</v>
      </c>
      <c r="AX271" s="13" t="s">
        <v>84</v>
      </c>
      <c r="AY271" s="173" t="s">
        <v>165</v>
      </c>
    </row>
    <row r="272" spans="2:65" s="1" customFormat="1" ht="24.9" customHeight="1" x14ac:dyDescent="0.2">
      <c r="B272" s="138"/>
      <c r="C272" s="154" t="s">
        <v>285</v>
      </c>
      <c r="D272" s="154" t="s">
        <v>162</v>
      </c>
      <c r="E272" s="155" t="s">
        <v>2356</v>
      </c>
      <c r="F272" s="156" t="s">
        <v>2357</v>
      </c>
      <c r="G272" s="157" t="s">
        <v>173</v>
      </c>
      <c r="H272" s="158">
        <v>106.372</v>
      </c>
      <c r="I272" s="159"/>
      <c r="J272" s="160"/>
      <c r="K272" s="161">
        <f>ROUND(P272*H272,2)</f>
        <v>0</v>
      </c>
      <c r="L272" s="160"/>
      <c r="M272" s="162"/>
      <c r="N272" s="163" t="s">
        <v>3</v>
      </c>
      <c r="O272" s="148" t="s">
        <v>45</v>
      </c>
      <c r="P272" s="149">
        <f>I272+J272</f>
        <v>0</v>
      </c>
      <c r="Q272" s="149">
        <f>ROUND(I272*H272,2)</f>
        <v>0</v>
      </c>
      <c r="R272" s="149">
        <f>ROUND(J272*H272,2)</f>
        <v>0</v>
      </c>
      <c r="T272" s="150">
        <f>S272*H272</f>
        <v>0</v>
      </c>
      <c r="U272" s="150">
        <v>3.65E-3</v>
      </c>
      <c r="V272" s="150">
        <f>U272*H272</f>
        <v>0.38825779999999999</v>
      </c>
      <c r="W272" s="150">
        <v>0</v>
      </c>
      <c r="X272" s="151">
        <f>W272*H272</f>
        <v>0</v>
      </c>
      <c r="AR272" s="152" t="s">
        <v>193</v>
      </c>
      <c r="AT272" s="152" t="s">
        <v>162</v>
      </c>
      <c r="AU272" s="152" t="s">
        <v>86</v>
      </c>
      <c r="AY272" s="18" t="s">
        <v>165</v>
      </c>
      <c r="BE272" s="153">
        <f>IF(O272="základní",K272,0)</f>
        <v>0</v>
      </c>
      <c r="BF272" s="153">
        <f>IF(O272="snížená",K272,0)</f>
        <v>0</v>
      </c>
      <c r="BG272" s="153">
        <f>IF(O272="zákl. přenesená",K272,0)</f>
        <v>0</v>
      </c>
      <c r="BH272" s="153">
        <f>IF(O272="sníž. přenesená",K272,0)</f>
        <v>0</v>
      </c>
      <c r="BI272" s="153">
        <f>IF(O272="nulová",K272,0)</f>
        <v>0</v>
      </c>
      <c r="BJ272" s="18" t="s">
        <v>84</v>
      </c>
      <c r="BK272" s="153">
        <f>ROUND(P272*H272,2)</f>
        <v>0</v>
      </c>
      <c r="BL272" s="18" t="s">
        <v>174</v>
      </c>
      <c r="BM272" s="152" t="s">
        <v>2358</v>
      </c>
    </row>
    <row r="273" spans="2:65" s="12" customFormat="1" x14ac:dyDescent="0.2">
      <c r="B273" s="164"/>
      <c r="D273" s="165" t="s">
        <v>603</v>
      </c>
      <c r="F273" s="167" t="s">
        <v>2359</v>
      </c>
      <c r="H273" s="168">
        <v>106.372</v>
      </c>
      <c r="I273" s="169"/>
      <c r="J273" s="169"/>
      <c r="M273" s="164"/>
      <c r="N273" s="170"/>
      <c r="X273" s="171"/>
      <c r="AT273" s="166" t="s">
        <v>603</v>
      </c>
      <c r="AU273" s="166" t="s">
        <v>86</v>
      </c>
      <c r="AV273" s="12" t="s">
        <v>86</v>
      </c>
      <c r="AW273" s="12" t="s">
        <v>4</v>
      </c>
      <c r="AX273" s="12" t="s">
        <v>84</v>
      </c>
      <c r="AY273" s="166" t="s">
        <v>165</v>
      </c>
    </row>
    <row r="274" spans="2:65" s="1" customFormat="1" ht="33" customHeight="1" x14ac:dyDescent="0.2">
      <c r="B274" s="138"/>
      <c r="C274" s="139" t="s">
        <v>289</v>
      </c>
      <c r="D274" s="139" t="s">
        <v>170</v>
      </c>
      <c r="E274" s="140" t="s">
        <v>2360</v>
      </c>
      <c r="F274" s="141" t="s">
        <v>2361</v>
      </c>
      <c r="G274" s="142" t="s">
        <v>597</v>
      </c>
      <c r="H274" s="143">
        <v>9.1609999999999996</v>
      </c>
      <c r="I274" s="144"/>
      <c r="J274" s="144"/>
      <c r="K274" s="145">
        <f>ROUND(P274*H274,2)</f>
        <v>0</v>
      </c>
      <c r="L274" s="146"/>
      <c r="M274" s="33"/>
      <c r="N274" s="147" t="s">
        <v>3</v>
      </c>
      <c r="O274" s="148" t="s">
        <v>45</v>
      </c>
      <c r="P274" s="149">
        <f>I274+J274</f>
        <v>0</v>
      </c>
      <c r="Q274" s="149">
        <f>ROUND(I274*H274,2)</f>
        <v>0</v>
      </c>
      <c r="R274" s="149">
        <f>ROUND(J274*H274,2)</f>
        <v>0</v>
      </c>
      <c r="T274" s="150">
        <f>S274*H274</f>
        <v>0</v>
      </c>
      <c r="U274" s="150">
        <v>0</v>
      </c>
      <c r="V274" s="150">
        <f>U274*H274</f>
        <v>0</v>
      </c>
      <c r="W274" s="150">
        <v>1.92</v>
      </c>
      <c r="X274" s="151">
        <f>W274*H274</f>
        <v>17.589119999999998</v>
      </c>
      <c r="AR274" s="152" t="s">
        <v>174</v>
      </c>
      <c r="AT274" s="152" t="s">
        <v>170</v>
      </c>
      <c r="AU274" s="152" t="s">
        <v>86</v>
      </c>
      <c r="AY274" s="18" t="s">
        <v>165</v>
      </c>
      <c r="BE274" s="153">
        <f>IF(O274="základní",K274,0)</f>
        <v>0</v>
      </c>
      <c r="BF274" s="153">
        <f>IF(O274="snížená",K274,0)</f>
        <v>0</v>
      </c>
      <c r="BG274" s="153">
        <f>IF(O274="zákl. přenesená",K274,0)</f>
        <v>0</v>
      </c>
      <c r="BH274" s="153">
        <f>IF(O274="sníž. přenesená",K274,0)</f>
        <v>0</v>
      </c>
      <c r="BI274" s="153">
        <f>IF(O274="nulová",K274,0)</f>
        <v>0</v>
      </c>
      <c r="BJ274" s="18" t="s">
        <v>84</v>
      </c>
      <c r="BK274" s="153">
        <f>ROUND(P274*H274,2)</f>
        <v>0</v>
      </c>
      <c r="BL274" s="18" t="s">
        <v>174</v>
      </c>
      <c r="BM274" s="152" t="s">
        <v>2362</v>
      </c>
    </row>
    <row r="275" spans="2:65" s="14" customFormat="1" x14ac:dyDescent="0.2">
      <c r="B275" s="185"/>
      <c r="D275" s="165" t="s">
        <v>603</v>
      </c>
      <c r="E275" s="186" t="s">
        <v>3</v>
      </c>
      <c r="F275" s="187" t="s">
        <v>2363</v>
      </c>
      <c r="H275" s="186" t="s">
        <v>3</v>
      </c>
      <c r="I275" s="188"/>
      <c r="J275" s="188"/>
      <c r="M275" s="185"/>
      <c r="N275" s="189"/>
      <c r="X275" s="190"/>
      <c r="AT275" s="186" t="s">
        <v>603</v>
      </c>
      <c r="AU275" s="186" t="s">
        <v>86</v>
      </c>
      <c r="AV275" s="14" t="s">
        <v>84</v>
      </c>
      <c r="AW275" s="14" t="s">
        <v>5</v>
      </c>
      <c r="AX275" s="14" t="s">
        <v>76</v>
      </c>
      <c r="AY275" s="186" t="s">
        <v>165</v>
      </c>
    </row>
    <row r="276" spans="2:65" s="12" customFormat="1" x14ac:dyDescent="0.2">
      <c r="B276" s="164"/>
      <c r="D276" s="165" t="s">
        <v>603</v>
      </c>
      <c r="E276" s="166" t="s">
        <v>3</v>
      </c>
      <c r="F276" s="167" t="s">
        <v>2364</v>
      </c>
      <c r="H276" s="168">
        <v>8.2430000000000003</v>
      </c>
      <c r="I276" s="169"/>
      <c r="J276" s="169"/>
      <c r="M276" s="164"/>
      <c r="N276" s="170"/>
      <c r="X276" s="171"/>
      <c r="AT276" s="166" t="s">
        <v>603</v>
      </c>
      <c r="AU276" s="166" t="s">
        <v>86</v>
      </c>
      <c r="AV276" s="12" t="s">
        <v>86</v>
      </c>
      <c r="AW276" s="12" t="s">
        <v>5</v>
      </c>
      <c r="AX276" s="12" t="s">
        <v>76</v>
      </c>
      <c r="AY276" s="166" t="s">
        <v>165</v>
      </c>
    </row>
    <row r="277" spans="2:65" s="12" customFormat="1" x14ac:dyDescent="0.2">
      <c r="B277" s="164"/>
      <c r="D277" s="165" t="s">
        <v>603</v>
      </c>
      <c r="E277" s="166" t="s">
        <v>3</v>
      </c>
      <c r="F277" s="167" t="s">
        <v>2365</v>
      </c>
      <c r="H277" s="168">
        <v>0.91800000000000004</v>
      </c>
      <c r="I277" s="169"/>
      <c r="J277" s="169"/>
      <c r="M277" s="164"/>
      <c r="N277" s="170"/>
      <c r="X277" s="171"/>
      <c r="AT277" s="166" t="s">
        <v>603</v>
      </c>
      <c r="AU277" s="166" t="s">
        <v>86</v>
      </c>
      <c r="AV277" s="12" t="s">
        <v>86</v>
      </c>
      <c r="AW277" s="12" t="s">
        <v>5</v>
      </c>
      <c r="AX277" s="12" t="s">
        <v>76</v>
      </c>
      <c r="AY277" s="166" t="s">
        <v>165</v>
      </c>
    </row>
    <row r="278" spans="2:65" s="13" customFormat="1" x14ac:dyDescent="0.2">
      <c r="B278" s="172"/>
      <c r="D278" s="165" t="s">
        <v>603</v>
      </c>
      <c r="E278" s="173" t="s">
        <v>3</v>
      </c>
      <c r="F278" s="174" t="s">
        <v>606</v>
      </c>
      <c r="H278" s="175">
        <v>9.1609999999999996</v>
      </c>
      <c r="I278" s="176"/>
      <c r="J278" s="176"/>
      <c r="M278" s="172"/>
      <c r="N278" s="177"/>
      <c r="X278" s="178"/>
      <c r="AT278" s="173" t="s">
        <v>603</v>
      </c>
      <c r="AU278" s="173" t="s">
        <v>86</v>
      </c>
      <c r="AV278" s="13" t="s">
        <v>174</v>
      </c>
      <c r="AW278" s="13" t="s">
        <v>5</v>
      </c>
      <c r="AX278" s="13" t="s">
        <v>84</v>
      </c>
      <c r="AY278" s="173" t="s">
        <v>165</v>
      </c>
    </row>
    <row r="279" spans="2:65" s="1" customFormat="1" ht="21.75" customHeight="1" x14ac:dyDescent="0.2">
      <c r="B279" s="138"/>
      <c r="C279" s="139" t="s">
        <v>293</v>
      </c>
      <c r="D279" s="139" t="s">
        <v>170</v>
      </c>
      <c r="E279" s="140" t="s">
        <v>2366</v>
      </c>
      <c r="F279" s="141" t="s">
        <v>2367</v>
      </c>
      <c r="G279" s="142" t="s">
        <v>173</v>
      </c>
      <c r="H279" s="143">
        <v>105</v>
      </c>
      <c r="I279" s="144"/>
      <c r="J279" s="144"/>
      <c r="K279" s="145">
        <f>ROUND(P279*H279,2)</f>
        <v>0</v>
      </c>
      <c r="L279" s="146"/>
      <c r="M279" s="33"/>
      <c r="N279" s="147" t="s">
        <v>3</v>
      </c>
      <c r="O279" s="148" t="s">
        <v>45</v>
      </c>
      <c r="P279" s="149">
        <f>I279+J279</f>
        <v>0</v>
      </c>
      <c r="Q279" s="149">
        <f>ROUND(I279*H279,2)</f>
        <v>0</v>
      </c>
      <c r="R279" s="149">
        <f>ROUND(J279*H279,2)</f>
        <v>0</v>
      </c>
      <c r="T279" s="150">
        <f>S279*H279</f>
        <v>0</v>
      </c>
      <c r="U279" s="150">
        <v>0</v>
      </c>
      <c r="V279" s="150">
        <f>U279*H279</f>
        <v>0</v>
      </c>
      <c r="W279" s="150">
        <v>0</v>
      </c>
      <c r="X279" s="151">
        <f>W279*H279</f>
        <v>0</v>
      </c>
      <c r="AR279" s="152" t="s">
        <v>174</v>
      </c>
      <c r="AT279" s="152" t="s">
        <v>170</v>
      </c>
      <c r="AU279" s="152" t="s">
        <v>86</v>
      </c>
      <c r="AY279" s="18" t="s">
        <v>165</v>
      </c>
      <c r="BE279" s="153">
        <f>IF(O279="základní",K279,0)</f>
        <v>0</v>
      </c>
      <c r="BF279" s="153">
        <f>IF(O279="snížená",K279,0)</f>
        <v>0</v>
      </c>
      <c r="BG279" s="153">
        <f>IF(O279="zákl. přenesená",K279,0)</f>
        <v>0</v>
      </c>
      <c r="BH279" s="153">
        <f>IF(O279="sníž. přenesená",K279,0)</f>
        <v>0</v>
      </c>
      <c r="BI279" s="153">
        <f>IF(O279="nulová",K279,0)</f>
        <v>0</v>
      </c>
      <c r="BJ279" s="18" t="s">
        <v>84</v>
      </c>
      <c r="BK279" s="153">
        <f>ROUND(P279*H279,2)</f>
        <v>0</v>
      </c>
      <c r="BL279" s="18" t="s">
        <v>174</v>
      </c>
      <c r="BM279" s="152" t="s">
        <v>2368</v>
      </c>
    </row>
    <row r="280" spans="2:65" s="1" customFormat="1" ht="24.15" customHeight="1" x14ac:dyDescent="0.2">
      <c r="B280" s="138"/>
      <c r="C280" s="139" t="s">
        <v>297</v>
      </c>
      <c r="D280" s="139" t="s">
        <v>170</v>
      </c>
      <c r="E280" s="140" t="s">
        <v>2369</v>
      </c>
      <c r="F280" s="141" t="s">
        <v>2370</v>
      </c>
      <c r="G280" s="142" t="s">
        <v>727</v>
      </c>
      <c r="H280" s="143">
        <v>3</v>
      </c>
      <c r="I280" s="144"/>
      <c r="J280" s="144"/>
      <c r="K280" s="145">
        <f>ROUND(P280*H280,2)</f>
        <v>0</v>
      </c>
      <c r="L280" s="146"/>
      <c r="M280" s="33"/>
      <c r="N280" s="147" t="s">
        <v>3</v>
      </c>
      <c r="O280" s="148" t="s">
        <v>45</v>
      </c>
      <c r="P280" s="149">
        <f>I280+J280</f>
        <v>0</v>
      </c>
      <c r="Q280" s="149">
        <f>ROUND(I280*H280,2)</f>
        <v>0</v>
      </c>
      <c r="R280" s="149">
        <f>ROUND(J280*H280,2)</f>
        <v>0</v>
      </c>
      <c r="T280" s="150">
        <f>S280*H280</f>
        <v>0</v>
      </c>
      <c r="U280" s="150">
        <v>0.45937</v>
      </c>
      <c r="V280" s="150">
        <f>U280*H280</f>
        <v>1.3781099999999999</v>
      </c>
      <c r="W280" s="150">
        <v>0</v>
      </c>
      <c r="X280" s="151">
        <f>W280*H280</f>
        <v>0</v>
      </c>
      <c r="AR280" s="152" t="s">
        <v>174</v>
      </c>
      <c r="AT280" s="152" t="s">
        <v>170</v>
      </c>
      <c r="AU280" s="152" t="s">
        <v>86</v>
      </c>
      <c r="AY280" s="18" t="s">
        <v>165</v>
      </c>
      <c r="BE280" s="153">
        <f>IF(O280="základní",K280,0)</f>
        <v>0</v>
      </c>
      <c r="BF280" s="153">
        <f>IF(O280="snížená",K280,0)</f>
        <v>0</v>
      </c>
      <c r="BG280" s="153">
        <f>IF(O280="zákl. přenesená",K280,0)</f>
        <v>0</v>
      </c>
      <c r="BH280" s="153">
        <f>IF(O280="sníž. přenesená",K280,0)</f>
        <v>0</v>
      </c>
      <c r="BI280" s="153">
        <f>IF(O280="nulová",K280,0)</f>
        <v>0</v>
      </c>
      <c r="BJ280" s="18" t="s">
        <v>84</v>
      </c>
      <c r="BK280" s="153">
        <f>ROUND(P280*H280,2)</f>
        <v>0</v>
      </c>
      <c r="BL280" s="18" t="s">
        <v>174</v>
      </c>
      <c r="BM280" s="152" t="s">
        <v>2371</v>
      </c>
    </row>
    <row r="281" spans="2:65" s="1" customFormat="1" ht="24.15" customHeight="1" x14ac:dyDescent="0.2">
      <c r="B281" s="138"/>
      <c r="C281" s="139" t="s">
        <v>301</v>
      </c>
      <c r="D281" s="139" t="s">
        <v>170</v>
      </c>
      <c r="E281" s="140" t="s">
        <v>2372</v>
      </c>
      <c r="F281" s="141" t="s">
        <v>2373</v>
      </c>
      <c r="G281" s="142" t="s">
        <v>173</v>
      </c>
      <c r="H281" s="143">
        <v>200</v>
      </c>
      <c r="I281" s="144"/>
      <c r="J281" s="144"/>
      <c r="K281" s="145">
        <f>ROUND(P281*H281,2)</f>
        <v>0</v>
      </c>
      <c r="L281" s="146"/>
      <c r="M281" s="33"/>
      <c r="N281" s="147" t="s">
        <v>3</v>
      </c>
      <c r="O281" s="148" t="s">
        <v>45</v>
      </c>
      <c r="P281" s="149">
        <f>I281+J281</f>
        <v>0</v>
      </c>
      <c r="Q281" s="149">
        <f>ROUND(I281*H281,2)</f>
        <v>0</v>
      </c>
      <c r="R281" s="149">
        <f>ROUND(J281*H281,2)</f>
        <v>0</v>
      </c>
      <c r="T281" s="150">
        <f>S281*H281</f>
        <v>0</v>
      </c>
      <c r="U281" s="150">
        <v>0</v>
      </c>
      <c r="V281" s="150">
        <f>U281*H281</f>
        <v>0</v>
      </c>
      <c r="W281" s="150">
        <v>0</v>
      </c>
      <c r="X281" s="151">
        <f>W281*H281</f>
        <v>0</v>
      </c>
      <c r="AR281" s="152" t="s">
        <v>174</v>
      </c>
      <c r="AT281" s="152" t="s">
        <v>170</v>
      </c>
      <c r="AU281" s="152" t="s">
        <v>86</v>
      </c>
      <c r="AY281" s="18" t="s">
        <v>165</v>
      </c>
      <c r="BE281" s="153">
        <f>IF(O281="základní",K281,0)</f>
        <v>0</v>
      </c>
      <c r="BF281" s="153">
        <f>IF(O281="snížená",K281,0)</f>
        <v>0</v>
      </c>
      <c r="BG281" s="153">
        <f>IF(O281="zákl. přenesená",K281,0)</f>
        <v>0</v>
      </c>
      <c r="BH281" s="153">
        <f>IF(O281="sníž. přenesená",K281,0)</f>
        <v>0</v>
      </c>
      <c r="BI281" s="153">
        <f>IF(O281="nulová",K281,0)</f>
        <v>0</v>
      </c>
      <c r="BJ281" s="18" t="s">
        <v>84</v>
      </c>
      <c r="BK281" s="153">
        <f>ROUND(P281*H281,2)</f>
        <v>0</v>
      </c>
      <c r="BL281" s="18" t="s">
        <v>174</v>
      </c>
      <c r="BM281" s="152" t="s">
        <v>2374</v>
      </c>
    </row>
    <row r="282" spans="2:65" s="1" customFormat="1" ht="24.15" customHeight="1" x14ac:dyDescent="0.2">
      <c r="B282" s="138"/>
      <c r="C282" s="139" t="s">
        <v>307</v>
      </c>
      <c r="D282" s="139" t="s">
        <v>170</v>
      </c>
      <c r="E282" s="140" t="s">
        <v>2375</v>
      </c>
      <c r="F282" s="141" t="s">
        <v>2376</v>
      </c>
      <c r="G282" s="142" t="s">
        <v>727</v>
      </c>
      <c r="H282" s="143">
        <v>20</v>
      </c>
      <c r="I282" s="144"/>
      <c r="J282" s="144"/>
      <c r="K282" s="145">
        <f>ROUND(P282*H282,2)</f>
        <v>0</v>
      </c>
      <c r="L282" s="146"/>
      <c r="M282" s="33"/>
      <c r="N282" s="147" t="s">
        <v>3</v>
      </c>
      <c r="O282" s="148" t="s">
        <v>45</v>
      </c>
      <c r="P282" s="149">
        <f>I282+J282</f>
        <v>0</v>
      </c>
      <c r="Q282" s="149">
        <f>ROUND(I282*H282,2)</f>
        <v>0</v>
      </c>
      <c r="R282" s="149">
        <f>ROUND(J282*H282,2)</f>
        <v>0</v>
      </c>
      <c r="T282" s="150">
        <f>S282*H282</f>
        <v>0</v>
      </c>
      <c r="U282" s="150">
        <v>1.0189999999999999E-2</v>
      </c>
      <c r="V282" s="150">
        <f>U282*H282</f>
        <v>0.20379999999999998</v>
      </c>
      <c r="W282" s="150">
        <v>0</v>
      </c>
      <c r="X282" s="151">
        <f>W282*H282</f>
        <v>0</v>
      </c>
      <c r="AR282" s="152" t="s">
        <v>174</v>
      </c>
      <c r="AT282" s="152" t="s">
        <v>170</v>
      </c>
      <c r="AU282" s="152" t="s">
        <v>86</v>
      </c>
      <c r="AY282" s="18" t="s">
        <v>165</v>
      </c>
      <c r="BE282" s="153">
        <f>IF(O282="základní",K282,0)</f>
        <v>0</v>
      </c>
      <c r="BF282" s="153">
        <f>IF(O282="snížená",K282,0)</f>
        <v>0</v>
      </c>
      <c r="BG282" s="153">
        <f>IF(O282="zákl. přenesená",K282,0)</f>
        <v>0</v>
      </c>
      <c r="BH282" s="153">
        <f>IF(O282="sníž. přenesená",K282,0)</f>
        <v>0</v>
      </c>
      <c r="BI282" s="153">
        <f>IF(O282="nulová",K282,0)</f>
        <v>0</v>
      </c>
      <c r="BJ282" s="18" t="s">
        <v>84</v>
      </c>
      <c r="BK282" s="153">
        <f>ROUND(P282*H282,2)</f>
        <v>0</v>
      </c>
      <c r="BL282" s="18" t="s">
        <v>174</v>
      </c>
      <c r="BM282" s="152" t="s">
        <v>2377</v>
      </c>
    </row>
    <row r="283" spans="2:65" s="12" customFormat="1" x14ac:dyDescent="0.2">
      <c r="B283" s="164"/>
      <c r="D283" s="165" t="s">
        <v>603</v>
      </c>
      <c r="E283" s="166" t="s">
        <v>3</v>
      </c>
      <c r="F283" s="167" t="s">
        <v>2378</v>
      </c>
      <c r="H283" s="168">
        <v>20</v>
      </c>
      <c r="I283" s="169"/>
      <c r="J283" s="169"/>
      <c r="M283" s="164"/>
      <c r="N283" s="170"/>
      <c r="X283" s="171"/>
      <c r="AT283" s="166" t="s">
        <v>603</v>
      </c>
      <c r="AU283" s="166" t="s">
        <v>86</v>
      </c>
      <c r="AV283" s="12" t="s">
        <v>86</v>
      </c>
      <c r="AW283" s="12" t="s">
        <v>5</v>
      </c>
      <c r="AX283" s="12" t="s">
        <v>84</v>
      </c>
      <c r="AY283" s="166" t="s">
        <v>165</v>
      </c>
    </row>
    <row r="284" spans="2:65" s="1" customFormat="1" ht="16.5" customHeight="1" x14ac:dyDescent="0.2">
      <c r="B284" s="138"/>
      <c r="C284" s="154" t="s">
        <v>313</v>
      </c>
      <c r="D284" s="154" t="s">
        <v>162</v>
      </c>
      <c r="E284" s="155" t="s">
        <v>2379</v>
      </c>
      <c r="F284" s="156" t="s">
        <v>2380</v>
      </c>
      <c r="G284" s="157" t="s">
        <v>727</v>
      </c>
      <c r="H284" s="158">
        <v>6</v>
      </c>
      <c r="I284" s="159"/>
      <c r="J284" s="160"/>
      <c r="K284" s="161">
        <f t="shared" ref="K284:K299" si="1">ROUND(P284*H284,2)</f>
        <v>0</v>
      </c>
      <c r="L284" s="160"/>
      <c r="M284" s="162"/>
      <c r="N284" s="163" t="s">
        <v>3</v>
      </c>
      <c r="O284" s="148" t="s">
        <v>45</v>
      </c>
      <c r="P284" s="149">
        <f t="shared" ref="P284:P299" si="2">I284+J284</f>
        <v>0</v>
      </c>
      <c r="Q284" s="149">
        <f t="shared" ref="Q284:Q299" si="3">ROUND(I284*H284,2)</f>
        <v>0</v>
      </c>
      <c r="R284" s="149">
        <f t="shared" ref="R284:R299" si="4">ROUND(J284*H284,2)</f>
        <v>0</v>
      </c>
      <c r="T284" s="150">
        <f t="shared" ref="T284:T299" si="5">S284*H284</f>
        <v>0</v>
      </c>
      <c r="U284" s="150">
        <v>0.52600000000000002</v>
      </c>
      <c r="V284" s="150">
        <f t="shared" ref="V284:V299" si="6">U284*H284</f>
        <v>3.1560000000000001</v>
      </c>
      <c r="W284" s="150">
        <v>0</v>
      </c>
      <c r="X284" s="151">
        <f t="shared" ref="X284:X299" si="7">W284*H284</f>
        <v>0</v>
      </c>
      <c r="AR284" s="152" t="s">
        <v>193</v>
      </c>
      <c r="AT284" s="152" t="s">
        <v>162</v>
      </c>
      <c r="AU284" s="152" t="s">
        <v>86</v>
      </c>
      <c r="AY284" s="18" t="s">
        <v>165</v>
      </c>
      <c r="BE284" s="153">
        <f t="shared" ref="BE284:BE299" si="8">IF(O284="základní",K284,0)</f>
        <v>0</v>
      </c>
      <c r="BF284" s="153">
        <f t="shared" ref="BF284:BF299" si="9">IF(O284="snížená",K284,0)</f>
        <v>0</v>
      </c>
      <c r="BG284" s="153">
        <f t="shared" ref="BG284:BG299" si="10">IF(O284="zákl. přenesená",K284,0)</f>
        <v>0</v>
      </c>
      <c r="BH284" s="153">
        <f t="shared" ref="BH284:BH299" si="11">IF(O284="sníž. přenesená",K284,0)</f>
        <v>0</v>
      </c>
      <c r="BI284" s="153">
        <f t="shared" ref="BI284:BI299" si="12">IF(O284="nulová",K284,0)</f>
        <v>0</v>
      </c>
      <c r="BJ284" s="18" t="s">
        <v>84</v>
      </c>
      <c r="BK284" s="153">
        <f t="shared" ref="BK284:BK299" si="13">ROUND(P284*H284,2)</f>
        <v>0</v>
      </c>
      <c r="BL284" s="18" t="s">
        <v>174</v>
      </c>
      <c r="BM284" s="152" t="s">
        <v>2381</v>
      </c>
    </row>
    <row r="285" spans="2:65" s="1" customFormat="1" ht="16.5" customHeight="1" x14ac:dyDescent="0.2">
      <c r="B285" s="138"/>
      <c r="C285" s="154" t="s">
        <v>317</v>
      </c>
      <c r="D285" s="154" t="s">
        <v>162</v>
      </c>
      <c r="E285" s="155" t="s">
        <v>2382</v>
      </c>
      <c r="F285" s="156" t="s">
        <v>2383</v>
      </c>
      <c r="G285" s="157" t="s">
        <v>727</v>
      </c>
      <c r="H285" s="158">
        <v>3</v>
      </c>
      <c r="I285" s="159"/>
      <c r="J285" s="160"/>
      <c r="K285" s="161">
        <f t="shared" si="1"/>
        <v>0</v>
      </c>
      <c r="L285" s="160"/>
      <c r="M285" s="162"/>
      <c r="N285" s="163" t="s">
        <v>3</v>
      </c>
      <c r="O285" s="148" t="s">
        <v>45</v>
      </c>
      <c r="P285" s="149">
        <f t="shared" si="2"/>
        <v>0</v>
      </c>
      <c r="Q285" s="149">
        <f t="shared" si="3"/>
        <v>0</v>
      </c>
      <c r="R285" s="149">
        <f t="shared" si="4"/>
        <v>0</v>
      </c>
      <c r="T285" s="150">
        <f t="shared" si="5"/>
        <v>0</v>
      </c>
      <c r="U285" s="150">
        <v>0.26200000000000001</v>
      </c>
      <c r="V285" s="150">
        <f t="shared" si="6"/>
        <v>0.78600000000000003</v>
      </c>
      <c r="W285" s="150">
        <v>0</v>
      </c>
      <c r="X285" s="151">
        <f t="shared" si="7"/>
        <v>0</v>
      </c>
      <c r="AR285" s="152" t="s">
        <v>193</v>
      </c>
      <c r="AT285" s="152" t="s">
        <v>162</v>
      </c>
      <c r="AU285" s="152" t="s">
        <v>86</v>
      </c>
      <c r="AY285" s="18" t="s">
        <v>165</v>
      </c>
      <c r="BE285" s="153">
        <f t="shared" si="8"/>
        <v>0</v>
      </c>
      <c r="BF285" s="153">
        <f t="shared" si="9"/>
        <v>0</v>
      </c>
      <c r="BG285" s="153">
        <f t="shared" si="10"/>
        <v>0</v>
      </c>
      <c r="BH285" s="153">
        <f t="shared" si="11"/>
        <v>0</v>
      </c>
      <c r="BI285" s="153">
        <f t="shared" si="12"/>
        <v>0</v>
      </c>
      <c r="BJ285" s="18" t="s">
        <v>84</v>
      </c>
      <c r="BK285" s="153">
        <f t="shared" si="13"/>
        <v>0</v>
      </c>
      <c r="BL285" s="18" t="s">
        <v>174</v>
      </c>
      <c r="BM285" s="152" t="s">
        <v>2384</v>
      </c>
    </row>
    <row r="286" spans="2:65" s="1" customFormat="1" ht="21.75" customHeight="1" x14ac:dyDescent="0.2">
      <c r="B286" s="138"/>
      <c r="C286" s="154" t="s">
        <v>321</v>
      </c>
      <c r="D286" s="154" t="s">
        <v>162</v>
      </c>
      <c r="E286" s="155" t="s">
        <v>2385</v>
      </c>
      <c r="F286" s="156" t="s">
        <v>2386</v>
      </c>
      <c r="G286" s="157" t="s">
        <v>727</v>
      </c>
      <c r="H286" s="158">
        <v>1</v>
      </c>
      <c r="I286" s="159"/>
      <c r="J286" s="160"/>
      <c r="K286" s="161">
        <f t="shared" si="1"/>
        <v>0</v>
      </c>
      <c r="L286" s="160"/>
      <c r="M286" s="162"/>
      <c r="N286" s="163" t="s">
        <v>3</v>
      </c>
      <c r="O286" s="148" t="s">
        <v>45</v>
      </c>
      <c r="P286" s="149">
        <f t="shared" si="2"/>
        <v>0</v>
      </c>
      <c r="Q286" s="149">
        <f t="shared" si="3"/>
        <v>0</v>
      </c>
      <c r="R286" s="149">
        <f t="shared" si="4"/>
        <v>0</v>
      </c>
      <c r="T286" s="150">
        <f t="shared" si="5"/>
        <v>0</v>
      </c>
      <c r="U286" s="150">
        <v>1.054</v>
      </c>
      <c r="V286" s="150">
        <f t="shared" si="6"/>
        <v>1.054</v>
      </c>
      <c r="W286" s="150">
        <v>0</v>
      </c>
      <c r="X286" s="151">
        <f t="shared" si="7"/>
        <v>0</v>
      </c>
      <c r="AR286" s="152" t="s">
        <v>193</v>
      </c>
      <c r="AT286" s="152" t="s">
        <v>162</v>
      </c>
      <c r="AU286" s="152" t="s">
        <v>86</v>
      </c>
      <c r="AY286" s="18" t="s">
        <v>165</v>
      </c>
      <c r="BE286" s="153">
        <f t="shared" si="8"/>
        <v>0</v>
      </c>
      <c r="BF286" s="153">
        <f t="shared" si="9"/>
        <v>0</v>
      </c>
      <c r="BG286" s="153">
        <f t="shared" si="10"/>
        <v>0</v>
      </c>
      <c r="BH286" s="153">
        <f t="shared" si="11"/>
        <v>0</v>
      </c>
      <c r="BI286" s="153">
        <f t="shared" si="12"/>
        <v>0</v>
      </c>
      <c r="BJ286" s="18" t="s">
        <v>84</v>
      </c>
      <c r="BK286" s="153">
        <f t="shared" si="13"/>
        <v>0</v>
      </c>
      <c r="BL286" s="18" t="s">
        <v>174</v>
      </c>
      <c r="BM286" s="152" t="s">
        <v>2387</v>
      </c>
    </row>
    <row r="287" spans="2:65" s="1" customFormat="1" ht="24.15" customHeight="1" x14ac:dyDescent="0.2">
      <c r="B287" s="138"/>
      <c r="C287" s="154" t="s">
        <v>327</v>
      </c>
      <c r="D287" s="154" t="s">
        <v>162</v>
      </c>
      <c r="E287" s="155" t="s">
        <v>2388</v>
      </c>
      <c r="F287" s="156" t="s">
        <v>2389</v>
      </c>
      <c r="G287" s="157" t="s">
        <v>727</v>
      </c>
      <c r="H287" s="158">
        <v>2</v>
      </c>
      <c r="I287" s="159"/>
      <c r="J287" s="160"/>
      <c r="K287" s="161">
        <f t="shared" si="1"/>
        <v>0</v>
      </c>
      <c r="L287" s="160"/>
      <c r="M287" s="162"/>
      <c r="N287" s="163" t="s">
        <v>3</v>
      </c>
      <c r="O287" s="148" t="s">
        <v>45</v>
      </c>
      <c r="P287" s="149">
        <f t="shared" si="2"/>
        <v>0</v>
      </c>
      <c r="Q287" s="149">
        <f t="shared" si="3"/>
        <v>0</v>
      </c>
      <c r="R287" s="149">
        <f t="shared" si="4"/>
        <v>0</v>
      </c>
      <c r="T287" s="150">
        <f t="shared" si="5"/>
        <v>0</v>
      </c>
      <c r="U287" s="150">
        <v>2.8000000000000001E-2</v>
      </c>
      <c r="V287" s="150">
        <f t="shared" si="6"/>
        <v>5.6000000000000001E-2</v>
      </c>
      <c r="W287" s="150">
        <v>0</v>
      </c>
      <c r="X287" s="151">
        <f t="shared" si="7"/>
        <v>0</v>
      </c>
      <c r="AR287" s="152" t="s">
        <v>193</v>
      </c>
      <c r="AT287" s="152" t="s">
        <v>162</v>
      </c>
      <c r="AU287" s="152" t="s">
        <v>86</v>
      </c>
      <c r="AY287" s="18" t="s">
        <v>165</v>
      </c>
      <c r="BE287" s="153">
        <f t="shared" si="8"/>
        <v>0</v>
      </c>
      <c r="BF287" s="153">
        <f t="shared" si="9"/>
        <v>0</v>
      </c>
      <c r="BG287" s="153">
        <f t="shared" si="10"/>
        <v>0</v>
      </c>
      <c r="BH287" s="153">
        <f t="shared" si="11"/>
        <v>0</v>
      </c>
      <c r="BI287" s="153">
        <f t="shared" si="12"/>
        <v>0</v>
      </c>
      <c r="BJ287" s="18" t="s">
        <v>84</v>
      </c>
      <c r="BK287" s="153">
        <f t="shared" si="13"/>
        <v>0</v>
      </c>
      <c r="BL287" s="18" t="s">
        <v>174</v>
      </c>
      <c r="BM287" s="152" t="s">
        <v>2390</v>
      </c>
    </row>
    <row r="288" spans="2:65" s="1" customFormat="1" ht="24.15" customHeight="1" x14ac:dyDescent="0.2">
      <c r="B288" s="138"/>
      <c r="C288" s="154" t="s">
        <v>330</v>
      </c>
      <c r="D288" s="154" t="s">
        <v>162</v>
      </c>
      <c r="E288" s="155" t="s">
        <v>2391</v>
      </c>
      <c r="F288" s="156" t="s">
        <v>2392</v>
      </c>
      <c r="G288" s="157" t="s">
        <v>727</v>
      </c>
      <c r="H288" s="158">
        <v>4</v>
      </c>
      <c r="I288" s="159"/>
      <c r="J288" s="160"/>
      <c r="K288" s="161">
        <f t="shared" si="1"/>
        <v>0</v>
      </c>
      <c r="L288" s="160"/>
      <c r="M288" s="162"/>
      <c r="N288" s="163" t="s">
        <v>3</v>
      </c>
      <c r="O288" s="148" t="s">
        <v>45</v>
      </c>
      <c r="P288" s="149">
        <f t="shared" si="2"/>
        <v>0</v>
      </c>
      <c r="Q288" s="149">
        <f t="shared" si="3"/>
        <v>0</v>
      </c>
      <c r="R288" s="149">
        <f t="shared" si="4"/>
        <v>0</v>
      </c>
      <c r="T288" s="150">
        <f t="shared" si="5"/>
        <v>0</v>
      </c>
      <c r="U288" s="150">
        <v>5.0999999999999997E-2</v>
      </c>
      <c r="V288" s="150">
        <f t="shared" si="6"/>
        <v>0.20399999999999999</v>
      </c>
      <c r="W288" s="150">
        <v>0</v>
      </c>
      <c r="X288" s="151">
        <f t="shared" si="7"/>
        <v>0</v>
      </c>
      <c r="AR288" s="152" t="s">
        <v>193</v>
      </c>
      <c r="AT288" s="152" t="s">
        <v>162</v>
      </c>
      <c r="AU288" s="152" t="s">
        <v>86</v>
      </c>
      <c r="AY288" s="18" t="s">
        <v>165</v>
      </c>
      <c r="BE288" s="153">
        <f t="shared" si="8"/>
        <v>0</v>
      </c>
      <c r="BF288" s="153">
        <f t="shared" si="9"/>
        <v>0</v>
      </c>
      <c r="BG288" s="153">
        <f t="shared" si="10"/>
        <v>0</v>
      </c>
      <c r="BH288" s="153">
        <f t="shared" si="11"/>
        <v>0</v>
      </c>
      <c r="BI288" s="153">
        <f t="shared" si="12"/>
        <v>0</v>
      </c>
      <c r="BJ288" s="18" t="s">
        <v>84</v>
      </c>
      <c r="BK288" s="153">
        <f t="shared" si="13"/>
        <v>0</v>
      </c>
      <c r="BL288" s="18" t="s">
        <v>174</v>
      </c>
      <c r="BM288" s="152" t="s">
        <v>2393</v>
      </c>
    </row>
    <row r="289" spans="2:65" s="1" customFormat="1" ht="24.15" customHeight="1" x14ac:dyDescent="0.2">
      <c r="B289" s="138"/>
      <c r="C289" s="154" t="s">
        <v>333</v>
      </c>
      <c r="D289" s="154" t="s">
        <v>162</v>
      </c>
      <c r="E289" s="155" t="s">
        <v>2394</v>
      </c>
      <c r="F289" s="156" t="s">
        <v>2395</v>
      </c>
      <c r="G289" s="157" t="s">
        <v>727</v>
      </c>
      <c r="H289" s="158">
        <v>4</v>
      </c>
      <c r="I289" s="159"/>
      <c r="J289" s="160"/>
      <c r="K289" s="161">
        <f t="shared" si="1"/>
        <v>0</v>
      </c>
      <c r="L289" s="160"/>
      <c r="M289" s="162"/>
      <c r="N289" s="163" t="s">
        <v>3</v>
      </c>
      <c r="O289" s="148" t="s">
        <v>45</v>
      </c>
      <c r="P289" s="149">
        <f t="shared" si="2"/>
        <v>0</v>
      </c>
      <c r="Q289" s="149">
        <f t="shared" si="3"/>
        <v>0</v>
      </c>
      <c r="R289" s="149">
        <f t="shared" si="4"/>
        <v>0</v>
      </c>
      <c r="T289" s="150">
        <f t="shared" si="5"/>
        <v>0</v>
      </c>
      <c r="U289" s="150">
        <v>6.8000000000000005E-2</v>
      </c>
      <c r="V289" s="150">
        <f t="shared" si="6"/>
        <v>0.27200000000000002</v>
      </c>
      <c r="W289" s="150">
        <v>0</v>
      </c>
      <c r="X289" s="151">
        <f t="shared" si="7"/>
        <v>0</v>
      </c>
      <c r="AR289" s="152" t="s">
        <v>193</v>
      </c>
      <c r="AT289" s="152" t="s">
        <v>162</v>
      </c>
      <c r="AU289" s="152" t="s">
        <v>86</v>
      </c>
      <c r="AY289" s="18" t="s">
        <v>165</v>
      </c>
      <c r="BE289" s="153">
        <f t="shared" si="8"/>
        <v>0</v>
      </c>
      <c r="BF289" s="153">
        <f t="shared" si="9"/>
        <v>0</v>
      </c>
      <c r="BG289" s="153">
        <f t="shared" si="10"/>
        <v>0</v>
      </c>
      <c r="BH289" s="153">
        <f t="shared" si="11"/>
        <v>0</v>
      </c>
      <c r="BI289" s="153">
        <f t="shared" si="12"/>
        <v>0</v>
      </c>
      <c r="BJ289" s="18" t="s">
        <v>84</v>
      </c>
      <c r="BK289" s="153">
        <f t="shared" si="13"/>
        <v>0</v>
      </c>
      <c r="BL289" s="18" t="s">
        <v>174</v>
      </c>
      <c r="BM289" s="152" t="s">
        <v>2396</v>
      </c>
    </row>
    <row r="290" spans="2:65" s="1" customFormat="1" ht="24.15" customHeight="1" x14ac:dyDescent="0.2">
      <c r="B290" s="138"/>
      <c r="C290" s="139" t="s">
        <v>337</v>
      </c>
      <c r="D290" s="139" t="s">
        <v>170</v>
      </c>
      <c r="E290" s="140" t="s">
        <v>2397</v>
      </c>
      <c r="F290" s="141" t="s">
        <v>2398</v>
      </c>
      <c r="G290" s="142" t="s">
        <v>727</v>
      </c>
      <c r="H290" s="143">
        <v>10</v>
      </c>
      <c r="I290" s="144"/>
      <c r="J290" s="144"/>
      <c r="K290" s="145">
        <f t="shared" si="1"/>
        <v>0</v>
      </c>
      <c r="L290" s="146"/>
      <c r="M290" s="33"/>
      <c r="N290" s="147" t="s">
        <v>3</v>
      </c>
      <c r="O290" s="148" t="s">
        <v>45</v>
      </c>
      <c r="P290" s="149">
        <f t="shared" si="2"/>
        <v>0</v>
      </c>
      <c r="Q290" s="149">
        <f t="shared" si="3"/>
        <v>0</v>
      </c>
      <c r="R290" s="149">
        <f t="shared" si="4"/>
        <v>0</v>
      </c>
      <c r="T290" s="150">
        <f t="shared" si="5"/>
        <v>0</v>
      </c>
      <c r="U290" s="150">
        <v>1.248E-2</v>
      </c>
      <c r="V290" s="150">
        <f t="shared" si="6"/>
        <v>0.12479999999999999</v>
      </c>
      <c r="W290" s="150">
        <v>0</v>
      </c>
      <c r="X290" s="151">
        <f t="shared" si="7"/>
        <v>0</v>
      </c>
      <c r="AR290" s="152" t="s">
        <v>174</v>
      </c>
      <c r="AT290" s="152" t="s">
        <v>170</v>
      </c>
      <c r="AU290" s="152" t="s">
        <v>86</v>
      </c>
      <c r="AY290" s="18" t="s">
        <v>165</v>
      </c>
      <c r="BE290" s="153">
        <f t="shared" si="8"/>
        <v>0</v>
      </c>
      <c r="BF290" s="153">
        <f t="shared" si="9"/>
        <v>0</v>
      </c>
      <c r="BG290" s="153">
        <f t="shared" si="10"/>
        <v>0</v>
      </c>
      <c r="BH290" s="153">
        <f t="shared" si="11"/>
        <v>0</v>
      </c>
      <c r="BI290" s="153">
        <f t="shared" si="12"/>
        <v>0</v>
      </c>
      <c r="BJ290" s="18" t="s">
        <v>84</v>
      </c>
      <c r="BK290" s="153">
        <f t="shared" si="13"/>
        <v>0</v>
      </c>
      <c r="BL290" s="18" t="s">
        <v>174</v>
      </c>
      <c r="BM290" s="152" t="s">
        <v>2399</v>
      </c>
    </row>
    <row r="291" spans="2:65" s="1" customFormat="1" ht="24.15" customHeight="1" x14ac:dyDescent="0.2">
      <c r="B291" s="138"/>
      <c r="C291" s="154" t="s">
        <v>340</v>
      </c>
      <c r="D291" s="154" t="s">
        <v>162</v>
      </c>
      <c r="E291" s="155" t="s">
        <v>2400</v>
      </c>
      <c r="F291" s="156" t="s">
        <v>2401</v>
      </c>
      <c r="G291" s="157" t="s">
        <v>727</v>
      </c>
      <c r="H291" s="158">
        <v>10</v>
      </c>
      <c r="I291" s="159"/>
      <c r="J291" s="160"/>
      <c r="K291" s="161">
        <f t="shared" si="1"/>
        <v>0</v>
      </c>
      <c r="L291" s="160"/>
      <c r="M291" s="162"/>
      <c r="N291" s="163" t="s">
        <v>3</v>
      </c>
      <c r="O291" s="148" t="s">
        <v>45</v>
      </c>
      <c r="P291" s="149">
        <f t="shared" si="2"/>
        <v>0</v>
      </c>
      <c r="Q291" s="149">
        <f t="shared" si="3"/>
        <v>0</v>
      </c>
      <c r="R291" s="149">
        <f t="shared" si="4"/>
        <v>0</v>
      </c>
      <c r="T291" s="150">
        <f t="shared" si="5"/>
        <v>0</v>
      </c>
      <c r="U291" s="150">
        <v>0.58499999999999996</v>
      </c>
      <c r="V291" s="150">
        <f t="shared" si="6"/>
        <v>5.85</v>
      </c>
      <c r="W291" s="150">
        <v>0</v>
      </c>
      <c r="X291" s="151">
        <f t="shared" si="7"/>
        <v>0</v>
      </c>
      <c r="AR291" s="152" t="s">
        <v>193</v>
      </c>
      <c r="AT291" s="152" t="s">
        <v>162</v>
      </c>
      <c r="AU291" s="152" t="s">
        <v>86</v>
      </c>
      <c r="AY291" s="18" t="s">
        <v>165</v>
      </c>
      <c r="BE291" s="153">
        <f t="shared" si="8"/>
        <v>0</v>
      </c>
      <c r="BF291" s="153">
        <f t="shared" si="9"/>
        <v>0</v>
      </c>
      <c r="BG291" s="153">
        <f t="shared" si="10"/>
        <v>0</v>
      </c>
      <c r="BH291" s="153">
        <f t="shared" si="11"/>
        <v>0</v>
      </c>
      <c r="BI291" s="153">
        <f t="shared" si="12"/>
        <v>0</v>
      </c>
      <c r="BJ291" s="18" t="s">
        <v>84</v>
      </c>
      <c r="BK291" s="153">
        <f t="shared" si="13"/>
        <v>0</v>
      </c>
      <c r="BL291" s="18" t="s">
        <v>174</v>
      </c>
      <c r="BM291" s="152" t="s">
        <v>2402</v>
      </c>
    </row>
    <row r="292" spans="2:65" s="1" customFormat="1" ht="24.15" customHeight="1" x14ac:dyDescent="0.2">
      <c r="B292" s="138"/>
      <c r="C292" s="139" t="s">
        <v>344</v>
      </c>
      <c r="D292" s="139" t="s">
        <v>170</v>
      </c>
      <c r="E292" s="140" t="s">
        <v>2403</v>
      </c>
      <c r="F292" s="141" t="s">
        <v>2404</v>
      </c>
      <c r="G292" s="142" t="s">
        <v>727</v>
      </c>
      <c r="H292" s="143">
        <v>10</v>
      </c>
      <c r="I292" s="144"/>
      <c r="J292" s="144"/>
      <c r="K292" s="145">
        <f t="shared" si="1"/>
        <v>0</v>
      </c>
      <c r="L292" s="146"/>
      <c r="M292" s="33"/>
      <c r="N292" s="147" t="s">
        <v>3</v>
      </c>
      <c r="O292" s="148" t="s">
        <v>45</v>
      </c>
      <c r="P292" s="149">
        <f t="shared" si="2"/>
        <v>0</v>
      </c>
      <c r="Q292" s="149">
        <f t="shared" si="3"/>
        <v>0</v>
      </c>
      <c r="R292" s="149">
        <f t="shared" si="4"/>
        <v>0</v>
      </c>
      <c r="T292" s="150">
        <f t="shared" si="5"/>
        <v>0</v>
      </c>
      <c r="U292" s="150">
        <v>2.8539999999999999E-2</v>
      </c>
      <c r="V292" s="150">
        <f t="shared" si="6"/>
        <v>0.28539999999999999</v>
      </c>
      <c r="W292" s="150">
        <v>0</v>
      </c>
      <c r="X292" s="151">
        <f t="shared" si="7"/>
        <v>0</v>
      </c>
      <c r="AR292" s="152" t="s">
        <v>174</v>
      </c>
      <c r="AT292" s="152" t="s">
        <v>170</v>
      </c>
      <c r="AU292" s="152" t="s">
        <v>86</v>
      </c>
      <c r="AY292" s="18" t="s">
        <v>165</v>
      </c>
      <c r="BE292" s="153">
        <f t="shared" si="8"/>
        <v>0</v>
      </c>
      <c r="BF292" s="153">
        <f t="shared" si="9"/>
        <v>0</v>
      </c>
      <c r="BG292" s="153">
        <f t="shared" si="10"/>
        <v>0</v>
      </c>
      <c r="BH292" s="153">
        <f t="shared" si="11"/>
        <v>0</v>
      </c>
      <c r="BI292" s="153">
        <f t="shared" si="12"/>
        <v>0</v>
      </c>
      <c r="BJ292" s="18" t="s">
        <v>84</v>
      </c>
      <c r="BK292" s="153">
        <f t="shared" si="13"/>
        <v>0</v>
      </c>
      <c r="BL292" s="18" t="s">
        <v>174</v>
      </c>
      <c r="BM292" s="152" t="s">
        <v>2405</v>
      </c>
    </row>
    <row r="293" spans="2:65" s="1" customFormat="1" ht="21.75" customHeight="1" x14ac:dyDescent="0.2">
      <c r="B293" s="138"/>
      <c r="C293" s="154" t="s">
        <v>348</v>
      </c>
      <c r="D293" s="154" t="s">
        <v>162</v>
      </c>
      <c r="E293" s="155" t="s">
        <v>2406</v>
      </c>
      <c r="F293" s="156" t="s">
        <v>2407</v>
      </c>
      <c r="G293" s="157" t="s">
        <v>178</v>
      </c>
      <c r="H293" s="158">
        <v>10</v>
      </c>
      <c r="I293" s="159"/>
      <c r="J293" s="160"/>
      <c r="K293" s="161">
        <f t="shared" si="1"/>
        <v>0</v>
      </c>
      <c r="L293" s="160"/>
      <c r="M293" s="162"/>
      <c r="N293" s="163" t="s">
        <v>3</v>
      </c>
      <c r="O293" s="148" t="s">
        <v>45</v>
      </c>
      <c r="P293" s="149">
        <f t="shared" si="2"/>
        <v>0</v>
      </c>
      <c r="Q293" s="149">
        <f t="shared" si="3"/>
        <v>0</v>
      </c>
      <c r="R293" s="149">
        <f t="shared" si="4"/>
        <v>0</v>
      </c>
      <c r="T293" s="150">
        <f t="shared" si="5"/>
        <v>0</v>
      </c>
      <c r="U293" s="150">
        <v>0</v>
      </c>
      <c r="V293" s="150">
        <f t="shared" si="6"/>
        <v>0</v>
      </c>
      <c r="W293" s="150">
        <v>0</v>
      </c>
      <c r="X293" s="151">
        <f t="shared" si="7"/>
        <v>0</v>
      </c>
      <c r="AR293" s="152" t="s">
        <v>193</v>
      </c>
      <c r="AT293" s="152" t="s">
        <v>162</v>
      </c>
      <c r="AU293" s="152" t="s">
        <v>86</v>
      </c>
      <c r="AY293" s="18" t="s">
        <v>165</v>
      </c>
      <c r="BE293" s="153">
        <f t="shared" si="8"/>
        <v>0</v>
      </c>
      <c r="BF293" s="153">
        <f t="shared" si="9"/>
        <v>0</v>
      </c>
      <c r="BG293" s="153">
        <f t="shared" si="10"/>
        <v>0</v>
      </c>
      <c r="BH293" s="153">
        <f t="shared" si="11"/>
        <v>0</v>
      </c>
      <c r="BI293" s="153">
        <f t="shared" si="12"/>
        <v>0</v>
      </c>
      <c r="BJ293" s="18" t="s">
        <v>84</v>
      </c>
      <c r="BK293" s="153">
        <f t="shared" si="13"/>
        <v>0</v>
      </c>
      <c r="BL293" s="18" t="s">
        <v>174</v>
      </c>
      <c r="BM293" s="152" t="s">
        <v>2408</v>
      </c>
    </row>
    <row r="294" spans="2:65" s="1" customFormat="1" ht="24.15" customHeight="1" x14ac:dyDescent="0.2">
      <c r="B294" s="138"/>
      <c r="C294" s="139" t="s">
        <v>352</v>
      </c>
      <c r="D294" s="139" t="s">
        <v>170</v>
      </c>
      <c r="E294" s="140" t="s">
        <v>2409</v>
      </c>
      <c r="F294" s="141" t="s">
        <v>2410</v>
      </c>
      <c r="G294" s="142" t="s">
        <v>727</v>
      </c>
      <c r="H294" s="143">
        <v>5</v>
      </c>
      <c r="I294" s="144"/>
      <c r="J294" s="144"/>
      <c r="K294" s="145">
        <f t="shared" si="1"/>
        <v>0</v>
      </c>
      <c r="L294" s="146"/>
      <c r="M294" s="33"/>
      <c r="N294" s="147" t="s">
        <v>3</v>
      </c>
      <c r="O294" s="148" t="s">
        <v>45</v>
      </c>
      <c r="P294" s="149">
        <f t="shared" si="2"/>
        <v>0</v>
      </c>
      <c r="Q294" s="149">
        <f t="shared" si="3"/>
        <v>0</v>
      </c>
      <c r="R294" s="149">
        <f t="shared" si="4"/>
        <v>0</v>
      </c>
      <c r="T294" s="150">
        <f t="shared" si="5"/>
        <v>0</v>
      </c>
      <c r="U294" s="150">
        <v>0</v>
      </c>
      <c r="V294" s="150">
        <f t="shared" si="6"/>
        <v>0</v>
      </c>
      <c r="W294" s="150">
        <v>0.05</v>
      </c>
      <c r="X294" s="151">
        <f t="shared" si="7"/>
        <v>0.25</v>
      </c>
      <c r="AR294" s="152" t="s">
        <v>174</v>
      </c>
      <c r="AT294" s="152" t="s">
        <v>170</v>
      </c>
      <c r="AU294" s="152" t="s">
        <v>86</v>
      </c>
      <c r="AY294" s="18" t="s">
        <v>165</v>
      </c>
      <c r="BE294" s="153">
        <f t="shared" si="8"/>
        <v>0</v>
      </c>
      <c r="BF294" s="153">
        <f t="shared" si="9"/>
        <v>0</v>
      </c>
      <c r="BG294" s="153">
        <f t="shared" si="10"/>
        <v>0</v>
      </c>
      <c r="BH294" s="153">
        <f t="shared" si="11"/>
        <v>0</v>
      </c>
      <c r="BI294" s="153">
        <f t="shared" si="12"/>
        <v>0</v>
      </c>
      <c r="BJ294" s="18" t="s">
        <v>84</v>
      </c>
      <c r="BK294" s="153">
        <f t="shared" si="13"/>
        <v>0</v>
      </c>
      <c r="BL294" s="18" t="s">
        <v>174</v>
      </c>
      <c r="BM294" s="152" t="s">
        <v>2411</v>
      </c>
    </row>
    <row r="295" spans="2:65" s="1" customFormat="1" ht="24.15" customHeight="1" x14ac:dyDescent="0.2">
      <c r="B295" s="138"/>
      <c r="C295" s="139" t="s">
        <v>356</v>
      </c>
      <c r="D295" s="139" t="s">
        <v>170</v>
      </c>
      <c r="E295" s="140" t="s">
        <v>2412</v>
      </c>
      <c r="F295" s="141" t="s">
        <v>2413</v>
      </c>
      <c r="G295" s="142" t="s">
        <v>727</v>
      </c>
      <c r="H295" s="143">
        <v>10</v>
      </c>
      <c r="I295" s="144"/>
      <c r="J295" s="144"/>
      <c r="K295" s="145">
        <f t="shared" si="1"/>
        <v>0</v>
      </c>
      <c r="L295" s="146"/>
      <c r="M295" s="33"/>
      <c r="N295" s="147" t="s">
        <v>3</v>
      </c>
      <c r="O295" s="148" t="s">
        <v>45</v>
      </c>
      <c r="P295" s="149">
        <f t="shared" si="2"/>
        <v>0</v>
      </c>
      <c r="Q295" s="149">
        <f t="shared" si="3"/>
        <v>0</v>
      </c>
      <c r="R295" s="149">
        <f t="shared" si="4"/>
        <v>0</v>
      </c>
      <c r="T295" s="150">
        <f t="shared" si="5"/>
        <v>0</v>
      </c>
      <c r="U295" s="150">
        <v>0.21734000000000001</v>
      </c>
      <c r="V295" s="150">
        <f t="shared" si="6"/>
        <v>2.1734</v>
      </c>
      <c r="W295" s="150">
        <v>0</v>
      </c>
      <c r="X295" s="151">
        <f t="shared" si="7"/>
        <v>0</v>
      </c>
      <c r="AR295" s="152" t="s">
        <v>174</v>
      </c>
      <c r="AT295" s="152" t="s">
        <v>170</v>
      </c>
      <c r="AU295" s="152" t="s">
        <v>86</v>
      </c>
      <c r="AY295" s="18" t="s">
        <v>165</v>
      </c>
      <c r="BE295" s="153">
        <f t="shared" si="8"/>
        <v>0</v>
      </c>
      <c r="BF295" s="153">
        <f t="shared" si="9"/>
        <v>0</v>
      </c>
      <c r="BG295" s="153">
        <f t="shared" si="10"/>
        <v>0</v>
      </c>
      <c r="BH295" s="153">
        <f t="shared" si="11"/>
        <v>0</v>
      </c>
      <c r="BI295" s="153">
        <f t="shared" si="12"/>
        <v>0</v>
      </c>
      <c r="BJ295" s="18" t="s">
        <v>84</v>
      </c>
      <c r="BK295" s="153">
        <f t="shared" si="13"/>
        <v>0</v>
      </c>
      <c r="BL295" s="18" t="s">
        <v>174</v>
      </c>
      <c r="BM295" s="152" t="s">
        <v>2414</v>
      </c>
    </row>
    <row r="296" spans="2:65" s="1" customFormat="1" ht="24.15" customHeight="1" x14ac:dyDescent="0.2">
      <c r="B296" s="138"/>
      <c r="C296" s="154" t="s">
        <v>360</v>
      </c>
      <c r="D296" s="154" t="s">
        <v>162</v>
      </c>
      <c r="E296" s="155" t="s">
        <v>2415</v>
      </c>
      <c r="F296" s="156" t="s">
        <v>2416</v>
      </c>
      <c r="G296" s="157" t="s">
        <v>727</v>
      </c>
      <c r="H296" s="158">
        <v>10</v>
      </c>
      <c r="I296" s="159"/>
      <c r="J296" s="160"/>
      <c r="K296" s="161">
        <f t="shared" si="1"/>
        <v>0</v>
      </c>
      <c r="L296" s="160"/>
      <c r="M296" s="162"/>
      <c r="N296" s="163" t="s">
        <v>3</v>
      </c>
      <c r="O296" s="148" t="s">
        <v>45</v>
      </c>
      <c r="P296" s="149">
        <f t="shared" si="2"/>
        <v>0</v>
      </c>
      <c r="Q296" s="149">
        <f t="shared" si="3"/>
        <v>0</v>
      </c>
      <c r="R296" s="149">
        <f t="shared" si="4"/>
        <v>0</v>
      </c>
      <c r="T296" s="150">
        <f t="shared" si="5"/>
        <v>0</v>
      </c>
      <c r="U296" s="150">
        <v>0.19600000000000001</v>
      </c>
      <c r="V296" s="150">
        <f t="shared" si="6"/>
        <v>1.96</v>
      </c>
      <c r="W296" s="150">
        <v>0</v>
      </c>
      <c r="X296" s="151">
        <f t="shared" si="7"/>
        <v>0</v>
      </c>
      <c r="AR296" s="152" t="s">
        <v>193</v>
      </c>
      <c r="AT296" s="152" t="s">
        <v>162</v>
      </c>
      <c r="AU296" s="152" t="s">
        <v>86</v>
      </c>
      <c r="AY296" s="18" t="s">
        <v>165</v>
      </c>
      <c r="BE296" s="153">
        <f t="shared" si="8"/>
        <v>0</v>
      </c>
      <c r="BF296" s="153">
        <f t="shared" si="9"/>
        <v>0</v>
      </c>
      <c r="BG296" s="153">
        <f t="shared" si="10"/>
        <v>0</v>
      </c>
      <c r="BH296" s="153">
        <f t="shared" si="11"/>
        <v>0</v>
      </c>
      <c r="BI296" s="153">
        <f t="shared" si="12"/>
        <v>0</v>
      </c>
      <c r="BJ296" s="18" t="s">
        <v>84</v>
      </c>
      <c r="BK296" s="153">
        <f t="shared" si="13"/>
        <v>0</v>
      </c>
      <c r="BL296" s="18" t="s">
        <v>174</v>
      </c>
      <c r="BM296" s="152" t="s">
        <v>2417</v>
      </c>
    </row>
    <row r="297" spans="2:65" s="1" customFormat="1" ht="24.15" customHeight="1" x14ac:dyDescent="0.2">
      <c r="B297" s="138"/>
      <c r="C297" s="139" t="s">
        <v>364</v>
      </c>
      <c r="D297" s="139" t="s">
        <v>170</v>
      </c>
      <c r="E297" s="140" t="s">
        <v>2017</v>
      </c>
      <c r="F297" s="141" t="s">
        <v>2018</v>
      </c>
      <c r="G297" s="142" t="s">
        <v>727</v>
      </c>
      <c r="H297" s="143">
        <v>1</v>
      </c>
      <c r="I297" s="144"/>
      <c r="J297" s="144"/>
      <c r="K297" s="145">
        <f t="shared" si="1"/>
        <v>0</v>
      </c>
      <c r="L297" s="146"/>
      <c r="M297" s="33"/>
      <c r="N297" s="147" t="s">
        <v>3</v>
      </c>
      <c r="O297" s="148" t="s">
        <v>45</v>
      </c>
      <c r="P297" s="149">
        <f t="shared" si="2"/>
        <v>0</v>
      </c>
      <c r="Q297" s="149">
        <f t="shared" si="3"/>
        <v>0</v>
      </c>
      <c r="R297" s="149">
        <f t="shared" si="4"/>
        <v>0</v>
      </c>
      <c r="T297" s="150">
        <f t="shared" si="5"/>
        <v>0</v>
      </c>
      <c r="U297" s="150">
        <v>0.21734000000000001</v>
      </c>
      <c r="V297" s="150">
        <f t="shared" si="6"/>
        <v>0.21734000000000001</v>
      </c>
      <c r="W297" s="150">
        <v>0</v>
      </c>
      <c r="X297" s="151">
        <f t="shared" si="7"/>
        <v>0</v>
      </c>
      <c r="AR297" s="152" t="s">
        <v>174</v>
      </c>
      <c r="AT297" s="152" t="s">
        <v>170</v>
      </c>
      <c r="AU297" s="152" t="s">
        <v>86</v>
      </c>
      <c r="AY297" s="18" t="s">
        <v>165</v>
      </c>
      <c r="BE297" s="153">
        <f t="shared" si="8"/>
        <v>0</v>
      </c>
      <c r="BF297" s="153">
        <f t="shared" si="9"/>
        <v>0</v>
      </c>
      <c r="BG297" s="153">
        <f t="shared" si="10"/>
        <v>0</v>
      </c>
      <c r="BH297" s="153">
        <f t="shared" si="11"/>
        <v>0</v>
      </c>
      <c r="BI297" s="153">
        <f t="shared" si="12"/>
        <v>0</v>
      </c>
      <c r="BJ297" s="18" t="s">
        <v>84</v>
      </c>
      <c r="BK297" s="153">
        <f t="shared" si="13"/>
        <v>0</v>
      </c>
      <c r="BL297" s="18" t="s">
        <v>174</v>
      </c>
      <c r="BM297" s="152" t="s">
        <v>2418</v>
      </c>
    </row>
    <row r="298" spans="2:65" s="1" customFormat="1" ht="16.5" customHeight="1" x14ac:dyDescent="0.2">
      <c r="B298" s="138"/>
      <c r="C298" s="154" t="s">
        <v>368</v>
      </c>
      <c r="D298" s="154" t="s">
        <v>162</v>
      </c>
      <c r="E298" s="155" t="s">
        <v>2419</v>
      </c>
      <c r="F298" s="156" t="s">
        <v>2420</v>
      </c>
      <c r="G298" s="157" t="s">
        <v>727</v>
      </c>
      <c r="H298" s="158">
        <v>1</v>
      </c>
      <c r="I298" s="159"/>
      <c r="J298" s="160"/>
      <c r="K298" s="161">
        <f t="shared" si="1"/>
        <v>0</v>
      </c>
      <c r="L298" s="160"/>
      <c r="M298" s="162"/>
      <c r="N298" s="163" t="s">
        <v>3</v>
      </c>
      <c r="O298" s="148" t="s">
        <v>45</v>
      </c>
      <c r="P298" s="149">
        <f t="shared" si="2"/>
        <v>0</v>
      </c>
      <c r="Q298" s="149">
        <f t="shared" si="3"/>
        <v>0</v>
      </c>
      <c r="R298" s="149">
        <f t="shared" si="4"/>
        <v>0</v>
      </c>
      <c r="T298" s="150">
        <f t="shared" si="5"/>
        <v>0</v>
      </c>
      <c r="U298" s="150">
        <v>5.2400000000000002E-2</v>
      </c>
      <c r="V298" s="150">
        <f t="shared" si="6"/>
        <v>5.2400000000000002E-2</v>
      </c>
      <c r="W298" s="150">
        <v>0</v>
      </c>
      <c r="X298" s="151">
        <f t="shared" si="7"/>
        <v>0</v>
      </c>
      <c r="AR298" s="152" t="s">
        <v>193</v>
      </c>
      <c r="AT298" s="152" t="s">
        <v>162</v>
      </c>
      <c r="AU298" s="152" t="s">
        <v>86</v>
      </c>
      <c r="AY298" s="18" t="s">
        <v>165</v>
      </c>
      <c r="BE298" s="153">
        <f t="shared" si="8"/>
        <v>0</v>
      </c>
      <c r="BF298" s="153">
        <f t="shared" si="9"/>
        <v>0</v>
      </c>
      <c r="BG298" s="153">
        <f t="shared" si="10"/>
        <v>0</v>
      </c>
      <c r="BH298" s="153">
        <f t="shared" si="11"/>
        <v>0</v>
      </c>
      <c r="BI298" s="153">
        <f t="shared" si="12"/>
        <v>0</v>
      </c>
      <c r="BJ298" s="18" t="s">
        <v>84</v>
      </c>
      <c r="BK298" s="153">
        <f t="shared" si="13"/>
        <v>0</v>
      </c>
      <c r="BL298" s="18" t="s">
        <v>174</v>
      </c>
      <c r="BM298" s="152" t="s">
        <v>2421</v>
      </c>
    </row>
    <row r="299" spans="2:65" s="1" customFormat="1" ht="21.75" customHeight="1" x14ac:dyDescent="0.2">
      <c r="B299" s="138"/>
      <c r="C299" s="139" t="s">
        <v>372</v>
      </c>
      <c r="D299" s="139" t="s">
        <v>170</v>
      </c>
      <c r="E299" s="140" t="s">
        <v>2422</v>
      </c>
      <c r="F299" s="141" t="s">
        <v>2423</v>
      </c>
      <c r="G299" s="142" t="s">
        <v>173</v>
      </c>
      <c r="H299" s="143">
        <v>304.7</v>
      </c>
      <c r="I299" s="144"/>
      <c r="J299" s="144"/>
      <c r="K299" s="145">
        <f t="shared" si="1"/>
        <v>0</v>
      </c>
      <c r="L299" s="146"/>
      <c r="M299" s="33"/>
      <c r="N299" s="147" t="s">
        <v>3</v>
      </c>
      <c r="O299" s="148" t="s">
        <v>45</v>
      </c>
      <c r="P299" s="149">
        <f t="shared" si="2"/>
        <v>0</v>
      </c>
      <c r="Q299" s="149">
        <f t="shared" si="3"/>
        <v>0</v>
      </c>
      <c r="R299" s="149">
        <f t="shared" si="4"/>
        <v>0</v>
      </c>
      <c r="T299" s="150">
        <f t="shared" si="5"/>
        <v>0</v>
      </c>
      <c r="U299" s="150">
        <v>1.2999999999999999E-4</v>
      </c>
      <c r="V299" s="150">
        <f t="shared" si="6"/>
        <v>3.9610999999999993E-2</v>
      </c>
      <c r="W299" s="150">
        <v>0</v>
      </c>
      <c r="X299" s="151">
        <f t="shared" si="7"/>
        <v>0</v>
      </c>
      <c r="AR299" s="152" t="s">
        <v>174</v>
      </c>
      <c r="AT299" s="152" t="s">
        <v>170</v>
      </c>
      <c r="AU299" s="152" t="s">
        <v>86</v>
      </c>
      <c r="AY299" s="18" t="s">
        <v>165</v>
      </c>
      <c r="BE299" s="153">
        <f t="shared" si="8"/>
        <v>0</v>
      </c>
      <c r="BF299" s="153">
        <f t="shared" si="9"/>
        <v>0</v>
      </c>
      <c r="BG299" s="153">
        <f t="shared" si="10"/>
        <v>0</v>
      </c>
      <c r="BH299" s="153">
        <f t="shared" si="11"/>
        <v>0</v>
      </c>
      <c r="BI299" s="153">
        <f t="shared" si="12"/>
        <v>0</v>
      </c>
      <c r="BJ299" s="18" t="s">
        <v>84</v>
      </c>
      <c r="BK299" s="153">
        <f t="shared" si="13"/>
        <v>0</v>
      </c>
      <c r="BL299" s="18" t="s">
        <v>174</v>
      </c>
      <c r="BM299" s="152" t="s">
        <v>2424</v>
      </c>
    </row>
    <row r="300" spans="2:65" s="12" customFormat="1" x14ac:dyDescent="0.2">
      <c r="B300" s="164"/>
      <c r="D300" s="165" t="s">
        <v>603</v>
      </c>
      <c r="E300" s="166" t="s">
        <v>3</v>
      </c>
      <c r="F300" s="167" t="s">
        <v>2425</v>
      </c>
      <c r="H300" s="168">
        <v>199.9</v>
      </c>
      <c r="I300" s="169"/>
      <c r="J300" s="169"/>
      <c r="M300" s="164"/>
      <c r="N300" s="170"/>
      <c r="X300" s="171"/>
      <c r="AT300" s="166" t="s">
        <v>603</v>
      </c>
      <c r="AU300" s="166" t="s">
        <v>86</v>
      </c>
      <c r="AV300" s="12" t="s">
        <v>86</v>
      </c>
      <c r="AW300" s="12" t="s">
        <v>5</v>
      </c>
      <c r="AX300" s="12" t="s">
        <v>76</v>
      </c>
      <c r="AY300" s="166" t="s">
        <v>165</v>
      </c>
    </row>
    <row r="301" spans="2:65" s="12" customFormat="1" x14ac:dyDescent="0.2">
      <c r="B301" s="164"/>
      <c r="D301" s="165" t="s">
        <v>603</v>
      </c>
      <c r="E301" s="166" t="s">
        <v>3</v>
      </c>
      <c r="F301" s="167" t="s">
        <v>2426</v>
      </c>
      <c r="H301" s="168">
        <v>104.8</v>
      </c>
      <c r="I301" s="169"/>
      <c r="J301" s="169"/>
      <c r="M301" s="164"/>
      <c r="N301" s="170"/>
      <c r="X301" s="171"/>
      <c r="AT301" s="166" t="s">
        <v>603</v>
      </c>
      <c r="AU301" s="166" t="s">
        <v>86</v>
      </c>
      <c r="AV301" s="12" t="s">
        <v>86</v>
      </c>
      <c r="AW301" s="12" t="s">
        <v>5</v>
      </c>
      <c r="AX301" s="12" t="s">
        <v>76</v>
      </c>
      <c r="AY301" s="166" t="s">
        <v>165</v>
      </c>
    </row>
    <row r="302" spans="2:65" s="13" customFormat="1" x14ac:dyDescent="0.2">
      <c r="B302" s="172"/>
      <c r="D302" s="165" t="s">
        <v>603</v>
      </c>
      <c r="E302" s="173" t="s">
        <v>3</v>
      </c>
      <c r="F302" s="174" t="s">
        <v>606</v>
      </c>
      <c r="H302" s="175">
        <v>304.7</v>
      </c>
      <c r="I302" s="176"/>
      <c r="J302" s="176"/>
      <c r="M302" s="172"/>
      <c r="N302" s="177"/>
      <c r="X302" s="178"/>
      <c r="AT302" s="173" t="s">
        <v>603</v>
      </c>
      <c r="AU302" s="173" t="s">
        <v>86</v>
      </c>
      <c r="AV302" s="13" t="s">
        <v>174</v>
      </c>
      <c r="AW302" s="13" t="s">
        <v>5</v>
      </c>
      <c r="AX302" s="13" t="s">
        <v>84</v>
      </c>
      <c r="AY302" s="173" t="s">
        <v>165</v>
      </c>
    </row>
    <row r="303" spans="2:65" s="1" customFormat="1" ht="24.15" customHeight="1" x14ac:dyDescent="0.2">
      <c r="B303" s="138"/>
      <c r="C303" s="139" t="s">
        <v>375</v>
      </c>
      <c r="D303" s="139" t="s">
        <v>170</v>
      </c>
      <c r="E303" s="140" t="s">
        <v>2427</v>
      </c>
      <c r="F303" s="141" t="s">
        <v>2428</v>
      </c>
      <c r="G303" s="142" t="s">
        <v>178</v>
      </c>
      <c r="H303" s="143">
        <v>1</v>
      </c>
      <c r="I303" s="144"/>
      <c r="J303" s="144"/>
      <c r="K303" s="145">
        <f>ROUND(P303*H303,2)</f>
        <v>0</v>
      </c>
      <c r="L303" s="146"/>
      <c r="M303" s="33"/>
      <c r="N303" s="147" t="s">
        <v>3</v>
      </c>
      <c r="O303" s="148" t="s">
        <v>45</v>
      </c>
      <c r="P303" s="149">
        <f>I303+J303</f>
        <v>0</v>
      </c>
      <c r="Q303" s="149">
        <f>ROUND(I303*H303,2)</f>
        <v>0</v>
      </c>
      <c r="R303" s="149">
        <f>ROUND(J303*H303,2)</f>
        <v>0</v>
      </c>
      <c r="T303" s="150">
        <f>S303*H303</f>
        <v>0</v>
      </c>
      <c r="U303" s="150">
        <v>0</v>
      </c>
      <c r="V303" s="150">
        <f>U303*H303</f>
        <v>0</v>
      </c>
      <c r="W303" s="150">
        <v>0</v>
      </c>
      <c r="X303" s="151">
        <f>W303*H303</f>
        <v>0</v>
      </c>
      <c r="AR303" s="152" t="s">
        <v>2429</v>
      </c>
      <c r="AT303" s="152" t="s">
        <v>170</v>
      </c>
      <c r="AU303" s="152" t="s">
        <v>86</v>
      </c>
      <c r="AY303" s="18" t="s">
        <v>165</v>
      </c>
      <c r="BE303" s="153">
        <f>IF(O303="základní",K303,0)</f>
        <v>0</v>
      </c>
      <c r="BF303" s="153">
        <f>IF(O303="snížená",K303,0)</f>
        <v>0</v>
      </c>
      <c r="BG303" s="153">
        <f>IF(O303="zákl. přenesená",K303,0)</f>
        <v>0</v>
      </c>
      <c r="BH303" s="153">
        <f>IF(O303="sníž. přenesená",K303,0)</f>
        <v>0</v>
      </c>
      <c r="BI303" s="153">
        <f>IF(O303="nulová",K303,0)</f>
        <v>0</v>
      </c>
      <c r="BJ303" s="18" t="s">
        <v>84</v>
      </c>
      <c r="BK303" s="153">
        <f>ROUND(P303*H303,2)</f>
        <v>0</v>
      </c>
      <c r="BL303" s="18" t="s">
        <v>2429</v>
      </c>
      <c r="BM303" s="152" t="s">
        <v>2430</v>
      </c>
    </row>
    <row r="304" spans="2:65" s="1" customFormat="1" ht="16.5" customHeight="1" x14ac:dyDescent="0.2">
      <c r="B304" s="138"/>
      <c r="C304" s="139" t="s">
        <v>378</v>
      </c>
      <c r="D304" s="139" t="s">
        <v>170</v>
      </c>
      <c r="E304" s="140" t="s">
        <v>2431</v>
      </c>
      <c r="F304" s="141" t="s">
        <v>2432</v>
      </c>
      <c r="G304" s="142" t="s">
        <v>788</v>
      </c>
      <c r="H304" s="143">
        <v>1</v>
      </c>
      <c r="I304" s="144"/>
      <c r="J304" s="144"/>
      <c r="K304" s="145">
        <f>ROUND(P304*H304,2)</f>
        <v>0</v>
      </c>
      <c r="L304" s="146"/>
      <c r="M304" s="33"/>
      <c r="N304" s="147" t="s">
        <v>3</v>
      </c>
      <c r="O304" s="148" t="s">
        <v>45</v>
      </c>
      <c r="P304" s="149">
        <f>I304+J304</f>
        <v>0</v>
      </c>
      <c r="Q304" s="149">
        <f>ROUND(I304*H304,2)</f>
        <v>0</v>
      </c>
      <c r="R304" s="149">
        <f>ROUND(J304*H304,2)</f>
        <v>0</v>
      </c>
      <c r="T304" s="150">
        <f>S304*H304</f>
        <v>0</v>
      </c>
      <c r="U304" s="150">
        <v>0</v>
      </c>
      <c r="V304" s="150">
        <f>U304*H304</f>
        <v>0</v>
      </c>
      <c r="W304" s="150">
        <v>0</v>
      </c>
      <c r="X304" s="151">
        <f>W304*H304</f>
        <v>0</v>
      </c>
      <c r="AR304" s="152" t="s">
        <v>2429</v>
      </c>
      <c r="AT304" s="152" t="s">
        <v>170</v>
      </c>
      <c r="AU304" s="152" t="s">
        <v>86</v>
      </c>
      <c r="AY304" s="18" t="s">
        <v>165</v>
      </c>
      <c r="BE304" s="153">
        <f>IF(O304="základní",K304,0)</f>
        <v>0</v>
      </c>
      <c r="BF304" s="153">
        <f>IF(O304="snížená",K304,0)</f>
        <v>0</v>
      </c>
      <c r="BG304" s="153">
        <f>IF(O304="zákl. přenesená",K304,0)</f>
        <v>0</v>
      </c>
      <c r="BH304" s="153">
        <f>IF(O304="sníž. přenesená",K304,0)</f>
        <v>0</v>
      </c>
      <c r="BI304" s="153">
        <f>IF(O304="nulová",K304,0)</f>
        <v>0</v>
      </c>
      <c r="BJ304" s="18" t="s">
        <v>84</v>
      </c>
      <c r="BK304" s="153">
        <f>ROUND(P304*H304,2)</f>
        <v>0</v>
      </c>
      <c r="BL304" s="18" t="s">
        <v>2429</v>
      </c>
      <c r="BM304" s="152" t="s">
        <v>2433</v>
      </c>
    </row>
    <row r="305" spans="2:65" s="1" customFormat="1" ht="16.5" customHeight="1" x14ac:dyDescent="0.2">
      <c r="B305" s="138"/>
      <c r="C305" s="139" t="s">
        <v>381</v>
      </c>
      <c r="D305" s="139" t="s">
        <v>170</v>
      </c>
      <c r="E305" s="140" t="s">
        <v>2434</v>
      </c>
      <c r="F305" s="141" t="s">
        <v>2435</v>
      </c>
      <c r="G305" s="142" t="s">
        <v>788</v>
      </c>
      <c r="H305" s="143">
        <v>1</v>
      </c>
      <c r="I305" s="144"/>
      <c r="J305" s="144"/>
      <c r="K305" s="145">
        <f>ROUND(P305*H305,2)</f>
        <v>0</v>
      </c>
      <c r="L305" s="146"/>
      <c r="M305" s="33"/>
      <c r="N305" s="147" t="s">
        <v>3</v>
      </c>
      <c r="O305" s="148" t="s">
        <v>45</v>
      </c>
      <c r="P305" s="149">
        <f>I305+J305</f>
        <v>0</v>
      </c>
      <c r="Q305" s="149">
        <f>ROUND(I305*H305,2)</f>
        <v>0</v>
      </c>
      <c r="R305" s="149">
        <f>ROUND(J305*H305,2)</f>
        <v>0</v>
      </c>
      <c r="T305" s="150">
        <f>S305*H305</f>
        <v>0</v>
      </c>
      <c r="U305" s="150">
        <v>0</v>
      </c>
      <c r="V305" s="150">
        <f>U305*H305</f>
        <v>0</v>
      </c>
      <c r="W305" s="150">
        <v>0</v>
      </c>
      <c r="X305" s="151">
        <f>W305*H305</f>
        <v>0</v>
      </c>
      <c r="AR305" s="152" t="s">
        <v>2429</v>
      </c>
      <c r="AT305" s="152" t="s">
        <v>170</v>
      </c>
      <c r="AU305" s="152" t="s">
        <v>86</v>
      </c>
      <c r="AY305" s="18" t="s">
        <v>165</v>
      </c>
      <c r="BE305" s="153">
        <f>IF(O305="základní",K305,0)</f>
        <v>0</v>
      </c>
      <c r="BF305" s="153">
        <f>IF(O305="snížená",K305,0)</f>
        <v>0</v>
      </c>
      <c r="BG305" s="153">
        <f>IF(O305="zákl. přenesená",K305,0)</f>
        <v>0</v>
      </c>
      <c r="BH305" s="153">
        <f>IF(O305="sníž. přenesená",K305,0)</f>
        <v>0</v>
      </c>
      <c r="BI305" s="153">
        <f>IF(O305="nulová",K305,0)</f>
        <v>0</v>
      </c>
      <c r="BJ305" s="18" t="s">
        <v>84</v>
      </c>
      <c r="BK305" s="153">
        <f>ROUND(P305*H305,2)</f>
        <v>0</v>
      </c>
      <c r="BL305" s="18" t="s">
        <v>2429</v>
      </c>
      <c r="BM305" s="152" t="s">
        <v>2436</v>
      </c>
    </row>
    <row r="306" spans="2:65" s="1" customFormat="1" ht="16.5" customHeight="1" x14ac:dyDescent="0.2">
      <c r="B306" s="138"/>
      <c r="C306" s="139" t="s">
        <v>384</v>
      </c>
      <c r="D306" s="139" t="s">
        <v>170</v>
      </c>
      <c r="E306" s="140" t="s">
        <v>2437</v>
      </c>
      <c r="F306" s="141" t="s">
        <v>2438</v>
      </c>
      <c r="G306" s="142" t="s">
        <v>788</v>
      </c>
      <c r="H306" s="143">
        <v>1</v>
      </c>
      <c r="I306" s="144"/>
      <c r="J306" s="144"/>
      <c r="K306" s="145">
        <f>ROUND(P306*H306,2)</f>
        <v>0</v>
      </c>
      <c r="L306" s="146"/>
      <c r="M306" s="33"/>
      <c r="N306" s="147" t="s">
        <v>3</v>
      </c>
      <c r="O306" s="148" t="s">
        <v>45</v>
      </c>
      <c r="P306" s="149">
        <f>I306+J306</f>
        <v>0</v>
      </c>
      <c r="Q306" s="149">
        <f>ROUND(I306*H306,2)</f>
        <v>0</v>
      </c>
      <c r="R306" s="149">
        <f>ROUND(J306*H306,2)</f>
        <v>0</v>
      </c>
      <c r="T306" s="150">
        <f>S306*H306</f>
        <v>0</v>
      </c>
      <c r="U306" s="150">
        <v>0</v>
      </c>
      <c r="V306" s="150">
        <f>U306*H306</f>
        <v>0</v>
      </c>
      <c r="W306" s="150">
        <v>0</v>
      </c>
      <c r="X306" s="151">
        <f>W306*H306</f>
        <v>0</v>
      </c>
      <c r="AR306" s="152" t="s">
        <v>2429</v>
      </c>
      <c r="AT306" s="152" t="s">
        <v>170</v>
      </c>
      <c r="AU306" s="152" t="s">
        <v>86</v>
      </c>
      <c r="AY306" s="18" t="s">
        <v>165</v>
      </c>
      <c r="BE306" s="153">
        <f>IF(O306="základní",K306,0)</f>
        <v>0</v>
      </c>
      <c r="BF306" s="153">
        <f>IF(O306="snížená",K306,0)</f>
        <v>0</v>
      </c>
      <c r="BG306" s="153">
        <f>IF(O306="zákl. přenesená",K306,0)</f>
        <v>0</v>
      </c>
      <c r="BH306" s="153">
        <f>IF(O306="sníž. přenesená",K306,0)</f>
        <v>0</v>
      </c>
      <c r="BI306" s="153">
        <f>IF(O306="nulová",K306,0)</f>
        <v>0</v>
      </c>
      <c r="BJ306" s="18" t="s">
        <v>84</v>
      </c>
      <c r="BK306" s="153">
        <f>ROUND(P306*H306,2)</f>
        <v>0</v>
      </c>
      <c r="BL306" s="18" t="s">
        <v>2429</v>
      </c>
      <c r="BM306" s="152" t="s">
        <v>2439</v>
      </c>
    </row>
    <row r="307" spans="2:65" s="11" customFormat="1" ht="22.75" customHeight="1" x14ac:dyDescent="0.25">
      <c r="B307" s="125"/>
      <c r="D307" s="126" t="s">
        <v>75</v>
      </c>
      <c r="E307" s="136" t="s">
        <v>546</v>
      </c>
      <c r="F307" s="136" t="s">
        <v>2440</v>
      </c>
      <c r="I307" s="128"/>
      <c r="J307" s="128"/>
      <c r="K307" s="137">
        <f>BK307</f>
        <v>0</v>
      </c>
      <c r="M307" s="125"/>
      <c r="N307" s="130"/>
      <c r="Q307" s="131">
        <f>Q308</f>
        <v>0</v>
      </c>
      <c r="R307" s="131">
        <f>R308</f>
        <v>0</v>
      </c>
      <c r="T307" s="132">
        <f>T308</f>
        <v>0</v>
      </c>
      <c r="V307" s="132">
        <f>V308</f>
        <v>0</v>
      </c>
      <c r="X307" s="133">
        <f>X308</f>
        <v>0</v>
      </c>
      <c r="AR307" s="126" t="s">
        <v>84</v>
      </c>
      <c r="AT307" s="134" t="s">
        <v>75</v>
      </c>
      <c r="AU307" s="134" t="s">
        <v>84</v>
      </c>
      <c r="AY307" s="126" t="s">
        <v>165</v>
      </c>
      <c r="BK307" s="135">
        <f>BK308</f>
        <v>0</v>
      </c>
    </row>
    <row r="308" spans="2:65" s="1" customFormat="1" ht="24.15" customHeight="1" x14ac:dyDescent="0.2">
      <c r="B308" s="138"/>
      <c r="C308" s="139" t="s">
        <v>387</v>
      </c>
      <c r="D308" s="139" t="s">
        <v>170</v>
      </c>
      <c r="E308" s="140" t="s">
        <v>2441</v>
      </c>
      <c r="F308" s="141" t="s">
        <v>2442</v>
      </c>
      <c r="G308" s="142" t="s">
        <v>1366</v>
      </c>
      <c r="H308" s="143">
        <v>5.8959999999999999</v>
      </c>
      <c r="I308" s="144"/>
      <c r="J308" s="144"/>
      <c r="K308" s="145">
        <f>ROUND(P308*H308,2)</f>
        <v>0</v>
      </c>
      <c r="L308" s="146"/>
      <c r="M308" s="33"/>
      <c r="N308" s="147" t="s">
        <v>3</v>
      </c>
      <c r="O308" s="148" t="s">
        <v>45</v>
      </c>
      <c r="P308" s="149">
        <f>I308+J308</f>
        <v>0</v>
      </c>
      <c r="Q308" s="149">
        <f>ROUND(I308*H308,2)</f>
        <v>0</v>
      </c>
      <c r="R308" s="149">
        <f>ROUND(J308*H308,2)</f>
        <v>0</v>
      </c>
      <c r="T308" s="150">
        <f>S308*H308</f>
        <v>0</v>
      </c>
      <c r="U308" s="150">
        <v>0</v>
      </c>
      <c r="V308" s="150">
        <f>U308*H308</f>
        <v>0</v>
      </c>
      <c r="W308" s="150">
        <v>0</v>
      </c>
      <c r="X308" s="151">
        <f>W308*H308</f>
        <v>0</v>
      </c>
      <c r="AR308" s="152" t="s">
        <v>174</v>
      </c>
      <c r="AT308" s="152" t="s">
        <v>170</v>
      </c>
      <c r="AU308" s="152" t="s">
        <v>86</v>
      </c>
      <c r="AY308" s="18" t="s">
        <v>165</v>
      </c>
      <c r="BE308" s="153">
        <f>IF(O308="základní",K308,0)</f>
        <v>0</v>
      </c>
      <c r="BF308" s="153">
        <f>IF(O308="snížená",K308,0)</f>
        <v>0</v>
      </c>
      <c r="BG308" s="153">
        <f>IF(O308="zákl. přenesená",K308,0)</f>
        <v>0</v>
      </c>
      <c r="BH308" s="153">
        <f>IF(O308="sníž. přenesená",K308,0)</f>
        <v>0</v>
      </c>
      <c r="BI308" s="153">
        <f>IF(O308="nulová",K308,0)</f>
        <v>0</v>
      </c>
      <c r="BJ308" s="18" t="s">
        <v>84</v>
      </c>
      <c r="BK308" s="153">
        <f>ROUND(P308*H308,2)</f>
        <v>0</v>
      </c>
      <c r="BL308" s="18" t="s">
        <v>174</v>
      </c>
      <c r="BM308" s="152" t="s">
        <v>2443</v>
      </c>
    </row>
    <row r="309" spans="2:65" s="11" customFormat="1" ht="22.75" customHeight="1" x14ac:dyDescent="0.25">
      <c r="B309" s="125"/>
      <c r="D309" s="126" t="s">
        <v>75</v>
      </c>
      <c r="E309" s="136" t="s">
        <v>1521</v>
      </c>
      <c r="F309" s="136" t="s">
        <v>1522</v>
      </c>
      <c r="I309" s="128"/>
      <c r="J309" s="128"/>
      <c r="K309" s="137">
        <f>BK309</f>
        <v>0</v>
      </c>
      <c r="M309" s="125"/>
      <c r="N309" s="130"/>
      <c r="Q309" s="131">
        <f>SUM(Q310:Q316)</f>
        <v>0</v>
      </c>
      <c r="R309" s="131">
        <f>SUM(R310:R316)</f>
        <v>0</v>
      </c>
      <c r="T309" s="132">
        <f>SUM(T310:T316)</f>
        <v>0</v>
      </c>
      <c r="V309" s="132">
        <f>SUM(V310:V316)</f>
        <v>0</v>
      </c>
      <c r="X309" s="133">
        <f>SUM(X310:X316)</f>
        <v>0</v>
      </c>
      <c r="AR309" s="126" t="s">
        <v>84</v>
      </c>
      <c r="AT309" s="134" t="s">
        <v>75</v>
      </c>
      <c r="AU309" s="134" t="s">
        <v>84</v>
      </c>
      <c r="AY309" s="126" t="s">
        <v>165</v>
      </c>
      <c r="BK309" s="135">
        <f>SUM(BK310:BK316)</f>
        <v>0</v>
      </c>
    </row>
    <row r="310" spans="2:65" s="1" customFormat="1" ht="33" customHeight="1" x14ac:dyDescent="0.2">
      <c r="B310" s="138"/>
      <c r="C310" s="139" t="s">
        <v>390</v>
      </c>
      <c r="D310" s="139" t="s">
        <v>170</v>
      </c>
      <c r="E310" s="140" t="s">
        <v>2161</v>
      </c>
      <c r="F310" s="141" t="s">
        <v>2162</v>
      </c>
      <c r="G310" s="142" t="s">
        <v>1366</v>
      </c>
      <c r="H310" s="143">
        <v>50.223999999999997</v>
      </c>
      <c r="I310" s="144"/>
      <c r="J310" s="144"/>
      <c r="K310" s="145">
        <f>ROUND(P310*H310,2)</f>
        <v>0</v>
      </c>
      <c r="L310" s="146"/>
      <c r="M310" s="33"/>
      <c r="N310" s="147" t="s">
        <v>3</v>
      </c>
      <c r="O310" s="148" t="s">
        <v>45</v>
      </c>
      <c r="P310" s="149">
        <f>I310+J310</f>
        <v>0</v>
      </c>
      <c r="Q310" s="149">
        <f>ROUND(I310*H310,2)</f>
        <v>0</v>
      </c>
      <c r="R310" s="149">
        <f>ROUND(J310*H310,2)</f>
        <v>0</v>
      </c>
      <c r="T310" s="150">
        <f>S310*H310</f>
        <v>0</v>
      </c>
      <c r="U310" s="150">
        <v>0</v>
      </c>
      <c r="V310" s="150">
        <f>U310*H310</f>
        <v>0</v>
      </c>
      <c r="W310" s="150">
        <v>0</v>
      </c>
      <c r="X310" s="151">
        <f>W310*H310</f>
        <v>0</v>
      </c>
      <c r="AR310" s="152" t="s">
        <v>174</v>
      </c>
      <c r="AT310" s="152" t="s">
        <v>170</v>
      </c>
      <c r="AU310" s="152" t="s">
        <v>86</v>
      </c>
      <c r="AY310" s="18" t="s">
        <v>165</v>
      </c>
      <c r="BE310" s="153">
        <f>IF(O310="základní",K310,0)</f>
        <v>0</v>
      </c>
      <c r="BF310" s="153">
        <f>IF(O310="snížená",K310,0)</f>
        <v>0</v>
      </c>
      <c r="BG310" s="153">
        <f>IF(O310="zákl. přenesená",K310,0)</f>
        <v>0</v>
      </c>
      <c r="BH310" s="153">
        <f>IF(O310="sníž. přenesená",K310,0)</f>
        <v>0</v>
      </c>
      <c r="BI310" s="153">
        <f>IF(O310="nulová",K310,0)</f>
        <v>0</v>
      </c>
      <c r="BJ310" s="18" t="s">
        <v>84</v>
      </c>
      <c r="BK310" s="153">
        <f>ROUND(P310*H310,2)</f>
        <v>0</v>
      </c>
      <c r="BL310" s="18" t="s">
        <v>174</v>
      </c>
      <c r="BM310" s="152" t="s">
        <v>2444</v>
      </c>
    </row>
    <row r="311" spans="2:65" s="12" customFormat="1" x14ac:dyDescent="0.2">
      <c r="B311" s="164"/>
      <c r="D311" s="165" t="s">
        <v>603</v>
      </c>
      <c r="E311" s="166" t="s">
        <v>3</v>
      </c>
      <c r="F311" s="167" t="s">
        <v>2445</v>
      </c>
      <c r="H311" s="168">
        <v>50.223999999999997</v>
      </c>
      <c r="I311" s="169"/>
      <c r="J311" s="169"/>
      <c r="M311" s="164"/>
      <c r="N311" s="170"/>
      <c r="X311" s="171"/>
      <c r="AT311" s="166" t="s">
        <v>603</v>
      </c>
      <c r="AU311" s="166" t="s">
        <v>86</v>
      </c>
      <c r="AV311" s="12" t="s">
        <v>86</v>
      </c>
      <c r="AW311" s="12" t="s">
        <v>5</v>
      </c>
      <c r="AX311" s="12" t="s">
        <v>84</v>
      </c>
      <c r="AY311" s="166" t="s">
        <v>165</v>
      </c>
    </row>
    <row r="312" spans="2:65" s="1" customFormat="1" ht="44.25" customHeight="1" x14ac:dyDescent="0.2">
      <c r="B312" s="138"/>
      <c r="C312" s="139" t="s">
        <v>394</v>
      </c>
      <c r="D312" s="139" t="s">
        <v>170</v>
      </c>
      <c r="E312" s="140" t="s">
        <v>2166</v>
      </c>
      <c r="F312" s="141" t="s">
        <v>2167</v>
      </c>
      <c r="G312" s="142" t="s">
        <v>1366</v>
      </c>
      <c r="H312" s="143">
        <v>954.25599999999997</v>
      </c>
      <c r="I312" s="144"/>
      <c r="J312" s="144"/>
      <c r="K312" s="145">
        <f>ROUND(P312*H312,2)</f>
        <v>0</v>
      </c>
      <c r="L312" s="146"/>
      <c r="M312" s="33"/>
      <c r="N312" s="147" t="s">
        <v>3</v>
      </c>
      <c r="O312" s="148" t="s">
        <v>45</v>
      </c>
      <c r="P312" s="149">
        <f>I312+J312</f>
        <v>0</v>
      </c>
      <c r="Q312" s="149">
        <f>ROUND(I312*H312,2)</f>
        <v>0</v>
      </c>
      <c r="R312" s="149">
        <f>ROUND(J312*H312,2)</f>
        <v>0</v>
      </c>
      <c r="T312" s="150">
        <f>S312*H312</f>
        <v>0</v>
      </c>
      <c r="U312" s="150">
        <v>0</v>
      </c>
      <c r="V312" s="150">
        <f>U312*H312</f>
        <v>0</v>
      </c>
      <c r="W312" s="150">
        <v>0</v>
      </c>
      <c r="X312" s="151">
        <f>W312*H312</f>
        <v>0</v>
      </c>
      <c r="AR312" s="152" t="s">
        <v>174</v>
      </c>
      <c r="AT312" s="152" t="s">
        <v>170</v>
      </c>
      <c r="AU312" s="152" t="s">
        <v>86</v>
      </c>
      <c r="AY312" s="18" t="s">
        <v>165</v>
      </c>
      <c r="BE312" s="153">
        <f>IF(O312="základní",K312,0)</f>
        <v>0</v>
      </c>
      <c r="BF312" s="153">
        <f>IF(O312="snížená",K312,0)</f>
        <v>0</v>
      </c>
      <c r="BG312" s="153">
        <f>IF(O312="zákl. přenesená",K312,0)</f>
        <v>0</v>
      </c>
      <c r="BH312" s="153">
        <f>IF(O312="sníž. přenesená",K312,0)</f>
        <v>0</v>
      </c>
      <c r="BI312" s="153">
        <f>IF(O312="nulová",K312,0)</f>
        <v>0</v>
      </c>
      <c r="BJ312" s="18" t="s">
        <v>84</v>
      </c>
      <c r="BK312" s="153">
        <f>ROUND(P312*H312,2)</f>
        <v>0</v>
      </c>
      <c r="BL312" s="18" t="s">
        <v>174</v>
      </c>
      <c r="BM312" s="152" t="s">
        <v>2446</v>
      </c>
    </row>
    <row r="313" spans="2:65" s="12" customFormat="1" x14ac:dyDescent="0.2">
      <c r="B313" s="164"/>
      <c r="D313" s="165" t="s">
        <v>603</v>
      </c>
      <c r="F313" s="167" t="s">
        <v>2447</v>
      </c>
      <c r="H313" s="168">
        <v>954.25599999999997</v>
      </c>
      <c r="I313" s="169"/>
      <c r="J313" s="169"/>
      <c r="M313" s="164"/>
      <c r="N313" s="170"/>
      <c r="X313" s="171"/>
      <c r="AT313" s="166" t="s">
        <v>603</v>
      </c>
      <c r="AU313" s="166" t="s">
        <v>86</v>
      </c>
      <c r="AV313" s="12" t="s">
        <v>86</v>
      </c>
      <c r="AW313" s="12" t="s">
        <v>4</v>
      </c>
      <c r="AX313" s="12" t="s">
        <v>84</v>
      </c>
      <c r="AY313" s="166" t="s">
        <v>165</v>
      </c>
    </row>
    <row r="314" spans="2:65" s="1" customFormat="1" ht="44.25" customHeight="1" x14ac:dyDescent="0.2">
      <c r="B314" s="138"/>
      <c r="C314" s="139" t="s">
        <v>398</v>
      </c>
      <c r="D314" s="139" t="s">
        <v>170</v>
      </c>
      <c r="E314" s="140" t="s">
        <v>2170</v>
      </c>
      <c r="F314" s="141" t="s">
        <v>2171</v>
      </c>
      <c r="G314" s="142" t="s">
        <v>1366</v>
      </c>
      <c r="H314" s="143">
        <v>49.588999999999999</v>
      </c>
      <c r="I314" s="144"/>
      <c r="J314" s="144"/>
      <c r="K314" s="145">
        <f>ROUND(P314*H314,2)</f>
        <v>0</v>
      </c>
      <c r="L314" s="146"/>
      <c r="M314" s="33"/>
      <c r="N314" s="147" t="s">
        <v>3</v>
      </c>
      <c r="O314" s="148" t="s">
        <v>45</v>
      </c>
      <c r="P314" s="149">
        <f>I314+J314</f>
        <v>0</v>
      </c>
      <c r="Q314" s="149">
        <f>ROUND(I314*H314,2)</f>
        <v>0</v>
      </c>
      <c r="R314" s="149">
        <f>ROUND(J314*H314,2)</f>
        <v>0</v>
      </c>
      <c r="T314" s="150">
        <f>S314*H314</f>
        <v>0</v>
      </c>
      <c r="U314" s="150">
        <v>0</v>
      </c>
      <c r="V314" s="150">
        <f>U314*H314</f>
        <v>0</v>
      </c>
      <c r="W314" s="150">
        <v>0</v>
      </c>
      <c r="X314" s="151">
        <f>W314*H314</f>
        <v>0</v>
      </c>
      <c r="AR314" s="152" t="s">
        <v>174</v>
      </c>
      <c r="AT314" s="152" t="s">
        <v>170</v>
      </c>
      <c r="AU314" s="152" t="s">
        <v>86</v>
      </c>
      <c r="AY314" s="18" t="s">
        <v>165</v>
      </c>
      <c r="BE314" s="153">
        <f>IF(O314="základní",K314,0)</f>
        <v>0</v>
      </c>
      <c r="BF314" s="153">
        <f>IF(O314="snížená",K314,0)</f>
        <v>0</v>
      </c>
      <c r="BG314" s="153">
        <f>IF(O314="zákl. přenesená",K314,0)</f>
        <v>0</v>
      </c>
      <c r="BH314" s="153">
        <f>IF(O314="sníž. přenesená",K314,0)</f>
        <v>0</v>
      </c>
      <c r="BI314" s="153">
        <f>IF(O314="nulová",K314,0)</f>
        <v>0</v>
      </c>
      <c r="BJ314" s="18" t="s">
        <v>84</v>
      </c>
      <c r="BK314" s="153">
        <f>ROUND(P314*H314,2)</f>
        <v>0</v>
      </c>
      <c r="BL314" s="18" t="s">
        <v>174</v>
      </c>
      <c r="BM314" s="152" t="s">
        <v>2448</v>
      </c>
    </row>
    <row r="315" spans="2:65" s="12" customFormat="1" x14ac:dyDescent="0.2">
      <c r="B315" s="164"/>
      <c r="D315" s="165" t="s">
        <v>603</v>
      </c>
      <c r="E315" s="166" t="s">
        <v>3</v>
      </c>
      <c r="F315" s="167" t="s">
        <v>2449</v>
      </c>
      <c r="H315" s="168">
        <v>49.588999999999999</v>
      </c>
      <c r="I315" s="169"/>
      <c r="J315" s="169"/>
      <c r="M315" s="164"/>
      <c r="N315" s="170"/>
      <c r="X315" s="171"/>
      <c r="AT315" s="166" t="s">
        <v>603</v>
      </c>
      <c r="AU315" s="166" t="s">
        <v>86</v>
      </c>
      <c r="AV315" s="12" t="s">
        <v>86</v>
      </c>
      <c r="AW315" s="12" t="s">
        <v>5</v>
      </c>
      <c r="AX315" s="12" t="s">
        <v>84</v>
      </c>
      <c r="AY315" s="166" t="s">
        <v>165</v>
      </c>
    </row>
    <row r="316" spans="2:65" s="1" customFormat="1" ht="44.25" customHeight="1" x14ac:dyDescent="0.2">
      <c r="B316" s="138"/>
      <c r="C316" s="139" t="s">
        <v>402</v>
      </c>
      <c r="D316" s="139" t="s">
        <v>170</v>
      </c>
      <c r="E316" s="140" t="s">
        <v>2450</v>
      </c>
      <c r="F316" s="141" t="s">
        <v>2451</v>
      </c>
      <c r="G316" s="142" t="s">
        <v>1366</v>
      </c>
      <c r="H316" s="143">
        <v>0.63500000000000001</v>
      </c>
      <c r="I316" s="144"/>
      <c r="J316" s="144"/>
      <c r="K316" s="145">
        <f>ROUND(P316*H316,2)</f>
        <v>0</v>
      </c>
      <c r="L316" s="146"/>
      <c r="M316" s="33"/>
      <c r="N316" s="179" t="s">
        <v>3</v>
      </c>
      <c r="O316" s="180" t="s">
        <v>45</v>
      </c>
      <c r="P316" s="181">
        <f>I316+J316</f>
        <v>0</v>
      </c>
      <c r="Q316" s="181">
        <f>ROUND(I316*H316,2)</f>
        <v>0</v>
      </c>
      <c r="R316" s="181">
        <f>ROUND(J316*H316,2)</f>
        <v>0</v>
      </c>
      <c r="S316" s="182"/>
      <c r="T316" s="183">
        <f>S316*H316</f>
        <v>0</v>
      </c>
      <c r="U316" s="183">
        <v>0</v>
      </c>
      <c r="V316" s="183">
        <f>U316*H316</f>
        <v>0</v>
      </c>
      <c r="W316" s="183">
        <v>0</v>
      </c>
      <c r="X316" s="184">
        <f>W316*H316</f>
        <v>0</v>
      </c>
      <c r="AR316" s="152" t="s">
        <v>174</v>
      </c>
      <c r="AT316" s="152" t="s">
        <v>170</v>
      </c>
      <c r="AU316" s="152" t="s">
        <v>86</v>
      </c>
      <c r="AY316" s="18" t="s">
        <v>165</v>
      </c>
      <c r="BE316" s="153">
        <f>IF(O316="základní",K316,0)</f>
        <v>0</v>
      </c>
      <c r="BF316" s="153">
        <f>IF(O316="snížená",K316,0)</f>
        <v>0</v>
      </c>
      <c r="BG316" s="153">
        <f>IF(O316="zákl. přenesená",K316,0)</f>
        <v>0</v>
      </c>
      <c r="BH316" s="153">
        <f>IF(O316="sníž. přenesená",K316,0)</f>
        <v>0</v>
      </c>
      <c r="BI316" s="153">
        <f>IF(O316="nulová",K316,0)</f>
        <v>0</v>
      </c>
      <c r="BJ316" s="18" t="s">
        <v>84</v>
      </c>
      <c r="BK316" s="153">
        <f>ROUND(P316*H316,2)</f>
        <v>0</v>
      </c>
      <c r="BL316" s="18" t="s">
        <v>174</v>
      </c>
      <c r="BM316" s="152" t="s">
        <v>2452</v>
      </c>
    </row>
    <row r="317" spans="2:65" s="1" customFormat="1" ht="6.9" customHeight="1" x14ac:dyDescent="0.2">
      <c r="B317" s="42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33"/>
    </row>
  </sheetData>
  <autoFilter ref="C87:L316" xr:uid="{00000000-0009-0000-0000-000005000000}"/>
  <mergeCells count="9">
    <mergeCell ref="E52:H52"/>
    <mergeCell ref="E78:H78"/>
    <mergeCell ref="E80:H80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7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100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2453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ROUND(K90,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ROUND((SUM(BE90:BE136)),  2)</f>
        <v>0</v>
      </c>
      <c r="I35" s="97">
        <v>0.21</v>
      </c>
      <c r="K35" s="87">
        <f>ROUND(((SUM(BE90:BE136))*I35),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ROUND((SUM(BF90:BF136)),  2)</f>
        <v>0</v>
      </c>
      <c r="I36" s="97">
        <v>0.15</v>
      </c>
      <c r="K36" s="87">
        <f>ROUND(((SUM(BF90:BF136))*I36),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ROUND((SUM(BG90:BG136)),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ROUND((SUM(BH90:BH136)),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ROUND((SUM(BI90:BI136)),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04 - Uzemnění stavby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4" si="0">Q90</f>
        <v>0</v>
      </c>
      <c r="J61" s="64">
        <f t="shared" si="0"/>
        <v>0</v>
      </c>
      <c r="K61" s="64">
        <f>K90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131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K91</f>
        <v>0</v>
      </c>
      <c r="M62" s="107"/>
    </row>
    <row r="63" spans="2:47" s="9" customFormat="1" ht="20" customHeight="1" x14ac:dyDescent="0.2">
      <c r="B63" s="111"/>
      <c r="D63" s="112" t="s">
        <v>2454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K92</f>
        <v>0</v>
      </c>
      <c r="M63" s="111"/>
    </row>
    <row r="64" spans="2:47" s="9" customFormat="1" ht="14.9" customHeight="1" x14ac:dyDescent="0.2">
      <c r="B64" s="111"/>
      <c r="D64" s="112" t="s">
        <v>133</v>
      </c>
      <c r="E64" s="113"/>
      <c r="F64" s="113"/>
      <c r="G64" s="113"/>
      <c r="H64" s="113"/>
      <c r="I64" s="114">
        <f t="shared" si="0"/>
        <v>0</v>
      </c>
      <c r="J64" s="114">
        <f t="shared" si="0"/>
        <v>0</v>
      </c>
      <c r="K64" s="114">
        <f>K93</f>
        <v>0</v>
      </c>
      <c r="M64" s="111"/>
    </row>
    <row r="65" spans="2:13" s="9" customFormat="1" ht="14.9" customHeight="1" x14ac:dyDescent="0.2">
      <c r="B65" s="111"/>
      <c r="D65" s="112" t="s">
        <v>135</v>
      </c>
      <c r="E65" s="113"/>
      <c r="F65" s="113"/>
      <c r="G65" s="113"/>
      <c r="H65" s="113"/>
      <c r="I65" s="114">
        <f>Q109</f>
        <v>0</v>
      </c>
      <c r="J65" s="114">
        <f>R109</f>
        <v>0</v>
      </c>
      <c r="K65" s="114">
        <f>K109</f>
        <v>0</v>
      </c>
      <c r="M65" s="111"/>
    </row>
    <row r="66" spans="2:13" s="9" customFormat="1" ht="14.9" customHeight="1" x14ac:dyDescent="0.2">
      <c r="B66" s="111"/>
      <c r="D66" s="112" t="s">
        <v>136</v>
      </c>
      <c r="E66" s="113"/>
      <c r="F66" s="113"/>
      <c r="G66" s="113"/>
      <c r="H66" s="113"/>
      <c r="I66" s="114">
        <f>Q111</f>
        <v>0</v>
      </c>
      <c r="J66" s="114">
        <f>R111</f>
        <v>0</v>
      </c>
      <c r="K66" s="114">
        <f>K111</f>
        <v>0</v>
      </c>
      <c r="M66" s="111"/>
    </row>
    <row r="67" spans="2:13" s="9" customFormat="1" ht="20" customHeight="1" x14ac:dyDescent="0.2">
      <c r="B67" s="111"/>
      <c r="D67" s="112" t="s">
        <v>2455</v>
      </c>
      <c r="E67" s="113"/>
      <c r="F67" s="113"/>
      <c r="G67" s="113"/>
      <c r="H67" s="113"/>
      <c r="I67" s="114">
        <f>Q115</f>
        <v>0</v>
      </c>
      <c r="J67" s="114">
        <f>R115</f>
        <v>0</v>
      </c>
      <c r="K67" s="114">
        <f>K115</f>
        <v>0</v>
      </c>
      <c r="M67" s="111"/>
    </row>
    <row r="68" spans="2:13" s="9" customFormat="1" ht="14.9" customHeight="1" x14ac:dyDescent="0.2">
      <c r="B68" s="111"/>
      <c r="D68" s="112" t="s">
        <v>133</v>
      </c>
      <c r="E68" s="113"/>
      <c r="F68" s="113"/>
      <c r="G68" s="113"/>
      <c r="H68" s="113"/>
      <c r="I68" s="114">
        <f>Q116</f>
        <v>0</v>
      </c>
      <c r="J68" s="114">
        <f>R116</f>
        <v>0</v>
      </c>
      <c r="K68" s="114">
        <f>K116</f>
        <v>0</v>
      </c>
      <c r="M68" s="111"/>
    </row>
    <row r="69" spans="2:13" s="9" customFormat="1" ht="14.9" customHeight="1" x14ac:dyDescent="0.2">
      <c r="B69" s="111"/>
      <c r="D69" s="112" t="s">
        <v>135</v>
      </c>
      <c r="E69" s="113"/>
      <c r="F69" s="113"/>
      <c r="G69" s="113"/>
      <c r="H69" s="113"/>
      <c r="I69" s="114">
        <f>Q131</f>
        <v>0</v>
      </c>
      <c r="J69" s="114">
        <f>R131</f>
        <v>0</v>
      </c>
      <c r="K69" s="114">
        <f>K131</f>
        <v>0</v>
      </c>
      <c r="M69" s="111"/>
    </row>
    <row r="70" spans="2:13" s="9" customFormat="1" ht="14.9" customHeight="1" x14ac:dyDescent="0.2">
      <c r="B70" s="111"/>
      <c r="D70" s="112" t="s">
        <v>136</v>
      </c>
      <c r="E70" s="113"/>
      <c r="F70" s="113"/>
      <c r="G70" s="113"/>
      <c r="H70" s="113"/>
      <c r="I70" s="114">
        <f>Q133</f>
        <v>0</v>
      </c>
      <c r="J70" s="114">
        <f>R133</f>
        <v>0</v>
      </c>
      <c r="K70" s="114">
        <f>K133</f>
        <v>0</v>
      </c>
      <c r="M70" s="111"/>
    </row>
    <row r="71" spans="2:13" s="1" customFormat="1" ht="21.75" customHeight="1" x14ac:dyDescent="0.2">
      <c r="B71" s="33"/>
      <c r="M71" s="33"/>
    </row>
    <row r="72" spans="2:13" s="1" customFormat="1" ht="6.9" customHeight="1" x14ac:dyDescent="0.2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33"/>
    </row>
    <row r="76" spans="2:13" s="1" customFormat="1" ht="6.9" customHeight="1" x14ac:dyDescent="0.2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45"/>
      <c r="M76" s="33"/>
    </row>
    <row r="77" spans="2:13" s="1" customFormat="1" ht="24.9" customHeight="1" x14ac:dyDescent="0.2">
      <c r="B77" s="33"/>
      <c r="C77" s="22" t="s">
        <v>145</v>
      </c>
      <c r="M77" s="33"/>
    </row>
    <row r="78" spans="2:13" s="1" customFormat="1" ht="6.9" customHeight="1" x14ac:dyDescent="0.2">
      <c r="B78" s="33"/>
      <c r="M78" s="33"/>
    </row>
    <row r="79" spans="2:13" s="1" customFormat="1" ht="12" customHeight="1" x14ac:dyDescent="0.2">
      <c r="B79" s="33"/>
      <c r="C79" s="28" t="s">
        <v>18</v>
      </c>
      <c r="M79" s="33"/>
    </row>
    <row r="80" spans="2:13" s="1" customFormat="1" ht="16.5" customHeight="1" x14ac:dyDescent="0.2">
      <c r="B80" s="33"/>
      <c r="E80" s="326" t="str">
        <f>E7</f>
        <v>Rozvoj vodíkové mobility v Ostravě 1.etapa - 1.a2. fáze</v>
      </c>
      <c r="F80" s="327"/>
      <c r="G80" s="327"/>
      <c r="H80" s="327"/>
      <c r="M80" s="33"/>
    </row>
    <row r="81" spans="2:65" s="1" customFormat="1" ht="12" customHeight="1" x14ac:dyDescent="0.2">
      <c r="B81" s="33"/>
      <c r="C81" s="28" t="s">
        <v>121</v>
      </c>
      <c r="M81" s="33"/>
    </row>
    <row r="82" spans="2:65" s="1" customFormat="1" ht="16.5" customHeight="1" x14ac:dyDescent="0.2">
      <c r="B82" s="33"/>
      <c r="E82" s="320" t="str">
        <f>E9</f>
        <v>SO 04 - Uzemnění stavby</v>
      </c>
      <c r="F82" s="325"/>
      <c r="G82" s="325"/>
      <c r="H82" s="325"/>
      <c r="M82" s="33"/>
    </row>
    <row r="83" spans="2:65" s="1" customFormat="1" ht="6.9" customHeight="1" x14ac:dyDescent="0.2">
      <c r="B83" s="33"/>
      <c r="M83" s="33"/>
    </row>
    <row r="84" spans="2:65" s="1" customFormat="1" ht="12" customHeight="1" x14ac:dyDescent="0.2">
      <c r="B84" s="33"/>
      <c r="C84" s="28" t="s">
        <v>22</v>
      </c>
      <c r="F84" s="26" t="str">
        <f>F12</f>
        <v>Ostrava</v>
      </c>
      <c r="I84" s="28" t="s">
        <v>24</v>
      </c>
      <c r="J84" s="50" t="str">
        <f>IF(J12="","",J12)</f>
        <v>28. 3. 2022</v>
      </c>
      <c r="M84" s="33"/>
    </row>
    <row r="85" spans="2:65" s="1" customFormat="1" ht="6.9" customHeight="1" x14ac:dyDescent="0.2">
      <c r="B85" s="33"/>
      <c r="M85" s="33"/>
    </row>
    <row r="86" spans="2:65" s="1" customFormat="1" ht="15.15" customHeight="1" x14ac:dyDescent="0.2">
      <c r="B86" s="33"/>
      <c r="C86" s="28" t="s">
        <v>26</v>
      </c>
      <c r="F86" s="26" t="str">
        <f>E15</f>
        <v>Dopravní podnik Ostrava a.s.</v>
      </c>
      <c r="I86" s="28" t="s">
        <v>33</v>
      </c>
      <c r="J86" s="31" t="str">
        <f>E21</f>
        <v>IGEA s.r.o.</v>
      </c>
      <c r="M86" s="33"/>
    </row>
    <row r="87" spans="2:65" s="1" customFormat="1" ht="15.15" customHeight="1" x14ac:dyDescent="0.2">
      <c r="B87" s="33"/>
      <c r="C87" s="28" t="s">
        <v>31</v>
      </c>
      <c r="F87" s="26" t="str">
        <f>IF(E18="","",E18)</f>
        <v>Vyplň údaj</v>
      </c>
      <c r="I87" s="28" t="s">
        <v>36</v>
      </c>
      <c r="J87" s="31" t="str">
        <f>E24</f>
        <v>R.Vojtěchová</v>
      </c>
      <c r="M87" s="33"/>
    </row>
    <row r="88" spans="2:65" s="1" customFormat="1" ht="10.4" customHeight="1" x14ac:dyDescent="0.2">
      <c r="B88" s="33"/>
      <c r="M88" s="33"/>
    </row>
    <row r="89" spans="2:65" s="10" customFormat="1" ht="29.25" customHeight="1" x14ac:dyDescent="0.2">
      <c r="B89" s="115"/>
      <c r="C89" s="116" t="s">
        <v>146</v>
      </c>
      <c r="D89" s="117" t="s">
        <v>59</v>
      </c>
      <c r="E89" s="117" t="s">
        <v>55</v>
      </c>
      <c r="F89" s="117" t="s">
        <v>56</v>
      </c>
      <c r="G89" s="117" t="s">
        <v>147</v>
      </c>
      <c r="H89" s="117" t="s">
        <v>148</v>
      </c>
      <c r="I89" s="117" t="s">
        <v>149</v>
      </c>
      <c r="J89" s="117" t="s">
        <v>150</v>
      </c>
      <c r="K89" s="118" t="s">
        <v>129</v>
      </c>
      <c r="L89" s="119" t="s">
        <v>151</v>
      </c>
      <c r="M89" s="115"/>
      <c r="N89" s="57" t="s">
        <v>3</v>
      </c>
      <c r="O89" s="58" t="s">
        <v>44</v>
      </c>
      <c r="P89" s="58" t="s">
        <v>152</v>
      </c>
      <c r="Q89" s="58" t="s">
        <v>153</v>
      </c>
      <c r="R89" s="58" t="s">
        <v>154</v>
      </c>
      <c r="S89" s="58" t="s">
        <v>155</v>
      </c>
      <c r="T89" s="58" t="s">
        <v>156</v>
      </c>
      <c r="U89" s="58" t="s">
        <v>157</v>
      </c>
      <c r="V89" s="58" t="s">
        <v>158</v>
      </c>
      <c r="W89" s="58" t="s">
        <v>159</v>
      </c>
      <c r="X89" s="59" t="s">
        <v>160</v>
      </c>
    </row>
    <row r="90" spans="2:65" s="1" customFormat="1" ht="22.75" customHeight="1" x14ac:dyDescent="0.35">
      <c r="B90" s="33"/>
      <c r="C90" s="62" t="s">
        <v>161</v>
      </c>
      <c r="K90" s="120">
        <f>BK90</f>
        <v>0</v>
      </c>
      <c r="M90" s="33"/>
      <c r="N90" s="60"/>
      <c r="O90" s="51"/>
      <c r="P90" s="51"/>
      <c r="Q90" s="121">
        <f>Q91</f>
        <v>0</v>
      </c>
      <c r="R90" s="121">
        <f>R91</f>
        <v>0</v>
      </c>
      <c r="S90" s="51"/>
      <c r="T90" s="122">
        <f>T91</f>
        <v>0</v>
      </c>
      <c r="U90" s="51"/>
      <c r="V90" s="122">
        <f>V91</f>
        <v>0</v>
      </c>
      <c r="W90" s="51"/>
      <c r="X90" s="123">
        <f>X91</f>
        <v>0</v>
      </c>
      <c r="AT90" s="18" t="s">
        <v>75</v>
      </c>
      <c r="AU90" s="18" t="s">
        <v>130</v>
      </c>
      <c r="BK90" s="124">
        <f>BK91</f>
        <v>0</v>
      </c>
    </row>
    <row r="91" spans="2:65" s="11" customFormat="1" ht="26" customHeight="1" x14ac:dyDescent="0.35">
      <c r="B91" s="125"/>
      <c r="D91" s="126" t="s">
        <v>75</v>
      </c>
      <c r="E91" s="127" t="s">
        <v>162</v>
      </c>
      <c r="F91" s="127" t="s">
        <v>163</v>
      </c>
      <c r="I91" s="128"/>
      <c r="J91" s="128"/>
      <c r="K91" s="129">
        <f>BK91</f>
        <v>0</v>
      </c>
      <c r="M91" s="125"/>
      <c r="N91" s="130"/>
      <c r="Q91" s="131">
        <f>Q92+Q115</f>
        <v>0</v>
      </c>
      <c r="R91" s="131">
        <f>R92+R115</f>
        <v>0</v>
      </c>
      <c r="T91" s="132">
        <f>T92+T115</f>
        <v>0</v>
      </c>
      <c r="V91" s="132">
        <f>V92+V115</f>
        <v>0</v>
      </c>
      <c r="X91" s="133">
        <f>X92+X115</f>
        <v>0</v>
      </c>
      <c r="AR91" s="126" t="s">
        <v>164</v>
      </c>
      <c r="AT91" s="134" t="s">
        <v>75</v>
      </c>
      <c r="AU91" s="134" t="s">
        <v>76</v>
      </c>
      <c r="AY91" s="126" t="s">
        <v>165</v>
      </c>
      <c r="BK91" s="135">
        <f>BK92+BK115</f>
        <v>0</v>
      </c>
    </row>
    <row r="92" spans="2:65" s="11" customFormat="1" ht="22.75" customHeight="1" x14ac:dyDescent="0.25">
      <c r="B92" s="125"/>
      <c r="D92" s="126" t="s">
        <v>75</v>
      </c>
      <c r="E92" s="136" t="s">
        <v>2456</v>
      </c>
      <c r="F92" s="136" t="s">
        <v>2457</v>
      </c>
      <c r="I92" s="128"/>
      <c r="J92" s="128"/>
      <c r="K92" s="137">
        <f>BK92</f>
        <v>0</v>
      </c>
      <c r="M92" s="125"/>
      <c r="N92" s="130"/>
      <c r="Q92" s="131">
        <f>Q93+Q109+Q111</f>
        <v>0</v>
      </c>
      <c r="R92" s="131">
        <f>R93+R109+R111</f>
        <v>0</v>
      </c>
      <c r="T92" s="132">
        <f>T93+T109+T111</f>
        <v>0</v>
      </c>
      <c r="V92" s="132">
        <f>V93+V109+V111</f>
        <v>0</v>
      </c>
      <c r="X92" s="133">
        <f>X93+X109+X111</f>
        <v>0</v>
      </c>
      <c r="AR92" s="126" t="s">
        <v>164</v>
      </c>
      <c r="AT92" s="134" t="s">
        <v>75</v>
      </c>
      <c r="AU92" s="134" t="s">
        <v>84</v>
      </c>
      <c r="AY92" s="126" t="s">
        <v>165</v>
      </c>
      <c r="BK92" s="135">
        <f>BK93+BK109+BK111</f>
        <v>0</v>
      </c>
    </row>
    <row r="93" spans="2:65" s="11" customFormat="1" ht="20.9" customHeight="1" x14ac:dyDescent="0.25">
      <c r="B93" s="125"/>
      <c r="D93" s="126" t="s">
        <v>75</v>
      </c>
      <c r="E93" s="136" t="s">
        <v>168</v>
      </c>
      <c r="F93" s="136" t="s">
        <v>169</v>
      </c>
      <c r="I93" s="128"/>
      <c r="J93" s="128"/>
      <c r="K93" s="137">
        <f>BK93</f>
        <v>0</v>
      </c>
      <c r="M93" s="125"/>
      <c r="N93" s="130"/>
      <c r="Q93" s="131">
        <f>SUM(Q94:Q108)</f>
        <v>0</v>
      </c>
      <c r="R93" s="131">
        <f>SUM(R94:R108)</f>
        <v>0</v>
      </c>
      <c r="T93" s="132">
        <f>SUM(T94:T108)</f>
        <v>0</v>
      </c>
      <c r="V93" s="132">
        <f>SUM(V94:V108)</f>
        <v>0</v>
      </c>
      <c r="X93" s="133">
        <f>SUM(X94:X108)</f>
        <v>0</v>
      </c>
      <c r="AR93" s="126" t="s">
        <v>164</v>
      </c>
      <c r="AT93" s="134" t="s">
        <v>75</v>
      </c>
      <c r="AU93" s="134" t="s">
        <v>86</v>
      </c>
      <c r="AY93" s="126" t="s">
        <v>165</v>
      </c>
      <c r="BK93" s="135">
        <f>SUM(BK94:BK108)</f>
        <v>0</v>
      </c>
    </row>
    <row r="94" spans="2:65" s="1" customFormat="1" ht="16.5" customHeight="1" x14ac:dyDescent="0.2">
      <c r="B94" s="138"/>
      <c r="C94" s="139" t="s">
        <v>84</v>
      </c>
      <c r="D94" s="139" t="s">
        <v>170</v>
      </c>
      <c r="E94" s="140" t="s">
        <v>2458</v>
      </c>
      <c r="F94" s="141" t="s">
        <v>2459</v>
      </c>
      <c r="G94" s="142" t="s">
        <v>173</v>
      </c>
      <c r="H94" s="143">
        <v>212</v>
      </c>
      <c r="I94" s="144"/>
      <c r="J94" s="144"/>
      <c r="K94" s="145">
        <f t="shared" ref="K94:K105" si="1">ROUND(P94*H94,2)</f>
        <v>0</v>
      </c>
      <c r="L94" s="146"/>
      <c r="M94" s="33"/>
      <c r="N94" s="147" t="s">
        <v>3</v>
      </c>
      <c r="O94" s="148" t="s">
        <v>45</v>
      </c>
      <c r="P94" s="149">
        <f t="shared" ref="P94:P105" si="2">I94+J94</f>
        <v>0</v>
      </c>
      <c r="Q94" s="149">
        <f t="shared" ref="Q94:Q105" si="3">ROUND(I94*H94,2)</f>
        <v>0</v>
      </c>
      <c r="R94" s="149">
        <f t="shared" ref="R94:R105" si="4">ROUND(J94*H94,2)</f>
        <v>0</v>
      </c>
      <c r="T94" s="150">
        <f t="shared" ref="T94:T105" si="5">S94*H94</f>
        <v>0</v>
      </c>
      <c r="U94" s="150">
        <v>0</v>
      </c>
      <c r="V94" s="150">
        <f t="shared" ref="V94:V105" si="6">U94*H94</f>
        <v>0</v>
      </c>
      <c r="W94" s="150">
        <v>0</v>
      </c>
      <c r="X94" s="151">
        <f t="shared" ref="X94:X105" si="7">W94*H94</f>
        <v>0</v>
      </c>
      <c r="AR94" s="152" t="s">
        <v>174</v>
      </c>
      <c r="AT94" s="152" t="s">
        <v>170</v>
      </c>
      <c r="AU94" s="152" t="s">
        <v>164</v>
      </c>
      <c r="AY94" s="18" t="s">
        <v>165</v>
      </c>
      <c r="BE94" s="153">
        <f t="shared" ref="BE94:BE105" si="8">IF(O94="základní",K94,0)</f>
        <v>0</v>
      </c>
      <c r="BF94" s="153">
        <f t="shared" ref="BF94:BF105" si="9">IF(O94="snížená",K94,0)</f>
        <v>0</v>
      </c>
      <c r="BG94" s="153">
        <f t="shared" ref="BG94:BG105" si="10">IF(O94="zákl. přenesená",K94,0)</f>
        <v>0</v>
      </c>
      <c r="BH94" s="153">
        <f t="shared" ref="BH94:BH105" si="11">IF(O94="sníž. přenesená",K94,0)</f>
        <v>0</v>
      </c>
      <c r="BI94" s="153">
        <f t="shared" ref="BI94:BI105" si="12">IF(O94="nulová",K94,0)</f>
        <v>0</v>
      </c>
      <c r="BJ94" s="18" t="s">
        <v>84</v>
      </c>
      <c r="BK94" s="153">
        <f t="shared" ref="BK94:BK105" si="13">ROUND(P94*H94,2)</f>
        <v>0</v>
      </c>
      <c r="BL94" s="18" t="s">
        <v>174</v>
      </c>
      <c r="BM94" s="152" t="s">
        <v>2460</v>
      </c>
    </row>
    <row r="95" spans="2:65" s="1" customFormat="1" ht="21.75" customHeight="1" x14ac:dyDescent="0.2">
      <c r="B95" s="138"/>
      <c r="C95" s="139" t="s">
        <v>86</v>
      </c>
      <c r="D95" s="139" t="s">
        <v>170</v>
      </c>
      <c r="E95" s="140" t="s">
        <v>2461</v>
      </c>
      <c r="F95" s="141" t="s">
        <v>2462</v>
      </c>
      <c r="G95" s="142" t="s">
        <v>178</v>
      </c>
      <c r="H95" s="143">
        <v>7</v>
      </c>
      <c r="I95" s="144"/>
      <c r="J95" s="144"/>
      <c r="K95" s="145">
        <f t="shared" si="1"/>
        <v>0</v>
      </c>
      <c r="L95" s="146"/>
      <c r="M95" s="33"/>
      <c r="N95" s="147" t="s">
        <v>3</v>
      </c>
      <c r="O95" s="148" t="s">
        <v>45</v>
      </c>
      <c r="P95" s="149">
        <f t="shared" si="2"/>
        <v>0</v>
      </c>
      <c r="Q95" s="149">
        <f t="shared" si="3"/>
        <v>0</v>
      </c>
      <c r="R95" s="149">
        <f t="shared" si="4"/>
        <v>0</v>
      </c>
      <c r="T95" s="150">
        <f t="shared" si="5"/>
        <v>0</v>
      </c>
      <c r="U95" s="150">
        <v>0</v>
      </c>
      <c r="V95" s="150">
        <f t="shared" si="6"/>
        <v>0</v>
      </c>
      <c r="W95" s="150">
        <v>0</v>
      </c>
      <c r="X95" s="151">
        <f t="shared" si="7"/>
        <v>0</v>
      </c>
      <c r="AR95" s="152" t="s">
        <v>174</v>
      </c>
      <c r="AT95" s="152" t="s">
        <v>170</v>
      </c>
      <c r="AU95" s="152" t="s">
        <v>164</v>
      </c>
      <c r="AY95" s="18" t="s">
        <v>165</v>
      </c>
      <c r="BE95" s="153">
        <f t="shared" si="8"/>
        <v>0</v>
      </c>
      <c r="BF95" s="153">
        <f t="shared" si="9"/>
        <v>0</v>
      </c>
      <c r="BG95" s="153">
        <f t="shared" si="10"/>
        <v>0</v>
      </c>
      <c r="BH95" s="153">
        <f t="shared" si="11"/>
        <v>0</v>
      </c>
      <c r="BI95" s="153">
        <f t="shared" si="12"/>
        <v>0</v>
      </c>
      <c r="BJ95" s="18" t="s">
        <v>84</v>
      </c>
      <c r="BK95" s="153">
        <f t="shared" si="13"/>
        <v>0</v>
      </c>
      <c r="BL95" s="18" t="s">
        <v>174</v>
      </c>
      <c r="BM95" s="152" t="s">
        <v>2463</v>
      </c>
    </row>
    <row r="96" spans="2:65" s="1" customFormat="1" ht="16.5" customHeight="1" x14ac:dyDescent="0.2">
      <c r="B96" s="138"/>
      <c r="C96" s="139" t="s">
        <v>164</v>
      </c>
      <c r="D96" s="139" t="s">
        <v>170</v>
      </c>
      <c r="E96" s="140" t="s">
        <v>2464</v>
      </c>
      <c r="F96" s="141" t="s">
        <v>2465</v>
      </c>
      <c r="G96" s="142" t="s">
        <v>178</v>
      </c>
      <c r="H96" s="143">
        <v>7</v>
      </c>
      <c r="I96" s="144"/>
      <c r="J96" s="144"/>
      <c r="K96" s="145">
        <f t="shared" si="1"/>
        <v>0</v>
      </c>
      <c r="L96" s="146"/>
      <c r="M96" s="33"/>
      <c r="N96" s="147" t="s">
        <v>3</v>
      </c>
      <c r="O96" s="148" t="s">
        <v>45</v>
      </c>
      <c r="P96" s="149">
        <f t="shared" si="2"/>
        <v>0</v>
      </c>
      <c r="Q96" s="149">
        <f t="shared" si="3"/>
        <v>0</v>
      </c>
      <c r="R96" s="149">
        <f t="shared" si="4"/>
        <v>0</v>
      </c>
      <c r="T96" s="150">
        <f t="shared" si="5"/>
        <v>0</v>
      </c>
      <c r="U96" s="150">
        <v>0</v>
      </c>
      <c r="V96" s="150">
        <f t="shared" si="6"/>
        <v>0</v>
      </c>
      <c r="W96" s="150">
        <v>0</v>
      </c>
      <c r="X96" s="151">
        <f t="shared" si="7"/>
        <v>0</v>
      </c>
      <c r="AR96" s="152" t="s">
        <v>174</v>
      </c>
      <c r="AT96" s="152" t="s">
        <v>170</v>
      </c>
      <c r="AU96" s="152" t="s">
        <v>164</v>
      </c>
      <c r="AY96" s="18" t="s">
        <v>165</v>
      </c>
      <c r="BE96" s="153">
        <f t="shared" si="8"/>
        <v>0</v>
      </c>
      <c r="BF96" s="153">
        <f t="shared" si="9"/>
        <v>0</v>
      </c>
      <c r="BG96" s="153">
        <f t="shared" si="10"/>
        <v>0</v>
      </c>
      <c r="BH96" s="153">
        <f t="shared" si="11"/>
        <v>0</v>
      </c>
      <c r="BI96" s="153">
        <f t="shared" si="12"/>
        <v>0</v>
      </c>
      <c r="BJ96" s="18" t="s">
        <v>84</v>
      </c>
      <c r="BK96" s="153">
        <f t="shared" si="13"/>
        <v>0</v>
      </c>
      <c r="BL96" s="18" t="s">
        <v>174</v>
      </c>
      <c r="BM96" s="152" t="s">
        <v>2466</v>
      </c>
    </row>
    <row r="97" spans="2:65" s="1" customFormat="1" ht="33" customHeight="1" x14ac:dyDescent="0.2">
      <c r="B97" s="138"/>
      <c r="C97" s="154" t="s">
        <v>174</v>
      </c>
      <c r="D97" s="154" t="s">
        <v>162</v>
      </c>
      <c r="E97" s="155" t="s">
        <v>2467</v>
      </c>
      <c r="F97" s="156" t="s">
        <v>2468</v>
      </c>
      <c r="G97" s="157" t="s">
        <v>208</v>
      </c>
      <c r="H97" s="158">
        <v>42</v>
      </c>
      <c r="I97" s="159"/>
      <c r="J97" s="160"/>
      <c r="K97" s="161">
        <f t="shared" si="1"/>
        <v>0</v>
      </c>
      <c r="L97" s="160"/>
      <c r="M97" s="162"/>
      <c r="N97" s="163" t="s">
        <v>3</v>
      </c>
      <c r="O97" s="148" t="s">
        <v>45</v>
      </c>
      <c r="P97" s="149">
        <f t="shared" si="2"/>
        <v>0</v>
      </c>
      <c r="Q97" s="149">
        <f t="shared" si="3"/>
        <v>0</v>
      </c>
      <c r="R97" s="149">
        <f t="shared" si="4"/>
        <v>0</v>
      </c>
      <c r="T97" s="150">
        <f t="shared" si="5"/>
        <v>0</v>
      </c>
      <c r="U97" s="150">
        <v>0</v>
      </c>
      <c r="V97" s="150">
        <f t="shared" si="6"/>
        <v>0</v>
      </c>
      <c r="W97" s="150">
        <v>0</v>
      </c>
      <c r="X97" s="151">
        <f t="shared" si="7"/>
        <v>0</v>
      </c>
      <c r="AR97" s="152" t="s">
        <v>193</v>
      </c>
      <c r="AT97" s="152" t="s">
        <v>162</v>
      </c>
      <c r="AU97" s="152" t="s">
        <v>164</v>
      </c>
      <c r="AY97" s="18" t="s">
        <v>165</v>
      </c>
      <c r="BE97" s="153">
        <f t="shared" si="8"/>
        <v>0</v>
      </c>
      <c r="BF97" s="153">
        <f t="shared" si="9"/>
        <v>0</v>
      </c>
      <c r="BG97" s="153">
        <f t="shared" si="10"/>
        <v>0</v>
      </c>
      <c r="BH97" s="153">
        <f t="shared" si="11"/>
        <v>0</v>
      </c>
      <c r="BI97" s="153">
        <f t="shared" si="12"/>
        <v>0</v>
      </c>
      <c r="BJ97" s="18" t="s">
        <v>84</v>
      </c>
      <c r="BK97" s="153">
        <f t="shared" si="13"/>
        <v>0</v>
      </c>
      <c r="BL97" s="18" t="s">
        <v>174</v>
      </c>
      <c r="BM97" s="152" t="s">
        <v>2469</v>
      </c>
    </row>
    <row r="98" spans="2:65" s="1" customFormat="1" ht="16.5" customHeight="1" x14ac:dyDescent="0.2">
      <c r="B98" s="138"/>
      <c r="C98" s="154" t="s">
        <v>186</v>
      </c>
      <c r="D98" s="154" t="s">
        <v>162</v>
      </c>
      <c r="E98" s="155" t="s">
        <v>2470</v>
      </c>
      <c r="F98" s="156" t="s">
        <v>2471</v>
      </c>
      <c r="G98" s="157" t="s">
        <v>208</v>
      </c>
      <c r="H98" s="158">
        <v>21</v>
      </c>
      <c r="I98" s="159"/>
      <c r="J98" s="160"/>
      <c r="K98" s="161">
        <f t="shared" si="1"/>
        <v>0</v>
      </c>
      <c r="L98" s="160"/>
      <c r="M98" s="162"/>
      <c r="N98" s="163" t="s">
        <v>3</v>
      </c>
      <c r="O98" s="148" t="s">
        <v>45</v>
      </c>
      <c r="P98" s="149">
        <f t="shared" si="2"/>
        <v>0</v>
      </c>
      <c r="Q98" s="149">
        <f t="shared" si="3"/>
        <v>0</v>
      </c>
      <c r="R98" s="149">
        <f t="shared" si="4"/>
        <v>0</v>
      </c>
      <c r="T98" s="150">
        <f t="shared" si="5"/>
        <v>0</v>
      </c>
      <c r="U98" s="150">
        <v>0</v>
      </c>
      <c r="V98" s="150">
        <f t="shared" si="6"/>
        <v>0</v>
      </c>
      <c r="W98" s="150">
        <v>0</v>
      </c>
      <c r="X98" s="151">
        <f t="shared" si="7"/>
        <v>0</v>
      </c>
      <c r="AR98" s="152" t="s">
        <v>193</v>
      </c>
      <c r="AT98" s="152" t="s">
        <v>162</v>
      </c>
      <c r="AU98" s="152" t="s">
        <v>164</v>
      </c>
      <c r="AY98" s="18" t="s">
        <v>165</v>
      </c>
      <c r="BE98" s="153">
        <f t="shared" si="8"/>
        <v>0</v>
      </c>
      <c r="BF98" s="153">
        <f t="shared" si="9"/>
        <v>0</v>
      </c>
      <c r="BG98" s="153">
        <f t="shared" si="10"/>
        <v>0</v>
      </c>
      <c r="BH98" s="153">
        <f t="shared" si="11"/>
        <v>0</v>
      </c>
      <c r="BI98" s="153">
        <f t="shared" si="12"/>
        <v>0</v>
      </c>
      <c r="BJ98" s="18" t="s">
        <v>84</v>
      </c>
      <c r="BK98" s="153">
        <f t="shared" si="13"/>
        <v>0</v>
      </c>
      <c r="BL98" s="18" t="s">
        <v>174</v>
      </c>
      <c r="BM98" s="152" t="s">
        <v>2472</v>
      </c>
    </row>
    <row r="99" spans="2:65" s="1" customFormat="1" ht="24.15" customHeight="1" x14ac:dyDescent="0.2">
      <c r="B99" s="138"/>
      <c r="C99" s="154" t="s">
        <v>193</v>
      </c>
      <c r="D99" s="154" t="s">
        <v>162</v>
      </c>
      <c r="E99" s="155" t="s">
        <v>2473</v>
      </c>
      <c r="F99" s="156" t="s">
        <v>2474</v>
      </c>
      <c r="G99" s="157" t="s">
        <v>208</v>
      </c>
      <c r="H99" s="158">
        <v>125</v>
      </c>
      <c r="I99" s="159"/>
      <c r="J99" s="160"/>
      <c r="K99" s="161">
        <f t="shared" si="1"/>
        <v>0</v>
      </c>
      <c r="L99" s="160"/>
      <c r="M99" s="162"/>
      <c r="N99" s="163" t="s">
        <v>3</v>
      </c>
      <c r="O99" s="148" t="s">
        <v>45</v>
      </c>
      <c r="P99" s="149">
        <f t="shared" si="2"/>
        <v>0</v>
      </c>
      <c r="Q99" s="149">
        <f t="shared" si="3"/>
        <v>0</v>
      </c>
      <c r="R99" s="149">
        <f t="shared" si="4"/>
        <v>0</v>
      </c>
      <c r="T99" s="150">
        <f t="shared" si="5"/>
        <v>0</v>
      </c>
      <c r="U99" s="150">
        <v>0</v>
      </c>
      <c r="V99" s="150">
        <f t="shared" si="6"/>
        <v>0</v>
      </c>
      <c r="W99" s="150">
        <v>0</v>
      </c>
      <c r="X99" s="151">
        <f t="shared" si="7"/>
        <v>0</v>
      </c>
      <c r="AR99" s="152" t="s">
        <v>193</v>
      </c>
      <c r="AT99" s="152" t="s">
        <v>162</v>
      </c>
      <c r="AU99" s="152" t="s">
        <v>164</v>
      </c>
      <c r="AY99" s="18" t="s">
        <v>165</v>
      </c>
      <c r="BE99" s="153">
        <f t="shared" si="8"/>
        <v>0</v>
      </c>
      <c r="BF99" s="153">
        <f t="shared" si="9"/>
        <v>0</v>
      </c>
      <c r="BG99" s="153">
        <f t="shared" si="10"/>
        <v>0</v>
      </c>
      <c r="BH99" s="153">
        <f t="shared" si="11"/>
        <v>0</v>
      </c>
      <c r="BI99" s="153">
        <f t="shared" si="12"/>
        <v>0</v>
      </c>
      <c r="BJ99" s="18" t="s">
        <v>84</v>
      </c>
      <c r="BK99" s="153">
        <f t="shared" si="13"/>
        <v>0</v>
      </c>
      <c r="BL99" s="18" t="s">
        <v>174</v>
      </c>
      <c r="BM99" s="152" t="s">
        <v>2475</v>
      </c>
    </row>
    <row r="100" spans="2:65" s="1" customFormat="1" ht="24.15" customHeight="1" x14ac:dyDescent="0.2">
      <c r="B100" s="138"/>
      <c r="C100" s="154" t="s">
        <v>202</v>
      </c>
      <c r="D100" s="154" t="s">
        <v>162</v>
      </c>
      <c r="E100" s="155" t="s">
        <v>2476</v>
      </c>
      <c r="F100" s="156" t="s">
        <v>2477</v>
      </c>
      <c r="G100" s="157" t="s">
        <v>208</v>
      </c>
      <c r="H100" s="158">
        <v>60</v>
      </c>
      <c r="I100" s="159"/>
      <c r="J100" s="160"/>
      <c r="K100" s="161">
        <f t="shared" si="1"/>
        <v>0</v>
      </c>
      <c r="L100" s="160"/>
      <c r="M100" s="162"/>
      <c r="N100" s="163" t="s">
        <v>3</v>
      </c>
      <c r="O100" s="148" t="s">
        <v>45</v>
      </c>
      <c r="P100" s="149">
        <f t="shared" si="2"/>
        <v>0</v>
      </c>
      <c r="Q100" s="149">
        <f t="shared" si="3"/>
        <v>0</v>
      </c>
      <c r="R100" s="149">
        <f t="shared" si="4"/>
        <v>0</v>
      </c>
      <c r="T100" s="150">
        <f t="shared" si="5"/>
        <v>0</v>
      </c>
      <c r="U100" s="150">
        <v>0</v>
      </c>
      <c r="V100" s="150">
        <f t="shared" si="6"/>
        <v>0</v>
      </c>
      <c r="W100" s="150">
        <v>0</v>
      </c>
      <c r="X100" s="151">
        <f t="shared" si="7"/>
        <v>0</v>
      </c>
      <c r="AR100" s="152" t="s">
        <v>193</v>
      </c>
      <c r="AT100" s="152" t="s">
        <v>162</v>
      </c>
      <c r="AU100" s="152" t="s">
        <v>164</v>
      </c>
      <c r="AY100" s="18" t="s">
        <v>165</v>
      </c>
      <c r="BE100" s="153">
        <f t="shared" si="8"/>
        <v>0</v>
      </c>
      <c r="BF100" s="153">
        <f t="shared" si="9"/>
        <v>0</v>
      </c>
      <c r="BG100" s="153">
        <f t="shared" si="10"/>
        <v>0</v>
      </c>
      <c r="BH100" s="153">
        <f t="shared" si="11"/>
        <v>0</v>
      </c>
      <c r="BI100" s="153">
        <f t="shared" si="12"/>
        <v>0</v>
      </c>
      <c r="BJ100" s="18" t="s">
        <v>84</v>
      </c>
      <c r="BK100" s="153">
        <f t="shared" si="13"/>
        <v>0</v>
      </c>
      <c r="BL100" s="18" t="s">
        <v>174</v>
      </c>
      <c r="BM100" s="152" t="s">
        <v>2478</v>
      </c>
    </row>
    <row r="101" spans="2:65" s="1" customFormat="1" ht="21.75" customHeight="1" x14ac:dyDescent="0.2">
      <c r="B101" s="138"/>
      <c r="C101" s="154" t="s">
        <v>205</v>
      </c>
      <c r="D101" s="154" t="s">
        <v>162</v>
      </c>
      <c r="E101" s="155" t="s">
        <v>2479</v>
      </c>
      <c r="F101" s="156" t="s">
        <v>2480</v>
      </c>
      <c r="G101" s="157" t="s">
        <v>208</v>
      </c>
      <c r="H101" s="158">
        <v>6</v>
      </c>
      <c r="I101" s="159"/>
      <c r="J101" s="160"/>
      <c r="K101" s="161">
        <f t="shared" si="1"/>
        <v>0</v>
      </c>
      <c r="L101" s="160"/>
      <c r="M101" s="162"/>
      <c r="N101" s="163" t="s">
        <v>3</v>
      </c>
      <c r="O101" s="148" t="s">
        <v>45</v>
      </c>
      <c r="P101" s="149">
        <f t="shared" si="2"/>
        <v>0</v>
      </c>
      <c r="Q101" s="149">
        <f t="shared" si="3"/>
        <v>0</v>
      </c>
      <c r="R101" s="149">
        <f t="shared" si="4"/>
        <v>0</v>
      </c>
      <c r="T101" s="150">
        <f t="shared" si="5"/>
        <v>0</v>
      </c>
      <c r="U101" s="150">
        <v>0</v>
      </c>
      <c r="V101" s="150">
        <f t="shared" si="6"/>
        <v>0</v>
      </c>
      <c r="W101" s="150">
        <v>0</v>
      </c>
      <c r="X101" s="151">
        <f t="shared" si="7"/>
        <v>0</v>
      </c>
      <c r="AR101" s="152" t="s">
        <v>193</v>
      </c>
      <c r="AT101" s="152" t="s">
        <v>162</v>
      </c>
      <c r="AU101" s="152" t="s">
        <v>164</v>
      </c>
      <c r="AY101" s="18" t="s">
        <v>165</v>
      </c>
      <c r="BE101" s="153">
        <f t="shared" si="8"/>
        <v>0</v>
      </c>
      <c r="BF101" s="153">
        <f t="shared" si="9"/>
        <v>0</v>
      </c>
      <c r="BG101" s="153">
        <f t="shared" si="10"/>
        <v>0</v>
      </c>
      <c r="BH101" s="153">
        <f t="shared" si="11"/>
        <v>0</v>
      </c>
      <c r="BI101" s="153">
        <f t="shared" si="12"/>
        <v>0</v>
      </c>
      <c r="BJ101" s="18" t="s">
        <v>84</v>
      </c>
      <c r="BK101" s="153">
        <f t="shared" si="13"/>
        <v>0</v>
      </c>
      <c r="BL101" s="18" t="s">
        <v>174</v>
      </c>
      <c r="BM101" s="152" t="s">
        <v>2481</v>
      </c>
    </row>
    <row r="102" spans="2:65" s="1" customFormat="1" ht="44.25" customHeight="1" x14ac:dyDescent="0.2">
      <c r="B102" s="138"/>
      <c r="C102" s="154" t="s">
        <v>210</v>
      </c>
      <c r="D102" s="154" t="s">
        <v>162</v>
      </c>
      <c r="E102" s="155" t="s">
        <v>2482</v>
      </c>
      <c r="F102" s="156" t="s">
        <v>2483</v>
      </c>
      <c r="G102" s="157" t="s">
        <v>208</v>
      </c>
      <c r="H102" s="158">
        <v>7</v>
      </c>
      <c r="I102" s="159"/>
      <c r="J102" s="160"/>
      <c r="K102" s="161">
        <f t="shared" si="1"/>
        <v>0</v>
      </c>
      <c r="L102" s="160"/>
      <c r="M102" s="162"/>
      <c r="N102" s="163" t="s">
        <v>3</v>
      </c>
      <c r="O102" s="148" t="s">
        <v>45</v>
      </c>
      <c r="P102" s="149">
        <f t="shared" si="2"/>
        <v>0</v>
      </c>
      <c r="Q102" s="149">
        <f t="shared" si="3"/>
        <v>0</v>
      </c>
      <c r="R102" s="149">
        <f t="shared" si="4"/>
        <v>0</v>
      </c>
      <c r="T102" s="150">
        <f t="shared" si="5"/>
        <v>0</v>
      </c>
      <c r="U102" s="150">
        <v>0</v>
      </c>
      <c r="V102" s="150">
        <f t="shared" si="6"/>
        <v>0</v>
      </c>
      <c r="W102" s="150">
        <v>0</v>
      </c>
      <c r="X102" s="151">
        <f t="shared" si="7"/>
        <v>0</v>
      </c>
      <c r="AR102" s="152" t="s">
        <v>193</v>
      </c>
      <c r="AT102" s="152" t="s">
        <v>162</v>
      </c>
      <c r="AU102" s="152" t="s">
        <v>164</v>
      </c>
      <c r="AY102" s="18" t="s">
        <v>165</v>
      </c>
      <c r="BE102" s="153">
        <f t="shared" si="8"/>
        <v>0</v>
      </c>
      <c r="BF102" s="153">
        <f t="shared" si="9"/>
        <v>0</v>
      </c>
      <c r="BG102" s="153">
        <f t="shared" si="10"/>
        <v>0</v>
      </c>
      <c r="BH102" s="153">
        <f t="shared" si="11"/>
        <v>0</v>
      </c>
      <c r="BI102" s="153">
        <f t="shared" si="12"/>
        <v>0</v>
      </c>
      <c r="BJ102" s="18" t="s">
        <v>84</v>
      </c>
      <c r="BK102" s="153">
        <f t="shared" si="13"/>
        <v>0</v>
      </c>
      <c r="BL102" s="18" t="s">
        <v>174</v>
      </c>
      <c r="BM102" s="152" t="s">
        <v>2484</v>
      </c>
    </row>
    <row r="103" spans="2:65" s="1" customFormat="1" ht="16.5" customHeight="1" x14ac:dyDescent="0.2">
      <c r="B103" s="138"/>
      <c r="C103" s="154" t="s">
        <v>216</v>
      </c>
      <c r="D103" s="154" t="s">
        <v>162</v>
      </c>
      <c r="E103" s="155" t="s">
        <v>2485</v>
      </c>
      <c r="F103" s="156" t="s">
        <v>2486</v>
      </c>
      <c r="G103" s="157" t="s">
        <v>173</v>
      </c>
      <c r="H103" s="158">
        <v>212</v>
      </c>
      <c r="I103" s="159"/>
      <c r="J103" s="160"/>
      <c r="K103" s="161">
        <f t="shared" si="1"/>
        <v>0</v>
      </c>
      <c r="L103" s="160"/>
      <c r="M103" s="162"/>
      <c r="N103" s="163" t="s">
        <v>3</v>
      </c>
      <c r="O103" s="148" t="s">
        <v>45</v>
      </c>
      <c r="P103" s="149">
        <f t="shared" si="2"/>
        <v>0</v>
      </c>
      <c r="Q103" s="149">
        <f t="shared" si="3"/>
        <v>0</v>
      </c>
      <c r="R103" s="149">
        <f t="shared" si="4"/>
        <v>0</v>
      </c>
      <c r="T103" s="150">
        <f t="shared" si="5"/>
        <v>0</v>
      </c>
      <c r="U103" s="150">
        <v>0</v>
      </c>
      <c r="V103" s="150">
        <f t="shared" si="6"/>
        <v>0</v>
      </c>
      <c r="W103" s="150">
        <v>0</v>
      </c>
      <c r="X103" s="151">
        <f t="shared" si="7"/>
        <v>0</v>
      </c>
      <c r="AR103" s="152" t="s">
        <v>193</v>
      </c>
      <c r="AT103" s="152" t="s">
        <v>162</v>
      </c>
      <c r="AU103" s="152" t="s">
        <v>164</v>
      </c>
      <c r="AY103" s="18" t="s">
        <v>165</v>
      </c>
      <c r="BE103" s="153">
        <f t="shared" si="8"/>
        <v>0</v>
      </c>
      <c r="BF103" s="153">
        <f t="shared" si="9"/>
        <v>0</v>
      </c>
      <c r="BG103" s="153">
        <f t="shared" si="10"/>
        <v>0</v>
      </c>
      <c r="BH103" s="153">
        <f t="shared" si="11"/>
        <v>0</v>
      </c>
      <c r="BI103" s="153">
        <f t="shared" si="12"/>
        <v>0</v>
      </c>
      <c r="BJ103" s="18" t="s">
        <v>84</v>
      </c>
      <c r="BK103" s="153">
        <f t="shared" si="13"/>
        <v>0</v>
      </c>
      <c r="BL103" s="18" t="s">
        <v>174</v>
      </c>
      <c r="BM103" s="152" t="s">
        <v>2487</v>
      </c>
    </row>
    <row r="104" spans="2:65" s="1" customFormat="1" ht="21.75" customHeight="1" x14ac:dyDescent="0.2">
      <c r="B104" s="138"/>
      <c r="C104" s="154" t="s">
        <v>220</v>
      </c>
      <c r="D104" s="154" t="s">
        <v>162</v>
      </c>
      <c r="E104" s="155" t="s">
        <v>2488</v>
      </c>
      <c r="F104" s="156" t="s">
        <v>2489</v>
      </c>
      <c r="G104" s="157" t="s">
        <v>208</v>
      </c>
      <c r="H104" s="158">
        <v>18</v>
      </c>
      <c r="I104" s="159"/>
      <c r="J104" s="160"/>
      <c r="K104" s="161">
        <f t="shared" si="1"/>
        <v>0</v>
      </c>
      <c r="L104" s="160"/>
      <c r="M104" s="162"/>
      <c r="N104" s="163" t="s">
        <v>3</v>
      </c>
      <c r="O104" s="148" t="s">
        <v>45</v>
      </c>
      <c r="P104" s="149">
        <f t="shared" si="2"/>
        <v>0</v>
      </c>
      <c r="Q104" s="149">
        <f t="shared" si="3"/>
        <v>0</v>
      </c>
      <c r="R104" s="149">
        <f t="shared" si="4"/>
        <v>0</v>
      </c>
      <c r="T104" s="150">
        <f t="shared" si="5"/>
        <v>0</v>
      </c>
      <c r="U104" s="150">
        <v>0</v>
      </c>
      <c r="V104" s="150">
        <f t="shared" si="6"/>
        <v>0</v>
      </c>
      <c r="W104" s="150">
        <v>0</v>
      </c>
      <c r="X104" s="151">
        <f t="shared" si="7"/>
        <v>0</v>
      </c>
      <c r="AR104" s="152" t="s">
        <v>193</v>
      </c>
      <c r="AT104" s="152" t="s">
        <v>162</v>
      </c>
      <c r="AU104" s="152" t="s">
        <v>164</v>
      </c>
      <c r="AY104" s="18" t="s">
        <v>165</v>
      </c>
      <c r="BE104" s="153">
        <f t="shared" si="8"/>
        <v>0</v>
      </c>
      <c r="BF104" s="153">
        <f t="shared" si="9"/>
        <v>0</v>
      </c>
      <c r="BG104" s="153">
        <f t="shared" si="10"/>
        <v>0</v>
      </c>
      <c r="BH104" s="153">
        <f t="shared" si="11"/>
        <v>0</v>
      </c>
      <c r="BI104" s="153">
        <f t="shared" si="12"/>
        <v>0</v>
      </c>
      <c r="BJ104" s="18" t="s">
        <v>84</v>
      </c>
      <c r="BK104" s="153">
        <f t="shared" si="13"/>
        <v>0</v>
      </c>
      <c r="BL104" s="18" t="s">
        <v>174</v>
      </c>
      <c r="BM104" s="152" t="s">
        <v>2490</v>
      </c>
    </row>
    <row r="105" spans="2:65" s="1" customFormat="1" ht="16.5" customHeight="1" x14ac:dyDescent="0.2">
      <c r="B105" s="138"/>
      <c r="C105" s="139" t="s">
        <v>224</v>
      </c>
      <c r="D105" s="139" t="s">
        <v>170</v>
      </c>
      <c r="E105" s="140" t="s">
        <v>2491</v>
      </c>
      <c r="F105" s="141" t="s">
        <v>2492</v>
      </c>
      <c r="G105" s="142" t="s">
        <v>173</v>
      </c>
      <c r="H105" s="143">
        <v>298</v>
      </c>
      <c r="I105" s="144"/>
      <c r="J105" s="144"/>
      <c r="K105" s="145">
        <f t="shared" si="1"/>
        <v>0</v>
      </c>
      <c r="L105" s="146"/>
      <c r="M105" s="33"/>
      <c r="N105" s="147" t="s">
        <v>3</v>
      </c>
      <c r="O105" s="148" t="s">
        <v>45</v>
      </c>
      <c r="P105" s="149">
        <f t="shared" si="2"/>
        <v>0</v>
      </c>
      <c r="Q105" s="149">
        <f t="shared" si="3"/>
        <v>0</v>
      </c>
      <c r="R105" s="149">
        <f t="shared" si="4"/>
        <v>0</v>
      </c>
      <c r="T105" s="150">
        <f t="shared" si="5"/>
        <v>0</v>
      </c>
      <c r="U105" s="150">
        <v>0</v>
      </c>
      <c r="V105" s="150">
        <f t="shared" si="6"/>
        <v>0</v>
      </c>
      <c r="W105" s="150">
        <v>0</v>
      </c>
      <c r="X105" s="151">
        <f t="shared" si="7"/>
        <v>0</v>
      </c>
      <c r="AR105" s="152" t="s">
        <v>174</v>
      </c>
      <c r="AT105" s="152" t="s">
        <v>170</v>
      </c>
      <c r="AU105" s="152" t="s">
        <v>164</v>
      </c>
      <c r="AY105" s="18" t="s">
        <v>165</v>
      </c>
      <c r="BE105" s="153">
        <f t="shared" si="8"/>
        <v>0</v>
      </c>
      <c r="BF105" s="153">
        <f t="shared" si="9"/>
        <v>0</v>
      </c>
      <c r="BG105" s="153">
        <f t="shared" si="10"/>
        <v>0</v>
      </c>
      <c r="BH105" s="153">
        <f t="shared" si="11"/>
        <v>0</v>
      </c>
      <c r="BI105" s="153">
        <f t="shared" si="12"/>
        <v>0</v>
      </c>
      <c r="BJ105" s="18" t="s">
        <v>84</v>
      </c>
      <c r="BK105" s="153">
        <f t="shared" si="13"/>
        <v>0</v>
      </c>
      <c r="BL105" s="18" t="s">
        <v>174</v>
      </c>
      <c r="BM105" s="152" t="s">
        <v>2493</v>
      </c>
    </row>
    <row r="106" spans="2:65" s="12" customFormat="1" x14ac:dyDescent="0.2">
      <c r="B106" s="164"/>
      <c r="D106" s="165" t="s">
        <v>603</v>
      </c>
      <c r="E106" s="166" t="s">
        <v>3</v>
      </c>
      <c r="F106" s="167" t="s">
        <v>2494</v>
      </c>
      <c r="H106" s="168">
        <v>298</v>
      </c>
      <c r="I106" s="169"/>
      <c r="J106" s="169"/>
      <c r="M106" s="164"/>
      <c r="N106" s="170"/>
      <c r="X106" s="171"/>
      <c r="AT106" s="166" t="s">
        <v>603</v>
      </c>
      <c r="AU106" s="166" t="s">
        <v>164</v>
      </c>
      <c r="AV106" s="12" t="s">
        <v>86</v>
      </c>
      <c r="AW106" s="12" t="s">
        <v>5</v>
      </c>
      <c r="AX106" s="12" t="s">
        <v>84</v>
      </c>
      <c r="AY106" s="166" t="s">
        <v>165</v>
      </c>
    </row>
    <row r="107" spans="2:65" s="1" customFormat="1" ht="16.5" customHeight="1" x14ac:dyDescent="0.2">
      <c r="B107" s="138"/>
      <c r="C107" s="139" t="s">
        <v>10</v>
      </c>
      <c r="D107" s="139" t="s">
        <v>170</v>
      </c>
      <c r="E107" s="140" t="s">
        <v>2495</v>
      </c>
      <c r="F107" s="141" t="s">
        <v>2496</v>
      </c>
      <c r="G107" s="142" t="s">
        <v>178</v>
      </c>
      <c r="H107" s="143">
        <v>5</v>
      </c>
      <c r="I107" s="144"/>
      <c r="J107" s="144"/>
      <c r="K107" s="145">
        <f>ROUND(P107*H107,2)</f>
        <v>0</v>
      </c>
      <c r="L107" s="146"/>
      <c r="M107" s="33"/>
      <c r="N107" s="147" t="s">
        <v>3</v>
      </c>
      <c r="O107" s="148" t="s">
        <v>45</v>
      </c>
      <c r="P107" s="149">
        <f>I107+J107</f>
        <v>0</v>
      </c>
      <c r="Q107" s="149">
        <f>ROUND(I107*H107,2)</f>
        <v>0</v>
      </c>
      <c r="R107" s="149">
        <f>ROUND(J107*H107,2)</f>
        <v>0</v>
      </c>
      <c r="T107" s="150">
        <f>S107*H107</f>
        <v>0</v>
      </c>
      <c r="U107" s="150">
        <v>0</v>
      </c>
      <c r="V107" s="150">
        <f>U107*H107</f>
        <v>0</v>
      </c>
      <c r="W107" s="150">
        <v>0</v>
      </c>
      <c r="X107" s="151">
        <f>W107*H107</f>
        <v>0</v>
      </c>
      <c r="AR107" s="152" t="s">
        <v>174</v>
      </c>
      <c r="AT107" s="152" t="s">
        <v>170</v>
      </c>
      <c r="AU107" s="152" t="s">
        <v>164</v>
      </c>
      <c r="AY107" s="18" t="s">
        <v>165</v>
      </c>
      <c r="BE107" s="153">
        <f>IF(O107="základní",K107,0)</f>
        <v>0</v>
      </c>
      <c r="BF107" s="153">
        <f>IF(O107="snížená",K107,0)</f>
        <v>0</v>
      </c>
      <c r="BG107" s="153">
        <f>IF(O107="zákl. přenesená",K107,0)</f>
        <v>0</v>
      </c>
      <c r="BH107" s="153">
        <f>IF(O107="sníž. přenesená",K107,0)</f>
        <v>0</v>
      </c>
      <c r="BI107" s="153">
        <f>IF(O107="nulová",K107,0)</f>
        <v>0</v>
      </c>
      <c r="BJ107" s="18" t="s">
        <v>84</v>
      </c>
      <c r="BK107" s="153">
        <f>ROUND(P107*H107,2)</f>
        <v>0</v>
      </c>
      <c r="BL107" s="18" t="s">
        <v>174</v>
      </c>
      <c r="BM107" s="152" t="s">
        <v>2497</v>
      </c>
    </row>
    <row r="108" spans="2:65" s="1" customFormat="1" ht="37.75" customHeight="1" x14ac:dyDescent="0.2">
      <c r="B108" s="138"/>
      <c r="C108" s="139" t="s">
        <v>307</v>
      </c>
      <c r="D108" s="139" t="s">
        <v>170</v>
      </c>
      <c r="E108" s="140" t="s">
        <v>2498</v>
      </c>
      <c r="F108" s="141" t="s">
        <v>2499</v>
      </c>
      <c r="G108" s="142" t="s">
        <v>178</v>
      </c>
      <c r="H108" s="143">
        <v>7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</v>
      </c>
      <c r="X108" s="151">
        <f>W108*H108</f>
        <v>0</v>
      </c>
      <c r="AR108" s="152" t="s">
        <v>174</v>
      </c>
      <c r="AT108" s="152" t="s">
        <v>170</v>
      </c>
      <c r="AU108" s="152" t="s">
        <v>164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174</v>
      </c>
      <c r="BM108" s="152" t="s">
        <v>2500</v>
      </c>
    </row>
    <row r="109" spans="2:65" s="11" customFormat="1" ht="20.9" customHeight="1" x14ac:dyDescent="0.25">
      <c r="B109" s="125"/>
      <c r="D109" s="126" t="s">
        <v>75</v>
      </c>
      <c r="E109" s="136" t="s">
        <v>247</v>
      </c>
      <c r="F109" s="136" t="s">
        <v>248</v>
      </c>
      <c r="I109" s="128"/>
      <c r="J109" s="128"/>
      <c r="K109" s="137">
        <f>BK109</f>
        <v>0</v>
      </c>
      <c r="M109" s="125"/>
      <c r="N109" s="130"/>
      <c r="Q109" s="131">
        <f>Q110</f>
        <v>0</v>
      </c>
      <c r="R109" s="131">
        <f>R110</f>
        <v>0</v>
      </c>
      <c r="T109" s="132">
        <f>T110</f>
        <v>0</v>
      </c>
      <c r="V109" s="132">
        <f>V110</f>
        <v>0</v>
      </c>
      <c r="X109" s="133">
        <f>X110</f>
        <v>0</v>
      </c>
      <c r="AR109" s="126" t="s">
        <v>164</v>
      </c>
      <c r="AT109" s="134" t="s">
        <v>75</v>
      </c>
      <c r="AU109" s="134" t="s">
        <v>86</v>
      </c>
      <c r="AY109" s="126" t="s">
        <v>165</v>
      </c>
      <c r="BK109" s="135">
        <f>BK110</f>
        <v>0</v>
      </c>
    </row>
    <row r="110" spans="2:65" s="1" customFormat="1" ht="16.5" customHeight="1" x14ac:dyDescent="0.2">
      <c r="B110" s="138"/>
      <c r="C110" s="139" t="s">
        <v>231</v>
      </c>
      <c r="D110" s="139" t="s">
        <v>170</v>
      </c>
      <c r="E110" s="140" t="s">
        <v>250</v>
      </c>
      <c r="F110" s="141" t="s">
        <v>279</v>
      </c>
      <c r="G110" s="142" t="s">
        <v>252</v>
      </c>
      <c r="H110" s="143">
        <v>40</v>
      </c>
      <c r="I110" s="144"/>
      <c r="J110" s="144"/>
      <c r="K110" s="145">
        <f>ROUND(P110*H110,2)</f>
        <v>0</v>
      </c>
      <c r="L110" s="146"/>
      <c r="M110" s="33"/>
      <c r="N110" s="147" t="s">
        <v>3</v>
      </c>
      <c r="O110" s="148" t="s">
        <v>45</v>
      </c>
      <c r="P110" s="149">
        <f>I110+J110</f>
        <v>0</v>
      </c>
      <c r="Q110" s="149">
        <f>ROUND(I110*H110,2)</f>
        <v>0</v>
      </c>
      <c r="R110" s="149">
        <f>ROUND(J110*H110,2)</f>
        <v>0</v>
      </c>
      <c r="T110" s="150">
        <f>S110*H110</f>
        <v>0</v>
      </c>
      <c r="U110" s="150">
        <v>0</v>
      </c>
      <c r="V110" s="150">
        <f>U110*H110</f>
        <v>0</v>
      </c>
      <c r="W110" s="150">
        <v>0</v>
      </c>
      <c r="X110" s="151">
        <f>W110*H110</f>
        <v>0</v>
      </c>
      <c r="AR110" s="152" t="s">
        <v>174</v>
      </c>
      <c r="AT110" s="152" t="s">
        <v>170</v>
      </c>
      <c r="AU110" s="152" t="s">
        <v>164</v>
      </c>
      <c r="AY110" s="18" t="s">
        <v>165</v>
      </c>
      <c r="BE110" s="153">
        <f>IF(O110="základní",K110,0)</f>
        <v>0</v>
      </c>
      <c r="BF110" s="153">
        <f>IF(O110="snížená",K110,0)</f>
        <v>0</v>
      </c>
      <c r="BG110" s="153">
        <f>IF(O110="zákl. přenesená",K110,0)</f>
        <v>0</v>
      </c>
      <c r="BH110" s="153">
        <f>IF(O110="sníž. přenesená",K110,0)</f>
        <v>0</v>
      </c>
      <c r="BI110" s="153">
        <f>IF(O110="nulová",K110,0)</f>
        <v>0</v>
      </c>
      <c r="BJ110" s="18" t="s">
        <v>84</v>
      </c>
      <c r="BK110" s="153">
        <f>ROUND(P110*H110,2)</f>
        <v>0</v>
      </c>
      <c r="BL110" s="18" t="s">
        <v>174</v>
      </c>
      <c r="BM110" s="152" t="s">
        <v>2501</v>
      </c>
    </row>
    <row r="111" spans="2:65" s="11" customFormat="1" ht="20.9" customHeight="1" x14ac:dyDescent="0.25">
      <c r="B111" s="125"/>
      <c r="D111" s="126" t="s">
        <v>75</v>
      </c>
      <c r="E111" s="136" t="s">
        <v>305</v>
      </c>
      <c r="F111" s="136" t="s">
        <v>306</v>
      </c>
      <c r="I111" s="128"/>
      <c r="J111" s="128"/>
      <c r="K111" s="137">
        <f>BK111</f>
        <v>0</v>
      </c>
      <c r="M111" s="125"/>
      <c r="N111" s="130"/>
      <c r="Q111" s="131">
        <f>SUM(Q112:Q114)</f>
        <v>0</v>
      </c>
      <c r="R111" s="131">
        <f>SUM(R112:R114)</f>
        <v>0</v>
      </c>
      <c r="T111" s="132">
        <f>SUM(T112:T114)</f>
        <v>0</v>
      </c>
      <c r="V111" s="132">
        <f>SUM(V112:V114)</f>
        <v>0</v>
      </c>
      <c r="X111" s="133">
        <f>SUM(X112:X114)</f>
        <v>0</v>
      </c>
      <c r="AR111" s="126" t="s">
        <v>164</v>
      </c>
      <c r="AT111" s="134" t="s">
        <v>75</v>
      </c>
      <c r="AU111" s="134" t="s">
        <v>86</v>
      </c>
      <c r="AY111" s="126" t="s">
        <v>165</v>
      </c>
      <c r="BK111" s="135">
        <f>SUM(BK112:BK114)</f>
        <v>0</v>
      </c>
    </row>
    <row r="112" spans="2:65" s="1" customFormat="1" ht="16.5" customHeight="1" x14ac:dyDescent="0.2">
      <c r="B112" s="138"/>
      <c r="C112" s="139" t="s">
        <v>235</v>
      </c>
      <c r="D112" s="139" t="s">
        <v>170</v>
      </c>
      <c r="E112" s="140" t="s">
        <v>318</v>
      </c>
      <c r="F112" s="141" t="s">
        <v>319</v>
      </c>
      <c r="G112" s="142" t="s">
        <v>788</v>
      </c>
      <c r="H112" s="143">
        <v>1</v>
      </c>
      <c r="I112" s="144"/>
      <c r="J112" s="144"/>
      <c r="K112" s="145">
        <f>ROUND(P112*H112,2)</f>
        <v>0</v>
      </c>
      <c r="L112" s="146"/>
      <c r="M112" s="33"/>
      <c r="N112" s="147" t="s">
        <v>3</v>
      </c>
      <c r="O112" s="148" t="s">
        <v>45</v>
      </c>
      <c r="P112" s="149">
        <f>I112+J112</f>
        <v>0</v>
      </c>
      <c r="Q112" s="149">
        <f>ROUND(I112*H112,2)</f>
        <v>0</v>
      </c>
      <c r="R112" s="149">
        <f>ROUND(J112*H112,2)</f>
        <v>0</v>
      </c>
      <c r="T112" s="150">
        <f>S112*H112</f>
        <v>0</v>
      </c>
      <c r="U112" s="150">
        <v>0</v>
      </c>
      <c r="V112" s="150">
        <f>U112*H112</f>
        <v>0</v>
      </c>
      <c r="W112" s="150">
        <v>0</v>
      </c>
      <c r="X112" s="151">
        <f>W112*H112</f>
        <v>0</v>
      </c>
      <c r="AR112" s="152" t="s">
        <v>311</v>
      </c>
      <c r="AT112" s="152" t="s">
        <v>170</v>
      </c>
      <c r="AU112" s="152" t="s">
        <v>164</v>
      </c>
      <c r="AY112" s="18" t="s">
        <v>165</v>
      </c>
      <c r="BE112" s="153">
        <f>IF(O112="základní",K112,0)</f>
        <v>0</v>
      </c>
      <c r="BF112" s="153">
        <f>IF(O112="snížená",K112,0)</f>
        <v>0</v>
      </c>
      <c r="BG112" s="153">
        <f>IF(O112="zákl. přenesená",K112,0)</f>
        <v>0</v>
      </c>
      <c r="BH112" s="153">
        <f>IF(O112="sníž. přenesená",K112,0)</f>
        <v>0</v>
      </c>
      <c r="BI112" s="153">
        <f>IF(O112="nulová",K112,0)</f>
        <v>0</v>
      </c>
      <c r="BJ112" s="18" t="s">
        <v>84</v>
      </c>
      <c r="BK112" s="153">
        <f>ROUND(P112*H112,2)</f>
        <v>0</v>
      </c>
      <c r="BL112" s="18" t="s">
        <v>311</v>
      </c>
      <c r="BM112" s="152" t="s">
        <v>2502</v>
      </c>
    </row>
    <row r="113" spans="2:65" s="1" customFormat="1" ht="16.5" customHeight="1" x14ac:dyDescent="0.2">
      <c r="B113" s="138"/>
      <c r="C113" s="139" t="s">
        <v>239</v>
      </c>
      <c r="D113" s="139" t="s">
        <v>170</v>
      </c>
      <c r="E113" s="140" t="s">
        <v>2503</v>
      </c>
      <c r="F113" s="141" t="s">
        <v>309</v>
      </c>
      <c r="G113" s="142" t="s">
        <v>788</v>
      </c>
      <c r="H113" s="143">
        <v>1</v>
      </c>
      <c r="I113" s="144"/>
      <c r="J113" s="144"/>
      <c r="K113" s="145">
        <f>ROUND(P113*H113,2)</f>
        <v>0</v>
      </c>
      <c r="L113" s="146"/>
      <c r="M113" s="33"/>
      <c r="N113" s="147" t="s">
        <v>3</v>
      </c>
      <c r="O113" s="148" t="s">
        <v>45</v>
      </c>
      <c r="P113" s="149">
        <f>I113+J113</f>
        <v>0</v>
      </c>
      <c r="Q113" s="149">
        <f>ROUND(I113*H113,2)</f>
        <v>0</v>
      </c>
      <c r="R113" s="149">
        <f>ROUND(J113*H113,2)</f>
        <v>0</v>
      </c>
      <c r="T113" s="150">
        <f>S113*H113</f>
        <v>0</v>
      </c>
      <c r="U113" s="150">
        <v>0</v>
      </c>
      <c r="V113" s="150">
        <f>U113*H113</f>
        <v>0</v>
      </c>
      <c r="W113" s="150">
        <v>0</v>
      </c>
      <c r="X113" s="151">
        <f>W113*H113</f>
        <v>0</v>
      </c>
      <c r="AR113" s="152" t="s">
        <v>311</v>
      </c>
      <c r="AT113" s="152" t="s">
        <v>170</v>
      </c>
      <c r="AU113" s="152" t="s">
        <v>164</v>
      </c>
      <c r="AY113" s="18" t="s">
        <v>165</v>
      </c>
      <c r="BE113" s="153">
        <f>IF(O113="základní",K113,0)</f>
        <v>0</v>
      </c>
      <c r="BF113" s="153">
        <f>IF(O113="snížená",K113,0)</f>
        <v>0</v>
      </c>
      <c r="BG113" s="153">
        <f>IF(O113="zákl. přenesená",K113,0)</f>
        <v>0</v>
      </c>
      <c r="BH113" s="153">
        <f>IF(O113="sníž. přenesená",K113,0)</f>
        <v>0</v>
      </c>
      <c r="BI113" s="153">
        <f>IF(O113="nulová",K113,0)</f>
        <v>0</v>
      </c>
      <c r="BJ113" s="18" t="s">
        <v>84</v>
      </c>
      <c r="BK113" s="153">
        <f>ROUND(P113*H113,2)</f>
        <v>0</v>
      </c>
      <c r="BL113" s="18" t="s">
        <v>311</v>
      </c>
      <c r="BM113" s="152" t="s">
        <v>2504</v>
      </c>
    </row>
    <row r="114" spans="2:65" s="1" customFormat="1" ht="24.15" customHeight="1" x14ac:dyDescent="0.2">
      <c r="B114" s="138"/>
      <c r="C114" s="139" t="s">
        <v>243</v>
      </c>
      <c r="D114" s="139" t="s">
        <v>170</v>
      </c>
      <c r="E114" s="140" t="s">
        <v>2505</v>
      </c>
      <c r="F114" s="141" t="s">
        <v>315</v>
      </c>
      <c r="G114" s="142" t="s">
        <v>788</v>
      </c>
      <c r="H114" s="143">
        <v>1</v>
      </c>
      <c r="I114" s="144"/>
      <c r="J114" s="144"/>
      <c r="K114" s="145">
        <f>ROUND(P114*H114,2)</f>
        <v>0</v>
      </c>
      <c r="L114" s="146"/>
      <c r="M114" s="33"/>
      <c r="N114" s="147" t="s">
        <v>3</v>
      </c>
      <c r="O114" s="148" t="s">
        <v>45</v>
      </c>
      <c r="P114" s="149">
        <f>I114+J114</f>
        <v>0</v>
      </c>
      <c r="Q114" s="149">
        <f>ROUND(I114*H114,2)</f>
        <v>0</v>
      </c>
      <c r="R114" s="149">
        <f>ROUND(J114*H114,2)</f>
        <v>0</v>
      </c>
      <c r="T114" s="150">
        <f>S114*H114</f>
        <v>0</v>
      </c>
      <c r="U114" s="150">
        <v>0</v>
      </c>
      <c r="V114" s="150">
        <f>U114*H114</f>
        <v>0</v>
      </c>
      <c r="W114" s="150">
        <v>0</v>
      </c>
      <c r="X114" s="151">
        <f>W114*H114</f>
        <v>0</v>
      </c>
      <c r="AR114" s="152" t="s">
        <v>311</v>
      </c>
      <c r="AT114" s="152" t="s">
        <v>170</v>
      </c>
      <c r="AU114" s="152" t="s">
        <v>164</v>
      </c>
      <c r="AY114" s="18" t="s">
        <v>165</v>
      </c>
      <c r="BE114" s="153">
        <f>IF(O114="základní",K114,0)</f>
        <v>0</v>
      </c>
      <c r="BF114" s="153">
        <f>IF(O114="snížená",K114,0)</f>
        <v>0</v>
      </c>
      <c r="BG114" s="153">
        <f>IF(O114="zákl. přenesená",K114,0)</f>
        <v>0</v>
      </c>
      <c r="BH114" s="153">
        <f>IF(O114="sníž. přenesená",K114,0)</f>
        <v>0</v>
      </c>
      <c r="BI114" s="153">
        <f>IF(O114="nulová",K114,0)</f>
        <v>0</v>
      </c>
      <c r="BJ114" s="18" t="s">
        <v>84</v>
      </c>
      <c r="BK114" s="153">
        <f>ROUND(P114*H114,2)</f>
        <v>0</v>
      </c>
      <c r="BL114" s="18" t="s">
        <v>311</v>
      </c>
      <c r="BM114" s="152" t="s">
        <v>2506</v>
      </c>
    </row>
    <row r="115" spans="2:65" s="11" customFormat="1" ht="22.75" customHeight="1" x14ac:dyDescent="0.25">
      <c r="B115" s="125"/>
      <c r="D115" s="126" t="s">
        <v>75</v>
      </c>
      <c r="E115" s="136" t="s">
        <v>2507</v>
      </c>
      <c r="F115" s="136" t="s">
        <v>2508</v>
      </c>
      <c r="I115" s="128"/>
      <c r="J115" s="128"/>
      <c r="K115" s="137">
        <f>BK115</f>
        <v>0</v>
      </c>
      <c r="M115" s="125"/>
      <c r="N115" s="130"/>
      <c r="Q115" s="131">
        <f>Q116+Q131+Q133</f>
        <v>0</v>
      </c>
      <c r="R115" s="131">
        <f>R116+R131+R133</f>
        <v>0</v>
      </c>
      <c r="T115" s="132">
        <f>T116+T131+T133</f>
        <v>0</v>
      </c>
      <c r="V115" s="132">
        <f>V116+V131+V133</f>
        <v>0</v>
      </c>
      <c r="X115" s="133">
        <f>X116+X131+X133</f>
        <v>0</v>
      </c>
      <c r="AR115" s="126" t="s">
        <v>164</v>
      </c>
      <c r="AT115" s="134" t="s">
        <v>75</v>
      </c>
      <c r="AU115" s="134" t="s">
        <v>84</v>
      </c>
      <c r="AY115" s="126" t="s">
        <v>165</v>
      </c>
      <c r="BK115" s="135">
        <f>BK116+BK131+BK133</f>
        <v>0</v>
      </c>
    </row>
    <row r="116" spans="2:65" s="11" customFormat="1" ht="20.9" customHeight="1" x14ac:dyDescent="0.25">
      <c r="B116" s="125"/>
      <c r="D116" s="126" t="s">
        <v>75</v>
      </c>
      <c r="E116" s="136" t="s">
        <v>168</v>
      </c>
      <c r="F116" s="136" t="s">
        <v>169</v>
      </c>
      <c r="I116" s="128"/>
      <c r="J116" s="128"/>
      <c r="K116" s="137">
        <f>BK116</f>
        <v>0</v>
      </c>
      <c r="M116" s="125"/>
      <c r="N116" s="130"/>
      <c r="Q116" s="131">
        <f>SUM(Q117:Q130)</f>
        <v>0</v>
      </c>
      <c r="R116" s="131">
        <f>SUM(R117:R130)</f>
        <v>0</v>
      </c>
      <c r="T116" s="132">
        <f>SUM(T117:T130)</f>
        <v>0</v>
      </c>
      <c r="V116" s="132">
        <f>SUM(V117:V130)</f>
        <v>0</v>
      </c>
      <c r="X116" s="133">
        <f>SUM(X117:X130)</f>
        <v>0</v>
      </c>
      <c r="AR116" s="126" t="s">
        <v>164</v>
      </c>
      <c r="AT116" s="134" t="s">
        <v>75</v>
      </c>
      <c r="AU116" s="134" t="s">
        <v>86</v>
      </c>
      <c r="AY116" s="126" t="s">
        <v>165</v>
      </c>
      <c r="BK116" s="135">
        <f>SUM(BK117:BK130)</f>
        <v>0</v>
      </c>
    </row>
    <row r="117" spans="2:65" s="1" customFormat="1" ht="21.75" customHeight="1" x14ac:dyDescent="0.2">
      <c r="B117" s="138"/>
      <c r="C117" s="139" t="s">
        <v>249</v>
      </c>
      <c r="D117" s="139" t="s">
        <v>170</v>
      </c>
      <c r="E117" s="140" t="s">
        <v>1024</v>
      </c>
      <c r="F117" s="141" t="s">
        <v>899</v>
      </c>
      <c r="G117" s="142" t="s">
        <v>173</v>
      </c>
      <c r="H117" s="143">
        <v>468</v>
      </c>
      <c r="I117" s="144"/>
      <c r="J117" s="144"/>
      <c r="K117" s="145">
        <f>ROUND(P117*H117,2)</f>
        <v>0</v>
      </c>
      <c r="L117" s="146"/>
      <c r="M117" s="33"/>
      <c r="N117" s="147" t="s">
        <v>3</v>
      </c>
      <c r="O117" s="148" t="s">
        <v>45</v>
      </c>
      <c r="P117" s="149">
        <f>I117+J117</f>
        <v>0</v>
      </c>
      <c r="Q117" s="149">
        <f>ROUND(I117*H117,2)</f>
        <v>0</v>
      </c>
      <c r="R117" s="149">
        <f>ROUND(J117*H117,2)</f>
        <v>0</v>
      </c>
      <c r="T117" s="150">
        <f>S117*H117</f>
        <v>0</v>
      </c>
      <c r="U117" s="150">
        <v>0</v>
      </c>
      <c r="V117" s="150">
        <f>U117*H117</f>
        <v>0</v>
      </c>
      <c r="W117" s="150">
        <v>0</v>
      </c>
      <c r="X117" s="151">
        <f>W117*H117</f>
        <v>0</v>
      </c>
      <c r="AR117" s="152" t="s">
        <v>174</v>
      </c>
      <c r="AT117" s="152" t="s">
        <v>170</v>
      </c>
      <c r="AU117" s="152" t="s">
        <v>164</v>
      </c>
      <c r="AY117" s="18" t="s">
        <v>165</v>
      </c>
      <c r="BE117" s="153">
        <f>IF(O117="základní",K117,0)</f>
        <v>0</v>
      </c>
      <c r="BF117" s="153">
        <f>IF(O117="snížená",K117,0)</f>
        <v>0</v>
      </c>
      <c r="BG117" s="153">
        <f>IF(O117="zákl. přenesená",K117,0)</f>
        <v>0</v>
      </c>
      <c r="BH117" s="153">
        <f>IF(O117="sníž. přenesená",K117,0)</f>
        <v>0</v>
      </c>
      <c r="BI117" s="153">
        <f>IF(O117="nulová",K117,0)</f>
        <v>0</v>
      </c>
      <c r="BJ117" s="18" t="s">
        <v>84</v>
      </c>
      <c r="BK117" s="153">
        <f>ROUND(P117*H117,2)</f>
        <v>0</v>
      </c>
      <c r="BL117" s="18" t="s">
        <v>174</v>
      </c>
      <c r="BM117" s="152" t="s">
        <v>2509</v>
      </c>
    </row>
    <row r="118" spans="2:65" s="12" customFormat="1" x14ac:dyDescent="0.2">
      <c r="B118" s="164"/>
      <c r="D118" s="165" t="s">
        <v>603</v>
      </c>
      <c r="E118" s="166" t="s">
        <v>3</v>
      </c>
      <c r="F118" s="167" t="s">
        <v>2510</v>
      </c>
      <c r="H118" s="168">
        <v>468</v>
      </c>
      <c r="I118" s="169"/>
      <c r="J118" s="169"/>
      <c r="M118" s="164"/>
      <c r="N118" s="170"/>
      <c r="X118" s="171"/>
      <c r="AT118" s="166" t="s">
        <v>603</v>
      </c>
      <c r="AU118" s="166" t="s">
        <v>164</v>
      </c>
      <c r="AV118" s="12" t="s">
        <v>86</v>
      </c>
      <c r="AW118" s="12" t="s">
        <v>5</v>
      </c>
      <c r="AX118" s="12" t="s">
        <v>84</v>
      </c>
      <c r="AY118" s="166" t="s">
        <v>165</v>
      </c>
    </row>
    <row r="119" spans="2:65" s="1" customFormat="1" ht="21.75" customHeight="1" x14ac:dyDescent="0.2">
      <c r="B119" s="138"/>
      <c r="C119" s="139" t="s">
        <v>9</v>
      </c>
      <c r="D119" s="139" t="s">
        <v>170</v>
      </c>
      <c r="E119" s="140" t="s">
        <v>1027</v>
      </c>
      <c r="F119" s="141" t="s">
        <v>1028</v>
      </c>
      <c r="G119" s="142" t="s">
        <v>173</v>
      </c>
      <c r="H119" s="143">
        <v>105</v>
      </c>
      <c r="I119" s="144"/>
      <c r="J119" s="144"/>
      <c r="K119" s="145">
        <f>ROUND(P119*H119,2)</f>
        <v>0</v>
      </c>
      <c r="L119" s="146"/>
      <c r="M119" s="33"/>
      <c r="N119" s="147" t="s">
        <v>3</v>
      </c>
      <c r="O119" s="148" t="s">
        <v>45</v>
      </c>
      <c r="P119" s="149">
        <f>I119+J119</f>
        <v>0</v>
      </c>
      <c r="Q119" s="149">
        <f>ROUND(I119*H119,2)</f>
        <v>0</v>
      </c>
      <c r="R119" s="149">
        <f>ROUND(J119*H119,2)</f>
        <v>0</v>
      </c>
      <c r="T119" s="150">
        <f>S119*H119</f>
        <v>0</v>
      </c>
      <c r="U119" s="150">
        <v>0</v>
      </c>
      <c r="V119" s="150">
        <f>U119*H119</f>
        <v>0</v>
      </c>
      <c r="W119" s="150">
        <v>0</v>
      </c>
      <c r="X119" s="151">
        <f>W119*H119</f>
        <v>0</v>
      </c>
      <c r="AR119" s="152" t="s">
        <v>174</v>
      </c>
      <c r="AT119" s="152" t="s">
        <v>170</v>
      </c>
      <c r="AU119" s="152" t="s">
        <v>164</v>
      </c>
      <c r="AY119" s="18" t="s">
        <v>165</v>
      </c>
      <c r="BE119" s="153">
        <f>IF(O119="základní",K119,0)</f>
        <v>0</v>
      </c>
      <c r="BF119" s="153">
        <f>IF(O119="snížená",K119,0)</f>
        <v>0</v>
      </c>
      <c r="BG119" s="153">
        <f>IF(O119="zákl. přenesená",K119,0)</f>
        <v>0</v>
      </c>
      <c r="BH119" s="153">
        <f>IF(O119="sníž. přenesená",K119,0)</f>
        <v>0</v>
      </c>
      <c r="BI119" s="153">
        <f>IF(O119="nulová",K119,0)</f>
        <v>0</v>
      </c>
      <c r="BJ119" s="18" t="s">
        <v>84</v>
      </c>
      <c r="BK119" s="153">
        <f>ROUND(P119*H119,2)</f>
        <v>0</v>
      </c>
      <c r="BL119" s="18" t="s">
        <v>174</v>
      </c>
      <c r="BM119" s="152" t="s">
        <v>2511</v>
      </c>
    </row>
    <row r="120" spans="2:65" s="1" customFormat="1" ht="16.5" customHeight="1" x14ac:dyDescent="0.2">
      <c r="B120" s="138"/>
      <c r="C120" s="139" t="s">
        <v>257</v>
      </c>
      <c r="D120" s="139" t="s">
        <v>170</v>
      </c>
      <c r="E120" s="140" t="s">
        <v>1031</v>
      </c>
      <c r="F120" s="141" t="s">
        <v>1032</v>
      </c>
      <c r="G120" s="142" t="s">
        <v>178</v>
      </c>
      <c r="H120" s="143">
        <v>52</v>
      </c>
      <c r="I120" s="144"/>
      <c r="J120" s="144"/>
      <c r="K120" s="145">
        <f>ROUND(P120*H120,2)</f>
        <v>0</v>
      </c>
      <c r="L120" s="146"/>
      <c r="M120" s="33"/>
      <c r="N120" s="147" t="s">
        <v>3</v>
      </c>
      <c r="O120" s="148" t="s">
        <v>45</v>
      </c>
      <c r="P120" s="149">
        <f>I120+J120</f>
        <v>0</v>
      </c>
      <c r="Q120" s="149">
        <f>ROUND(I120*H120,2)</f>
        <v>0</v>
      </c>
      <c r="R120" s="149">
        <f>ROUND(J120*H120,2)</f>
        <v>0</v>
      </c>
      <c r="T120" s="150">
        <f>S120*H120</f>
        <v>0</v>
      </c>
      <c r="U120" s="150">
        <v>0</v>
      </c>
      <c r="V120" s="150">
        <f>U120*H120</f>
        <v>0</v>
      </c>
      <c r="W120" s="150">
        <v>0</v>
      </c>
      <c r="X120" s="151">
        <f>W120*H120</f>
        <v>0</v>
      </c>
      <c r="AR120" s="152" t="s">
        <v>174</v>
      </c>
      <c r="AT120" s="152" t="s">
        <v>170</v>
      </c>
      <c r="AU120" s="152" t="s">
        <v>164</v>
      </c>
      <c r="AY120" s="18" t="s">
        <v>165</v>
      </c>
      <c r="BE120" s="153">
        <f>IF(O120="základní",K120,0)</f>
        <v>0</v>
      </c>
      <c r="BF120" s="153">
        <f>IF(O120="snížená",K120,0)</f>
        <v>0</v>
      </c>
      <c r="BG120" s="153">
        <f>IF(O120="zákl. přenesená",K120,0)</f>
        <v>0</v>
      </c>
      <c r="BH120" s="153">
        <f>IF(O120="sníž. přenesená",K120,0)</f>
        <v>0</v>
      </c>
      <c r="BI120" s="153">
        <f>IF(O120="nulová",K120,0)</f>
        <v>0</v>
      </c>
      <c r="BJ120" s="18" t="s">
        <v>84</v>
      </c>
      <c r="BK120" s="153">
        <f>ROUND(P120*H120,2)</f>
        <v>0</v>
      </c>
      <c r="BL120" s="18" t="s">
        <v>174</v>
      </c>
      <c r="BM120" s="152" t="s">
        <v>2512</v>
      </c>
    </row>
    <row r="121" spans="2:65" s="1" customFormat="1" ht="21.75" customHeight="1" x14ac:dyDescent="0.2">
      <c r="B121" s="138"/>
      <c r="C121" s="139" t="s">
        <v>261</v>
      </c>
      <c r="D121" s="139" t="s">
        <v>170</v>
      </c>
      <c r="E121" s="140" t="s">
        <v>1035</v>
      </c>
      <c r="F121" s="141" t="s">
        <v>1036</v>
      </c>
      <c r="G121" s="142" t="s">
        <v>178</v>
      </c>
      <c r="H121" s="143">
        <v>58</v>
      </c>
      <c r="I121" s="144"/>
      <c r="J121" s="144"/>
      <c r="K121" s="145">
        <f>ROUND(P121*H121,2)</f>
        <v>0</v>
      </c>
      <c r="L121" s="146"/>
      <c r="M121" s="33"/>
      <c r="N121" s="147" t="s">
        <v>3</v>
      </c>
      <c r="O121" s="148" t="s">
        <v>45</v>
      </c>
      <c r="P121" s="149">
        <f>I121+J121</f>
        <v>0</v>
      </c>
      <c r="Q121" s="149">
        <f>ROUND(I121*H121,2)</f>
        <v>0</v>
      </c>
      <c r="R121" s="149">
        <f>ROUND(J121*H121,2)</f>
        <v>0</v>
      </c>
      <c r="T121" s="150">
        <f>S121*H121</f>
        <v>0</v>
      </c>
      <c r="U121" s="150">
        <v>0</v>
      </c>
      <c r="V121" s="150">
        <f>U121*H121</f>
        <v>0</v>
      </c>
      <c r="W121" s="150">
        <v>0</v>
      </c>
      <c r="X121" s="151">
        <f>W121*H121</f>
        <v>0</v>
      </c>
      <c r="AR121" s="152" t="s">
        <v>174</v>
      </c>
      <c r="AT121" s="152" t="s">
        <v>170</v>
      </c>
      <c r="AU121" s="152" t="s">
        <v>164</v>
      </c>
      <c r="AY121" s="18" t="s">
        <v>165</v>
      </c>
      <c r="BE121" s="153">
        <f>IF(O121="základní",K121,0)</f>
        <v>0</v>
      </c>
      <c r="BF121" s="153">
        <f>IF(O121="snížená",K121,0)</f>
        <v>0</v>
      </c>
      <c r="BG121" s="153">
        <f>IF(O121="zákl. přenesená",K121,0)</f>
        <v>0</v>
      </c>
      <c r="BH121" s="153">
        <f>IF(O121="sníž. přenesená",K121,0)</f>
        <v>0</v>
      </c>
      <c r="BI121" s="153">
        <f>IF(O121="nulová",K121,0)</f>
        <v>0</v>
      </c>
      <c r="BJ121" s="18" t="s">
        <v>84</v>
      </c>
      <c r="BK121" s="153">
        <f>ROUND(P121*H121,2)</f>
        <v>0</v>
      </c>
      <c r="BL121" s="18" t="s">
        <v>174</v>
      </c>
      <c r="BM121" s="152" t="s">
        <v>2513</v>
      </c>
    </row>
    <row r="122" spans="2:65" s="1" customFormat="1" ht="21.75" customHeight="1" x14ac:dyDescent="0.2">
      <c r="B122" s="138"/>
      <c r="C122" s="139" t="s">
        <v>265</v>
      </c>
      <c r="D122" s="139" t="s">
        <v>170</v>
      </c>
      <c r="E122" s="140" t="s">
        <v>1035</v>
      </c>
      <c r="F122" s="141" t="s">
        <v>1036</v>
      </c>
      <c r="G122" s="142" t="s">
        <v>178</v>
      </c>
      <c r="H122" s="143">
        <v>64</v>
      </c>
      <c r="I122" s="144"/>
      <c r="J122" s="144"/>
      <c r="K122" s="145">
        <f>ROUND(P122*H122,2)</f>
        <v>0</v>
      </c>
      <c r="L122" s="146"/>
      <c r="M122" s="33"/>
      <c r="N122" s="147" t="s">
        <v>3</v>
      </c>
      <c r="O122" s="148" t="s">
        <v>45</v>
      </c>
      <c r="P122" s="149">
        <f>I122+J122</f>
        <v>0</v>
      </c>
      <c r="Q122" s="149">
        <f>ROUND(I122*H122,2)</f>
        <v>0</v>
      </c>
      <c r="R122" s="149">
        <f>ROUND(J122*H122,2)</f>
        <v>0</v>
      </c>
      <c r="T122" s="150">
        <f>S122*H122</f>
        <v>0</v>
      </c>
      <c r="U122" s="150">
        <v>0</v>
      </c>
      <c r="V122" s="150">
        <f>U122*H122</f>
        <v>0</v>
      </c>
      <c r="W122" s="150">
        <v>0</v>
      </c>
      <c r="X122" s="151">
        <f>W122*H122</f>
        <v>0</v>
      </c>
      <c r="AR122" s="152" t="s">
        <v>174</v>
      </c>
      <c r="AT122" s="152" t="s">
        <v>170</v>
      </c>
      <c r="AU122" s="152" t="s">
        <v>164</v>
      </c>
      <c r="AY122" s="18" t="s">
        <v>165</v>
      </c>
      <c r="BE122" s="153">
        <f>IF(O122="základní",K122,0)</f>
        <v>0</v>
      </c>
      <c r="BF122" s="153">
        <f>IF(O122="snížená",K122,0)</f>
        <v>0</v>
      </c>
      <c r="BG122" s="153">
        <f>IF(O122="zákl. přenesená",K122,0)</f>
        <v>0</v>
      </c>
      <c r="BH122" s="153">
        <f>IF(O122="sníž. přenesená",K122,0)</f>
        <v>0</v>
      </c>
      <c r="BI122" s="153">
        <f>IF(O122="nulová",K122,0)</f>
        <v>0</v>
      </c>
      <c r="BJ122" s="18" t="s">
        <v>84</v>
      </c>
      <c r="BK122" s="153">
        <f>ROUND(P122*H122,2)</f>
        <v>0</v>
      </c>
      <c r="BL122" s="18" t="s">
        <v>174</v>
      </c>
      <c r="BM122" s="152" t="s">
        <v>2514</v>
      </c>
    </row>
    <row r="123" spans="2:65" s="12" customFormat="1" x14ac:dyDescent="0.2">
      <c r="B123" s="164"/>
      <c r="D123" s="165" t="s">
        <v>603</v>
      </c>
      <c r="E123" s="166" t="s">
        <v>3</v>
      </c>
      <c r="F123" s="167" t="s">
        <v>2515</v>
      </c>
      <c r="H123" s="168">
        <v>64</v>
      </c>
      <c r="I123" s="169"/>
      <c r="J123" s="169"/>
      <c r="M123" s="164"/>
      <c r="N123" s="170"/>
      <c r="X123" s="171"/>
      <c r="AT123" s="166" t="s">
        <v>603</v>
      </c>
      <c r="AU123" s="166" t="s">
        <v>164</v>
      </c>
      <c r="AV123" s="12" t="s">
        <v>86</v>
      </c>
      <c r="AW123" s="12" t="s">
        <v>5</v>
      </c>
      <c r="AX123" s="12" t="s">
        <v>84</v>
      </c>
      <c r="AY123" s="166" t="s">
        <v>165</v>
      </c>
    </row>
    <row r="124" spans="2:65" s="1" customFormat="1" ht="16.5" customHeight="1" x14ac:dyDescent="0.2">
      <c r="B124" s="138"/>
      <c r="C124" s="154" t="s">
        <v>269</v>
      </c>
      <c r="D124" s="154" t="s">
        <v>162</v>
      </c>
      <c r="E124" s="155" t="s">
        <v>1093</v>
      </c>
      <c r="F124" s="156" t="s">
        <v>1094</v>
      </c>
      <c r="G124" s="157" t="s">
        <v>922</v>
      </c>
      <c r="H124" s="158">
        <v>52.5</v>
      </c>
      <c r="I124" s="159"/>
      <c r="J124" s="160"/>
      <c r="K124" s="161">
        <f>ROUND(P124*H124,2)</f>
        <v>0</v>
      </c>
      <c r="L124" s="160"/>
      <c r="M124" s="162"/>
      <c r="N124" s="163" t="s">
        <v>3</v>
      </c>
      <c r="O124" s="148" t="s">
        <v>45</v>
      </c>
      <c r="P124" s="149">
        <f>I124+J124</f>
        <v>0</v>
      </c>
      <c r="Q124" s="149">
        <f>ROUND(I124*H124,2)</f>
        <v>0</v>
      </c>
      <c r="R124" s="149">
        <f>ROUND(J124*H124,2)</f>
        <v>0</v>
      </c>
      <c r="T124" s="150">
        <f>S124*H124</f>
        <v>0</v>
      </c>
      <c r="U124" s="150">
        <v>0</v>
      </c>
      <c r="V124" s="150">
        <f>U124*H124</f>
        <v>0</v>
      </c>
      <c r="W124" s="150">
        <v>0</v>
      </c>
      <c r="X124" s="151">
        <f>W124*H124</f>
        <v>0</v>
      </c>
      <c r="AR124" s="152" t="s">
        <v>193</v>
      </c>
      <c r="AT124" s="152" t="s">
        <v>162</v>
      </c>
      <c r="AU124" s="152" t="s">
        <v>164</v>
      </c>
      <c r="AY124" s="18" t="s">
        <v>165</v>
      </c>
      <c r="BE124" s="153">
        <f>IF(O124="základní",K124,0)</f>
        <v>0</v>
      </c>
      <c r="BF124" s="153">
        <f>IF(O124="snížená",K124,0)</f>
        <v>0</v>
      </c>
      <c r="BG124" s="153">
        <f>IF(O124="zákl. přenesená",K124,0)</f>
        <v>0</v>
      </c>
      <c r="BH124" s="153">
        <f>IF(O124="sníž. přenesená",K124,0)</f>
        <v>0</v>
      </c>
      <c r="BI124" s="153">
        <f>IF(O124="nulová",K124,0)</f>
        <v>0</v>
      </c>
      <c r="BJ124" s="18" t="s">
        <v>84</v>
      </c>
      <c r="BK124" s="153">
        <f>ROUND(P124*H124,2)</f>
        <v>0</v>
      </c>
      <c r="BL124" s="18" t="s">
        <v>174</v>
      </c>
      <c r="BM124" s="152" t="s">
        <v>2516</v>
      </c>
    </row>
    <row r="125" spans="2:65" s="1" customFormat="1" ht="16.5" customHeight="1" x14ac:dyDescent="0.2">
      <c r="B125" s="138"/>
      <c r="C125" s="154" t="s">
        <v>273</v>
      </c>
      <c r="D125" s="154" t="s">
        <v>162</v>
      </c>
      <c r="E125" s="155" t="s">
        <v>1105</v>
      </c>
      <c r="F125" s="156" t="s">
        <v>1106</v>
      </c>
      <c r="G125" s="157" t="s">
        <v>822</v>
      </c>
      <c r="H125" s="158">
        <v>64</v>
      </c>
      <c r="I125" s="159"/>
      <c r="J125" s="160"/>
      <c r="K125" s="161">
        <f>ROUND(P125*H125,2)</f>
        <v>0</v>
      </c>
      <c r="L125" s="160"/>
      <c r="M125" s="162"/>
      <c r="N125" s="163" t="s">
        <v>3</v>
      </c>
      <c r="O125" s="148" t="s">
        <v>45</v>
      </c>
      <c r="P125" s="149">
        <f>I125+J125</f>
        <v>0</v>
      </c>
      <c r="Q125" s="149">
        <f>ROUND(I125*H125,2)</f>
        <v>0</v>
      </c>
      <c r="R125" s="149">
        <f>ROUND(J125*H125,2)</f>
        <v>0</v>
      </c>
      <c r="T125" s="150">
        <f>S125*H125</f>
        <v>0</v>
      </c>
      <c r="U125" s="150">
        <v>0</v>
      </c>
      <c r="V125" s="150">
        <f>U125*H125</f>
        <v>0</v>
      </c>
      <c r="W125" s="150">
        <v>0</v>
      </c>
      <c r="X125" s="151">
        <f>W125*H125</f>
        <v>0</v>
      </c>
      <c r="AR125" s="152" t="s">
        <v>193</v>
      </c>
      <c r="AT125" s="152" t="s">
        <v>162</v>
      </c>
      <c r="AU125" s="152" t="s">
        <v>164</v>
      </c>
      <c r="AY125" s="18" t="s">
        <v>165</v>
      </c>
      <c r="BE125" s="153">
        <f>IF(O125="základní",K125,0)</f>
        <v>0</v>
      </c>
      <c r="BF125" s="153">
        <f>IF(O125="snížená",K125,0)</f>
        <v>0</v>
      </c>
      <c r="BG125" s="153">
        <f>IF(O125="zákl. přenesená",K125,0)</f>
        <v>0</v>
      </c>
      <c r="BH125" s="153">
        <f>IF(O125="sníž. přenesená",K125,0)</f>
        <v>0</v>
      </c>
      <c r="BI125" s="153">
        <f>IF(O125="nulová",K125,0)</f>
        <v>0</v>
      </c>
      <c r="BJ125" s="18" t="s">
        <v>84</v>
      </c>
      <c r="BK125" s="153">
        <f>ROUND(P125*H125,2)</f>
        <v>0</v>
      </c>
      <c r="BL125" s="18" t="s">
        <v>174</v>
      </c>
      <c r="BM125" s="152" t="s">
        <v>2517</v>
      </c>
    </row>
    <row r="126" spans="2:65" s="12" customFormat="1" x14ac:dyDescent="0.2">
      <c r="B126" s="164"/>
      <c r="D126" s="165" t="s">
        <v>603</v>
      </c>
      <c r="E126" s="166" t="s">
        <v>3</v>
      </c>
      <c r="F126" s="167" t="s">
        <v>2515</v>
      </c>
      <c r="H126" s="168">
        <v>64</v>
      </c>
      <c r="I126" s="169"/>
      <c r="J126" s="169"/>
      <c r="M126" s="164"/>
      <c r="N126" s="170"/>
      <c r="X126" s="171"/>
      <c r="AT126" s="166" t="s">
        <v>603</v>
      </c>
      <c r="AU126" s="166" t="s">
        <v>164</v>
      </c>
      <c r="AV126" s="12" t="s">
        <v>86</v>
      </c>
      <c r="AW126" s="12" t="s">
        <v>5</v>
      </c>
      <c r="AX126" s="12" t="s">
        <v>84</v>
      </c>
      <c r="AY126" s="166" t="s">
        <v>165</v>
      </c>
    </row>
    <row r="127" spans="2:65" s="1" customFormat="1" ht="16.5" customHeight="1" x14ac:dyDescent="0.2">
      <c r="B127" s="138"/>
      <c r="C127" s="154" t="s">
        <v>277</v>
      </c>
      <c r="D127" s="154" t="s">
        <v>162</v>
      </c>
      <c r="E127" s="155" t="s">
        <v>1109</v>
      </c>
      <c r="F127" s="156" t="s">
        <v>1110</v>
      </c>
      <c r="G127" s="157" t="s">
        <v>822</v>
      </c>
      <c r="H127" s="158">
        <v>58</v>
      </c>
      <c r="I127" s="159"/>
      <c r="J127" s="160"/>
      <c r="K127" s="161">
        <f>ROUND(P127*H127,2)</f>
        <v>0</v>
      </c>
      <c r="L127" s="160"/>
      <c r="M127" s="162"/>
      <c r="N127" s="163" t="s">
        <v>3</v>
      </c>
      <c r="O127" s="148" t="s">
        <v>45</v>
      </c>
      <c r="P127" s="149">
        <f>I127+J127</f>
        <v>0</v>
      </c>
      <c r="Q127" s="149">
        <f>ROUND(I127*H127,2)</f>
        <v>0</v>
      </c>
      <c r="R127" s="149">
        <f>ROUND(J127*H127,2)</f>
        <v>0</v>
      </c>
      <c r="T127" s="150">
        <f>S127*H127</f>
        <v>0</v>
      </c>
      <c r="U127" s="150">
        <v>0</v>
      </c>
      <c r="V127" s="150">
        <f>U127*H127</f>
        <v>0</v>
      </c>
      <c r="W127" s="150">
        <v>0</v>
      </c>
      <c r="X127" s="151">
        <f>W127*H127</f>
        <v>0</v>
      </c>
      <c r="AR127" s="152" t="s">
        <v>193</v>
      </c>
      <c r="AT127" s="152" t="s">
        <v>162</v>
      </c>
      <c r="AU127" s="152" t="s">
        <v>164</v>
      </c>
      <c r="AY127" s="18" t="s">
        <v>165</v>
      </c>
      <c r="BE127" s="153">
        <f>IF(O127="základní",K127,0)</f>
        <v>0</v>
      </c>
      <c r="BF127" s="153">
        <f>IF(O127="snížená",K127,0)</f>
        <v>0</v>
      </c>
      <c r="BG127" s="153">
        <f>IF(O127="zákl. přenesená",K127,0)</f>
        <v>0</v>
      </c>
      <c r="BH127" s="153">
        <f>IF(O127="sníž. přenesená",K127,0)</f>
        <v>0</v>
      </c>
      <c r="BI127" s="153">
        <f>IF(O127="nulová",K127,0)</f>
        <v>0</v>
      </c>
      <c r="BJ127" s="18" t="s">
        <v>84</v>
      </c>
      <c r="BK127" s="153">
        <f>ROUND(P127*H127,2)</f>
        <v>0</v>
      </c>
      <c r="BL127" s="18" t="s">
        <v>174</v>
      </c>
      <c r="BM127" s="152" t="s">
        <v>2518</v>
      </c>
    </row>
    <row r="128" spans="2:65" s="1" customFormat="1" ht="16.5" customHeight="1" x14ac:dyDescent="0.2">
      <c r="B128" s="138"/>
      <c r="C128" s="154" t="s">
        <v>281</v>
      </c>
      <c r="D128" s="154" t="s">
        <v>162</v>
      </c>
      <c r="E128" s="155" t="s">
        <v>1113</v>
      </c>
      <c r="F128" s="156" t="s">
        <v>1114</v>
      </c>
      <c r="G128" s="157" t="s">
        <v>822</v>
      </c>
      <c r="H128" s="158">
        <v>52</v>
      </c>
      <c r="I128" s="159"/>
      <c r="J128" s="160"/>
      <c r="K128" s="161">
        <f>ROUND(P128*H128,2)</f>
        <v>0</v>
      </c>
      <c r="L128" s="160"/>
      <c r="M128" s="162"/>
      <c r="N128" s="163" t="s">
        <v>3</v>
      </c>
      <c r="O128" s="148" t="s">
        <v>45</v>
      </c>
      <c r="P128" s="149">
        <f>I128+J128</f>
        <v>0</v>
      </c>
      <c r="Q128" s="149">
        <f>ROUND(I128*H128,2)</f>
        <v>0</v>
      </c>
      <c r="R128" s="149">
        <f>ROUND(J128*H128,2)</f>
        <v>0</v>
      </c>
      <c r="T128" s="150">
        <f>S128*H128</f>
        <v>0</v>
      </c>
      <c r="U128" s="150">
        <v>0</v>
      </c>
      <c r="V128" s="150">
        <f>U128*H128</f>
        <v>0</v>
      </c>
      <c r="W128" s="150">
        <v>0</v>
      </c>
      <c r="X128" s="151">
        <f>W128*H128</f>
        <v>0</v>
      </c>
      <c r="AR128" s="152" t="s">
        <v>193</v>
      </c>
      <c r="AT128" s="152" t="s">
        <v>162</v>
      </c>
      <c r="AU128" s="152" t="s">
        <v>164</v>
      </c>
      <c r="AY128" s="18" t="s">
        <v>165</v>
      </c>
      <c r="BE128" s="153">
        <f>IF(O128="základní",K128,0)</f>
        <v>0</v>
      </c>
      <c r="BF128" s="153">
        <f>IF(O128="snížená",K128,0)</f>
        <v>0</v>
      </c>
      <c r="BG128" s="153">
        <f>IF(O128="zákl. přenesená",K128,0)</f>
        <v>0</v>
      </c>
      <c r="BH128" s="153">
        <f>IF(O128="sníž. přenesená",K128,0)</f>
        <v>0</v>
      </c>
      <c r="BI128" s="153">
        <f>IF(O128="nulová",K128,0)</f>
        <v>0</v>
      </c>
      <c r="BJ128" s="18" t="s">
        <v>84</v>
      </c>
      <c r="BK128" s="153">
        <f>ROUND(P128*H128,2)</f>
        <v>0</v>
      </c>
      <c r="BL128" s="18" t="s">
        <v>174</v>
      </c>
      <c r="BM128" s="152" t="s">
        <v>2519</v>
      </c>
    </row>
    <row r="129" spans="2:65" s="1" customFormat="1" ht="16.5" customHeight="1" x14ac:dyDescent="0.2">
      <c r="B129" s="138"/>
      <c r="C129" s="154" t="s">
        <v>285</v>
      </c>
      <c r="D129" s="154" t="s">
        <v>162</v>
      </c>
      <c r="E129" s="155" t="s">
        <v>920</v>
      </c>
      <c r="F129" s="156" t="s">
        <v>921</v>
      </c>
      <c r="G129" s="157" t="s">
        <v>922</v>
      </c>
      <c r="H129" s="158">
        <v>468</v>
      </c>
      <c r="I129" s="159"/>
      <c r="J129" s="160"/>
      <c r="K129" s="161">
        <f>ROUND(P129*H129,2)</f>
        <v>0</v>
      </c>
      <c r="L129" s="160"/>
      <c r="M129" s="162"/>
      <c r="N129" s="163" t="s">
        <v>3</v>
      </c>
      <c r="O129" s="148" t="s">
        <v>45</v>
      </c>
      <c r="P129" s="149">
        <f>I129+J129</f>
        <v>0</v>
      </c>
      <c r="Q129" s="149">
        <f>ROUND(I129*H129,2)</f>
        <v>0</v>
      </c>
      <c r="R129" s="149">
        <f>ROUND(J129*H129,2)</f>
        <v>0</v>
      </c>
      <c r="T129" s="150">
        <f>S129*H129</f>
        <v>0</v>
      </c>
      <c r="U129" s="150">
        <v>0</v>
      </c>
      <c r="V129" s="150">
        <f>U129*H129</f>
        <v>0</v>
      </c>
      <c r="W129" s="150">
        <v>0</v>
      </c>
      <c r="X129" s="151">
        <f>W129*H129</f>
        <v>0</v>
      </c>
      <c r="AR129" s="152" t="s">
        <v>193</v>
      </c>
      <c r="AT129" s="152" t="s">
        <v>162</v>
      </c>
      <c r="AU129" s="152" t="s">
        <v>164</v>
      </c>
      <c r="AY129" s="18" t="s">
        <v>165</v>
      </c>
      <c r="BE129" s="153">
        <f>IF(O129="základní",K129,0)</f>
        <v>0</v>
      </c>
      <c r="BF129" s="153">
        <f>IF(O129="snížená",K129,0)</f>
        <v>0</v>
      </c>
      <c r="BG129" s="153">
        <f>IF(O129="zákl. přenesená",K129,0)</f>
        <v>0</v>
      </c>
      <c r="BH129" s="153">
        <f>IF(O129="sníž. přenesená",K129,0)</f>
        <v>0</v>
      </c>
      <c r="BI129" s="153">
        <f>IF(O129="nulová",K129,0)</f>
        <v>0</v>
      </c>
      <c r="BJ129" s="18" t="s">
        <v>84</v>
      </c>
      <c r="BK129" s="153">
        <f>ROUND(P129*H129,2)</f>
        <v>0</v>
      </c>
      <c r="BL129" s="18" t="s">
        <v>174</v>
      </c>
      <c r="BM129" s="152" t="s">
        <v>2520</v>
      </c>
    </row>
    <row r="130" spans="2:65" s="12" customFormat="1" x14ac:dyDescent="0.2">
      <c r="B130" s="164"/>
      <c r="D130" s="165" t="s">
        <v>603</v>
      </c>
      <c r="E130" s="166" t="s">
        <v>3</v>
      </c>
      <c r="F130" s="167" t="s">
        <v>2510</v>
      </c>
      <c r="H130" s="168">
        <v>468</v>
      </c>
      <c r="I130" s="169"/>
      <c r="J130" s="169"/>
      <c r="M130" s="164"/>
      <c r="N130" s="170"/>
      <c r="X130" s="171"/>
      <c r="AT130" s="166" t="s">
        <v>603</v>
      </c>
      <c r="AU130" s="166" t="s">
        <v>164</v>
      </c>
      <c r="AV130" s="12" t="s">
        <v>86</v>
      </c>
      <c r="AW130" s="12" t="s">
        <v>5</v>
      </c>
      <c r="AX130" s="12" t="s">
        <v>84</v>
      </c>
      <c r="AY130" s="166" t="s">
        <v>165</v>
      </c>
    </row>
    <row r="131" spans="2:65" s="11" customFormat="1" ht="20.9" customHeight="1" x14ac:dyDescent="0.25">
      <c r="B131" s="125"/>
      <c r="D131" s="126" t="s">
        <v>75</v>
      </c>
      <c r="E131" s="136" t="s">
        <v>247</v>
      </c>
      <c r="F131" s="136" t="s">
        <v>248</v>
      </c>
      <c r="I131" s="128"/>
      <c r="J131" s="128"/>
      <c r="K131" s="137">
        <f>BK131</f>
        <v>0</v>
      </c>
      <c r="M131" s="125"/>
      <c r="N131" s="130"/>
      <c r="Q131" s="131">
        <f>Q132</f>
        <v>0</v>
      </c>
      <c r="R131" s="131">
        <f>R132</f>
        <v>0</v>
      </c>
      <c r="T131" s="132">
        <f>T132</f>
        <v>0</v>
      </c>
      <c r="V131" s="132">
        <f>V132</f>
        <v>0</v>
      </c>
      <c r="X131" s="133">
        <f>X132</f>
        <v>0</v>
      </c>
      <c r="AR131" s="126" t="s">
        <v>164</v>
      </c>
      <c r="AT131" s="134" t="s">
        <v>75</v>
      </c>
      <c r="AU131" s="134" t="s">
        <v>86</v>
      </c>
      <c r="AY131" s="126" t="s">
        <v>165</v>
      </c>
      <c r="BK131" s="135">
        <f>BK132</f>
        <v>0</v>
      </c>
    </row>
    <row r="132" spans="2:65" s="1" customFormat="1" ht="16.5" customHeight="1" x14ac:dyDescent="0.2">
      <c r="B132" s="138"/>
      <c r="C132" s="139" t="s">
        <v>289</v>
      </c>
      <c r="D132" s="139" t="s">
        <v>170</v>
      </c>
      <c r="E132" s="140" t="s">
        <v>946</v>
      </c>
      <c r="F132" s="141" t="s">
        <v>279</v>
      </c>
      <c r="G132" s="142" t="s">
        <v>252</v>
      </c>
      <c r="H132" s="143">
        <v>16</v>
      </c>
      <c r="I132" s="144"/>
      <c r="J132" s="144"/>
      <c r="K132" s="145">
        <f>ROUND(P132*H132,2)</f>
        <v>0</v>
      </c>
      <c r="L132" s="146"/>
      <c r="M132" s="33"/>
      <c r="N132" s="147" t="s">
        <v>3</v>
      </c>
      <c r="O132" s="148" t="s">
        <v>45</v>
      </c>
      <c r="P132" s="149">
        <f>I132+J132</f>
        <v>0</v>
      </c>
      <c r="Q132" s="149">
        <f>ROUND(I132*H132,2)</f>
        <v>0</v>
      </c>
      <c r="R132" s="149">
        <f>ROUND(J132*H132,2)</f>
        <v>0</v>
      </c>
      <c r="T132" s="150">
        <f>S132*H132</f>
        <v>0</v>
      </c>
      <c r="U132" s="150">
        <v>0</v>
      </c>
      <c r="V132" s="150">
        <f>U132*H132</f>
        <v>0</v>
      </c>
      <c r="W132" s="150">
        <v>0</v>
      </c>
      <c r="X132" s="151">
        <f>W132*H132</f>
        <v>0</v>
      </c>
      <c r="AR132" s="152" t="s">
        <v>174</v>
      </c>
      <c r="AT132" s="152" t="s">
        <v>170</v>
      </c>
      <c r="AU132" s="152" t="s">
        <v>164</v>
      </c>
      <c r="AY132" s="18" t="s">
        <v>165</v>
      </c>
      <c r="BE132" s="153">
        <f>IF(O132="základní",K132,0)</f>
        <v>0</v>
      </c>
      <c r="BF132" s="153">
        <f>IF(O132="snížená",K132,0)</f>
        <v>0</v>
      </c>
      <c r="BG132" s="153">
        <f>IF(O132="zákl. přenesená",K132,0)</f>
        <v>0</v>
      </c>
      <c r="BH132" s="153">
        <f>IF(O132="sníž. přenesená",K132,0)</f>
        <v>0</v>
      </c>
      <c r="BI132" s="153">
        <f>IF(O132="nulová",K132,0)</f>
        <v>0</v>
      </c>
      <c r="BJ132" s="18" t="s">
        <v>84</v>
      </c>
      <c r="BK132" s="153">
        <f>ROUND(P132*H132,2)</f>
        <v>0</v>
      </c>
      <c r="BL132" s="18" t="s">
        <v>174</v>
      </c>
      <c r="BM132" s="152" t="s">
        <v>2521</v>
      </c>
    </row>
    <row r="133" spans="2:65" s="11" customFormat="1" ht="20.9" customHeight="1" x14ac:dyDescent="0.25">
      <c r="B133" s="125"/>
      <c r="D133" s="126" t="s">
        <v>75</v>
      </c>
      <c r="E133" s="136" t="s">
        <v>305</v>
      </c>
      <c r="F133" s="136" t="s">
        <v>306</v>
      </c>
      <c r="I133" s="128"/>
      <c r="J133" s="128"/>
      <c r="K133" s="137">
        <f>BK133</f>
        <v>0</v>
      </c>
      <c r="M133" s="125"/>
      <c r="N133" s="130"/>
      <c r="Q133" s="131">
        <f>SUM(Q134:Q136)</f>
        <v>0</v>
      </c>
      <c r="R133" s="131">
        <f>SUM(R134:R136)</f>
        <v>0</v>
      </c>
      <c r="T133" s="132">
        <f>SUM(T134:T136)</f>
        <v>0</v>
      </c>
      <c r="V133" s="132">
        <f>SUM(V134:V136)</f>
        <v>0</v>
      </c>
      <c r="X133" s="133">
        <f>SUM(X134:X136)</f>
        <v>0</v>
      </c>
      <c r="AR133" s="126" t="s">
        <v>164</v>
      </c>
      <c r="AT133" s="134" t="s">
        <v>75</v>
      </c>
      <c r="AU133" s="134" t="s">
        <v>86</v>
      </c>
      <c r="AY133" s="126" t="s">
        <v>165</v>
      </c>
      <c r="BK133" s="135">
        <f>SUM(BK134:BK136)</f>
        <v>0</v>
      </c>
    </row>
    <row r="134" spans="2:65" s="1" customFormat="1" ht="16.5" customHeight="1" x14ac:dyDescent="0.2">
      <c r="B134" s="138"/>
      <c r="C134" s="139" t="s">
        <v>293</v>
      </c>
      <c r="D134" s="139" t="s">
        <v>170</v>
      </c>
      <c r="E134" s="140" t="s">
        <v>308</v>
      </c>
      <c r="F134" s="141" t="s">
        <v>309</v>
      </c>
      <c r="G134" s="142" t="s">
        <v>788</v>
      </c>
      <c r="H134" s="143">
        <v>1</v>
      </c>
      <c r="I134" s="144"/>
      <c r="J134" s="144"/>
      <c r="K134" s="145">
        <f>ROUND(P134*H134,2)</f>
        <v>0</v>
      </c>
      <c r="L134" s="146"/>
      <c r="M134" s="33"/>
      <c r="N134" s="147" t="s">
        <v>3</v>
      </c>
      <c r="O134" s="148" t="s">
        <v>45</v>
      </c>
      <c r="P134" s="149">
        <f>I134+J134</f>
        <v>0</v>
      </c>
      <c r="Q134" s="149">
        <f>ROUND(I134*H134,2)</f>
        <v>0</v>
      </c>
      <c r="R134" s="149">
        <f>ROUND(J134*H134,2)</f>
        <v>0</v>
      </c>
      <c r="T134" s="150">
        <f>S134*H134</f>
        <v>0</v>
      </c>
      <c r="U134" s="150">
        <v>0</v>
      </c>
      <c r="V134" s="150">
        <f>U134*H134</f>
        <v>0</v>
      </c>
      <c r="W134" s="150">
        <v>0</v>
      </c>
      <c r="X134" s="151">
        <f>W134*H134</f>
        <v>0</v>
      </c>
      <c r="AR134" s="152" t="s">
        <v>311</v>
      </c>
      <c r="AT134" s="152" t="s">
        <v>170</v>
      </c>
      <c r="AU134" s="152" t="s">
        <v>164</v>
      </c>
      <c r="AY134" s="18" t="s">
        <v>165</v>
      </c>
      <c r="BE134" s="153">
        <f>IF(O134="základní",K134,0)</f>
        <v>0</v>
      </c>
      <c r="BF134" s="153">
        <f>IF(O134="snížená",K134,0)</f>
        <v>0</v>
      </c>
      <c r="BG134" s="153">
        <f>IF(O134="zákl. přenesená",K134,0)</f>
        <v>0</v>
      </c>
      <c r="BH134" s="153">
        <f>IF(O134="sníž. přenesená",K134,0)</f>
        <v>0</v>
      </c>
      <c r="BI134" s="153">
        <f>IF(O134="nulová",K134,0)</f>
        <v>0</v>
      </c>
      <c r="BJ134" s="18" t="s">
        <v>84</v>
      </c>
      <c r="BK134" s="153">
        <f>ROUND(P134*H134,2)</f>
        <v>0</v>
      </c>
      <c r="BL134" s="18" t="s">
        <v>311</v>
      </c>
      <c r="BM134" s="152" t="s">
        <v>2522</v>
      </c>
    </row>
    <row r="135" spans="2:65" s="1" customFormat="1" ht="24.15" customHeight="1" x14ac:dyDescent="0.2">
      <c r="B135" s="138"/>
      <c r="C135" s="139" t="s">
        <v>297</v>
      </c>
      <c r="D135" s="139" t="s">
        <v>170</v>
      </c>
      <c r="E135" s="140" t="s">
        <v>314</v>
      </c>
      <c r="F135" s="141" t="s">
        <v>315</v>
      </c>
      <c r="G135" s="142" t="s">
        <v>788</v>
      </c>
      <c r="H135" s="143">
        <v>1</v>
      </c>
      <c r="I135" s="144"/>
      <c r="J135" s="144"/>
      <c r="K135" s="145">
        <f>ROUND(P135*H135,2)</f>
        <v>0</v>
      </c>
      <c r="L135" s="146"/>
      <c r="M135" s="33"/>
      <c r="N135" s="147" t="s">
        <v>3</v>
      </c>
      <c r="O135" s="148" t="s">
        <v>45</v>
      </c>
      <c r="P135" s="149">
        <f>I135+J135</f>
        <v>0</v>
      </c>
      <c r="Q135" s="149">
        <f>ROUND(I135*H135,2)</f>
        <v>0</v>
      </c>
      <c r="R135" s="149">
        <f>ROUND(J135*H135,2)</f>
        <v>0</v>
      </c>
      <c r="T135" s="150">
        <f>S135*H135</f>
        <v>0</v>
      </c>
      <c r="U135" s="150">
        <v>0</v>
      </c>
      <c r="V135" s="150">
        <f>U135*H135</f>
        <v>0</v>
      </c>
      <c r="W135" s="150">
        <v>0</v>
      </c>
      <c r="X135" s="151">
        <f>W135*H135</f>
        <v>0</v>
      </c>
      <c r="AR135" s="152" t="s">
        <v>311</v>
      </c>
      <c r="AT135" s="152" t="s">
        <v>170</v>
      </c>
      <c r="AU135" s="152" t="s">
        <v>164</v>
      </c>
      <c r="AY135" s="18" t="s">
        <v>165</v>
      </c>
      <c r="BE135" s="153">
        <f>IF(O135="základní",K135,0)</f>
        <v>0</v>
      </c>
      <c r="BF135" s="153">
        <f>IF(O135="snížená",K135,0)</f>
        <v>0</v>
      </c>
      <c r="BG135" s="153">
        <f>IF(O135="zákl. přenesená",K135,0)</f>
        <v>0</v>
      </c>
      <c r="BH135" s="153">
        <f>IF(O135="sníž. přenesená",K135,0)</f>
        <v>0</v>
      </c>
      <c r="BI135" s="153">
        <f>IF(O135="nulová",K135,0)</f>
        <v>0</v>
      </c>
      <c r="BJ135" s="18" t="s">
        <v>84</v>
      </c>
      <c r="BK135" s="153">
        <f>ROUND(P135*H135,2)</f>
        <v>0</v>
      </c>
      <c r="BL135" s="18" t="s">
        <v>311</v>
      </c>
      <c r="BM135" s="152" t="s">
        <v>2523</v>
      </c>
    </row>
    <row r="136" spans="2:65" s="1" customFormat="1" ht="16.5" customHeight="1" x14ac:dyDescent="0.2">
      <c r="B136" s="138"/>
      <c r="C136" s="139" t="s">
        <v>301</v>
      </c>
      <c r="D136" s="139" t="s">
        <v>170</v>
      </c>
      <c r="E136" s="140" t="s">
        <v>318</v>
      </c>
      <c r="F136" s="141" t="s">
        <v>319</v>
      </c>
      <c r="G136" s="142" t="s">
        <v>788</v>
      </c>
      <c r="H136" s="143">
        <v>1</v>
      </c>
      <c r="I136" s="144"/>
      <c r="J136" s="144"/>
      <c r="K136" s="145">
        <f>ROUND(P136*H136,2)</f>
        <v>0</v>
      </c>
      <c r="L136" s="146"/>
      <c r="M136" s="33"/>
      <c r="N136" s="179" t="s">
        <v>3</v>
      </c>
      <c r="O136" s="180" t="s">
        <v>45</v>
      </c>
      <c r="P136" s="181">
        <f>I136+J136</f>
        <v>0</v>
      </c>
      <c r="Q136" s="181">
        <f>ROUND(I136*H136,2)</f>
        <v>0</v>
      </c>
      <c r="R136" s="181">
        <f>ROUND(J136*H136,2)</f>
        <v>0</v>
      </c>
      <c r="S136" s="182"/>
      <c r="T136" s="183">
        <f>S136*H136</f>
        <v>0</v>
      </c>
      <c r="U136" s="183">
        <v>0</v>
      </c>
      <c r="V136" s="183">
        <f>U136*H136</f>
        <v>0</v>
      </c>
      <c r="W136" s="183">
        <v>0</v>
      </c>
      <c r="X136" s="184">
        <f>W136*H136</f>
        <v>0</v>
      </c>
      <c r="AR136" s="152" t="s">
        <v>311</v>
      </c>
      <c r="AT136" s="152" t="s">
        <v>170</v>
      </c>
      <c r="AU136" s="152" t="s">
        <v>164</v>
      </c>
      <c r="AY136" s="18" t="s">
        <v>165</v>
      </c>
      <c r="BE136" s="153">
        <f>IF(O136="základní",K136,0)</f>
        <v>0</v>
      </c>
      <c r="BF136" s="153">
        <f>IF(O136="snížená",K136,0)</f>
        <v>0</v>
      </c>
      <c r="BG136" s="153">
        <f>IF(O136="zákl. přenesená",K136,0)</f>
        <v>0</v>
      </c>
      <c r="BH136" s="153">
        <f>IF(O136="sníž. přenesená",K136,0)</f>
        <v>0</v>
      </c>
      <c r="BI136" s="153">
        <f>IF(O136="nulová",K136,0)</f>
        <v>0</v>
      </c>
      <c r="BJ136" s="18" t="s">
        <v>84</v>
      </c>
      <c r="BK136" s="153">
        <f>ROUND(P136*H136,2)</f>
        <v>0</v>
      </c>
      <c r="BL136" s="18" t="s">
        <v>311</v>
      </c>
      <c r="BM136" s="152" t="s">
        <v>2524</v>
      </c>
    </row>
    <row r="137" spans="2:65" s="1" customFormat="1" ht="6.9" customHeight="1" x14ac:dyDescent="0.2">
      <c r="B137" s="42"/>
      <c r="C137" s="43"/>
      <c r="D137" s="43"/>
      <c r="E137" s="43"/>
      <c r="F137" s="43"/>
      <c r="G137" s="43"/>
      <c r="H137" s="43"/>
      <c r="I137" s="43"/>
      <c r="J137" s="43"/>
      <c r="K137" s="43"/>
      <c r="L137" s="43"/>
      <c r="M137" s="33"/>
    </row>
  </sheetData>
  <autoFilter ref="C89:L136" xr:uid="{00000000-0009-0000-0000-000006000000}"/>
  <mergeCells count="9">
    <mergeCell ref="E52:H52"/>
    <mergeCell ref="E80:H80"/>
    <mergeCell ref="E82:H82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BM447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103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s="1" customFormat="1" ht="12" customHeight="1" x14ac:dyDescent="0.2">
      <c r="B8" s="33"/>
      <c r="D8" s="28" t="s">
        <v>121</v>
      </c>
      <c r="M8" s="33"/>
    </row>
    <row r="9" spans="2:46" s="1" customFormat="1" ht="16.5" customHeight="1" x14ac:dyDescent="0.2">
      <c r="B9" s="33"/>
      <c r="E9" s="320" t="s">
        <v>2525</v>
      </c>
      <c r="F9" s="325"/>
      <c r="G9" s="325"/>
      <c r="H9" s="325"/>
      <c r="M9" s="33"/>
    </row>
    <row r="10" spans="2:46" s="1" customFormat="1" x14ac:dyDescent="0.2">
      <c r="B10" s="33"/>
      <c r="M10" s="33"/>
    </row>
    <row r="11" spans="2:46" s="1" customFormat="1" ht="12" customHeight="1" x14ac:dyDescent="0.2">
      <c r="B11" s="33"/>
      <c r="D11" s="28" t="s">
        <v>20</v>
      </c>
      <c r="F11" s="26" t="s">
        <v>3</v>
      </c>
      <c r="I11" s="28" t="s">
        <v>21</v>
      </c>
      <c r="J11" s="26" t="s">
        <v>3</v>
      </c>
      <c r="M11" s="33"/>
    </row>
    <row r="12" spans="2:46" s="1" customFormat="1" ht="12" customHeight="1" x14ac:dyDescent="0.2">
      <c r="B12" s="33"/>
      <c r="D12" s="28" t="s">
        <v>22</v>
      </c>
      <c r="F12" s="26" t="s">
        <v>23</v>
      </c>
      <c r="I12" s="28" t="s">
        <v>24</v>
      </c>
      <c r="J12" s="50" t="str">
        <f>'Rekapitulace stavby'!AN8</f>
        <v>28. 3. 2022</v>
      </c>
      <c r="M12" s="33"/>
    </row>
    <row r="13" spans="2:46" s="1" customFormat="1" ht="10.75" customHeight="1" x14ac:dyDescent="0.2">
      <c r="B13" s="33"/>
      <c r="M13" s="33"/>
    </row>
    <row r="14" spans="2:46" s="1" customFormat="1" ht="12" customHeight="1" x14ac:dyDescent="0.2">
      <c r="B14" s="33"/>
      <c r="D14" s="28" t="s">
        <v>26</v>
      </c>
      <c r="I14" s="28" t="s">
        <v>27</v>
      </c>
      <c r="J14" s="26" t="s">
        <v>28</v>
      </c>
      <c r="M14" s="33"/>
    </row>
    <row r="15" spans="2:46" s="1" customFormat="1" ht="18" customHeight="1" x14ac:dyDescent="0.2">
      <c r="B15" s="33"/>
      <c r="E15" s="26" t="s">
        <v>29</v>
      </c>
      <c r="I15" s="28" t="s">
        <v>30</v>
      </c>
      <c r="J15" s="26" t="s">
        <v>3</v>
      </c>
      <c r="M15" s="33"/>
    </row>
    <row r="16" spans="2:46" s="1" customFormat="1" ht="6.9" customHeight="1" x14ac:dyDescent="0.2">
      <c r="B16" s="33"/>
      <c r="M16" s="33"/>
    </row>
    <row r="17" spans="2:13" s="1" customFormat="1" ht="12" customHeight="1" x14ac:dyDescent="0.2">
      <c r="B17" s="33"/>
      <c r="D17" s="28" t="s">
        <v>31</v>
      </c>
      <c r="I17" s="28" t="s">
        <v>27</v>
      </c>
      <c r="J17" s="29" t="str">
        <f>'Rekapitulace stavby'!AN13</f>
        <v>Vyplň údaj</v>
      </c>
      <c r="M17" s="33"/>
    </row>
    <row r="18" spans="2:13" s="1" customFormat="1" ht="18" customHeight="1" x14ac:dyDescent="0.2">
      <c r="B18" s="33"/>
      <c r="E18" s="328" t="str">
        <f>'Rekapitulace stavby'!E14</f>
        <v>Vyplň údaj</v>
      </c>
      <c r="F18" s="310"/>
      <c r="G18" s="310"/>
      <c r="H18" s="310"/>
      <c r="I18" s="28" t="s">
        <v>30</v>
      </c>
      <c r="J18" s="29" t="str">
        <f>'Rekapitulace stavby'!AN14</f>
        <v>Vyplň údaj</v>
      </c>
      <c r="M18" s="33"/>
    </row>
    <row r="19" spans="2:13" s="1" customFormat="1" ht="6.9" customHeight="1" x14ac:dyDescent="0.2">
      <c r="B19" s="33"/>
      <c r="M19" s="33"/>
    </row>
    <row r="20" spans="2:13" s="1" customFormat="1" ht="12" customHeight="1" x14ac:dyDescent="0.2">
      <c r="B20" s="33"/>
      <c r="D20" s="28" t="s">
        <v>33</v>
      </c>
      <c r="I20" s="28" t="s">
        <v>27</v>
      </c>
      <c r="J20" s="26" t="s">
        <v>34</v>
      </c>
      <c r="M20" s="33"/>
    </row>
    <row r="21" spans="2:13" s="1" customFormat="1" ht="18" customHeight="1" x14ac:dyDescent="0.2">
      <c r="B21" s="33"/>
      <c r="E21" s="26" t="s">
        <v>35</v>
      </c>
      <c r="I21" s="28" t="s">
        <v>30</v>
      </c>
      <c r="J21" s="26" t="s">
        <v>3</v>
      </c>
      <c r="M21" s="33"/>
    </row>
    <row r="22" spans="2:13" s="1" customFormat="1" ht="6.9" customHeight="1" x14ac:dyDescent="0.2">
      <c r="B22" s="33"/>
      <c r="M22" s="33"/>
    </row>
    <row r="23" spans="2:13" s="1" customFormat="1" ht="12" customHeight="1" x14ac:dyDescent="0.2">
      <c r="B23" s="33"/>
      <c r="D23" s="28" t="s">
        <v>36</v>
      </c>
      <c r="I23" s="28" t="s">
        <v>27</v>
      </c>
      <c r="J23" s="26" t="s">
        <v>3</v>
      </c>
      <c r="M23" s="33"/>
    </row>
    <row r="24" spans="2:13" s="1" customFormat="1" ht="18" customHeight="1" x14ac:dyDescent="0.2">
      <c r="B24" s="33"/>
      <c r="E24" s="26" t="s">
        <v>37</v>
      </c>
      <c r="I24" s="28" t="s">
        <v>30</v>
      </c>
      <c r="J24" s="26" t="s">
        <v>3</v>
      </c>
      <c r="M24" s="33"/>
    </row>
    <row r="25" spans="2:13" s="1" customFormat="1" ht="6.9" customHeight="1" x14ac:dyDescent="0.2">
      <c r="B25" s="33"/>
      <c r="M25" s="33"/>
    </row>
    <row r="26" spans="2:13" s="1" customFormat="1" ht="12" customHeight="1" x14ac:dyDescent="0.2">
      <c r="B26" s="33"/>
      <c r="D26" s="28" t="s">
        <v>38</v>
      </c>
      <c r="M26" s="33"/>
    </row>
    <row r="27" spans="2:13" s="7" customFormat="1" ht="16.5" customHeight="1" x14ac:dyDescent="0.2">
      <c r="B27" s="95"/>
      <c r="E27" s="314" t="s">
        <v>3</v>
      </c>
      <c r="F27" s="314"/>
      <c r="G27" s="314"/>
      <c r="H27" s="314"/>
      <c r="M27" s="95"/>
    </row>
    <row r="28" spans="2:13" s="1" customFormat="1" ht="6.9" customHeight="1" x14ac:dyDescent="0.2">
      <c r="B28" s="33"/>
      <c r="M28" s="33"/>
    </row>
    <row r="29" spans="2:13" s="1" customFormat="1" ht="6.9" customHeight="1" x14ac:dyDescent="0.2">
      <c r="B29" s="33"/>
      <c r="D29" s="51"/>
      <c r="E29" s="51"/>
      <c r="F29" s="51"/>
      <c r="G29" s="51"/>
      <c r="H29" s="51"/>
      <c r="I29" s="51"/>
      <c r="J29" s="51"/>
      <c r="K29" s="51"/>
      <c r="L29" s="51"/>
      <c r="M29" s="33"/>
    </row>
    <row r="30" spans="2:13" s="1" customFormat="1" ht="12.5" x14ac:dyDescent="0.2">
      <c r="B30" s="33"/>
      <c r="E30" s="28" t="s">
        <v>123</v>
      </c>
      <c r="K30" s="87">
        <f>I61</f>
        <v>0</v>
      </c>
      <c r="M30" s="33"/>
    </row>
    <row r="31" spans="2:13" s="1" customFormat="1" ht="12.5" x14ac:dyDescent="0.2">
      <c r="B31" s="33"/>
      <c r="E31" s="28" t="s">
        <v>124</v>
      </c>
      <c r="K31" s="87">
        <f>J61</f>
        <v>0</v>
      </c>
      <c r="M31" s="33"/>
    </row>
    <row r="32" spans="2:13" s="1" customFormat="1" ht="25.4" customHeight="1" x14ac:dyDescent="0.2">
      <c r="B32" s="33"/>
      <c r="D32" s="96" t="s">
        <v>40</v>
      </c>
      <c r="K32" s="64">
        <f>ROUND(K104, 2)</f>
        <v>0</v>
      </c>
      <c r="M32" s="33"/>
    </row>
    <row r="33" spans="2:13" s="1" customFormat="1" ht="6.9" customHeight="1" x14ac:dyDescent="0.2">
      <c r="B33" s="33"/>
      <c r="D33" s="51"/>
      <c r="E33" s="51"/>
      <c r="F33" s="51"/>
      <c r="G33" s="51"/>
      <c r="H33" s="51"/>
      <c r="I33" s="51"/>
      <c r="J33" s="51"/>
      <c r="K33" s="51"/>
      <c r="L33" s="51"/>
      <c r="M33" s="33"/>
    </row>
    <row r="34" spans="2:13" s="1" customFormat="1" ht="14.4" customHeight="1" x14ac:dyDescent="0.2">
      <c r="B34" s="33"/>
      <c r="F34" s="36" t="s">
        <v>42</v>
      </c>
      <c r="I34" s="36" t="s">
        <v>41</v>
      </c>
      <c r="K34" s="36" t="s">
        <v>43</v>
      </c>
      <c r="M34" s="33"/>
    </row>
    <row r="35" spans="2:13" s="1" customFormat="1" ht="14.4" customHeight="1" x14ac:dyDescent="0.2">
      <c r="B35" s="33"/>
      <c r="D35" s="53" t="s">
        <v>44</v>
      </c>
      <c r="E35" s="28" t="s">
        <v>45</v>
      </c>
      <c r="F35" s="87">
        <f>ROUND((SUM(BE104:BE446)),  2)</f>
        <v>0</v>
      </c>
      <c r="I35" s="97">
        <v>0.21</v>
      </c>
      <c r="K35" s="87">
        <f>ROUND(((SUM(BE104:BE446))*I35),  2)</f>
        <v>0</v>
      </c>
      <c r="M35" s="33"/>
    </row>
    <row r="36" spans="2:13" s="1" customFormat="1" ht="14.4" customHeight="1" x14ac:dyDescent="0.2">
      <c r="B36" s="33"/>
      <c r="E36" s="28" t="s">
        <v>46</v>
      </c>
      <c r="F36" s="87">
        <f>ROUND((SUM(BF104:BF446)),  2)</f>
        <v>0</v>
      </c>
      <c r="I36" s="97">
        <v>0.15</v>
      </c>
      <c r="K36" s="87">
        <f>ROUND(((SUM(BF104:BF446))*I36),  2)</f>
        <v>0</v>
      </c>
      <c r="M36" s="33"/>
    </row>
    <row r="37" spans="2:13" s="1" customFormat="1" ht="14.4" hidden="1" customHeight="1" x14ac:dyDescent="0.2">
      <c r="B37" s="33"/>
      <c r="E37" s="28" t="s">
        <v>47</v>
      </c>
      <c r="F37" s="87">
        <f>ROUND((SUM(BG104:BG446)),  2)</f>
        <v>0</v>
      </c>
      <c r="I37" s="97">
        <v>0.21</v>
      </c>
      <c r="K37" s="87">
        <f>0</f>
        <v>0</v>
      </c>
      <c r="M37" s="33"/>
    </row>
    <row r="38" spans="2:13" s="1" customFormat="1" ht="14.4" hidden="1" customHeight="1" x14ac:dyDescent="0.2">
      <c r="B38" s="33"/>
      <c r="E38" s="28" t="s">
        <v>48</v>
      </c>
      <c r="F38" s="87">
        <f>ROUND((SUM(BH104:BH446)),  2)</f>
        <v>0</v>
      </c>
      <c r="I38" s="97">
        <v>0.15</v>
      </c>
      <c r="K38" s="87">
        <f>0</f>
        <v>0</v>
      </c>
      <c r="M38" s="33"/>
    </row>
    <row r="39" spans="2:13" s="1" customFormat="1" ht="14.4" hidden="1" customHeight="1" x14ac:dyDescent="0.2">
      <c r="B39" s="33"/>
      <c r="E39" s="28" t="s">
        <v>49</v>
      </c>
      <c r="F39" s="87">
        <f>ROUND((SUM(BI104:BI446)),  2)</f>
        <v>0</v>
      </c>
      <c r="I39" s="97">
        <v>0</v>
      </c>
      <c r="K39" s="87">
        <f>0</f>
        <v>0</v>
      </c>
      <c r="M39" s="33"/>
    </row>
    <row r="40" spans="2:13" s="1" customFormat="1" ht="6.9" customHeight="1" x14ac:dyDescent="0.2">
      <c r="B40" s="33"/>
      <c r="M40" s="33"/>
    </row>
    <row r="41" spans="2:13" s="1" customFormat="1" ht="25.4" customHeight="1" x14ac:dyDescent="0.2">
      <c r="B41" s="33"/>
      <c r="C41" s="98"/>
      <c r="D41" s="99" t="s">
        <v>50</v>
      </c>
      <c r="E41" s="55"/>
      <c r="F41" s="55"/>
      <c r="G41" s="100" t="s">
        <v>51</v>
      </c>
      <c r="H41" s="101" t="s">
        <v>52</v>
      </c>
      <c r="I41" s="55"/>
      <c r="J41" s="55"/>
      <c r="K41" s="102">
        <f>SUM(K32:K39)</f>
        <v>0</v>
      </c>
      <c r="L41" s="103"/>
      <c r="M41" s="33"/>
    </row>
    <row r="42" spans="2:13" s="1" customFormat="1" ht="14.4" customHeight="1" x14ac:dyDescent="0.2"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33"/>
    </row>
    <row r="46" spans="2:13" s="1" customFormat="1" ht="6.9" customHeight="1" x14ac:dyDescent="0.2">
      <c r="B46" s="44"/>
      <c r="C46" s="45"/>
      <c r="D46" s="45"/>
      <c r="E46" s="45"/>
      <c r="F46" s="45"/>
      <c r="G46" s="45"/>
      <c r="H46" s="45"/>
      <c r="I46" s="45"/>
      <c r="J46" s="45"/>
      <c r="K46" s="45"/>
      <c r="L46" s="45"/>
      <c r="M46" s="33"/>
    </row>
    <row r="47" spans="2:13" s="1" customFormat="1" ht="24.9" customHeight="1" x14ac:dyDescent="0.2">
      <c r="B47" s="33"/>
      <c r="C47" s="22" t="s">
        <v>125</v>
      </c>
      <c r="M47" s="33"/>
    </row>
    <row r="48" spans="2:13" s="1" customFormat="1" ht="6.9" customHeight="1" x14ac:dyDescent="0.2">
      <c r="B48" s="33"/>
      <c r="M48" s="33"/>
    </row>
    <row r="49" spans="2:47" s="1" customFormat="1" ht="12" customHeight="1" x14ac:dyDescent="0.2">
      <c r="B49" s="33"/>
      <c r="C49" s="28" t="s">
        <v>18</v>
      </c>
      <c r="M49" s="33"/>
    </row>
    <row r="50" spans="2:47" s="1" customFormat="1" ht="16.5" customHeight="1" x14ac:dyDescent="0.2">
      <c r="B50" s="33"/>
      <c r="E50" s="326" t="str">
        <f>E7</f>
        <v>Rozvoj vodíkové mobility v Ostravě 1.etapa - 1.a2. fáze</v>
      </c>
      <c r="F50" s="327"/>
      <c r="G50" s="327"/>
      <c r="H50" s="327"/>
      <c r="M50" s="33"/>
    </row>
    <row r="51" spans="2:47" s="1" customFormat="1" ht="12" customHeight="1" x14ac:dyDescent="0.2">
      <c r="B51" s="33"/>
      <c r="C51" s="28" t="s">
        <v>121</v>
      </c>
      <c r="M51" s="33"/>
    </row>
    <row r="52" spans="2:47" s="1" customFormat="1" ht="16.5" customHeight="1" x14ac:dyDescent="0.2">
      <c r="B52" s="33"/>
      <c r="E52" s="320" t="str">
        <f>E9</f>
        <v>SO 05 - Parkovací stání</v>
      </c>
      <c r="F52" s="325"/>
      <c r="G52" s="325"/>
      <c r="H52" s="325"/>
      <c r="M52" s="33"/>
    </row>
    <row r="53" spans="2:47" s="1" customFormat="1" ht="6.9" customHeight="1" x14ac:dyDescent="0.2">
      <c r="B53" s="33"/>
      <c r="M53" s="33"/>
    </row>
    <row r="54" spans="2:47" s="1" customFormat="1" ht="12" customHeight="1" x14ac:dyDescent="0.2">
      <c r="B54" s="33"/>
      <c r="C54" s="28" t="s">
        <v>22</v>
      </c>
      <c r="F54" s="26" t="str">
        <f>F12</f>
        <v>Ostrava</v>
      </c>
      <c r="I54" s="28" t="s">
        <v>24</v>
      </c>
      <c r="J54" s="50" t="str">
        <f>IF(J12="","",J12)</f>
        <v>28. 3. 2022</v>
      </c>
      <c r="M54" s="33"/>
    </row>
    <row r="55" spans="2:47" s="1" customFormat="1" ht="6.9" customHeight="1" x14ac:dyDescent="0.2">
      <c r="B55" s="33"/>
      <c r="M55" s="33"/>
    </row>
    <row r="56" spans="2:47" s="1" customFormat="1" ht="15.15" customHeight="1" x14ac:dyDescent="0.2">
      <c r="B56" s="33"/>
      <c r="C56" s="28" t="s">
        <v>26</v>
      </c>
      <c r="F56" s="26" t="str">
        <f>E15</f>
        <v>Dopravní podnik Ostrava a.s.</v>
      </c>
      <c r="I56" s="28" t="s">
        <v>33</v>
      </c>
      <c r="J56" s="31" t="str">
        <f>E21</f>
        <v>IGEA s.r.o.</v>
      </c>
      <c r="M56" s="33"/>
    </row>
    <row r="57" spans="2:47" s="1" customFormat="1" ht="15.15" customHeight="1" x14ac:dyDescent="0.2">
      <c r="B57" s="33"/>
      <c r="C57" s="28" t="s">
        <v>31</v>
      </c>
      <c r="F57" s="26" t="str">
        <f>IF(E18="","",E18)</f>
        <v>Vyplň údaj</v>
      </c>
      <c r="I57" s="28" t="s">
        <v>36</v>
      </c>
      <c r="J57" s="31" t="str">
        <f>E24</f>
        <v>R.Vojtěchová</v>
      </c>
      <c r="M57" s="33"/>
    </row>
    <row r="58" spans="2:47" s="1" customFormat="1" ht="10.4" customHeight="1" x14ac:dyDescent="0.2">
      <c r="B58" s="33"/>
      <c r="M58" s="33"/>
    </row>
    <row r="59" spans="2:47" s="1" customFormat="1" ht="29.25" customHeight="1" x14ac:dyDescent="0.2">
      <c r="B59" s="33"/>
      <c r="C59" s="104" t="s">
        <v>126</v>
      </c>
      <c r="D59" s="98"/>
      <c r="E59" s="98"/>
      <c r="F59" s="98"/>
      <c r="G59" s="98"/>
      <c r="H59" s="98"/>
      <c r="I59" s="105" t="s">
        <v>127</v>
      </c>
      <c r="J59" s="105" t="s">
        <v>128</v>
      </c>
      <c r="K59" s="105" t="s">
        <v>129</v>
      </c>
      <c r="L59" s="98"/>
      <c r="M59" s="33"/>
    </row>
    <row r="60" spans="2:47" s="1" customFormat="1" ht="10.4" customHeight="1" x14ac:dyDescent="0.2">
      <c r="B60" s="33"/>
      <c r="M60" s="33"/>
    </row>
    <row r="61" spans="2:47" s="1" customFormat="1" ht="22.75" customHeight="1" x14ac:dyDescent="0.2">
      <c r="B61" s="33"/>
      <c r="C61" s="106" t="s">
        <v>74</v>
      </c>
      <c r="I61" s="64">
        <f t="shared" ref="I61:J63" si="0">Q104</f>
        <v>0</v>
      </c>
      <c r="J61" s="64">
        <f t="shared" si="0"/>
        <v>0</v>
      </c>
      <c r="K61" s="64">
        <f>K104</f>
        <v>0</v>
      </c>
      <c r="M61" s="33"/>
      <c r="AU61" s="18" t="s">
        <v>130</v>
      </c>
    </row>
    <row r="62" spans="2:47" s="8" customFormat="1" ht="24.9" customHeight="1" x14ac:dyDescent="0.2">
      <c r="B62" s="107"/>
      <c r="D62" s="108" t="s">
        <v>1241</v>
      </c>
      <c r="E62" s="109"/>
      <c r="F62" s="109"/>
      <c r="G62" s="109"/>
      <c r="H62" s="109"/>
      <c r="I62" s="110">
        <f t="shared" si="0"/>
        <v>0</v>
      </c>
      <c r="J62" s="110">
        <f t="shared" si="0"/>
        <v>0</v>
      </c>
      <c r="K62" s="110">
        <f>K105</f>
        <v>0</v>
      </c>
      <c r="M62" s="107"/>
    </row>
    <row r="63" spans="2:47" s="9" customFormat="1" ht="20" customHeight="1" x14ac:dyDescent="0.2">
      <c r="B63" s="111"/>
      <c r="D63" s="112" t="s">
        <v>1242</v>
      </c>
      <c r="E63" s="113"/>
      <c r="F63" s="113"/>
      <c r="G63" s="113"/>
      <c r="H63" s="113"/>
      <c r="I63" s="114">
        <f t="shared" si="0"/>
        <v>0</v>
      </c>
      <c r="J63" s="114">
        <f t="shared" si="0"/>
        <v>0</v>
      </c>
      <c r="K63" s="114">
        <f>K106</f>
        <v>0</v>
      </c>
      <c r="M63" s="111"/>
    </row>
    <row r="64" spans="2:47" s="9" customFormat="1" ht="14.9" customHeight="1" x14ac:dyDescent="0.2">
      <c r="B64" s="111"/>
      <c r="D64" s="112" t="s">
        <v>2526</v>
      </c>
      <c r="E64" s="113"/>
      <c r="F64" s="113"/>
      <c r="G64" s="113"/>
      <c r="H64" s="113"/>
      <c r="I64" s="114">
        <f>Q125</f>
        <v>0</v>
      </c>
      <c r="J64" s="114">
        <f>R125</f>
        <v>0</v>
      </c>
      <c r="K64" s="114">
        <f>K125</f>
        <v>0</v>
      </c>
      <c r="M64" s="111"/>
    </row>
    <row r="65" spans="2:13" s="9" customFormat="1" ht="14.9" customHeight="1" x14ac:dyDescent="0.2">
      <c r="B65" s="111"/>
      <c r="D65" s="112" t="s">
        <v>1617</v>
      </c>
      <c r="E65" s="113"/>
      <c r="F65" s="113"/>
      <c r="G65" s="113"/>
      <c r="H65" s="113"/>
      <c r="I65" s="114">
        <f>Q130</f>
        <v>0</v>
      </c>
      <c r="J65" s="114">
        <f>R130</f>
        <v>0</v>
      </c>
      <c r="K65" s="114">
        <f>K130</f>
        <v>0</v>
      </c>
      <c r="M65" s="111"/>
    </row>
    <row r="66" spans="2:13" s="9" customFormat="1" ht="14.9" customHeight="1" x14ac:dyDescent="0.2">
      <c r="B66" s="111"/>
      <c r="D66" s="112" t="s">
        <v>1618</v>
      </c>
      <c r="E66" s="113"/>
      <c r="F66" s="113"/>
      <c r="G66" s="113"/>
      <c r="H66" s="113"/>
      <c r="I66" s="114">
        <f>Q140</f>
        <v>0</v>
      </c>
      <c r="J66" s="114">
        <f>R140</f>
        <v>0</v>
      </c>
      <c r="K66" s="114">
        <f>K140</f>
        <v>0</v>
      </c>
      <c r="M66" s="111"/>
    </row>
    <row r="67" spans="2:13" s="9" customFormat="1" ht="14.9" customHeight="1" x14ac:dyDescent="0.2">
      <c r="B67" s="111"/>
      <c r="D67" s="112" t="s">
        <v>1619</v>
      </c>
      <c r="E67" s="113"/>
      <c r="F67" s="113"/>
      <c r="G67" s="113"/>
      <c r="H67" s="113"/>
      <c r="I67" s="114">
        <f>Q162</f>
        <v>0</v>
      </c>
      <c r="J67" s="114">
        <f>R162</f>
        <v>0</v>
      </c>
      <c r="K67" s="114">
        <f>K162</f>
        <v>0</v>
      </c>
      <c r="M67" s="111"/>
    </row>
    <row r="68" spans="2:13" s="9" customFormat="1" ht="14.9" customHeight="1" x14ac:dyDescent="0.2">
      <c r="B68" s="111"/>
      <c r="D68" s="112" t="s">
        <v>2527</v>
      </c>
      <c r="E68" s="113"/>
      <c r="F68" s="113"/>
      <c r="G68" s="113"/>
      <c r="H68" s="113"/>
      <c r="I68" s="114">
        <f>Q170</f>
        <v>0</v>
      </c>
      <c r="J68" s="114">
        <f>R170</f>
        <v>0</v>
      </c>
      <c r="K68" s="114">
        <f>K170</f>
        <v>0</v>
      </c>
      <c r="M68" s="111"/>
    </row>
    <row r="69" spans="2:13" s="9" customFormat="1" ht="14.9" customHeight="1" x14ac:dyDescent="0.2">
      <c r="B69" s="111"/>
      <c r="D69" s="112" t="s">
        <v>1620</v>
      </c>
      <c r="E69" s="113"/>
      <c r="F69" s="113"/>
      <c r="G69" s="113"/>
      <c r="H69" s="113"/>
      <c r="I69" s="114">
        <f>Q190</f>
        <v>0</v>
      </c>
      <c r="J69" s="114">
        <f>R190</f>
        <v>0</v>
      </c>
      <c r="K69" s="114">
        <f>K190</f>
        <v>0</v>
      </c>
      <c r="M69" s="111"/>
    </row>
    <row r="70" spans="2:13" s="9" customFormat="1" ht="20" customHeight="1" x14ac:dyDescent="0.2">
      <c r="B70" s="111"/>
      <c r="D70" s="112" t="s">
        <v>1243</v>
      </c>
      <c r="E70" s="113"/>
      <c r="F70" s="113"/>
      <c r="G70" s="113"/>
      <c r="H70" s="113"/>
      <c r="I70" s="114">
        <f>Q212</f>
        <v>0</v>
      </c>
      <c r="J70" s="114">
        <f>R212</f>
        <v>0</v>
      </c>
      <c r="K70" s="114">
        <f>K212</f>
        <v>0</v>
      </c>
      <c r="M70" s="111"/>
    </row>
    <row r="71" spans="2:13" s="9" customFormat="1" ht="14.9" customHeight="1" x14ac:dyDescent="0.2">
      <c r="B71" s="111"/>
      <c r="D71" s="112" t="s">
        <v>1621</v>
      </c>
      <c r="E71" s="113"/>
      <c r="F71" s="113"/>
      <c r="G71" s="113"/>
      <c r="H71" s="113"/>
      <c r="I71" s="114">
        <f>Q213</f>
        <v>0</v>
      </c>
      <c r="J71" s="114">
        <f>R213</f>
        <v>0</v>
      </c>
      <c r="K71" s="114">
        <f>K213</f>
        <v>0</v>
      </c>
      <c r="M71" s="111"/>
    </row>
    <row r="72" spans="2:13" s="9" customFormat="1" ht="14.9" customHeight="1" x14ac:dyDescent="0.2">
      <c r="B72" s="111"/>
      <c r="D72" s="112" t="s">
        <v>1622</v>
      </c>
      <c r="E72" s="113"/>
      <c r="F72" s="113"/>
      <c r="G72" s="113"/>
      <c r="H72" s="113"/>
      <c r="I72" s="114">
        <f>Q222</f>
        <v>0</v>
      </c>
      <c r="J72" s="114">
        <f>R222</f>
        <v>0</v>
      </c>
      <c r="K72" s="114">
        <f>K222</f>
        <v>0</v>
      </c>
      <c r="M72" s="111"/>
    </row>
    <row r="73" spans="2:13" s="9" customFormat="1" ht="20" customHeight="1" x14ac:dyDescent="0.2">
      <c r="B73" s="111"/>
      <c r="D73" s="112" t="s">
        <v>1623</v>
      </c>
      <c r="E73" s="113"/>
      <c r="F73" s="113"/>
      <c r="G73" s="113"/>
      <c r="H73" s="113"/>
      <c r="I73" s="114">
        <f>Q241</f>
        <v>0</v>
      </c>
      <c r="J73" s="114">
        <f>R241</f>
        <v>0</v>
      </c>
      <c r="K73" s="114">
        <f>K241</f>
        <v>0</v>
      </c>
      <c r="M73" s="111"/>
    </row>
    <row r="74" spans="2:13" s="9" customFormat="1" ht="14.9" customHeight="1" x14ac:dyDescent="0.2">
      <c r="B74" s="111"/>
      <c r="D74" s="112" t="s">
        <v>2528</v>
      </c>
      <c r="E74" s="113"/>
      <c r="F74" s="113"/>
      <c r="G74" s="113"/>
      <c r="H74" s="113"/>
      <c r="I74" s="114">
        <f>Q242</f>
        <v>0</v>
      </c>
      <c r="J74" s="114">
        <f>R242</f>
        <v>0</v>
      </c>
      <c r="K74" s="114">
        <f>K242</f>
        <v>0</v>
      </c>
      <c r="M74" s="111"/>
    </row>
    <row r="75" spans="2:13" s="9" customFormat="1" ht="20" customHeight="1" x14ac:dyDescent="0.2">
      <c r="B75" s="111"/>
      <c r="D75" s="112" t="s">
        <v>2529</v>
      </c>
      <c r="E75" s="113"/>
      <c r="F75" s="113"/>
      <c r="G75" s="113"/>
      <c r="H75" s="113"/>
      <c r="I75" s="114">
        <f>Q258</f>
        <v>0</v>
      </c>
      <c r="J75" s="114">
        <f>R258</f>
        <v>0</v>
      </c>
      <c r="K75" s="114">
        <f>K258</f>
        <v>0</v>
      </c>
      <c r="M75" s="111"/>
    </row>
    <row r="76" spans="2:13" s="9" customFormat="1" ht="14.9" customHeight="1" x14ac:dyDescent="0.2">
      <c r="B76" s="111"/>
      <c r="D76" s="112" t="s">
        <v>1625</v>
      </c>
      <c r="E76" s="113"/>
      <c r="F76" s="113"/>
      <c r="G76" s="113"/>
      <c r="H76" s="113"/>
      <c r="I76" s="114">
        <f>Q259</f>
        <v>0</v>
      </c>
      <c r="J76" s="114">
        <f>R259</f>
        <v>0</v>
      </c>
      <c r="K76" s="114">
        <f>K259</f>
        <v>0</v>
      </c>
      <c r="M76" s="111"/>
    </row>
    <row r="77" spans="2:13" s="9" customFormat="1" ht="14.9" customHeight="1" x14ac:dyDescent="0.2">
      <c r="B77" s="111"/>
      <c r="D77" s="112" t="s">
        <v>1627</v>
      </c>
      <c r="E77" s="113"/>
      <c r="F77" s="113"/>
      <c r="G77" s="113"/>
      <c r="H77" s="113"/>
      <c r="I77" s="114">
        <f>Q278</f>
        <v>0</v>
      </c>
      <c r="J77" s="114">
        <f>R278</f>
        <v>0</v>
      </c>
      <c r="K77" s="114">
        <f>K278</f>
        <v>0</v>
      </c>
      <c r="M77" s="111"/>
    </row>
    <row r="78" spans="2:13" s="9" customFormat="1" ht="20" customHeight="1" x14ac:dyDescent="0.2">
      <c r="B78" s="111"/>
      <c r="D78" s="112" t="s">
        <v>2530</v>
      </c>
      <c r="E78" s="113"/>
      <c r="F78" s="113"/>
      <c r="G78" s="113"/>
      <c r="H78" s="113"/>
      <c r="I78" s="114">
        <f>Q303</f>
        <v>0</v>
      </c>
      <c r="J78" s="114">
        <f>R303</f>
        <v>0</v>
      </c>
      <c r="K78" s="114">
        <f>K303</f>
        <v>0</v>
      </c>
      <c r="M78" s="111"/>
    </row>
    <row r="79" spans="2:13" s="9" customFormat="1" ht="20" customHeight="1" x14ac:dyDescent="0.2">
      <c r="B79" s="111"/>
      <c r="D79" s="112" t="s">
        <v>1629</v>
      </c>
      <c r="E79" s="113"/>
      <c r="F79" s="113"/>
      <c r="G79" s="113"/>
      <c r="H79" s="113"/>
      <c r="I79" s="114">
        <f>Q315</f>
        <v>0</v>
      </c>
      <c r="J79" s="114">
        <f>R315</f>
        <v>0</v>
      </c>
      <c r="K79" s="114">
        <f>K315</f>
        <v>0</v>
      </c>
      <c r="M79" s="111"/>
    </row>
    <row r="80" spans="2:13" s="9" customFormat="1" ht="14.9" customHeight="1" x14ac:dyDescent="0.2">
      <c r="B80" s="111"/>
      <c r="D80" s="112" t="s">
        <v>1630</v>
      </c>
      <c r="E80" s="113"/>
      <c r="F80" s="113"/>
      <c r="G80" s="113"/>
      <c r="H80" s="113"/>
      <c r="I80" s="114">
        <f>Q316</f>
        <v>0</v>
      </c>
      <c r="J80" s="114">
        <f>R316</f>
        <v>0</v>
      </c>
      <c r="K80" s="114">
        <f>K316</f>
        <v>0</v>
      </c>
      <c r="M80" s="111"/>
    </row>
    <row r="81" spans="2:13" s="9" customFormat="1" ht="14.9" customHeight="1" x14ac:dyDescent="0.2">
      <c r="B81" s="111"/>
      <c r="D81" s="112" t="s">
        <v>1631</v>
      </c>
      <c r="E81" s="113"/>
      <c r="F81" s="113"/>
      <c r="G81" s="113"/>
      <c r="H81" s="113"/>
      <c r="I81" s="114">
        <f>Q329</f>
        <v>0</v>
      </c>
      <c r="J81" s="114">
        <f>R329</f>
        <v>0</v>
      </c>
      <c r="K81" s="114">
        <f>K329</f>
        <v>0</v>
      </c>
      <c r="M81" s="111"/>
    </row>
    <row r="82" spans="2:13" s="9" customFormat="1" ht="20" customHeight="1" x14ac:dyDescent="0.2">
      <c r="B82" s="111"/>
      <c r="D82" s="112" t="s">
        <v>1244</v>
      </c>
      <c r="E82" s="113"/>
      <c r="F82" s="113"/>
      <c r="G82" s="113"/>
      <c r="H82" s="113"/>
      <c r="I82" s="114">
        <f>Q361</f>
        <v>0</v>
      </c>
      <c r="J82" s="114">
        <f>R361</f>
        <v>0</v>
      </c>
      <c r="K82" s="114">
        <f>K361</f>
        <v>0</v>
      </c>
      <c r="M82" s="111"/>
    </row>
    <row r="83" spans="2:13" s="9" customFormat="1" ht="14.9" customHeight="1" x14ac:dyDescent="0.2">
      <c r="B83" s="111"/>
      <c r="D83" s="112" t="s">
        <v>2531</v>
      </c>
      <c r="E83" s="113"/>
      <c r="F83" s="113"/>
      <c r="G83" s="113"/>
      <c r="H83" s="113"/>
      <c r="I83" s="114">
        <f>Q362</f>
        <v>0</v>
      </c>
      <c r="J83" s="114">
        <f>R362</f>
        <v>0</v>
      </c>
      <c r="K83" s="114">
        <f>K362</f>
        <v>0</v>
      </c>
      <c r="M83" s="111"/>
    </row>
    <row r="84" spans="2:13" s="9" customFormat="1" ht="14.9" customHeight="1" x14ac:dyDescent="0.2">
      <c r="B84" s="111"/>
      <c r="D84" s="112" t="s">
        <v>1633</v>
      </c>
      <c r="E84" s="113"/>
      <c r="F84" s="113"/>
      <c r="G84" s="113"/>
      <c r="H84" s="113"/>
      <c r="I84" s="114">
        <f>Q445</f>
        <v>0</v>
      </c>
      <c r="J84" s="114">
        <f>R445</f>
        <v>0</v>
      </c>
      <c r="K84" s="114">
        <f>K445</f>
        <v>0</v>
      </c>
      <c r="M84" s="111"/>
    </row>
    <row r="85" spans="2:13" s="1" customFormat="1" ht="21.75" customHeight="1" x14ac:dyDescent="0.2">
      <c r="B85" s="33"/>
      <c r="M85" s="33"/>
    </row>
    <row r="86" spans="2:13" s="1" customFormat="1" ht="6.9" customHeight="1" x14ac:dyDescent="0.2">
      <c r="B86" s="42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33"/>
    </row>
    <row r="90" spans="2:13" s="1" customFormat="1" ht="6.9" customHeight="1" x14ac:dyDescent="0.2">
      <c r="B90" s="44"/>
      <c r="C90" s="45"/>
      <c r="D90" s="45"/>
      <c r="E90" s="45"/>
      <c r="F90" s="45"/>
      <c r="G90" s="45"/>
      <c r="H90" s="45"/>
      <c r="I90" s="45"/>
      <c r="J90" s="45"/>
      <c r="K90" s="45"/>
      <c r="L90" s="45"/>
      <c r="M90" s="33"/>
    </row>
    <row r="91" spans="2:13" s="1" customFormat="1" ht="24.9" customHeight="1" x14ac:dyDescent="0.2">
      <c r="B91" s="33"/>
      <c r="C91" s="22" t="s">
        <v>145</v>
      </c>
      <c r="M91" s="33"/>
    </row>
    <row r="92" spans="2:13" s="1" customFormat="1" ht="6.9" customHeight="1" x14ac:dyDescent="0.2">
      <c r="B92" s="33"/>
      <c r="M92" s="33"/>
    </row>
    <row r="93" spans="2:13" s="1" customFormat="1" ht="12" customHeight="1" x14ac:dyDescent="0.2">
      <c r="B93" s="33"/>
      <c r="C93" s="28" t="s">
        <v>18</v>
      </c>
      <c r="M93" s="33"/>
    </row>
    <row r="94" spans="2:13" s="1" customFormat="1" ht="16.5" customHeight="1" x14ac:dyDescent="0.2">
      <c r="B94" s="33"/>
      <c r="E94" s="326" t="str">
        <f>E7</f>
        <v>Rozvoj vodíkové mobility v Ostravě 1.etapa - 1.a2. fáze</v>
      </c>
      <c r="F94" s="327"/>
      <c r="G94" s="327"/>
      <c r="H94" s="327"/>
      <c r="M94" s="33"/>
    </row>
    <row r="95" spans="2:13" s="1" customFormat="1" ht="12" customHeight="1" x14ac:dyDescent="0.2">
      <c r="B95" s="33"/>
      <c r="C95" s="28" t="s">
        <v>121</v>
      </c>
      <c r="M95" s="33"/>
    </row>
    <row r="96" spans="2:13" s="1" customFormat="1" ht="16.5" customHeight="1" x14ac:dyDescent="0.2">
      <c r="B96" s="33"/>
      <c r="E96" s="320" t="str">
        <f>E9</f>
        <v>SO 05 - Parkovací stání</v>
      </c>
      <c r="F96" s="325"/>
      <c r="G96" s="325"/>
      <c r="H96" s="325"/>
      <c r="M96" s="33"/>
    </row>
    <row r="97" spans="2:65" s="1" customFormat="1" ht="6.9" customHeight="1" x14ac:dyDescent="0.2">
      <c r="B97" s="33"/>
      <c r="M97" s="33"/>
    </row>
    <row r="98" spans="2:65" s="1" customFormat="1" ht="12" customHeight="1" x14ac:dyDescent="0.2">
      <c r="B98" s="33"/>
      <c r="C98" s="28" t="s">
        <v>22</v>
      </c>
      <c r="F98" s="26" t="str">
        <f>F12</f>
        <v>Ostrava</v>
      </c>
      <c r="I98" s="28" t="s">
        <v>24</v>
      </c>
      <c r="J98" s="50" t="str">
        <f>IF(J12="","",J12)</f>
        <v>28. 3. 2022</v>
      </c>
      <c r="M98" s="33"/>
    </row>
    <row r="99" spans="2:65" s="1" customFormat="1" ht="6.9" customHeight="1" x14ac:dyDescent="0.2">
      <c r="B99" s="33"/>
      <c r="M99" s="33"/>
    </row>
    <row r="100" spans="2:65" s="1" customFormat="1" ht="15.15" customHeight="1" x14ac:dyDescent="0.2">
      <c r="B100" s="33"/>
      <c r="C100" s="28" t="s">
        <v>26</v>
      </c>
      <c r="F100" s="26" t="str">
        <f>E15</f>
        <v>Dopravní podnik Ostrava a.s.</v>
      </c>
      <c r="I100" s="28" t="s">
        <v>33</v>
      </c>
      <c r="J100" s="31" t="str">
        <f>E21</f>
        <v>IGEA s.r.o.</v>
      </c>
      <c r="M100" s="33"/>
    </row>
    <row r="101" spans="2:65" s="1" customFormat="1" ht="15.15" customHeight="1" x14ac:dyDescent="0.2">
      <c r="B101" s="33"/>
      <c r="C101" s="28" t="s">
        <v>31</v>
      </c>
      <c r="F101" s="26" t="str">
        <f>IF(E18="","",E18)</f>
        <v>Vyplň údaj</v>
      </c>
      <c r="I101" s="28" t="s">
        <v>36</v>
      </c>
      <c r="J101" s="31" t="str">
        <f>E24</f>
        <v>R.Vojtěchová</v>
      </c>
      <c r="M101" s="33"/>
    </row>
    <row r="102" spans="2:65" s="1" customFormat="1" ht="10.4" customHeight="1" x14ac:dyDescent="0.2">
      <c r="B102" s="33"/>
      <c r="M102" s="33"/>
    </row>
    <row r="103" spans="2:65" s="10" customFormat="1" ht="29.25" customHeight="1" x14ac:dyDescent="0.2">
      <c r="B103" s="115"/>
      <c r="C103" s="116" t="s">
        <v>146</v>
      </c>
      <c r="D103" s="117" t="s">
        <v>59</v>
      </c>
      <c r="E103" s="117" t="s">
        <v>55</v>
      </c>
      <c r="F103" s="117" t="s">
        <v>56</v>
      </c>
      <c r="G103" s="117" t="s">
        <v>147</v>
      </c>
      <c r="H103" s="117" t="s">
        <v>148</v>
      </c>
      <c r="I103" s="117" t="s">
        <v>149</v>
      </c>
      <c r="J103" s="117" t="s">
        <v>150</v>
      </c>
      <c r="K103" s="118" t="s">
        <v>129</v>
      </c>
      <c r="L103" s="119" t="s">
        <v>151</v>
      </c>
      <c r="M103" s="115"/>
      <c r="N103" s="57" t="s">
        <v>3</v>
      </c>
      <c r="O103" s="58" t="s">
        <v>44</v>
      </c>
      <c r="P103" s="58" t="s">
        <v>152</v>
      </c>
      <c r="Q103" s="58" t="s">
        <v>153</v>
      </c>
      <c r="R103" s="58" t="s">
        <v>154</v>
      </c>
      <c r="S103" s="58" t="s">
        <v>155</v>
      </c>
      <c r="T103" s="58" t="s">
        <v>156</v>
      </c>
      <c r="U103" s="58" t="s">
        <v>157</v>
      </c>
      <c r="V103" s="58" t="s">
        <v>158</v>
      </c>
      <c r="W103" s="58" t="s">
        <v>159</v>
      </c>
      <c r="X103" s="59" t="s">
        <v>160</v>
      </c>
    </row>
    <row r="104" spans="2:65" s="1" customFormat="1" ht="22.75" customHeight="1" x14ac:dyDescent="0.35">
      <c r="B104" s="33"/>
      <c r="C104" s="62" t="s">
        <v>161</v>
      </c>
      <c r="K104" s="120">
        <f>BK104</f>
        <v>0</v>
      </c>
      <c r="M104" s="33"/>
      <c r="N104" s="60"/>
      <c r="O104" s="51"/>
      <c r="P104" s="51"/>
      <c r="Q104" s="121">
        <f>Q105</f>
        <v>0</v>
      </c>
      <c r="R104" s="121">
        <f>R105</f>
        <v>0</v>
      </c>
      <c r="S104" s="51"/>
      <c r="T104" s="122">
        <f>T105</f>
        <v>0</v>
      </c>
      <c r="U104" s="51"/>
      <c r="V104" s="122">
        <f>V105</f>
        <v>4430.6175883900005</v>
      </c>
      <c r="W104" s="51"/>
      <c r="X104" s="123">
        <f>X105</f>
        <v>0</v>
      </c>
      <c r="AT104" s="18" t="s">
        <v>75</v>
      </c>
      <c r="AU104" s="18" t="s">
        <v>130</v>
      </c>
      <c r="BK104" s="124">
        <f>BK105</f>
        <v>0</v>
      </c>
    </row>
    <row r="105" spans="2:65" s="11" customFormat="1" ht="26" customHeight="1" x14ac:dyDescent="0.35">
      <c r="B105" s="125"/>
      <c r="D105" s="126" t="s">
        <v>75</v>
      </c>
      <c r="E105" s="127" t="s">
        <v>1249</v>
      </c>
      <c r="F105" s="127" t="s">
        <v>1250</v>
      </c>
      <c r="I105" s="128"/>
      <c r="J105" s="128"/>
      <c r="K105" s="129">
        <f>BK105</f>
        <v>0</v>
      </c>
      <c r="M105" s="125"/>
      <c r="N105" s="130"/>
      <c r="Q105" s="131">
        <f>Q106+Q212+Q241+Q258+Q303+Q315+Q361</f>
        <v>0</v>
      </c>
      <c r="R105" s="131">
        <f>R106+R212+R241+R258+R303+R315+R361</f>
        <v>0</v>
      </c>
      <c r="T105" s="132">
        <f>T106+T212+T241+T258+T303+T315+T361</f>
        <v>0</v>
      </c>
      <c r="V105" s="132">
        <f>V106+V212+V241+V258+V303+V315+V361</f>
        <v>4430.6175883900005</v>
      </c>
      <c r="X105" s="133">
        <f>X106+X212+X241+X258+X303+X315+X361</f>
        <v>0</v>
      </c>
      <c r="AR105" s="126" t="s">
        <v>84</v>
      </c>
      <c r="AT105" s="134" t="s">
        <v>75</v>
      </c>
      <c r="AU105" s="134" t="s">
        <v>76</v>
      </c>
      <c r="AY105" s="126" t="s">
        <v>165</v>
      </c>
      <c r="BK105" s="135">
        <f>BK106+BK212+BK241+BK258+BK303+BK315+BK361</f>
        <v>0</v>
      </c>
    </row>
    <row r="106" spans="2:65" s="11" customFormat="1" ht="22.75" customHeight="1" x14ac:dyDescent="0.25">
      <c r="B106" s="125"/>
      <c r="D106" s="126" t="s">
        <v>75</v>
      </c>
      <c r="E106" s="136" t="s">
        <v>84</v>
      </c>
      <c r="F106" s="136" t="s">
        <v>588</v>
      </c>
      <c r="I106" s="128"/>
      <c r="J106" s="128"/>
      <c r="K106" s="137">
        <f>BK106</f>
        <v>0</v>
      </c>
      <c r="M106" s="125"/>
      <c r="N106" s="130"/>
      <c r="Q106" s="131">
        <f>Q107+SUM(Q108:Q125)+Q130+Q140+Q162+Q170+Q190</f>
        <v>0</v>
      </c>
      <c r="R106" s="131">
        <f>R107+SUM(R108:R125)+R130+R140+R162+R170+R190</f>
        <v>0</v>
      </c>
      <c r="T106" s="132">
        <f>T107+SUM(T108:T125)+T130+T140+T162+T170+T190</f>
        <v>0</v>
      </c>
      <c r="V106" s="132">
        <f>V107+SUM(V108:V125)+V130+V140+V162+V170+V190</f>
        <v>3282.8820740000001</v>
      </c>
      <c r="X106" s="133">
        <f>X107+SUM(X108:X125)+X130+X140+X162+X170+X190</f>
        <v>0</v>
      </c>
      <c r="AR106" s="126" t="s">
        <v>84</v>
      </c>
      <c r="AT106" s="134" t="s">
        <v>75</v>
      </c>
      <c r="AU106" s="134" t="s">
        <v>84</v>
      </c>
      <c r="AY106" s="126" t="s">
        <v>165</v>
      </c>
      <c r="BK106" s="135">
        <f>BK107+SUM(BK108:BK125)+BK130+BK140+BK162+BK170+BK190</f>
        <v>0</v>
      </c>
    </row>
    <row r="107" spans="2:65" s="1" customFormat="1" ht="24.15" customHeight="1" x14ac:dyDescent="0.2">
      <c r="B107" s="138"/>
      <c r="C107" s="139" t="s">
        <v>84</v>
      </c>
      <c r="D107" s="139" t="s">
        <v>170</v>
      </c>
      <c r="E107" s="140" t="s">
        <v>1299</v>
      </c>
      <c r="F107" s="141" t="s">
        <v>1300</v>
      </c>
      <c r="G107" s="142" t="s">
        <v>991</v>
      </c>
      <c r="H107" s="143">
        <v>3000</v>
      </c>
      <c r="I107" s="144"/>
      <c r="J107" s="144"/>
      <c r="K107" s="145">
        <f>ROUND(P107*H107,2)</f>
        <v>0</v>
      </c>
      <c r="L107" s="146"/>
      <c r="M107" s="33"/>
      <c r="N107" s="147" t="s">
        <v>3</v>
      </c>
      <c r="O107" s="148" t="s">
        <v>45</v>
      </c>
      <c r="P107" s="149">
        <f>I107+J107</f>
        <v>0</v>
      </c>
      <c r="Q107" s="149">
        <f>ROUND(I107*H107,2)</f>
        <v>0</v>
      </c>
      <c r="R107" s="149">
        <f>ROUND(J107*H107,2)</f>
        <v>0</v>
      </c>
      <c r="T107" s="150">
        <f>S107*H107</f>
        <v>0</v>
      </c>
      <c r="U107" s="150">
        <v>0</v>
      </c>
      <c r="V107" s="150">
        <f>U107*H107</f>
        <v>0</v>
      </c>
      <c r="W107" s="150">
        <v>0</v>
      </c>
      <c r="X107" s="151">
        <f>W107*H107</f>
        <v>0</v>
      </c>
      <c r="AR107" s="152" t="s">
        <v>174</v>
      </c>
      <c r="AT107" s="152" t="s">
        <v>170</v>
      </c>
      <c r="AU107" s="152" t="s">
        <v>86</v>
      </c>
      <c r="AY107" s="18" t="s">
        <v>165</v>
      </c>
      <c r="BE107" s="153">
        <f>IF(O107="základní",K107,0)</f>
        <v>0</v>
      </c>
      <c r="BF107" s="153">
        <f>IF(O107="snížená",K107,0)</f>
        <v>0</v>
      </c>
      <c r="BG107" s="153">
        <f>IF(O107="zákl. přenesená",K107,0)</f>
        <v>0</v>
      </c>
      <c r="BH107" s="153">
        <f>IF(O107="sníž. přenesená",K107,0)</f>
        <v>0</v>
      </c>
      <c r="BI107" s="153">
        <f>IF(O107="nulová",K107,0)</f>
        <v>0</v>
      </c>
      <c r="BJ107" s="18" t="s">
        <v>84</v>
      </c>
      <c r="BK107" s="153">
        <f>ROUND(P107*H107,2)</f>
        <v>0</v>
      </c>
      <c r="BL107" s="18" t="s">
        <v>174</v>
      </c>
      <c r="BM107" s="152" t="s">
        <v>2532</v>
      </c>
    </row>
    <row r="108" spans="2:65" s="1" customFormat="1" ht="33" customHeight="1" x14ac:dyDescent="0.2">
      <c r="B108" s="138"/>
      <c r="C108" s="139" t="s">
        <v>86</v>
      </c>
      <c r="D108" s="139" t="s">
        <v>170</v>
      </c>
      <c r="E108" s="140" t="s">
        <v>2533</v>
      </c>
      <c r="F108" s="141" t="s">
        <v>2534</v>
      </c>
      <c r="G108" s="142" t="s">
        <v>597</v>
      </c>
      <c r="H108" s="143">
        <v>600</v>
      </c>
      <c r="I108" s="144"/>
      <c r="J108" s="144"/>
      <c r="K108" s="145">
        <f>ROUND(P108*H108,2)</f>
        <v>0</v>
      </c>
      <c r="L108" s="146"/>
      <c r="M108" s="33"/>
      <c r="N108" s="147" t="s">
        <v>3</v>
      </c>
      <c r="O108" s="148" t="s">
        <v>45</v>
      </c>
      <c r="P108" s="149">
        <f>I108+J108</f>
        <v>0</v>
      </c>
      <c r="Q108" s="149">
        <f>ROUND(I108*H108,2)</f>
        <v>0</v>
      </c>
      <c r="R108" s="149">
        <f>ROUND(J108*H108,2)</f>
        <v>0</v>
      </c>
      <c r="T108" s="150">
        <f>S108*H108</f>
        <v>0</v>
      </c>
      <c r="U108" s="150">
        <v>0</v>
      </c>
      <c r="V108" s="150">
        <f>U108*H108</f>
        <v>0</v>
      </c>
      <c r="W108" s="150">
        <v>0</v>
      </c>
      <c r="X108" s="151">
        <f>W108*H108</f>
        <v>0</v>
      </c>
      <c r="AR108" s="152" t="s">
        <v>174</v>
      </c>
      <c r="AT108" s="152" t="s">
        <v>170</v>
      </c>
      <c r="AU108" s="152" t="s">
        <v>86</v>
      </c>
      <c r="AY108" s="18" t="s">
        <v>165</v>
      </c>
      <c r="BE108" s="153">
        <f>IF(O108="základní",K108,0)</f>
        <v>0</v>
      </c>
      <c r="BF108" s="153">
        <f>IF(O108="snížená",K108,0)</f>
        <v>0</v>
      </c>
      <c r="BG108" s="153">
        <f>IF(O108="zákl. přenesená",K108,0)</f>
        <v>0</v>
      </c>
      <c r="BH108" s="153">
        <f>IF(O108="sníž. přenesená",K108,0)</f>
        <v>0</v>
      </c>
      <c r="BI108" s="153">
        <f>IF(O108="nulová",K108,0)</f>
        <v>0</v>
      </c>
      <c r="BJ108" s="18" t="s">
        <v>84</v>
      </c>
      <c r="BK108" s="153">
        <f>ROUND(P108*H108,2)</f>
        <v>0</v>
      </c>
      <c r="BL108" s="18" t="s">
        <v>174</v>
      </c>
      <c r="BM108" s="152" t="s">
        <v>2535</v>
      </c>
    </row>
    <row r="109" spans="2:65" s="12" customFormat="1" x14ac:dyDescent="0.2">
      <c r="B109" s="164"/>
      <c r="D109" s="165" t="s">
        <v>603</v>
      </c>
      <c r="E109" s="166" t="s">
        <v>3</v>
      </c>
      <c r="F109" s="167" t="s">
        <v>2536</v>
      </c>
      <c r="H109" s="168">
        <v>600</v>
      </c>
      <c r="I109" s="169"/>
      <c r="J109" s="169"/>
      <c r="M109" s="164"/>
      <c r="N109" s="170"/>
      <c r="X109" s="171"/>
      <c r="AT109" s="166" t="s">
        <v>603</v>
      </c>
      <c r="AU109" s="166" t="s">
        <v>86</v>
      </c>
      <c r="AV109" s="12" t="s">
        <v>86</v>
      </c>
      <c r="AW109" s="12" t="s">
        <v>5</v>
      </c>
      <c r="AX109" s="12" t="s">
        <v>84</v>
      </c>
      <c r="AY109" s="166" t="s">
        <v>165</v>
      </c>
    </row>
    <row r="110" spans="2:65" s="1" customFormat="1" ht="62.75" customHeight="1" x14ac:dyDescent="0.2">
      <c r="B110" s="138"/>
      <c r="C110" s="139" t="s">
        <v>164</v>
      </c>
      <c r="D110" s="139" t="s">
        <v>170</v>
      </c>
      <c r="E110" s="140" t="s">
        <v>2537</v>
      </c>
      <c r="F110" s="141" t="s">
        <v>1351</v>
      </c>
      <c r="G110" s="142" t="s">
        <v>597</v>
      </c>
      <c r="H110" s="143">
        <v>1200</v>
      </c>
      <c r="I110" s="144"/>
      <c r="J110" s="144"/>
      <c r="K110" s="145">
        <f>ROUND(P110*H110,2)</f>
        <v>0</v>
      </c>
      <c r="L110" s="146"/>
      <c r="M110" s="33"/>
      <c r="N110" s="147" t="s">
        <v>3</v>
      </c>
      <c r="O110" s="148" t="s">
        <v>45</v>
      </c>
      <c r="P110" s="149">
        <f>I110+J110</f>
        <v>0</v>
      </c>
      <c r="Q110" s="149">
        <f>ROUND(I110*H110,2)</f>
        <v>0</v>
      </c>
      <c r="R110" s="149">
        <f>ROUND(J110*H110,2)</f>
        <v>0</v>
      </c>
      <c r="T110" s="150">
        <f>S110*H110</f>
        <v>0</v>
      </c>
      <c r="U110" s="150">
        <v>0</v>
      </c>
      <c r="V110" s="150">
        <f>U110*H110</f>
        <v>0</v>
      </c>
      <c r="W110" s="150">
        <v>0</v>
      </c>
      <c r="X110" s="151">
        <f>W110*H110</f>
        <v>0</v>
      </c>
      <c r="AR110" s="152" t="s">
        <v>174</v>
      </c>
      <c r="AT110" s="152" t="s">
        <v>170</v>
      </c>
      <c r="AU110" s="152" t="s">
        <v>86</v>
      </c>
      <c r="AY110" s="18" t="s">
        <v>165</v>
      </c>
      <c r="BE110" s="153">
        <f>IF(O110="základní",K110,0)</f>
        <v>0</v>
      </c>
      <c r="BF110" s="153">
        <f>IF(O110="snížená",K110,0)</f>
        <v>0</v>
      </c>
      <c r="BG110" s="153">
        <f>IF(O110="zákl. přenesená",K110,0)</f>
        <v>0</v>
      </c>
      <c r="BH110" s="153">
        <f>IF(O110="sníž. přenesená",K110,0)</f>
        <v>0</v>
      </c>
      <c r="BI110" s="153">
        <f>IF(O110="nulová",K110,0)</f>
        <v>0</v>
      </c>
      <c r="BJ110" s="18" t="s">
        <v>84</v>
      </c>
      <c r="BK110" s="153">
        <f>ROUND(P110*H110,2)</f>
        <v>0</v>
      </c>
      <c r="BL110" s="18" t="s">
        <v>174</v>
      </c>
      <c r="BM110" s="152" t="s">
        <v>2538</v>
      </c>
    </row>
    <row r="111" spans="2:65" s="12" customFormat="1" x14ac:dyDescent="0.2">
      <c r="B111" s="164"/>
      <c r="D111" s="165" t="s">
        <v>603</v>
      </c>
      <c r="E111" s="166" t="s">
        <v>3</v>
      </c>
      <c r="F111" s="167" t="s">
        <v>2539</v>
      </c>
      <c r="H111" s="168">
        <v>600</v>
      </c>
      <c r="I111" s="169"/>
      <c r="J111" s="169"/>
      <c r="M111" s="164"/>
      <c r="N111" s="170"/>
      <c r="X111" s="171"/>
      <c r="AT111" s="166" t="s">
        <v>603</v>
      </c>
      <c r="AU111" s="166" t="s">
        <v>86</v>
      </c>
      <c r="AV111" s="12" t="s">
        <v>86</v>
      </c>
      <c r="AW111" s="12" t="s">
        <v>5</v>
      </c>
      <c r="AX111" s="12" t="s">
        <v>76</v>
      </c>
      <c r="AY111" s="166" t="s">
        <v>165</v>
      </c>
    </row>
    <row r="112" spans="2:65" s="12" customFormat="1" x14ac:dyDescent="0.2">
      <c r="B112" s="164"/>
      <c r="D112" s="165" t="s">
        <v>603</v>
      </c>
      <c r="E112" s="166" t="s">
        <v>3</v>
      </c>
      <c r="F112" s="167" t="s">
        <v>2540</v>
      </c>
      <c r="H112" s="168">
        <v>600</v>
      </c>
      <c r="I112" s="169"/>
      <c r="J112" s="169"/>
      <c r="M112" s="164"/>
      <c r="N112" s="170"/>
      <c r="X112" s="171"/>
      <c r="AT112" s="166" t="s">
        <v>603</v>
      </c>
      <c r="AU112" s="166" t="s">
        <v>86</v>
      </c>
      <c r="AV112" s="12" t="s">
        <v>86</v>
      </c>
      <c r="AW112" s="12" t="s">
        <v>5</v>
      </c>
      <c r="AX112" s="12" t="s">
        <v>76</v>
      </c>
      <c r="AY112" s="166" t="s">
        <v>165</v>
      </c>
    </row>
    <row r="113" spans="2:65" s="13" customFormat="1" x14ac:dyDescent="0.2">
      <c r="B113" s="172"/>
      <c r="D113" s="165" t="s">
        <v>603</v>
      </c>
      <c r="E113" s="173" t="s">
        <v>3</v>
      </c>
      <c r="F113" s="174" t="s">
        <v>606</v>
      </c>
      <c r="H113" s="175">
        <v>1200</v>
      </c>
      <c r="I113" s="176"/>
      <c r="J113" s="176"/>
      <c r="M113" s="172"/>
      <c r="N113" s="177"/>
      <c r="X113" s="178"/>
      <c r="AT113" s="173" t="s">
        <v>603</v>
      </c>
      <c r="AU113" s="173" t="s">
        <v>86</v>
      </c>
      <c r="AV113" s="13" t="s">
        <v>174</v>
      </c>
      <c r="AW113" s="13" t="s">
        <v>5</v>
      </c>
      <c r="AX113" s="13" t="s">
        <v>84</v>
      </c>
      <c r="AY113" s="173" t="s">
        <v>165</v>
      </c>
    </row>
    <row r="114" spans="2:65" s="1" customFormat="1" ht="66.75" customHeight="1" x14ac:dyDescent="0.2">
      <c r="B114" s="138"/>
      <c r="C114" s="139" t="s">
        <v>174</v>
      </c>
      <c r="D114" s="139" t="s">
        <v>170</v>
      </c>
      <c r="E114" s="140" t="s">
        <v>1356</v>
      </c>
      <c r="F114" s="141" t="s">
        <v>1357</v>
      </c>
      <c r="G114" s="142" t="s">
        <v>597</v>
      </c>
      <c r="H114" s="143">
        <v>9000</v>
      </c>
      <c r="I114" s="144"/>
      <c r="J114" s="144"/>
      <c r="K114" s="145">
        <f>ROUND(P114*H114,2)</f>
        <v>0</v>
      </c>
      <c r="L114" s="146"/>
      <c r="M114" s="33"/>
      <c r="N114" s="147" t="s">
        <v>3</v>
      </c>
      <c r="O114" s="148" t="s">
        <v>45</v>
      </c>
      <c r="P114" s="149">
        <f>I114+J114</f>
        <v>0</v>
      </c>
      <c r="Q114" s="149">
        <f>ROUND(I114*H114,2)</f>
        <v>0</v>
      </c>
      <c r="R114" s="149">
        <f>ROUND(J114*H114,2)</f>
        <v>0</v>
      </c>
      <c r="T114" s="150">
        <f>S114*H114</f>
        <v>0</v>
      </c>
      <c r="U114" s="150">
        <v>0</v>
      </c>
      <c r="V114" s="150">
        <f>U114*H114</f>
        <v>0</v>
      </c>
      <c r="W114" s="150">
        <v>0</v>
      </c>
      <c r="X114" s="151">
        <f>W114*H114</f>
        <v>0</v>
      </c>
      <c r="AR114" s="152" t="s">
        <v>174</v>
      </c>
      <c r="AT114" s="152" t="s">
        <v>170</v>
      </c>
      <c r="AU114" s="152" t="s">
        <v>86</v>
      </c>
      <c r="AY114" s="18" t="s">
        <v>165</v>
      </c>
      <c r="BE114" s="153">
        <f>IF(O114="základní",K114,0)</f>
        <v>0</v>
      </c>
      <c r="BF114" s="153">
        <f>IF(O114="snížená",K114,0)</f>
        <v>0</v>
      </c>
      <c r="BG114" s="153">
        <f>IF(O114="zákl. přenesená",K114,0)</f>
        <v>0</v>
      </c>
      <c r="BH114" s="153">
        <f>IF(O114="sníž. přenesená",K114,0)</f>
        <v>0</v>
      </c>
      <c r="BI114" s="153">
        <f>IF(O114="nulová",K114,0)</f>
        <v>0</v>
      </c>
      <c r="BJ114" s="18" t="s">
        <v>84</v>
      </c>
      <c r="BK114" s="153">
        <f>ROUND(P114*H114,2)</f>
        <v>0</v>
      </c>
      <c r="BL114" s="18" t="s">
        <v>174</v>
      </c>
      <c r="BM114" s="152" t="s">
        <v>2541</v>
      </c>
    </row>
    <row r="115" spans="2:65" s="12" customFormat="1" x14ac:dyDescent="0.2">
      <c r="B115" s="164"/>
      <c r="D115" s="165" t="s">
        <v>603</v>
      </c>
      <c r="E115" s="166" t="s">
        <v>3</v>
      </c>
      <c r="F115" s="167" t="s">
        <v>2542</v>
      </c>
      <c r="H115" s="168">
        <v>300</v>
      </c>
      <c r="I115" s="169"/>
      <c r="J115" s="169"/>
      <c r="M115" s="164"/>
      <c r="N115" s="170"/>
      <c r="X115" s="171"/>
      <c r="AT115" s="166" t="s">
        <v>603</v>
      </c>
      <c r="AU115" s="166" t="s">
        <v>86</v>
      </c>
      <c r="AV115" s="12" t="s">
        <v>86</v>
      </c>
      <c r="AW115" s="12" t="s">
        <v>5</v>
      </c>
      <c r="AX115" s="12" t="s">
        <v>76</v>
      </c>
      <c r="AY115" s="166" t="s">
        <v>165</v>
      </c>
    </row>
    <row r="116" spans="2:65" s="12" customFormat="1" x14ac:dyDescent="0.2">
      <c r="B116" s="164"/>
      <c r="D116" s="165" t="s">
        <v>603</v>
      </c>
      <c r="E116" s="166" t="s">
        <v>3</v>
      </c>
      <c r="F116" s="167" t="s">
        <v>2540</v>
      </c>
      <c r="H116" s="168">
        <v>600</v>
      </c>
      <c r="I116" s="169"/>
      <c r="J116" s="169"/>
      <c r="M116" s="164"/>
      <c r="N116" s="170"/>
      <c r="X116" s="171"/>
      <c r="AT116" s="166" t="s">
        <v>603</v>
      </c>
      <c r="AU116" s="166" t="s">
        <v>86</v>
      </c>
      <c r="AV116" s="12" t="s">
        <v>86</v>
      </c>
      <c r="AW116" s="12" t="s">
        <v>5</v>
      </c>
      <c r="AX116" s="12" t="s">
        <v>76</v>
      </c>
      <c r="AY116" s="166" t="s">
        <v>165</v>
      </c>
    </row>
    <row r="117" spans="2:65" s="13" customFormat="1" x14ac:dyDescent="0.2">
      <c r="B117" s="172"/>
      <c r="D117" s="165" t="s">
        <v>603</v>
      </c>
      <c r="E117" s="173" t="s">
        <v>3</v>
      </c>
      <c r="F117" s="174" t="s">
        <v>606</v>
      </c>
      <c r="H117" s="175">
        <v>900</v>
      </c>
      <c r="I117" s="176"/>
      <c r="J117" s="176"/>
      <c r="M117" s="172"/>
      <c r="N117" s="177"/>
      <c r="X117" s="178"/>
      <c r="AT117" s="173" t="s">
        <v>603</v>
      </c>
      <c r="AU117" s="173" t="s">
        <v>86</v>
      </c>
      <c r="AV117" s="13" t="s">
        <v>174</v>
      </c>
      <c r="AW117" s="13" t="s">
        <v>5</v>
      </c>
      <c r="AX117" s="13" t="s">
        <v>84</v>
      </c>
      <c r="AY117" s="173" t="s">
        <v>165</v>
      </c>
    </row>
    <row r="118" spans="2:65" s="12" customFormat="1" x14ac:dyDescent="0.2">
      <c r="B118" s="164"/>
      <c r="D118" s="165" t="s">
        <v>603</v>
      </c>
      <c r="F118" s="167" t="s">
        <v>2543</v>
      </c>
      <c r="H118" s="168">
        <v>9000</v>
      </c>
      <c r="I118" s="169"/>
      <c r="J118" s="169"/>
      <c r="M118" s="164"/>
      <c r="N118" s="170"/>
      <c r="X118" s="171"/>
      <c r="AT118" s="166" t="s">
        <v>603</v>
      </c>
      <c r="AU118" s="166" t="s">
        <v>86</v>
      </c>
      <c r="AV118" s="12" t="s">
        <v>86</v>
      </c>
      <c r="AW118" s="12" t="s">
        <v>4</v>
      </c>
      <c r="AX118" s="12" t="s">
        <v>84</v>
      </c>
      <c r="AY118" s="166" t="s">
        <v>165</v>
      </c>
    </row>
    <row r="119" spans="2:65" s="1" customFormat="1" ht="44.25" customHeight="1" x14ac:dyDescent="0.2">
      <c r="B119" s="138"/>
      <c r="C119" s="139" t="s">
        <v>186</v>
      </c>
      <c r="D119" s="139" t="s">
        <v>170</v>
      </c>
      <c r="E119" s="140" t="s">
        <v>2544</v>
      </c>
      <c r="F119" s="141" t="s">
        <v>1365</v>
      </c>
      <c r="G119" s="142" t="s">
        <v>1366</v>
      </c>
      <c r="H119" s="143">
        <v>1530</v>
      </c>
      <c r="I119" s="144"/>
      <c r="J119" s="144"/>
      <c r="K119" s="145">
        <f>ROUND(P119*H119,2)</f>
        <v>0</v>
      </c>
      <c r="L119" s="146"/>
      <c r="M119" s="33"/>
      <c r="N119" s="147" t="s">
        <v>3</v>
      </c>
      <c r="O119" s="148" t="s">
        <v>45</v>
      </c>
      <c r="P119" s="149">
        <f>I119+J119</f>
        <v>0</v>
      </c>
      <c r="Q119" s="149">
        <f>ROUND(I119*H119,2)</f>
        <v>0</v>
      </c>
      <c r="R119" s="149">
        <f>ROUND(J119*H119,2)</f>
        <v>0</v>
      </c>
      <c r="T119" s="150">
        <f>S119*H119</f>
        <v>0</v>
      </c>
      <c r="U119" s="150">
        <v>0</v>
      </c>
      <c r="V119" s="150">
        <f>U119*H119</f>
        <v>0</v>
      </c>
      <c r="W119" s="150">
        <v>0</v>
      </c>
      <c r="X119" s="151">
        <f>W119*H119</f>
        <v>0</v>
      </c>
      <c r="AR119" s="152" t="s">
        <v>174</v>
      </c>
      <c r="AT119" s="152" t="s">
        <v>170</v>
      </c>
      <c r="AU119" s="152" t="s">
        <v>86</v>
      </c>
      <c r="AY119" s="18" t="s">
        <v>165</v>
      </c>
      <c r="BE119" s="153">
        <f>IF(O119="základní",K119,0)</f>
        <v>0</v>
      </c>
      <c r="BF119" s="153">
        <f>IF(O119="snížená",K119,0)</f>
        <v>0</v>
      </c>
      <c r="BG119" s="153">
        <f>IF(O119="zákl. přenesená",K119,0)</f>
        <v>0</v>
      </c>
      <c r="BH119" s="153">
        <f>IF(O119="sníž. přenesená",K119,0)</f>
        <v>0</v>
      </c>
      <c r="BI119" s="153">
        <f>IF(O119="nulová",K119,0)</f>
        <v>0</v>
      </c>
      <c r="BJ119" s="18" t="s">
        <v>84</v>
      </c>
      <c r="BK119" s="153">
        <f>ROUND(P119*H119,2)</f>
        <v>0</v>
      </c>
      <c r="BL119" s="18" t="s">
        <v>174</v>
      </c>
      <c r="BM119" s="152" t="s">
        <v>2545</v>
      </c>
    </row>
    <row r="120" spans="2:65" s="12" customFormat="1" x14ac:dyDescent="0.2">
      <c r="B120" s="164"/>
      <c r="D120" s="165" t="s">
        <v>603</v>
      </c>
      <c r="E120" s="166" t="s">
        <v>3</v>
      </c>
      <c r="F120" s="167" t="s">
        <v>2542</v>
      </c>
      <c r="H120" s="168">
        <v>300</v>
      </c>
      <c r="I120" s="169"/>
      <c r="J120" s="169"/>
      <c r="M120" s="164"/>
      <c r="N120" s="170"/>
      <c r="X120" s="171"/>
      <c r="AT120" s="166" t="s">
        <v>603</v>
      </c>
      <c r="AU120" s="166" t="s">
        <v>86</v>
      </c>
      <c r="AV120" s="12" t="s">
        <v>86</v>
      </c>
      <c r="AW120" s="12" t="s">
        <v>5</v>
      </c>
      <c r="AX120" s="12" t="s">
        <v>76</v>
      </c>
      <c r="AY120" s="166" t="s">
        <v>165</v>
      </c>
    </row>
    <row r="121" spans="2:65" s="12" customFormat="1" x14ac:dyDescent="0.2">
      <c r="B121" s="164"/>
      <c r="D121" s="165" t="s">
        <v>603</v>
      </c>
      <c r="E121" s="166" t="s">
        <v>3</v>
      </c>
      <c r="F121" s="167" t="s">
        <v>2540</v>
      </c>
      <c r="H121" s="168">
        <v>600</v>
      </c>
      <c r="I121" s="169"/>
      <c r="J121" s="169"/>
      <c r="M121" s="164"/>
      <c r="N121" s="170"/>
      <c r="X121" s="171"/>
      <c r="AT121" s="166" t="s">
        <v>603</v>
      </c>
      <c r="AU121" s="166" t="s">
        <v>86</v>
      </c>
      <c r="AV121" s="12" t="s">
        <v>86</v>
      </c>
      <c r="AW121" s="12" t="s">
        <v>5</v>
      </c>
      <c r="AX121" s="12" t="s">
        <v>76</v>
      </c>
      <c r="AY121" s="166" t="s">
        <v>165</v>
      </c>
    </row>
    <row r="122" spans="2:65" s="13" customFormat="1" x14ac:dyDescent="0.2">
      <c r="B122" s="172"/>
      <c r="D122" s="165" t="s">
        <v>603</v>
      </c>
      <c r="E122" s="173" t="s">
        <v>3</v>
      </c>
      <c r="F122" s="174" t="s">
        <v>606</v>
      </c>
      <c r="H122" s="175">
        <v>900</v>
      </c>
      <c r="I122" s="176"/>
      <c r="J122" s="176"/>
      <c r="M122" s="172"/>
      <c r="N122" s="177"/>
      <c r="X122" s="178"/>
      <c r="AT122" s="173" t="s">
        <v>603</v>
      </c>
      <c r="AU122" s="173" t="s">
        <v>86</v>
      </c>
      <c r="AV122" s="13" t="s">
        <v>174</v>
      </c>
      <c r="AW122" s="13" t="s">
        <v>5</v>
      </c>
      <c r="AX122" s="13" t="s">
        <v>84</v>
      </c>
      <c r="AY122" s="173" t="s">
        <v>165</v>
      </c>
    </row>
    <row r="123" spans="2:65" s="12" customFormat="1" x14ac:dyDescent="0.2">
      <c r="B123" s="164"/>
      <c r="D123" s="165" t="s">
        <v>603</v>
      </c>
      <c r="F123" s="167" t="s">
        <v>2546</v>
      </c>
      <c r="H123" s="168">
        <v>1530</v>
      </c>
      <c r="I123" s="169"/>
      <c r="J123" s="169"/>
      <c r="M123" s="164"/>
      <c r="N123" s="170"/>
      <c r="X123" s="171"/>
      <c r="AT123" s="166" t="s">
        <v>603</v>
      </c>
      <c r="AU123" s="166" t="s">
        <v>86</v>
      </c>
      <c r="AV123" s="12" t="s">
        <v>86</v>
      </c>
      <c r="AW123" s="12" t="s">
        <v>4</v>
      </c>
      <c r="AX123" s="12" t="s">
        <v>84</v>
      </c>
      <c r="AY123" s="166" t="s">
        <v>165</v>
      </c>
    </row>
    <row r="124" spans="2:65" s="1" customFormat="1" ht="16.5" customHeight="1" x14ac:dyDescent="0.2">
      <c r="B124" s="138"/>
      <c r="C124" s="139" t="s">
        <v>190</v>
      </c>
      <c r="D124" s="139" t="s">
        <v>170</v>
      </c>
      <c r="E124" s="140" t="s">
        <v>1391</v>
      </c>
      <c r="F124" s="141" t="s">
        <v>1392</v>
      </c>
      <c r="G124" s="142" t="s">
        <v>310</v>
      </c>
      <c r="H124" s="143">
        <v>5</v>
      </c>
      <c r="I124" s="144"/>
      <c r="J124" s="144"/>
      <c r="K124" s="145">
        <f>ROUND(P124*H124,2)</f>
        <v>0</v>
      </c>
      <c r="L124" s="146"/>
      <c r="M124" s="33"/>
      <c r="N124" s="147" t="s">
        <v>3</v>
      </c>
      <c r="O124" s="148" t="s">
        <v>45</v>
      </c>
      <c r="P124" s="149">
        <f>I124+J124</f>
        <v>0</v>
      </c>
      <c r="Q124" s="149">
        <f>ROUND(I124*H124,2)</f>
        <v>0</v>
      </c>
      <c r="R124" s="149">
        <f>ROUND(J124*H124,2)</f>
        <v>0</v>
      </c>
      <c r="T124" s="150">
        <f>S124*H124</f>
        <v>0</v>
      </c>
      <c r="U124" s="150">
        <v>0</v>
      </c>
      <c r="V124" s="150">
        <f>U124*H124</f>
        <v>0</v>
      </c>
      <c r="W124" s="150">
        <v>0</v>
      </c>
      <c r="X124" s="151">
        <f>W124*H124</f>
        <v>0</v>
      </c>
      <c r="AR124" s="152" t="s">
        <v>174</v>
      </c>
      <c r="AT124" s="152" t="s">
        <v>170</v>
      </c>
      <c r="AU124" s="152" t="s">
        <v>86</v>
      </c>
      <c r="AY124" s="18" t="s">
        <v>165</v>
      </c>
      <c r="BE124" s="153">
        <f>IF(O124="základní",K124,0)</f>
        <v>0</v>
      </c>
      <c r="BF124" s="153">
        <f>IF(O124="snížená",K124,0)</f>
        <v>0</v>
      </c>
      <c r="BG124" s="153">
        <f>IF(O124="zákl. přenesená",K124,0)</f>
        <v>0</v>
      </c>
      <c r="BH124" s="153">
        <f>IF(O124="sníž. přenesená",K124,0)</f>
        <v>0</v>
      </c>
      <c r="BI124" s="153">
        <f>IF(O124="nulová",K124,0)</f>
        <v>0</v>
      </c>
      <c r="BJ124" s="18" t="s">
        <v>84</v>
      </c>
      <c r="BK124" s="153">
        <f>ROUND(P124*H124,2)</f>
        <v>0</v>
      </c>
      <c r="BL124" s="18" t="s">
        <v>174</v>
      </c>
      <c r="BM124" s="152" t="s">
        <v>2547</v>
      </c>
    </row>
    <row r="125" spans="2:65" s="11" customFormat="1" ht="20.9" customHeight="1" x14ac:dyDescent="0.25">
      <c r="B125" s="125"/>
      <c r="D125" s="126" t="s">
        <v>75</v>
      </c>
      <c r="E125" s="136" t="s">
        <v>210</v>
      </c>
      <c r="F125" s="136" t="s">
        <v>2548</v>
      </c>
      <c r="I125" s="128"/>
      <c r="J125" s="128"/>
      <c r="K125" s="137">
        <f>BK125</f>
        <v>0</v>
      </c>
      <c r="M125" s="125"/>
      <c r="N125" s="130"/>
      <c r="Q125" s="131">
        <f>SUM(Q126:Q129)</f>
        <v>0</v>
      </c>
      <c r="R125" s="131">
        <f>SUM(R126:R129)</f>
        <v>0</v>
      </c>
      <c r="T125" s="132">
        <f>SUM(T126:T129)</f>
        <v>0</v>
      </c>
      <c r="V125" s="132">
        <f>SUM(V126:V129)</f>
        <v>0</v>
      </c>
      <c r="X125" s="133">
        <f>SUM(X126:X129)</f>
        <v>0</v>
      </c>
      <c r="AR125" s="126" t="s">
        <v>84</v>
      </c>
      <c r="AT125" s="134" t="s">
        <v>75</v>
      </c>
      <c r="AU125" s="134" t="s">
        <v>86</v>
      </c>
      <c r="AY125" s="126" t="s">
        <v>165</v>
      </c>
      <c r="BK125" s="135">
        <f>SUM(BK126:BK129)</f>
        <v>0</v>
      </c>
    </row>
    <row r="126" spans="2:65" s="1" customFormat="1" ht="16.5" customHeight="1" x14ac:dyDescent="0.2">
      <c r="B126" s="138"/>
      <c r="C126" s="139" t="s">
        <v>195</v>
      </c>
      <c r="D126" s="139" t="s">
        <v>170</v>
      </c>
      <c r="E126" s="140" t="s">
        <v>2549</v>
      </c>
      <c r="F126" s="141" t="s">
        <v>2550</v>
      </c>
      <c r="G126" s="142" t="s">
        <v>173</v>
      </c>
      <c r="H126" s="143">
        <v>12.69</v>
      </c>
      <c r="I126" s="144"/>
      <c r="J126" s="144"/>
      <c r="K126" s="145">
        <f>ROUND(P126*H126,2)</f>
        <v>0</v>
      </c>
      <c r="L126" s="146"/>
      <c r="M126" s="33"/>
      <c r="N126" s="147" t="s">
        <v>3</v>
      </c>
      <c r="O126" s="148" t="s">
        <v>45</v>
      </c>
      <c r="P126" s="149">
        <f>I126+J126</f>
        <v>0</v>
      </c>
      <c r="Q126" s="149">
        <f>ROUND(I126*H126,2)</f>
        <v>0</v>
      </c>
      <c r="R126" s="149">
        <f>ROUND(J126*H126,2)</f>
        <v>0</v>
      </c>
      <c r="T126" s="150">
        <f>S126*H126</f>
        <v>0</v>
      </c>
      <c r="U126" s="150">
        <v>0</v>
      </c>
      <c r="V126" s="150">
        <f>U126*H126</f>
        <v>0</v>
      </c>
      <c r="W126" s="150">
        <v>0</v>
      </c>
      <c r="X126" s="151">
        <f>W126*H126</f>
        <v>0</v>
      </c>
      <c r="AR126" s="152" t="s">
        <v>174</v>
      </c>
      <c r="AT126" s="152" t="s">
        <v>170</v>
      </c>
      <c r="AU126" s="152" t="s">
        <v>164</v>
      </c>
      <c r="AY126" s="18" t="s">
        <v>165</v>
      </c>
      <c r="BE126" s="153">
        <f>IF(O126="základní",K126,0)</f>
        <v>0</v>
      </c>
      <c r="BF126" s="153">
        <f>IF(O126="snížená",K126,0)</f>
        <v>0</v>
      </c>
      <c r="BG126" s="153">
        <f>IF(O126="zákl. přenesená",K126,0)</f>
        <v>0</v>
      </c>
      <c r="BH126" s="153">
        <f>IF(O126="sníž. přenesená",K126,0)</f>
        <v>0</v>
      </c>
      <c r="BI126" s="153">
        <f>IF(O126="nulová",K126,0)</f>
        <v>0</v>
      </c>
      <c r="BJ126" s="18" t="s">
        <v>84</v>
      </c>
      <c r="BK126" s="153">
        <f>ROUND(P126*H126,2)</f>
        <v>0</v>
      </c>
      <c r="BL126" s="18" t="s">
        <v>174</v>
      </c>
      <c r="BM126" s="152" t="s">
        <v>2551</v>
      </c>
    </row>
    <row r="127" spans="2:65" s="14" customFormat="1" x14ac:dyDescent="0.2">
      <c r="B127" s="185"/>
      <c r="D127" s="165" t="s">
        <v>603</v>
      </c>
      <c r="E127" s="186" t="s">
        <v>3</v>
      </c>
      <c r="F127" s="187" t="s">
        <v>2552</v>
      </c>
      <c r="H127" s="186" t="s">
        <v>3</v>
      </c>
      <c r="I127" s="188"/>
      <c r="J127" s="188"/>
      <c r="M127" s="185"/>
      <c r="N127" s="189"/>
      <c r="X127" s="190"/>
      <c r="AT127" s="186" t="s">
        <v>603</v>
      </c>
      <c r="AU127" s="186" t="s">
        <v>164</v>
      </c>
      <c r="AV127" s="14" t="s">
        <v>84</v>
      </c>
      <c r="AW127" s="14" t="s">
        <v>5</v>
      </c>
      <c r="AX127" s="14" t="s">
        <v>76</v>
      </c>
      <c r="AY127" s="186" t="s">
        <v>165</v>
      </c>
    </row>
    <row r="128" spans="2:65" s="12" customFormat="1" x14ac:dyDescent="0.2">
      <c r="B128" s="164"/>
      <c r="D128" s="165" t="s">
        <v>603</v>
      </c>
      <c r="E128" s="166" t="s">
        <v>3</v>
      </c>
      <c r="F128" s="167" t="s">
        <v>2553</v>
      </c>
      <c r="H128" s="168">
        <v>12.69</v>
      </c>
      <c r="I128" s="169"/>
      <c r="J128" s="169"/>
      <c r="M128" s="164"/>
      <c r="N128" s="170"/>
      <c r="X128" s="171"/>
      <c r="AT128" s="166" t="s">
        <v>603</v>
      </c>
      <c r="AU128" s="166" t="s">
        <v>164</v>
      </c>
      <c r="AV128" s="12" t="s">
        <v>86</v>
      </c>
      <c r="AW128" s="12" t="s">
        <v>5</v>
      </c>
      <c r="AX128" s="12" t="s">
        <v>76</v>
      </c>
      <c r="AY128" s="166" t="s">
        <v>165</v>
      </c>
    </row>
    <row r="129" spans="2:65" s="13" customFormat="1" x14ac:dyDescent="0.2">
      <c r="B129" s="172"/>
      <c r="D129" s="165" t="s">
        <v>603</v>
      </c>
      <c r="E129" s="173" t="s">
        <v>3</v>
      </c>
      <c r="F129" s="174" t="s">
        <v>606</v>
      </c>
      <c r="H129" s="175">
        <v>12.69</v>
      </c>
      <c r="I129" s="176"/>
      <c r="J129" s="176"/>
      <c r="M129" s="172"/>
      <c r="N129" s="177"/>
      <c r="X129" s="178"/>
      <c r="AT129" s="173" t="s">
        <v>603</v>
      </c>
      <c r="AU129" s="173" t="s">
        <v>164</v>
      </c>
      <c r="AV129" s="13" t="s">
        <v>174</v>
      </c>
      <c r="AW129" s="13" t="s">
        <v>4</v>
      </c>
      <c r="AX129" s="13" t="s">
        <v>84</v>
      </c>
      <c r="AY129" s="173" t="s">
        <v>165</v>
      </c>
    </row>
    <row r="130" spans="2:65" s="11" customFormat="1" ht="20.9" customHeight="1" x14ac:dyDescent="0.25">
      <c r="B130" s="125"/>
      <c r="D130" s="126" t="s">
        <v>75</v>
      </c>
      <c r="E130" s="136" t="s">
        <v>216</v>
      </c>
      <c r="F130" s="136" t="s">
        <v>1647</v>
      </c>
      <c r="I130" s="128"/>
      <c r="J130" s="128"/>
      <c r="K130" s="137">
        <f>BK130</f>
        <v>0</v>
      </c>
      <c r="M130" s="125"/>
      <c r="N130" s="130"/>
      <c r="Q130" s="131">
        <f>SUM(Q131:Q139)</f>
        <v>0</v>
      </c>
      <c r="R130" s="131">
        <f>SUM(R131:R139)</f>
        <v>0</v>
      </c>
      <c r="T130" s="132">
        <f>SUM(T131:T139)</f>
        <v>0</v>
      </c>
      <c r="V130" s="132">
        <f>SUM(V131:V139)</f>
        <v>0</v>
      </c>
      <c r="X130" s="133">
        <f>SUM(X131:X139)</f>
        <v>0</v>
      </c>
      <c r="AR130" s="126" t="s">
        <v>84</v>
      </c>
      <c r="AT130" s="134" t="s">
        <v>75</v>
      </c>
      <c r="AU130" s="134" t="s">
        <v>86</v>
      </c>
      <c r="AY130" s="126" t="s">
        <v>165</v>
      </c>
      <c r="BK130" s="135">
        <f>SUM(BK131:BK139)</f>
        <v>0</v>
      </c>
    </row>
    <row r="131" spans="2:65" s="1" customFormat="1" ht="33" customHeight="1" x14ac:dyDescent="0.2">
      <c r="B131" s="138"/>
      <c r="C131" s="139" t="s">
        <v>193</v>
      </c>
      <c r="D131" s="139" t="s">
        <v>170</v>
      </c>
      <c r="E131" s="140" t="s">
        <v>2554</v>
      </c>
      <c r="F131" s="141" t="s">
        <v>2555</v>
      </c>
      <c r="G131" s="142" t="s">
        <v>597</v>
      </c>
      <c r="H131" s="143">
        <v>65.37</v>
      </c>
      <c r="I131" s="144"/>
      <c r="J131" s="144"/>
      <c r="K131" s="145">
        <f>ROUND(P131*H131,2)</f>
        <v>0</v>
      </c>
      <c r="L131" s="146"/>
      <c r="M131" s="33"/>
      <c r="N131" s="147" t="s">
        <v>3</v>
      </c>
      <c r="O131" s="148" t="s">
        <v>45</v>
      </c>
      <c r="P131" s="149">
        <f>I131+J131</f>
        <v>0</v>
      </c>
      <c r="Q131" s="149">
        <f>ROUND(I131*H131,2)</f>
        <v>0</v>
      </c>
      <c r="R131" s="149">
        <f>ROUND(J131*H131,2)</f>
        <v>0</v>
      </c>
      <c r="T131" s="150">
        <f>S131*H131</f>
        <v>0</v>
      </c>
      <c r="U131" s="150">
        <v>0</v>
      </c>
      <c r="V131" s="150">
        <f>U131*H131</f>
        <v>0</v>
      </c>
      <c r="W131" s="150">
        <v>0</v>
      </c>
      <c r="X131" s="151">
        <f>W131*H131</f>
        <v>0</v>
      </c>
      <c r="AR131" s="152" t="s">
        <v>174</v>
      </c>
      <c r="AT131" s="152" t="s">
        <v>170</v>
      </c>
      <c r="AU131" s="152" t="s">
        <v>164</v>
      </c>
      <c r="AY131" s="18" t="s">
        <v>165</v>
      </c>
      <c r="BE131" s="153">
        <f>IF(O131="základní",K131,0)</f>
        <v>0</v>
      </c>
      <c r="BF131" s="153">
        <f>IF(O131="snížená",K131,0)</f>
        <v>0</v>
      </c>
      <c r="BG131" s="153">
        <f>IF(O131="zákl. přenesená",K131,0)</f>
        <v>0</v>
      </c>
      <c r="BH131" s="153">
        <f>IF(O131="sníž. přenesená",K131,0)</f>
        <v>0</v>
      </c>
      <c r="BI131" s="153">
        <f>IF(O131="nulová",K131,0)</f>
        <v>0</v>
      </c>
      <c r="BJ131" s="18" t="s">
        <v>84</v>
      </c>
      <c r="BK131" s="153">
        <f>ROUND(P131*H131,2)</f>
        <v>0</v>
      </c>
      <c r="BL131" s="18" t="s">
        <v>174</v>
      </c>
      <c r="BM131" s="152" t="s">
        <v>2556</v>
      </c>
    </row>
    <row r="132" spans="2:65" s="14" customFormat="1" x14ac:dyDescent="0.2">
      <c r="B132" s="185"/>
      <c r="D132" s="165" t="s">
        <v>603</v>
      </c>
      <c r="E132" s="186" t="s">
        <v>3</v>
      </c>
      <c r="F132" s="187" t="s">
        <v>1651</v>
      </c>
      <c r="H132" s="186" t="s">
        <v>3</v>
      </c>
      <c r="I132" s="188"/>
      <c r="J132" s="188"/>
      <c r="M132" s="185"/>
      <c r="N132" s="189"/>
      <c r="X132" s="190"/>
      <c r="AT132" s="186" t="s">
        <v>603</v>
      </c>
      <c r="AU132" s="186" t="s">
        <v>164</v>
      </c>
      <c r="AV132" s="14" t="s">
        <v>84</v>
      </c>
      <c r="AW132" s="14" t="s">
        <v>5</v>
      </c>
      <c r="AX132" s="14" t="s">
        <v>76</v>
      </c>
      <c r="AY132" s="186" t="s">
        <v>165</v>
      </c>
    </row>
    <row r="133" spans="2:65" s="12" customFormat="1" x14ac:dyDescent="0.2">
      <c r="B133" s="164"/>
      <c r="D133" s="165" t="s">
        <v>603</v>
      </c>
      <c r="E133" s="166" t="s">
        <v>3</v>
      </c>
      <c r="F133" s="167" t="s">
        <v>2557</v>
      </c>
      <c r="H133" s="168">
        <v>65.37</v>
      </c>
      <c r="I133" s="169"/>
      <c r="J133" s="169"/>
      <c r="M133" s="164"/>
      <c r="N133" s="170"/>
      <c r="X133" s="171"/>
      <c r="AT133" s="166" t="s">
        <v>603</v>
      </c>
      <c r="AU133" s="166" t="s">
        <v>164</v>
      </c>
      <c r="AV133" s="12" t="s">
        <v>86</v>
      </c>
      <c r="AW133" s="12" t="s">
        <v>5</v>
      </c>
      <c r="AX133" s="12" t="s">
        <v>84</v>
      </c>
      <c r="AY133" s="166" t="s">
        <v>165</v>
      </c>
    </row>
    <row r="134" spans="2:65" s="1" customFormat="1" ht="33" customHeight="1" x14ac:dyDescent="0.2">
      <c r="B134" s="138"/>
      <c r="C134" s="139" t="s">
        <v>202</v>
      </c>
      <c r="D134" s="139" t="s">
        <v>170</v>
      </c>
      <c r="E134" s="140" t="s">
        <v>1306</v>
      </c>
      <c r="F134" s="141" t="s">
        <v>1655</v>
      </c>
      <c r="G134" s="142" t="s">
        <v>597</v>
      </c>
      <c r="H134" s="143">
        <v>199.95</v>
      </c>
      <c r="I134" s="144"/>
      <c r="J134" s="144"/>
      <c r="K134" s="145">
        <f>ROUND(P134*H134,2)</f>
        <v>0</v>
      </c>
      <c r="L134" s="146"/>
      <c r="M134" s="33"/>
      <c r="N134" s="147" t="s">
        <v>3</v>
      </c>
      <c r="O134" s="148" t="s">
        <v>45</v>
      </c>
      <c r="P134" s="149">
        <f>I134+J134</f>
        <v>0</v>
      </c>
      <c r="Q134" s="149">
        <f>ROUND(I134*H134,2)</f>
        <v>0</v>
      </c>
      <c r="R134" s="149">
        <f>ROUND(J134*H134,2)</f>
        <v>0</v>
      </c>
      <c r="T134" s="150">
        <f>S134*H134</f>
        <v>0</v>
      </c>
      <c r="U134" s="150">
        <v>0</v>
      </c>
      <c r="V134" s="150">
        <f>U134*H134</f>
        <v>0</v>
      </c>
      <c r="W134" s="150">
        <v>0</v>
      </c>
      <c r="X134" s="151">
        <f>W134*H134</f>
        <v>0</v>
      </c>
      <c r="AR134" s="152" t="s">
        <v>174</v>
      </c>
      <c r="AT134" s="152" t="s">
        <v>170</v>
      </c>
      <c r="AU134" s="152" t="s">
        <v>164</v>
      </c>
      <c r="AY134" s="18" t="s">
        <v>165</v>
      </c>
      <c r="BE134" s="153">
        <f>IF(O134="základní",K134,0)</f>
        <v>0</v>
      </c>
      <c r="BF134" s="153">
        <f>IF(O134="snížená",K134,0)</f>
        <v>0</v>
      </c>
      <c r="BG134" s="153">
        <f>IF(O134="zákl. přenesená",K134,0)</f>
        <v>0</v>
      </c>
      <c r="BH134" s="153">
        <f>IF(O134="sníž. přenesená",K134,0)</f>
        <v>0</v>
      </c>
      <c r="BI134" s="153">
        <f>IF(O134="nulová",K134,0)</f>
        <v>0</v>
      </c>
      <c r="BJ134" s="18" t="s">
        <v>84</v>
      </c>
      <c r="BK134" s="153">
        <f>ROUND(P134*H134,2)</f>
        <v>0</v>
      </c>
      <c r="BL134" s="18" t="s">
        <v>174</v>
      </c>
      <c r="BM134" s="152" t="s">
        <v>2558</v>
      </c>
    </row>
    <row r="135" spans="2:65" s="14" customFormat="1" x14ac:dyDescent="0.2">
      <c r="B135" s="185"/>
      <c r="D135" s="165" t="s">
        <v>603</v>
      </c>
      <c r="E135" s="186" t="s">
        <v>3</v>
      </c>
      <c r="F135" s="187" t="s">
        <v>2559</v>
      </c>
      <c r="H135" s="186" t="s">
        <v>3</v>
      </c>
      <c r="I135" s="188"/>
      <c r="J135" s="188"/>
      <c r="M135" s="185"/>
      <c r="N135" s="189"/>
      <c r="X135" s="190"/>
      <c r="AT135" s="186" t="s">
        <v>603</v>
      </c>
      <c r="AU135" s="186" t="s">
        <v>164</v>
      </c>
      <c r="AV135" s="14" t="s">
        <v>84</v>
      </c>
      <c r="AW135" s="14" t="s">
        <v>5</v>
      </c>
      <c r="AX135" s="14" t="s">
        <v>76</v>
      </c>
      <c r="AY135" s="186" t="s">
        <v>165</v>
      </c>
    </row>
    <row r="136" spans="2:65" s="12" customFormat="1" x14ac:dyDescent="0.2">
      <c r="B136" s="164"/>
      <c r="D136" s="165" t="s">
        <v>603</v>
      </c>
      <c r="E136" s="166" t="s">
        <v>3</v>
      </c>
      <c r="F136" s="167" t="s">
        <v>2560</v>
      </c>
      <c r="H136" s="168">
        <v>73.95</v>
      </c>
      <c r="I136" s="169"/>
      <c r="J136" s="169"/>
      <c r="M136" s="164"/>
      <c r="N136" s="170"/>
      <c r="X136" s="171"/>
      <c r="AT136" s="166" t="s">
        <v>603</v>
      </c>
      <c r="AU136" s="166" t="s">
        <v>164</v>
      </c>
      <c r="AV136" s="12" t="s">
        <v>86</v>
      </c>
      <c r="AW136" s="12" t="s">
        <v>5</v>
      </c>
      <c r="AX136" s="12" t="s">
        <v>76</v>
      </c>
      <c r="AY136" s="166" t="s">
        <v>165</v>
      </c>
    </row>
    <row r="137" spans="2:65" s="14" customFormat="1" x14ac:dyDescent="0.2">
      <c r="B137" s="185"/>
      <c r="D137" s="165" t="s">
        <v>603</v>
      </c>
      <c r="E137" s="186" t="s">
        <v>3</v>
      </c>
      <c r="F137" s="187" t="s">
        <v>1659</v>
      </c>
      <c r="H137" s="186" t="s">
        <v>3</v>
      </c>
      <c r="I137" s="188"/>
      <c r="J137" s="188"/>
      <c r="M137" s="185"/>
      <c r="N137" s="189"/>
      <c r="X137" s="190"/>
      <c r="AT137" s="186" t="s">
        <v>603</v>
      </c>
      <c r="AU137" s="186" t="s">
        <v>164</v>
      </c>
      <c r="AV137" s="14" t="s">
        <v>84</v>
      </c>
      <c r="AW137" s="14" t="s">
        <v>5</v>
      </c>
      <c r="AX137" s="14" t="s">
        <v>76</v>
      </c>
      <c r="AY137" s="186" t="s">
        <v>165</v>
      </c>
    </row>
    <row r="138" spans="2:65" s="12" customFormat="1" x14ac:dyDescent="0.2">
      <c r="B138" s="164"/>
      <c r="D138" s="165" t="s">
        <v>603</v>
      </c>
      <c r="E138" s="166" t="s">
        <v>3</v>
      </c>
      <c r="F138" s="167" t="s">
        <v>2561</v>
      </c>
      <c r="H138" s="168">
        <v>126</v>
      </c>
      <c r="I138" s="169"/>
      <c r="J138" s="169"/>
      <c r="M138" s="164"/>
      <c r="N138" s="170"/>
      <c r="X138" s="171"/>
      <c r="AT138" s="166" t="s">
        <v>603</v>
      </c>
      <c r="AU138" s="166" t="s">
        <v>164</v>
      </c>
      <c r="AV138" s="12" t="s">
        <v>86</v>
      </c>
      <c r="AW138" s="12" t="s">
        <v>5</v>
      </c>
      <c r="AX138" s="12" t="s">
        <v>76</v>
      </c>
      <c r="AY138" s="166" t="s">
        <v>165</v>
      </c>
    </row>
    <row r="139" spans="2:65" s="13" customFormat="1" x14ac:dyDescent="0.2">
      <c r="B139" s="172"/>
      <c r="D139" s="165" t="s">
        <v>603</v>
      </c>
      <c r="E139" s="173" t="s">
        <v>3</v>
      </c>
      <c r="F139" s="174" t="s">
        <v>606</v>
      </c>
      <c r="H139" s="175">
        <v>199.95</v>
      </c>
      <c r="I139" s="176"/>
      <c r="J139" s="176"/>
      <c r="M139" s="172"/>
      <c r="N139" s="177"/>
      <c r="X139" s="178"/>
      <c r="AT139" s="173" t="s">
        <v>603</v>
      </c>
      <c r="AU139" s="173" t="s">
        <v>164</v>
      </c>
      <c r="AV139" s="13" t="s">
        <v>174</v>
      </c>
      <c r="AW139" s="13" t="s">
        <v>5</v>
      </c>
      <c r="AX139" s="13" t="s">
        <v>84</v>
      </c>
      <c r="AY139" s="173" t="s">
        <v>165</v>
      </c>
    </row>
    <row r="140" spans="2:65" s="11" customFormat="1" ht="20.9" customHeight="1" x14ac:dyDescent="0.25">
      <c r="B140" s="125"/>
      <c r="D140" s="126" t="s">
        <v>75</v>
      </c>
      <c r="E140" s="136" t="s">
        <v>220</v>
      </c>
      <c r="F140" s="136" t="s">
        <v>1661</v>
      </c>
      <c r="I140" s="128"/>
      <c r="J140" s="128"/>
      <c r="K140" s="137">
        <f>BK140</f>
        <v>0</v>
      </c>
      <c r="M140" s="125"/>
      <c r="N140" s="130"/>
      <c r="Q140" s="131">
        <f>SUM(Q141:Q161)</f>
        <v>0</v>
      </c>
      <c r="R140" s="131">
        <f>SUM(R141:R161)</f>
        <v>0</v>
      </c>
      <c r="T140" s="132">
        <f>SUM(T141:T161)</f>
        <v>0</v>
      </c>
      <c r="V140" s="132">
        <f>SUM(V141:V161)</f>
        <v>0</v>
      </c>
      <c r="X140" s="133">
        <f>SUM(X141:X161)</f>
        <v>0</v>
      </c>
      <c r="AR140" s="126" t="s">
        <v>84</v>
      </c>
      <c r="AT140" s="134" t="s">
        <v>75</v>
      </c>
      <c r="AU140" s="134" t="s">
        <v>86</v>
      </c>
      <c r="AY140" s="126" t="s">
        <v>165</v>
      </c>
      <c r="BK140" s="135">
        <f>SUM(BK141:BK161)</f>
        <v>0</v>
      </c>
    </row>
    <row r="141" spans="2:65" s="1" customFormat="1" ht="33" customHeight="1" x14ac:dyDescent="0.2">
      <c r="B141" s="138"/>
      <c r="C141" s="139" t="s">
        <v>205</v>
      </c>
      <c r="D141" s="139" t="s">
        <v>170</v>
      </c>
      <c r="E141" s="140" t="s">
        <v>1313</v>
      </c>
      <c r="F141" s="141" t="s">
        <v>1662</v>
      </c>
      <c r="G141" s="142" t="s">
        <v>597</v>
      </c>
      <c r="H141" s="143">
        <v>56.45</v>
      </c>
      <c r="I141" s="144"/>
      <c r="J141" s="144"/>
      <c r="K141" s="145">
        <f>ROUND(P141*H141,2)</f>
        <v>0</v>
      </c>
      <c r="L141" s="146"/>
      <c r="M141" s="33"/>
      <c r="N141" s="147" t="s">
        <v>3</v>
      </c>
      <c r="O141" s="148" t="s">
        <v>45</v>
      </c>
      <c r="P141" s="149">
        <f>I141+J141</f>
        <v>0</v>
      </c>
      <c r="Q141" s="149">
        <f>ROUND(I141*H141,2)</f>
        <v>0</v>
      </c>
      <c r="R141" s="149">
        <f>ROUND(J141*H141,2)</f>
        <v>0</v>
      </c>
      <c r="T141" s="150">
        <f>S141*H141</f>
        <v>0</v>
      </c>
      <c r="U141" s="150">
        <v>0</v>
      </c>
      <c r="V141" s="150">
        <f>U141*H141</f>
        <v>0</v>
      </c>
      <c r="W141" s="150">
        <v>0</v>
      </c>
      <c r="X141" s="151">
        <f>W141*H141</f>
        <v>0</v>
      </c>
      <c r="AR141" s="152" t="s">
        <v>174</v>
      </c>
      <c r="AT141" s="152" t="s">
        <v>170</v>
      </c>
      <c r="AU141" s="152" t="s">
        <v>164</v>
      </c>
      <c r="AY141" s="18" t="s">
        <v>165</v>
      </c>
      <c r="BE141" s="153">
        <f>IF(O141="základní",K141,0)</f>
        <v>0</v>
      </c>
      <c r="BF141" s="153">
        <f>IF(O141="snížená",K141,0)</f>
        <v>0</v>
      </c>
      <c r="BG141" s="153">
        <f>IF(O141="zákl. přenesená",K141,0)</f>
        <v>0</v>
      </c>
      <c r="BH141" s="153">
        <f>IF(O141="sníž. přenesená",K141,0)</f>
        <v>0</v>
      </c>
      <c r="BI141" s="153">
        <f>IF(O141="nulová",K141,0)</f>
        <v>0</v>
      </c>
      <c r="BJ141" s="18" t="s">
        <v>84</v>
      </c>
      <c r="BK141" s="153">
        <f>ROUND(P141*H141,2)</f>
        <v>0</v>
      </c>
      <c r="BL141" s="18" t="s">
        <v>174</v>
      </c>
      <c r="BM141" s="152" t="s">
        <v>2562</v>
      </c>
    </row>
    <row r="142" spans="2:65" s="14" customFormat="1" x14ac:dyDescent="0.2">
      <c r="B142" s="185"/>
      <c r="D142" s="165" t="s">
        <v>603</v>
      </c>
      <c r="E142" s="186" t="s">
        <v>3</v>
      </c>
      <c r="F142" s="187" t="s">
        <v>1664</v>
      </c>
      <c r="H142" s="186" t="s">
        <v>3</v>
      </c>
      <c r="I142" s="188"/>
      <c r="J142" s="188"/>
      <c r="M142" s="185"/>
      <c r="N142" s="189"/>
      <c r="X142" s="190"/>
      <c r="AT142" s="186" t="s">
        <v>603</v>
      </c>
      <c r="AU142" s="186" t="s">
        <v>164</v>
      </c>
      <c r="AV142" s="14" t="s">
        <v>84</v>
      </c>
      <c r="AW142" s="14" t="s">
        <v>5</v>
      </c>
      <c r="AX142" s="14" t="s">
        <v>76</v>
      </c>
      <c r="AY142" s="186" t="s">
        <v>165</v>
      </c>
    </row>
    <row r="143" spans="2:65" s="12" customFormat="1" x14ac:dyDescent="0.2">
      <c r="B143" s="164"/>
      <c r="D143" s="165" t="s">
        <v>603</v>
      </c>
      <c r="E143" s="166" t="s">
        <v>3</v>
      </c>
      <c r="F143" s="167" t="s">
        <v>2563</v>
      </c>
      <c r="H143" s="168">
        <v>56</v>
      </c>
      <c r="I143" s="169"/>
      <c r="J143" s="169"/>
      <c r="M143" s="164"/>
      <c r="N143" s="170"/>
      <c r="X143" s="171"/>
      <c r="AT143" s="166" t="s">
        <v>603</v>
      </c>
      <c r="AU143" s="166" t="s">
        <v>164</v>
      </c>
      <c r="AV143" s="12" t="s">
        <v>86</v>
      </c>
      <c r="AW143" s="12" t="s">
        <v>5</v>
      </c>
      <c r="AX143" s="12" t="s">
        <v>76</v>
      </c>
      <c r="AY143" s="166" t="s">
        <v>165</v>
      </c>
    </row>
    <row r="144" spans="2:65" s="14" customFormat="1" x14ac:dyDescent="0.2">
      <c r="B144" s="185"/>
      <c r="D144" s="165" t="s">
        <v>603</v>
      </c>
      <c r="E144" s="186" t="s">
        <v>3</v>
      </c>
      <c r="F144" s="187" t="s">
        <v>1666</v>
      </c>
      <c r="H144" s="186" t="s">
        <v>3</v>
      </c>
      <c r="I144" s="188"/>
      <c r="J144" s="188"/>
      <c r="M144" s="185"/>
      <c r="N144" s="189"/>
      <c r="X144" s="190"/>
      <c r="AT144" s="186" t="s">
        <v>603</v>
      </c>
      <c r="AU144" s="186" t="s">
        <v>164</v>
      </c>
      <c r="AV144" s="14" t="s">
        <v>84</v>
      </c>
      <c r="AW144" s="14" t="s">
        <v>5</v>
      </c>
      <c r="AX144" s="14" t="s">
        <v>76</v>
      </c>
      <c r="AY144" s="186" t="s">
        <v>165</v>
      </c>
    </row>
    <row r="145" spans="2:65" s="12" customFormat="1" x14ac:dyDescent="0.2">
      <c r="B145" s="164"/>
      <c r="D145" s="165" t="s">
        <v>603</v>
      </c>
      <c r="E145" s="166" t="s">
        <v>3</v>
      </c>
      <c r="F145" s="167" t="s">
        <v>2564</v>
      </c>
      <c r="H145" s="168">
        <v>0.45</v>
      </c>
      <c r="I145" s="169"/>
      <c r="J145" s="169"/>
      <c r="M145" s="164"/>
      <c r="N145" s="170"/>
      <c r="X145" s="171"/>
      <c r="AT145" s="166" t="s">
        <v>603</v>
      </c>
      <c r="AU145" s="166" t="s">
        <v>164</v>
      </c>
      <c r="AV145" s="12" t="s">
        <v>86</v>
      </c>
      <c r="AW145" s="12" t="s">
        <v>5</v>
      </c>
      <c r="AX145" s="12" t="s">
        <v>76</v>
      </c>
      <c r="AY145" s="166" t="s">
        <v>165</v>
      </c>
    </row>
    <row r="146" spans="2:65" s="13" customFormat="1" x14ac:dyDescent="0.2">
      <c r="B146" s="172"/>
      <c r="D146" s="165" t="s">
        <v>603</v>
      </c>
      <c r="E146" s="173" t="s">
        <v>3</v>
      </c>
      <c r="F146" s="174" t="s">
        <v>606</v>
      </c>
      <c r="H146" s="175">
        <v>56.45</v>
      </c>
      <c r="I146" s="176"/>
      <c r="J146" s="176"/>
      <c r="M146" s="172"/>
      <c r="N146" s="177"/>
      <c r="X146" s="178"/>
      <c r="AT146" s="173" t="s">
        <v>603</v>
      </c>
      <c r="AU146" s="173" t="s">
        <v>164</v>
      </c>
      <c r="AV146" s="13" t="s">
        <v>174</v>
      </c>
      <c r="AW146" s="13" t="s">
        <v>5</v>
      </c>
      <c r="AX146" s="13" t="s">
        <v>84</v>
      </c>
      <c r="AY146" s="173" t="s">
        <v>165</v>
      </c>
    </row>
    <row r="147" spans="2:65" s="1" customFormat="1" ht="33" customHeight="1" x14ac:dyDescent="0.2">
      <c r="B147" s="138"/>
      <c r="C147" s="139" t="s">
        <v>210</v>
      </c>
      <c r="D147" s="139" t="s">
        <v>170</v>
      </c>
      <c r="E147" s="140" t="s">
        <v>1668</v>
      </c>
      <c r="F147" s="141" t="s">
        <v>1669</v>
      </c>
      <c r="G147" s="142" t="s">
        <v>597</v>
      </c>
      <c r="H147" s="143">
        <v>95.902000000000001</v>
      </c>
      <c r="I147" s="144"/>
      <c r="J147" s="144"/>
      <c r="K147" s="145">
        <f>ROUND(P147*H147,2)</f>
        <v>0</v>
      </c>
      <c r="L147" s="146"/>
      <c r="M147" s="33"/>
      <c r="N147" s="147" t="s">
        <v>3</v>
      </c>
      <c r="O147" s="148" t="s">
        <v>45</v>
      </c>
      <c r="P147" s="149">
        <f>I147+J147</f>
        <v>0</v>
      </c>
      <c r="Q147" s="149">
        <f>ROUND(I147*H147,2)</f>
        <v>0</v>
      </c>
      <c r="R147" s="149">
        <f>ROUND(J147*H147,2)</f>
        <v>0</v>
      </c>
      <c r="T147" s="150">
        <f>S147*H147</f>
        <v>0</v>
      </c>
      <c r="U147" s="150">
        <v>0</v>
      </c>
      <c r="V147" s="150">
        <f>U147*H147</f>
        <v>0</v>
      </c>
      <c r="W147" s="150">
        <v>0</v>
      </c>
      <c r="X147" s="151">
        <f>W147*H147</f>
        <v>0</v>
      </c>
      <c r="AR147" s="152" t="s">
        <v>174</v>
      </c>
      <c r="AT147" s="152" t="s">
        <v>170</v>
      </c>
      <c r="AU147" s="152" t="s">
        <v>164</v>
      </c>
      <c r="AY147" s="18" t="s">
        <v>165</v>
      </c>
      <c r="BE147" s="153">
        <f>IF(O147="základní",K147,0)</f>
        <v>0</v>
      </c>
      <c r="BF147" s="153">
        <f>IF(O147="snížená",K147,0)</f>
        <v>0</v>
      </c>
      <c r="BG147" s="153">
        <f>IF(O147="zákl. přenesená",K147,0)</f>
        <v>0</v>
      </c>
      <c r="BH147" s="153">
        <f>IF(O147="sníž. přenesená",K147,0)</f>
        <v>0</v>
      </c>
      <c r="BI147" s="153">
        <f>IF(O147="nulová",K147,0)</f>
        <v>0</v>
      </c>
      <c r="BJ147" s="18" t="s">
        <v>84</v>
      </c>
      <c r="BK147" s="153">
        <f>ROUND(P147*H147,2)</f>
        <v>0</v>
      </c>
      <c r="BL147" s="18" t="s">
        <v>174</v>
      </c>
      <c r="BM147" s="152" t="s">
        <v>2565</v>
      </c>
    </row>
    <row r="148" spans="2:65" s="14" customFormat="1" x14ac:dyDescent="0.2">
      <c r="B148" s="185"/>
      <c r="D148" s="165" t="s">
        <v>603</v>
      </c>
      <c r="E148" s="186" t="s">
        <v>3</v>
      </c>
      <c r="F148" s="187" t="s">
        <v>1671</v>
      </c>
      <c r="H148" s="186" t="s">
        <v>3</v>
      </c>
      <c r="I148" s="188"/>
      <c r="J148" s="188"/>
      <c r="M148" s="185"/>
      <c r="N148" s="189"/>
      <c r="X148" s="190"/>
      <c r="AT148" s="186" t="s">
        <v>603</v>
      </c>
      <c r="AU148" s="186" t="s">
        <v>164</v>
      </c>
      <c r="AV148" s="14" t="s">
        <v>84</v>
      </c>
      <c r="AW148" s="14" t="s">
        <v>5</v>
      </c>
      <c r="AX148" s="14" t="s">
        <v>76</v>
      </c>
      <c r="AY148" s="186" t="s">
        <v>165</v>
      </c>
    </row>
    <row r="149" spans="2:65" s="14" customFormat="1" x14ac:dyDescent="0.2">
      <c r="B149" s="185"/>
      <c r="D149" s="165" t="s">
        <v>603</v>
      </c>
      <c r="E149" s="186" t="s">
        <v>3</v>
      </c>
      <c r="F149" s="187" t="s">
        <v>2566</v>
      </c>
      <c r="H149" s="186" t="s">
        <v>3</v>
      </c>
      <c r="I149" s="188"/>
      <c r="J149" s="188"/>
      <c r="M149" s="185"/>
      <c r="N149" s="189"/>
      <c r="X149" s="190"/>
      <c r="AT149" s="186" t="s">
        <v>603</v>
      </c>
      <c r="AU149" s="186" t="s">
        <v>164</v>
      </c>
      <c r="AV149" s="14" t="s">
        <v>84</v>
      </c>
      <c r="AW149" s="14" t="s">
        <v>5</v>
      </c>
      <c r="AX149" s="14" t="s">
        <v>76</v>
      </c>
      <c r="AY149" s="186" t="s">
        <v>165</v>
      </c>
    </row>
    <row r="150" spans="2:65" s="12" customFormat="1" x14ac:dyDescent="0.2">
      <c r="B150" s="164"/>
      <c r="D150" s="165" t="s">
        <v>603</v>
      </c>
      <c r="E150" s="166" t="s">
        <v>3</v>
      </c>
      <c r="F150" s="167" t="s">
        <v>2567</v>
      </c>
      <c r="H150" s="168">
        <v>37.073</v>
      </c>
      <c r="I150" s="169"/>
      <c r="J150" s="169"/>
      <c r="M150" s="164"/>
      <c r="N150" s="170"/>
      <c r="X150" s="171"/>
      <c r="AT150" s="166" t="s">
        <v>603</v>
      </c>
      <c r="AU150" s="166" t="s">
        <v>164</v>
      </c>
      <c r="AV150" s="12" t="s">
        <v>86</v>
      </c>
      <c r="AW150" s="12" t="s">
        <v>5</v>
      </c>
      <c r="AX150" s="12" t="s">
        <v>76</v>
      </c>
      <c r="AY150" s="166" t="s">
        <v>165</v>
      </c>
    </row>
    <row r="151" spans="2:65" s="14" customFormat="1" x14ac:dyDescent="0.2">
      <c r="B151" s="185"/>
      <c r="D151" s="165" t="s">
        <v>603</v>
      </c>
      <c r="E151" s="186" t="s">
        <v>3</v>
      </c>
      <c r="F151" s="187" t="s">
        <v>2568</v>
      </c>
      <c r="H151" s="186" t="s">
        <v>3</v>
      </c>
      <c r="I151" s="188"/>
      <c r="J151" s="188"/>
      <c r="M151" s="185"/>
      <c r="N151" s="189"/>
      <c r="X151" s="190"/>
      <c r="AT151" s="186" t="s">
        <v>603</v>
      </c>
      <c r="AU151" s="186" t="s">
        <v>164</v>
      </c>
      <c r="AV151" s="14" t="s">
        <v>84</v>
      </c>
      <c r="AW151" s="14" t="s">
        <v>5</v>
      </c>
      <c r="AX151" s="14" t="s">
        <v>76</v>
      </c>
      <c r="AY151" s="186" t="s">
        <v>165</v>
      </c>
    </row>
    <row r="152" spans="2:65" s="12" customFormat="1" x14ac:dyDescent="0.2">
      <c r="B152" s="164"/>
      <c r="D152" s="165" t="s">
        <v>603</v>
      </c>
      <c r="E152" s="166" t="s">
        <v>3</v>
      </c>
      <c r="F152" s="167" t="s">
        <v>2569</v>
      </c>
      <c r="H152" s="168">
        <v>1.069</v>
      </c>
      <c r="I152" s="169"/>
      <c r="J152" s="169"/>
      <c r="M152" s="164"/>
      <c r="N152" s="170"/>
      <c r="X152" s="171"/>
      <c r="AT152" s="166" t="s">
        <v>603</v>
      </c>
      <c r="AU152" s="166" t="s">
        <v>164</v>
      </c>
      <c r="AV152" s="12" t="s">
        <v>86</v>
      </c>
      <c r="AW152" s="12" t="s">
        <v>5</v>
      </c>
      <c r="AX152" s="12" t="s">
        <v>76</v>
      </c>
      <c r="AY152" s="166" t="s">
        <v>165</v>
      </c>
    </row>
    <row r="153" spans="2:65" s="14" customFormat="1" x14ac:dyDescent="0.2">
      <c r="B153" s="185"/>
      <c r="D153" s="165" t="s">
        <v>603</v>
      </c>
      <c r="E153" s="186" t="s">
        <v>3</v>
      </c>
      <c r="F153" s="187" t="s">
        <v>1674</v>
      </c>
      <c r="H153" s="186" t="s">
        <v>3</v>
      </c>
      <c r="I153" s="188"/>
      <c r="J153" s="188"/>
      <c r="M153" s="185"/>
      <c r="N153" s="189"/>
      <c r="X153" s="190"/>
      <c r="AT153" s="186" t="s">
        <v>603</v>
      </c>
      <c r="AU153" s="186" t="s">
        <v>164</v>
      </c>
      <c r="AV153" s="14" t="s">
        <v>84</v>
      </c>
      <c r="AW153" s="14" t="s">
        <v>5</v>
      </c>
      <c r="AX153" s="14" t="s">
        <v>76</v>
      </c>
      <c r="AY153" s="186" t="s">
        <v>165</v>
      </c>
    </row>
    <row r="154" spans="2:65" s="12" customFormat="1" x14ac:dyDescent="0.2">
      <c r="B154" s="164"/>
      <c r="D154" s="165" t="s">
        <v>603</v>
      </c>
      <c r="E154" s="166" t="s">
        <v>3</v>
      </c>
      <c r="F154" s="167" t="s">
        <v>2570</v>
      </c>
      <c r="H154" s="168">
        <v>0.65100000000000002</v>
      </c>
      <c r="I154" s="169"/>
      <c r="J154" s="169"/>
      <c r="M154" s="164"/>
      <c r="N154" s="170"/>
      <c r="X154" s="171"/>
      <c r="AT154" s="166" t="s">
        <v>603</v>
      </c>
      <c r="AU154" s="166" t="s">
        <v>164</v>
      </c>
      <c r="AV154" s="12" t="s">
        <v>86</v>
      </c>
      <c r="AW154" s="12" t="s">
        <v>5</v>
      </c>
      <c r="AX154" s="12" t="s">
        <v>76</v>
      </c>
      <c r="AY154" s="166" t="s">
        <v>165</v>
      </c>
    </row>
    <row r="155" spans="2:65" s="14" customFormat="1" x14ac:dyDescent="0.2">
      <c r="B155" s="185"/>
      <c r="D155" s="165" t="s">
        <v>603</v>
      </c>
      <c r="E155" s="186" t="s">
        <v>3</v>
      </c>
      <c r="F155" s="187" t="s">
        <v>1676</v>
      </c>
      <c r="H155" s="186" t="s">
        <v>3</v>
      </c>
      <c r="I155" s="188"/>
      <c r="J155" s="188"/>
      <c r="M155" s="185"/>
      <c r="N155" s="189"/>
      <c r="X155" s="190"/>
      <c r="AT155" s="186" t="s">
        <v>603</v>
      </c>
      <c r="AU155" s="186" t="s">
        <v>164</v>
      </c>
      <c r="AV155" s="14" t="s">
        <v>84</v>
      </c>
      <c r="AW155" s="14" t="s">
        <v>5</v>
      </c>
      <c r="AX155" s="14" t="s">
        <v>76</v>
      </c>
      <c r="AY155" s="186" t="s">
        <v>165</v>
      </c>
    </row>
    <row r="156" spans="2:65" s="12" customFormat="1" x14ac:dyDescent="0.2">
      <c r="B156" s="164"/>
      <c r="D156" s="165" t="s">
        <v>603</v>
      </c>
      <c r="E156" s="166" t="s">
        <v>3</v>
      </c>
      <c r="F156" s="167" t="s">
        <v>2571</v>
      </c>
      <c r="H156" s="168">
        <v>26.2</v>
      </c>
      <c r="I156" s="169"/>
      <c r="J156" s="169"/>
      <c r="M156" s="164"/>
      <c r="N156" s="170"/>
      <c r="X156" s="171"/>
      <c r="AT156" s="166" t="s">
        <v>603</v>
      </c>
      <c r="AU156" s="166" t="s">
        <v>164</v>
      </c>
      <c r="AV156" s="12" t="s">
        <v>86</v>
      </c>
      <c r="AW156" s="12" t="s">
        <v>5</v>
      </c>
      <c r="AX156" s="12" t="s">
        <v>76</v>
      </c>
      <c r="AY156" s="166" t="s">
        <v>165</v>
      </c>
    </row>
    <row r="157" spans="2:65" s="14" customFormat="1" x14ac:dyDescent="0.2">
      <c r="B157" s="185"/>
      <c r="D157" s="165" t="s">
        <v>603</v>
      </c>
      <c r="E157" s="186" t="s">
        <v>3</v>
      </c>
      <c r="F157" s="187" t="s">
        <v>1679</v>
      </c>
      <c r="H157" s="186" t="s">
        <v>3</v>
      </c>
      <c r="I157" s="188"/>
      <c r="J157" s="188"/>
      <c r="M157" s="185"/>
      <c r="N157" s="189"/>
      <c r="X157" s="190"/>
      <c r="AT157" s="186" t="s">
        <v>603</v>
      </c>
      <c r="AU157" s="186" t="s">
        <v>164</v>
      </c>
      <c r="AV157" s="14" t="s">
        <v>84</v>
      </c>
      <c r="AW157" s="14" t="s">
        <v>5</v>
      </c>
      <c r="AX157" s="14" t="s">
        <v>76</v>
      </c>
      <c r="AY157" s="186" t="s">
        <v>165</v>
      </c>
    </row>
    <row r="158" spans="2:65" s="12" customFormat="1" x14ac:dyDescent="0.2">
      <c r="B158" s="164"/>
      <c r="D158" s="165" t="s">
        <v>603</v>
      </c>
      <c r="E158" s="166" t="s">
        <v>3</v>
      </c>
      <c r="F158" s="167" t="s">
        <v>2572</v>
      </c>
      <c r="H158" s="168">
        <v>25.388999999999999</v>
      </c>
      <c r="I158" s="169"/>
      <c r="J158" s="169"/>
      <c r="M158" s="164"/>
      <c r="N158" s="170"/>
      <c r="X158" s="171"/>
      <c r="AT158" s="166" t="s">
        <v>603</v>
      </c>
      <c r="AU158" s="166" t="s">
        <v>164</v>
      </c>
      <c r="AV158" s="12" t="s">
        <v>86</v>
      </c>
      <c r="AW158" s="12" t="s">
        <v>5</v>
      </c>
      <c r="AX158" s="12" t="s">
        <v>76</v>
      </c>
      <c r="AY158" s="166" t="s">
        <v>165</v>
      </c>
    </row>
    <row r="159" spans="2:65" s="14" customFormat="1" x14ac:dyDescent="0.2">
      <c r="B159" s="185"/>
      <c r="D159" s="165" t="s">
        <v>603</v>
      </c>
      <c r="E159" s="186" t="s">
        <v>3</v>
      </c>
      <c r="F159" s="187" t="s">
        <v>2573</v>
      </c>
      <c r="H159" s="186" t="s">
        <v>3</v>
      </c>
      <c r="I159" s="188"/>
      <c r="J159" s="188"/>
      <c r="M159" s="185"/>
      <c r="N159" s="189"/>
      <c r="X159" s="190"/>
      <c r="AT159" s="186" t="s">
        <v>603</v>
      </c>
      <c r="AU159" s="186" t="s">
        <v>164</v>
      </c>
      <c r="AV159" s="14" t="s">
        <v>84</v>
      </c>
      <c r="AW159" s="14" t="s">
        <v>5</v>
      </c>
      <c r="AX159" s="14" t="s">
        <v>76</v>
      </c>
      <c r="AY159" s="186" t="s">
        <v>165</v>
      </c>
    </row>
    <row r="160" spans="2:65" s="12" customFormat="1" x14ac:dyDescent="0.2">
      <c r="B160" s="164"/>
      <c r="D160" s="165" t="s">
        <v>603</v>
      </c>
      <c r="E160" s="166" t="s">
        <v>3</v>
      </c>
      <c r="F160" s="167" t="s">
        <v>2574</v>
      </c>
      <c r="H160" s="168">
        <v>5.52</v>
      </c>
      <c r="I160" s="169"/>
      <c r="J160" s="169"/>
      <c r="M160" s="164"/>
      <c r="N160" s="170"/>
      <c r="X160" s="171"/>
      <c r="AT160" s="166" t="s">
        <v>603</v>
      </c>
      <c r="AU160" s="166" t="s">
        <v>164</v>
      </c>
      <c r="AV160" s="12" t="s">
        <v>86</v>
      </c>
      <c r="AW160" s="12" t="s">
        <v>5</v>
      </c>
      <c r="AX160" s="12" t="s">
        <v>76</v>
      </c>
      <c r="AY160" s="166" t="s">
        <v>165</v>
      </c>
    </row>
    <row r="161" spans="2:65" s="13" customFormat="1" x14ac:dyDescent="0.2">
      <c r="B161" s="172"/>
      <c r="D161" s="165" t="s">
        <v>603</v>
      </c>
      <c r="E161" s="173" t="s">
        <v>3</v>
      </c>
      <c r="F161" s="174" t="s">
        <v>606</v>
      </c>
      <c r="H161" s="175">
        <v>95.902000000000001</v>
      </c>
      <c r="I161" s="176"/>
      <c r="J161" s="176"/>
      <c r="M161" s="172"/>
      <c r="N161" s="177"/>
      <c r="X161" s="178"/>
      <c r="AT161" s="173" t="s">
        <v>603</v>
      </c>
      <c r="AU161" s="173" t="s">
        <v>164</v>
      </c>
      <c r="AV161" s="13" t="s">
        <v>174</v>
      </c>
      <c r="AW161" s="13" t="s">
        <v>5</v>
      </c>
      <c r="AX161" s="13" t="s">
        <v>84</v>
      </c>
      <c r="AY161" s="173" t="s">
        <v>165</v>
      </c>
    </row>
    <row r="162" spans="2:65" s="11" customFormat="1" ht="20.9" customHeight="1" x14ac:dyDescent="0.25">
      <c r="B162" s="125"/>
      <c r="D162" s="126" t="s">
        <v>75</v>
      </c>
      <c r="E162" s="136" t="s">
        <v>231</v>
      </c>
      <c r="F162" s="136" t="s">
        <v>1681</v>
      </c>
      <c r="I162" s="128"/>
      <c r="J162" s="128"/>
      <c r="K162" s="137">
        <f>BK162</f>
        <v>0</v>
      </c>
      <c r="M162" s="125"/>
      <c r="N162" s="130"/>
      <c r="Q162" s="131">
        <f>SUM(Q163:Q169)</f>
        <v>0</v>
      </c>
      <c r="R162" s="131">
        <f>SUM(R163:R169)</f>
        <v>0</v>
      </c>
      <c r="T162" s="132">
        <f>SUM(T163:T169)</f>
        <v>0</v>
      </c>
      <c r="V162" s="132">
        <f>SUM(V163:V169)</f>
        <v>0</v>
      </c>
      <c r="X162" s="133">
        <f>SUM(X163:X169)</f>
        <v>0</v>
      </c>
      <c r="AR162" s="126" t="s">
        <v>84</v>
      </c>
      <c r="AT162" s="134" t="s">
        <v>75</v>
      </c>
      <c r="AU162" s="134" t="s">
        <v>86</v>
      </c>
      <c r="AY162" s="126" t="s">
        <v>165</v>
      </c>
      <c r="BK162" s="135">
        <f>SUM(BK163:BK169)</f>
        <v>0</v>
      </c>
    </row>
    <row r="163" spans="2:65" s="1" customFormat="1" ht="24.15" customHeight="1" x14ac:dyDescent="0.2">
      <c r="B163" s="138"/>
      <c r="C163" s="139" t="s">
        <v>216</v>
      </c>
      <c r="D163" s="139" t="s">
        <v>170</v>
      </c>
      <c r="E163" s="140" t="s">
        <v>1682</v>
      </c>
      <c r="F163" s="141" t="s">
        <v>1683</v>
      </c>
      <c r="G163" s="142" t="s">
        <v>597</v>
      </c>
      <c r="H163" s="143">
        <v>65.37</v>
      </c>
      <c r="I163" s="144"/>
      <c r="J163" s="144"/>
      <c r="K163" s="145">
        <f>ROUND(P163*H163,2)</f>
        <v>0</v>
      </c>
      <c r="L163" s="146"/>
      <c r="M163" s="33"/>
      <c r="N163" s="147" t="s">
        <v>3</v>
      </c>
      <c r="O163" s="148" t="s">
        <v>45</v>
      </c>
      <c r="P163" s="149">
        <f>I163+J163</f>
        <v>0</v>
      </c>
      <c r="Q163" s="149">
        <f>ROUND(I163*H163,2)</f>
        <v>0</v>
      </c>
      <c r="R163" s="149">
        <f>ROUND(J163*H163,2)</f>
        <v>0</v>
      </c>
      <c r="T163" s="150">
        <f>S163*H163</f>
        <v>0</v>
      </c>
      <c r="U163" s="150">
        <v>0</v>
      </c>
      <c r="V163" s="150">
        <f>U163*H163</f>
        <v>0</v>
      </c>
      <c r="W163" s="150">
        <v>0</v>
      </c>
      <c r="X163" s="151">
        <f>W163*H163</f>
        <v>0</v>
      </c>
      <c r="AR163" s="152" t="s">
        <v>174</v>
      </c>
      <c r="AT163" s="152" t="s">
        <v>170</v>
      </c>
      <c r="AU163" s="152" t="s">
        <v>164</v>
      </c>
      <c r="AY163" s="18" t="s">
        <v>165</v>
      </c>
      <c r="BE163" s="153">
        <f>IF(O163="základní",K163,0)</f>
        <v>0</v>
      </c>
      <c r="BF163" s="153">
        <f>IF(O163="snížená",K163,0)</f>
        <v>0</v>
      </c>
      <c r="BG163" s="153">
        <f>IF(O163="zákl. přenesená",K163,0)</f>
        <v>0</v>
      </c>
      <c r="BH163" s="153">
        <f>IF(O163="sníž. přenesená",K163,0)</f>
        <v>0</v>
      </c>
      <c r="BI163" s="153">
        <f>IF(O163="nulová",K163,0)</f>
        <v>0</v>
      </c>
      <c r="BJ163" s="18" t="s">
        <v>84</v>
      </c>
      <c r="BK163" s="153">
        <f>ROUND(P163*H163,2)</f>
        <v>0</v>
      </c>
      <c r="BL163" s="18" t="s">
        <v>174</v>
      </c>
      <c r="BM163" s="152" t="s">
        <v>2575</v>
      </c>
    </row>
    <row r="164" spans="2:65" s="14" customFormat="1" x14ac:dyDescent="0.2">
      <c r="B164" s="185"/>
      <c r="D164" s="165" t="s">
        <v>603</v>
      </c>
      <c r="E164" s="186" t="s">
        <v>3</v>
      </c>
      <c r="F164" s="187" t="s">
        <v>2576</v>
      </c>
      <c r="H164" s="186" t="s">
        <v>3</v>
      </c>
      <c r="I164" s="188"/>
      <c r="J164" s="188"/>
      <c r="M164" s="185"/>
      <c r="N164" s="189"/>
      <c r="X164" s="190"/>
      <c r="AT164" s="186" t="s">
        <v>603</v>
      </c>
      <c r="AU164" s="186" t="s">
        <v>164</v>
      </c>
      <c r="AV164" s="14" t="s">
        <v>84</v>
      </c>
      <c r="AW164" s="14" t="s">
        <v>5</v>
      </c>
      <c r="AX164" s="14" t="s">
        <v>76</v>
      </c>
      <c r="AY164" s="186" t="s">
        <v>165</v>
      </c>
    </row>
    <row r="165" spans="2:65" s="12" customFormat="1" x14ac:dyDescent="0.2">
      <c r="B165" s="164"/>
      <c r="D165" s="165" t="s">
        <v>603</v>
      </c>
      <c r="E165" s="166" t="s">
        <v>3</v>
      </c>
      <c r="F165" s="167" t="s">
        <v>2577</v>
      </c>
      <c r="H165" s="168">
        <v>65.37</v>
      </c>
      <c r="I165" s="169"/>
      <c r="J165" s="169"/>
      <c r="M165" s="164"/>
      <c r="N165" s="170"/>
      <c r="X165" s="171"/>
      <c r="AT165" s="166" t="s">
        <v>603</v>
      </c>
      <c r="AU165" s="166" t="s">
        <v>164</v>
      </c>
      <c r="AV165" s="12" t="s">
        <v>86</v>
      </c>
      <c r="AW165" s="12" t="s">
        <v>5</v>
      </c>
      <c r="AX165" s="12" t="s">
        <v>84</v>
      </c>
      <c r="AY165" s="166" t="s">
        <v>165</v>
      </c>
    </row>
    <row r="166" spans="2:65" s="1" customFormat="1" ht="33" customHeight="1" x14ac:dyDescent="0.2">
      <c r="B166" s="138"/>
      <c r="C166" s="139" t="s">
        <v>220</v>
      </c>
      <c r="D166" s="139" t="s">
        <v>170</v>
      </c>
      <c r="E166" s="140" t="s">
        <v>1350</v>
      </c>
      <c r="F166" s="141" t="s">
        <v>1686</v>
      </c>
      <c r="G166" s="142" t="s">
        <v>597</v>
      </c>
      <c r="H166" s="143">
        <v>352.30200000000002</v>
      </c>
      <c r="I166" s="144"/>
      <c r="J166" s="144"/>
      <c r="K166" s="145">
        <f>ROUND(P166*H166,2)</f>
        <v>0</v>
      </c>
      <c r="L166" s="146"/>
      <c r="M166" s="33"/>
      <c r="N166" s="147" t="s">
        <v>3</v>
      </c>
      <c r="O166" s="148" t="s">
        <v>45</v>
      </c>
      <c r="P166" s="149">
        <f>I166+J166</f>
        <v>0</v>
      </c>
      <c r="Q166" s="149">
        <f>ROUND(I166*H166,2)</f>
        <v>0</v>
      </c>
      <c r="R166" s="149">
        <f>ROUND(J166*H166,2)</f>
        <v>0</v>
      </c>
      <c r="T166" s="150">
        <f>S166*H166</f>
        <v>0</v>
      </c>
      <c r="U166" s="150">
        <v>0</v>
      </c>
      <c r="V166" s="150">
        <f>U166*H166</f>
        <v>0</v>
      </c>
      <c r="W166" s="150">
        <v>0</v>
      </c>
      <c r="X166" s="151">
        <f>W166*H166</f>
        <v>0</v>
      </c>
      <c r="AR166" s="152" t="s">
        <v>174</v>
      </c>
      <c r="AT166" s="152" t="s">
        <v>170</v>
      </c>
      <c r="AU166" s="152" t="s">
        <v>164</v>
      </c>
      <c r="AY166" s="18" t="s">
        <v>165</v>
      </c>
      <c r="BE166" s="153">
        <f>IF(O166="základní",K166,0)</f>
        <v>0</v>
      </c>
      <c r="BF166" s="153">
        <f>IF(O166="snížená",K166,0)</f>
        <v>0</v>
      </c>
      <c r="BG166" s="153">
        <f>IF(O166="zákl. přenesená",K166,0)</f>
        <v>0</v>
      </c>
      <c r="BH166" s="153">
        <f>IF(O166="sníž. přenesená",K166,0)</f>
        <v>0</v>
      </c>
      <c r="BI166" s="153">
        <f>IF(O166="nulová",K166,0)</f>
        <v>0</v>
      </c>
      <c r="BJ166" s="18" t="s">
        <v>84</v>
      </c>
      <c r="BK166" s="153">
        <f>ROUND(P166*H166,2)</f>
        <v>0</v>
      </c>
      <c r="BL166" s="18" t="s">
        <v>174</v>
      </c>
      <c r="BM166" s="152" t="s">
        <v>2578</v>
      </c>
    </row>
    <row r="167" spans="2:65" s="14" customFormat="1" x14ac:dyDescent="0.2">
      <c r="B167" s="185"/>
      <c r="D167" s="165" t="s">
        <v>603</v>
      </c>
      <c r="E167" s="186" t="s">
        <v>3</v>
      </c>
      <c r="F167" s="187" t="s">
        <v>1688</v>
      </c>
      <c r="H167" s="186" t="s">
        <v>3</v>
      </c>
      <c r="I167" s="188"/>
      <c r="J167" s="188"/>
      <c r="M167" s="185"/>
      <c r="N167" s="189"/>
      <c r="X167" s="190"/>
      <c r="AT167" s="186" t="s">
        <v>603</v>
      </c>
      <c r="AU167" s="186" t="s">
        <v>164</v>
      </c>
      <c r="AV167" s="14" t="s">
        <v>84</v>
      </c>
      <c r="AW167" s="14" t="s">
        <v>5</v>
      </c>
      <c r="AX167" s="14" t="s">
        <v>76</v>
      </c>
      <c r="AY167" s="186" t="s">
        <v>165</v>
      </c>
    </row>
    <row r="168" spans="2:65" s="12" customFormat="1" x14ac:dyDescent="0.2">
      <c r="B168" s="164"/>
      <c r="D168" s="165" t="s">
        <v>603</v>
      </c>
      <c r="E168" s="166" t="s">
        <v>3</v>
      </c>
      <c r="F168" s="167" t="s">
        <v>2579</v>
      </c>
      <c r="H168" s="168">
        <v>352.30200000000002</v>
      </c>
      <c r="I168" s="169"/>
      <c r="J168" s="169"/>
      <c r="M168" s="164"/>
      <c r="N168" s="170"/>
      <c r="X168" s="171"/>
      <c r="AT168" s="166" t="s">
        <v>603</v>
      </c>
      <c r="AU168" s="166" t="s">
        <v>164</v>
      </c>
      <c r="AV168" s="12" t="s">
        <v>86</v>
      </c>
      <c r="AW168" s="12" t="s">
        <v>5</v>
      </c>
      <c r="AX168" s="12" t="s">
        <v>76</v>
      </c>
      <c r="AY168" s="166" t="s">
        <v>165</v>
      </c>
    </row>
    <row r="169" spans="2:65" s="13" customFormat="1" x14ac:dyDescent="0.2">
      <c r="B169" s="172"/>
      <c r="D169" s="165" t="s">
        <v>603</v>
      </c>
      <c r="E169" s="173" t="s">
        <v>3</v>
      </c>
      <c r="F169" s="174" t="s">
        <v>606</v>
      </c>
      <c r="H169" s="175">
        <v>352.30200000000002</v>
      </c>
      <c r="I169" s="176"/>
      <c r="J169" s="176"/>
      <c r="M169" s="172"/>
      <c r="N169" s="177"/>
      <c r="X169" s="178"/>
      <c r="AT169" s="173" t="s">
        <v>603</v>
      </c>
      <c r="AU169" s="173" t="s">
        <v>164</v>
      </c>
      <c r="AV169" s="13" t="s">
        <v>174</v>
      </c>
      <c r="AW169" s="13" t="s">
        <v>5</v>
      </c>
      <c r="AX169" s="13" t="s">
        <v>84</v>
      </c>
      <c r="AY169" s="173" t="s">
        <v>165</v>
      </c>
    </row>
    <row r="170" spans="2:65" s="11" customFormat="1" ht="20.9" customHeight="1" x14ac:dyDescent="0.25">
      <c r="B170" s="125"/>
      <c r="D170" s="126" t="s">
        <v>75</v>
      </c>
      <c r="E170" s="136" t="s">
        <v>235</v>
      </c>
      <c r="F170" s="136" t="s">
        <v>2580</v>
      </c>
      <c r="I170" s="128"/>
      <c r="J170" s="128"/>
      <c r="K170" s="137">
        <f>BK170</f>
        <v>0</v>
      </c>
      <c r="M170" s="125"/>
      <c r="N170" s="130"/>
      <c r="Q170" s="131">
        <f>SUM(Q171:Q189)</f>
        <v>0</v>
      </c>
      <c r="R170" s="131">
        <f>SUM(R171:R189)</f>
        <v>0</v>
      </c>
      <c r="T170" s="132">
        <f>SUM(T171:T189)</f>
        <v>0</v>
      </c>
      <c r="V170" s="132">
        <f>SUM(V171:V189)</f>
        <v>3282.8690000000001</v>
      </c>
      <c r="X170" s="133">
        <f>SUM(X171:X189)</f>
        <v>0</v>
      </c>
      <c r="AR170" s="126" t="s">
        <v>84</v>
      </c>
      <c r="AT170" s="134" t="s">
        <v>75</v>
      </c>
      <c r="AU170" s="134" t="s">
        <v>86</v>
      </c>
      <c r="AY170" s="126" t="s">
        <v>165</v>
      </c>
      <c r="BK170" s="135">
        <f>SUM(BK171:BK189)</f>
        <v>0</v>
      </c>
    </row>
    <row r="171" spans="2:65" s="1" customFormat="1" ht="33" customHeight="1" x14ac:dyDescent="0.2">
      <c r="B171" s="138"/>
      <c r="C171" s="139" t="s">
        <v>224</v>
      </c>
      <c r="D171" s="139" t="s">
        <v>170</v>
      </c>
      <c r="E171" s="140" t="s">
        <v>1690</v>
      </c>
      <c r="F171" s="141" t="s">
        <v>1691</v>
      </c>
      <c r="G171" s="142" t="s">
        <v>597</v>
      </c>
      <c r="H171" s="143">
        <v>1759</v>
      </c>
      <c r="I171" s="144"/>
      <c r="J171" s="144"/>
      <c r="K171" s="145">
        <f>ROUND(P171*H171,2)</f>
        <v>0</v>
      </c>
      <c r="L171" s="146"/>
      <c r="M171" s="33"/>
      <c r="N171" s="147" t="s">
        <v>3</v>
      </c>
      <c r="O171" s="148" t="s">
        <v>45</v>
      </c>
      <c r="P171" s="149">
        <f>I171+J171</f>
        <v>0</v>
      </c>
      <c r="Q171" s="149">
        <f>ROUND(I171*H171,2)</f>
        <v>0</v>
      </c>
      <c r="R171" s="149">
        <f>ROUND(J171*H171,2)</f>
        <v>0</v>
      </c>
      <c r="T171" s="150">
        <f>S171*H171</f>
        <v>0</v>
      </c>
      <c r="U171" s="150">
        <v>0</v>
      </c>
      <c r="V171" s="150">
        <f>U171*H171</f>
        <v>0</v>
      </c>
      <c r="W171" s="150">
        <v>0</v>
      </c>
      <c r="X171" s="151">
        <f>W171*H171</f>
        <v>0</v>
      </c>
      <c r="AR171" s="152" t="s">
        <v>174</v>
      </c>
      <c r="AT171" s="152" t="s">
        <v>170</v>
      </c>
      <c r="AU171" s="152" t="s">
        <v>164</v>
      </c>
      <c r="AY171" s="18" t="s">
        <v>165</v>
      </c>
      <c r="BE171" s="153">
        <f>IF(O171="základní",K171,0)</f>
        <v>0</v>
      </c>
      <c r="BF171" s="153">
        <f>IF(O171="snížená",K171,0)</f>
        <v>0</v>
      </c>
      <c r="BG171" s="153">
        <f>IF(O171="zákl. přenesená",K171,0)</f>
        <v>0</v>
      </c>
      <c r="BH171" s="153">
        <f>IF(O171="sníž. přenesená",K171,0)</f>
        <v>0</v>
      </c>
      <c r="BI171" s="153">
        <f>IF(O171="nulová",K171,0)</f>
        <v>0</v>
      </c>
      <c r="BJ171" s="18" t="s">
        <v>84</v>
      </c>
      <c r="BK171" s="153">
        <f>ROUND(P171*H171,2)</f>
        <v>0</v>
      </c>
      <c r="BL171" s="18" t="s">
        <v>174</v>
      </c>
      <c r="BM171" s="152" t="s">
        <v>2581</v>
      </c>
    </row>
    <row r="172" spans="2:65" s="14" customFormat="1" x14ac:dyDescent="0.2">
      <c r="B172" s="185"/>
      <c r="D172" s="165" t="s">
        <v>603</v>
      </c>
      <c r="E172" s="186" t="s">
        <v>3</v>
      </c>
      <c r="F172" s="187" t="s">
        <v>2582</v>
      </c>
      <c r="H172" s="186" t="s">
        <v>3</v>
      </c>
      <c r="I172" s="188"/>
      <c r="J172" s="188"/>
      <c r="M172" s="185"/>
      <c r="N172" s="189"/>
      <c r="X172" s="190"/>
      <c r="AT172" s="186" t="s">
        <v>603</v>
      </c>
      <c r="AU172" s="186" t="s">
        <v>164</v>
      </c>
      <c r="AV172" s="14" t="s">
        <v>84</v>
      </c>
      <c r="AW172" s="14" t="s">
        <v>5</v>
      </c>
      <c r="AX172" s="14" t="s">
        <v>76</v>
      </c>
      <c r="AY172" s="186" t="s">
        <v>165</v>
      </c>
    </row>
    <row r="173" spans="2:65" s="12" customFormat="1" x14ac:dyDescent="0.2">
      <c r="B173" s="164"/>
      <c r="D173" s="165" t="s">
        <v>603</v>
      </c>
      <c r="E173" s="166" t="s">
        <v>3</v>
      </c>
      <c r="F173" s="167" t="s">
        <v>2583</v>
      </c>
      <c r="H173" s="168">
        <v>1759</v>
      </c>
      <c r="I173" s="169"/>
      <c r="J173" s="169"/>
      <c r="M173" s="164"/>
      <c r="N173" s="170"/>
      <c r="X173" s="171"/>
      <c r="AT173" s="166" t="s">
        <v>603</v>
      </c>
      <c r="AU173" s="166" t="s">
        <v>164</v>
      </c>
      <c r="AV173" s="12" t="s">
        <v>86</v>
      </c>
      <c r="AW173" s="12" t="s">
        <v>5</v>
      </c>
      <c r="AX173" s="12" t="s">
        <v>84</v>
      </c>
      <c r="AY173" s="166" t="s">
        <v>165</v>
      </c>
    </row>
    <row r="174" spans="2:65" s="1" customFormat="1" ht="16.5" customHeight="1" x14ac:dyDescent="0.2">
      <c r="B174" s="138"/>
      <c r="C174" s="139" t="s">
        <v>10</v>
      </c>
      <c r="D174" s="139" t="s">
        <v>170</v>
      </c>
      <c r="E174" s="140" t="s">
        <v>2584</v>
      </c>
      <c r="F174" s="141" t="s">
        <v>2585</v>
      </c>
      <c r="G174" s="142" t="s">
        <v>597</v>
      </c>
      <c r="H174" s="143">
        <v>352.30200000000002</v>
      </c>
      <c r="I174" s="144"/>
      <c r="J174" s="144"/>
      <c r="K174" s="145">
        <f>ROUND(P174*H174,2)</f>
        <v>0</v>
      </c>
      <c r="L174" s="146"/>
      <c r="M174" s="33"/>
      <c r="N174" s="147" t="s">
        <v>3</v>
      </c>
      <c r="O174" s="148" t="s">
        <v>45</v>
      </c>
      <c r="P174" s="149">
        <f>I174+J174</f>
        <v>0</v>
      </c>
      <c r="Q174" s="149">
        <f>ROUND(I174*H174,2)</f>
        <v>0</v>
      </c>
      <c r="R174" s="149">
        <f>ROUND(J174*H174,2)</f>
        <v>0</v>
      </c>
      <c r="T174" s="150">
        <f>S174*H174</f>
        <v>0</v>
      </c>
      <c r="U174" s="150">
        <v>0</v>
      </c>
      <c r="V174" s="150">
        <f>U174*H174</f>
        <v>0</v>
      </c>
      <c r="W174" s="150">
        <v>0</v>
      </c>
      <c r="X174" s="151">
        <f>W174*H174</f>
        <v>0</v>
      </c>
      <c r="AR174" s="152" t="s">
        <v>174</v>
      </c>
      <c r="AT174" s="152" t="s">
        <v>170</v>
      </c>
      <c r="AU174" s="152" t="s">
        <v>164</v>
      </c>
      <c r="AY174" s="18" t="s">
        <v>165</v>
      </c>
      <c r="BE174" s="153">
        <f>IF(O174="základní",K174,0)</f>
        <v>0</v>
      </c>
      <c r="BF174" s="153">
        <f>IF(O174="snížená",K174,0)</f>
        <v>0</v>
      </c>
      <c r="BG174" s="153">
        <f>IF(O174="zákl. přenesená",K174,0)</f>
        <v>0</v>
      </c>
      <c r="BH174" s="153">
        <f>IF(O174="sníž. přenesená",K174,0)</f>
        <v>0</v>
      </c>
      <c r="BI174" s="153">
        <f>IF(O174="nulová",K174,0)</f>
        <v>0</v>
      </c>
      <c r="BJ174" s="18" t="s">
        <v>84</v>
      </c>
      <c r="BK174" s="153">
        <f>ROUND(P174*H174,2)</f>
        <v>0</v>
      </c>
      <c r="BL174" s="18" t="s">
        <v>174</v>
      </c>
      <c r="BM174" s="152" t="s">
        <v>2586</v>
      </c>
    </row>
    <row r="175" spans="2:65" s="12" customFormat="1" x14ac:dyDescent="0.2">
      <c r="B175" s="164"/>
      <c r="D175" s="165" t="s">
        <v>603</v>
      </c>
      <c r="E175" s="166" t="s">
        <v>3</v>
      </c>
      <c r="F175" s="167" t="s">
        <v>2587</v>
      </c>
      <c r="H175" s="168">
        <v>352.30200000000002</v>
      </c>
      <c r="I175" s="169"/>
      <c r="J175" s="169"/>
      <c r="M175" s="164"/>
      <c r="N175" s="170"/>
      <c r="X175" s="171"/>
      <c r="AT175" s="166" t="s">
        <v>603</v>
      </c>
      <c r="AU175" s="166" t="s">
        <v>164</v>
      </c>
      <c r="AV175" s="12" t="s">
        <v>86</v>
      </c>
      <c r="AW175" s="12" t="s">
        <v>5</v>
      </c>
      <c r="AX175" s="12" t="s">
        <v>84</v>
      </c>
      <c r="AY175" s="166" t="s">
        <v>165</v>
      </c>
    </row>
    <row r="176" spans="2:65" s="1" customFormat="1" ht="24.15" customHeight="1" x14ac:dyDescent="0.2">
      <c r="B176" s="138"/>
      <c r="C176" s="139" t="s">
        <v>231</v>
      </c>
      <c r="D176" s="139" t="s">
        <v>170</v>
      </c>
      <c r="E176" s="140" t="s">
        <v>1364</v>
      </c>
      <c r="F176" s="141" t="s">
        <v>1699</v>
      </c>
      <c r="G176" s="142" t="s">
        <v>1366</v>
      </c>
      <c r="H176" s="143">
        <v>634.14400000000001</v>
      </c>
      <c r="I176" s="144"/>
      <c r="J176" s="144"/>
      <c r="K176" s="145">
        <f>ROUND(P176*H176,2)</f>
        <v>0</v>
      </c>
      <c r="L176" s="146"/>
      <c r="M176" s="33"/>
      <c r="N176" s="147" t="s">
        <v>3</v>
      </c>
      <c r="O176" s="148" t="s">
        <v>45</v>
      </c>
      <c r="P176" s="149">
        <f>I176+J176</f>
        <v>0</v>
      </c>
      <c r="Q176" s="149">
        <f>ROUND(I176*H176,2)</f>
        <v>0</v>
      </c>
      <c r="R176" s="149">
        <f>ROUND(J176*H176,2)</f>
        <v>0</v>
      </c>
      <c r="T176" s="150">
        <f>S176*H176</f>
        <v>0</v>
      </c>
      <c r="U176" s="150">
        <v>0</v>
      </c>
      <c r="V176" s="150">
        <f>U176*H176</f>
        <v>0</v>
      </c>
      <c r="W176" s="150">
        <v>0</v>
      </c>
      <c r="X176" s="151">
        <f>W176*H176</f>
        <v>0</v>
      </c>
      <c r="AR176" s="152" t="s">
        <v>174</v>
      </c>
      <c r="AT176" s="152" t="s">
        <v>170</v>
      </c>
      <c r="AU176" s="152" t="s">
        <v>164</v>
      </c>
      <c r="AY176" s="18" t="s">
        <v>165</v>
      </c>
      <c r="BE176" s="153">
        <f>IF(O176="základní",K176,0)</f>
        <v>0</v>
      </c>
      <c r="BF176" s="153">
        <f>IF(O176="snížená",K176,0)</f>
        <v>0</v>
      </c>
      <c r="BG176" s="153">
        <f>IF(O176="zákl. přenesená",K176,0)</f>
        <v>0</v>
      </c>
      <c r="BH176" s="153">
        <f>IF(O176="sníž. přenesená",K176,0)</f>
        <v>0</v>
      </c>
      <c r="BI176" s="153">
        <f>IF(O176="nulová",K176,0)</f>
        <v>0</v>
      </c>
      <c r="BJ176" s="18" t="s">
        <v>84</v>
      </c>
      <c r="BK176" s="153">
        <f>ROUND(P176*H176,2)</f>
        <v>0</v>
      </c>
      <c r="BL176" s="18" t="s">
        <v>174</v>
      </c>
      <c r="BM176" s="152" t="s">
        <v>2588</v>
      </c>
    </row>
    <row r="177" spans="2:65" s="12" customFormat="1" x14ac:dyDescent="0.2">
      <c r="B177" s="164"/>
      <c r="D177" s="165" t="s">
        <v>603</v>
      </c>
      <c r="E177" s="166" t="s">
        <v>3</v>
      </c>
      <c r="F177" s="167" t="s">
        <v>2589</v>
      </c>
      <c r="H177" s="168">
        <v>634.14400000000001</v>
      </c>
      <c r="I177" s="169"/>
      <c r="J177" s="169"/>
      <c r="M177" s="164"/>
      <c r="N177" s="170"/>
      <c r="X177" s="171"/>
      <c r="AT177" s="166" t="s">
        <v>603</v>
      </c>
      <c r="AU177" s="166" t="s">
        <v>164</v>
      </c>
      <c r="AV177" s="12" t="s">
        <v>86</v>
      </c>
      <c r="AW177" s="12" t="s">
        <v>5</v>
      </c>
      <c r="AX177" s="12" t="s">
        <v>84</v>
      </c>
      <c r="AY177" s="166" t="s">
        <v>165</v>
      </c>
    </row>
    <row r="178" spans="2:65" s="1" customFormat="1" ht="24.15" customHeight="1" x14ac:dyDescent="0.2">
      <c r="B178" s="138"/>
      <c r="C178" s="139" t="s">
        <v>235</v>
      </c>
      <c r="D178" s="139" t="s">
        <v>170</v>
      </c>
      <c r="E178" s="140" t="s">
        <v>1702</v>
      </c>
      <c r="F178" s="141" t="s">
        <v>1703</v>
      </c>
      <c r="G178" s="142" t="s">
        <v>597</v>
      </c>
      <c r="H178" s="143">
        <v>64.816000000000003</v>
      </c>
      <c r="I178" s="144"/>
      <c r="J178" s="144"/>
      <c r="K178" s="145">
        <f>ROUND(P178*H178,2)</f>
        <v>0</v>
      </c>
      <c r="L178" s="146"/>
      <c r="M178" s="33"/>
      <c r="N178" s="147" t="s">
        <v>3</v>
      </c>
      <c r="O178" s="148" t="s">
        <v>45</v>
      </c>
      <c r="P178" s="149">
        <f>I178+J178</f>
        <v>0</v>
      </c>
      <c r="Q178" s="149">
        <f>ROUND(I178*H178,2)</f>
        <v>0</v>
      </c>
      <c r="R178" s="149">
        <f>ROUND(J178*H178,2)</f>
        <v>0</v>
      </c>
      <c r="T178" s="150">
        <f>S178*H178</f>
        <v>0</v>
      </c>
      <c r="U178" s="150">
        <v>0</v>
      </c>
      <c r="V178" s="150">
        <f>U178*H178</f>
        <v>0</v>
      </c>
      <c r="W178" s="150">
        <v>0</v>
      </c>
      <c r="X178" s="151">
        <f>W178*H178</f>
        <v>0</v>
      </c>
      <c r="AR178" s="152" t="s">
        <v>174</v>
      </c>
      <c r="AT178" s="152" t="s">
        <v>170</v>
      </c>
      <c r="AU178" s="152" t="s">
        <v>164</v>
      </c>
      <c r="AY178" s="18" t="s">
        <v>165</v>
      </c>
      <c r="BE178" s="153">
        <f>IF(O178="základní",K178,0)</f>
        <v>0</v>
      </c>
      <c r="BF178" s="153">
        <f>IF(O178="snížená",K178,0)</f>
        <v>0</v>
      </c>
      <c r="BG178" s="153">
        <f>IF(O178="zákl. přenesená",K178,0)</f>
        <v>0</v>
      </c>
      <c r="BH178" s="153">
        <f>IF(O178="sníž. přenesená",K178,0)</f>
        <v>0</v>
      </c>
      <c r="BI178" s="153">
        <f>IF(O178="nulová",K178,0)</f>
        <v>0</v>
      </c>
      <c r="BJ178" s="18" t="s">
        <v>84</v>
      </c>
      <c r="BK178" s="153">
        <f>ROUND(P178*H178,2)</f>
        <v>0</v>
      </c>
      <c r="BL178" s="18" t="s">
        <v>174</v>
      </c>
      <c r="BM178" s="152" t="s">
        <v>2590</v>
      </c>
    </row>
    <row r="179" spans="2:65" s="14" customFormat="1" x14ac:dyDescent="0.2">
      <c r="B179" s="185"/>
      <c r="D179" s="165" t="s">
        <v>603</v>
      </c>
      <c r="E179" s="186" t="s">
        <v>3</v>
      </c>
      <c r="F179" s="187" t="s">
        <v>1664</v>
      </c>
      <c r="H179" s="186" t="s">
        <v>3</v>
      </c>
      <c r="I179" s="188"/>
      <c r="J179" s="188"/>
      <c r="M179" s="185"/>
      <c r="N179" s="189"/>
      <c r="X179" s="190"/>
      <c r="AT179" s="186" t="s">
        <v>603</v>
      </c>
      <c r="AU179" s="186" t="s">
        <v>164</v>
      </c>
      <c r="AV179" s="14" t="s">
        <v>84</v>
      </c>
      <c r="AW179" s="14" t="s">
        <v>5</v>
      </c>
      <c r="AX179" s="14" t="s">
        <v>76</v>
      </c>
      <c r="AY179" s="186" t="s">
        <v>165</v>
      </c>
    </row>
    <row r="180" spans="2:65" s="12" customFormat="1" x14ac:dyDescent="0.2">
      <c r="B180" s="164"/>
      <c r="D180" s="165" t="s">
        <v>603</v>
      </c>
      <c r="E180" s="166" t="s">
        <v>3</v>
      </c>
      <c r="F180" s="167" t="s">
        <v>2591</v>
      </c>
      <c r="H180" s="168">
        <v>56</v>
      </c>
      <c r="I180" s="169"/>
      <c r="J180" s="169"/>
      <c r="M180" s="164"/>
      <c r="N180" s="170"/>
      <c r="X180" s="171"/>
      <c r="AT180" s="166" t="s">
        <v>603</v>
      </c>
      <c r="AU180" s="166" t="s">
        <v>164</v>
      </c>
      <c r="AV180" s="12" t="s">
        <v>86</v>
      </c>
      <c r="AW180" s="12" t="s">
        <v>5</v>
      </c>
      <c r="AX180" s="12" t="s">
        <v>76</v>
      </c>
      <c r="AY180" s="166" t="s">
        <v>165</v>
      </c>
    </row>
    <row r="181" spans="2:65" s="12" customFormat="1" x14ac:dyDescent="0.2">
      <c r="B181" s="164"/>
      <c r="D181" s="165" t="s">
        <v>603</v>
      </c>
      <c r="E181" s="166" t="s">
        <v>3</v>
      </c>
      <c r="F181" s="167" t="s">
        <v>2592</v>
      </c>
      <c r="H181" s="168">
        <v>-13.738</v>
      </c>
      <c r="I181" s="169"/>
      <c r="J181" s="169"/>
      <c r="M181" s="164"/>
      <c r="N181" s="170"/>
      <c r="X181" s="171"/>
      <c r="AT181" s="166" t="s">
        <v>603</v>
      </c>
      <c r="AU181" s="166" t="s">
        <v>164</v>
      </c>
      <c r="AV181" s="12" t="s">
        <v>86</v>
      </c>
      <c r="AW181" s="12" t="s">
        <v>5</v>
      </c>
      <c r="AX181" s="12" t="s">
        <v>76</v>
      </c>
      <c r="AY181" s="166" t="s">
        <v>165</v>
      </c>
    </row>
    <row r="182" spans="2:65" s="14" customFormat="1" x14ac:dyDescent="0.2">
      <c r="B182" s="185"/>
      <c r="D182" s="165" t="s">
        <v>603</v>
      </c>
      <c r="E182" s="186" t="s">
        <v>3</v>
      </c>
      <c r="F182" s="187" t="s">
        <v>1707</v>
      </c>
      <c r="H182" s="186" t="s">
        <v>3</v>
      </c>
      <c r="I182" s="188"/>
      <c r="J182" s="188"/>
      <c r="M182" s="185"/>
      <c r="N182" s="189"/>
      <c r="X182" s="190"/>
      <c r="AT182" s="186" t="s">
        <v>603</v>
      </c>
      <c r="AU182" s="186" t="s">
        <v>164</v>
      </c>
      <c r="AV182" s="14" t="s">
        <v>84</v>
      </c>
      <c r="AW182" s="14" t="s">
        <v>5</v>
      </c>
      <c r="AX182" s="14" t="s">
        <v>76</v>
      </c>
      <c r="AY182" s="186" t="s">
        <v>165</v>
      </c>
    </row>
    <row r="183" spans="2:65" s="12" customFormat="1" x14ac:dyDescent="0.2">
      <c r="B183" s="164"/>
      <c r="D183" s="165" t="s">
        <v>603</v>
      </c>
      <c r="E183" s="166" t="s">
        <v>3</v>
      </c>
      <c r="F183" s="167" t="s">
        <v>2572</v>
      </c>
      <c r="H183" s="168">
        <v>25.388999999999999</v>
      </c>
      <c r="I183" s="169"/>
      <c r="J183" s="169"/>
      <c r="M183" s="164"/>
      <c r="N183" s="170"/>
      <c r="X183" s="171"/>
      <c r="AT183" s="166" t="s">
        <v>603</v>
      </c>
      <c r="AU183" s="166" t="s">
        <v>164</v>
      </c>
      <c r="AV183" s="12" t="s">
        <v>86</v>
      </c>
      <c r="AW183" s="12" t="s">
        <v>5</v>
      </c>
      <c r="AX183" s="12" t="s">
        <v>76</v>
      </c>
      <c r="AY183" s="166" t="s">
        <v>165</v>
      </c>
    </row>
    <row r="184" spans="2:65" s="12" customFormat="1" x14ac:dyDescent="0.2">
      <c r="B184" s="164"/>
      <c r="D184" s="165" t="s">
        <v>603</v>
      </c>
      <c r="E184" s="166" t="s">
        <v>3</v>
      </c>
      <c r="F184" s="167" t="s">
        <v>2593</v>
      </c>
      <c r="H184" s="168">
        <v>-2.835</v>
      </c>
      <c r="I184" s="169"/>
      <c r="J184" s="169"/>
      <c r="M184" s="164"/>
      <c r="N184" s="170"/>
      <c r="X184" s="171"/>
      <c r="AT184" s="166" t="s">
        <v>603</v>
      </c>
      <c r="AU184" s="166" t="s">
        <v>164</v>
      </c>
      <c r="AV184" s="12" t="s">
        <v>86</v>
      </c>
      <c r="AW184" s="12" t="s">
        <v>5</v>
      </c>
      <c r="AX184" s="12" t="s">
        <v>76</v>
      </c>
      <c r="AY184" s="166" t="s">
        <v>165</v>
      </c>
    </row>
    <row r="185" spans="2:65" s="13" customFormat="1" x14ac:dyDescent="0.2">
      <c r="B185" s="172"/>
      <c r="D185" s="165" t="s">
        <v>603</v>
      </c>
      <c r="E185" s="173" t="s">
        <v>3</v>
      </c>
      <c r="F185" s="174" t="s">
        <v>606</v>
      </c>
      <c r="H185" s="175">
        <v>64.816000000000003</v>
      </c>
      <c r="I185" s="176"/>
      <c r="J185" s="176"/>
      <c r="M185" s="172"/>
      <c r="N185" s="177"/>
      <c r="X185" s="178"/>
      <c r="AT185" s="173" t="s">
        <v>603</v>
      </c>
      <c r="AU185" s="173" t="s">
        <v>164</v>
      </c>
      <c r="AV185" s="13" t="s">
        <v>174</v>
      </c>
      <c r="AW185" s="13" t="s">
        <v>5</v>
      </c>
      <c r="AX185" s="13" t="s">
        <v>84</v>
      </c>
      <c r="AY185" s="173" t="s">
        <v>165</v>
      </c>
    </row>
    <row r="186" spans="2:65" s="1" customFormat="1" ht="16.5" customHeight="1" x14ac:dyDescent="0.2">
      <c r="B186" s="138"/>
      <c r="C186" s="154" t="s">
        <v>239</v>
      </c>
      <c r="D186" s="154" t="s">
        <v>162</v>
      </c>
      <c r="E186" s="155" t="s">
        <v>1709</v>
      </c>
      <c r="F186" s="156" t="s">
        <v>1710</v>
      </c>
      <c r="G186" s="157" t="s">
        <v>1366</v>
      </c>
      <c r="H186" s="158">
        <v>3282.8690000000001</v>
      </c>
      <c r="I186" s="159"/>
      <c r="J186" s="160"/>
      <c r="K186" s="161">
        <f>ROUND(P186*H186,2)</f>
        <v>0</v>
      </c>
      <c r="L186" s="160"/>
      <c r="M186" s="162"/>
      <c r="N186" s="163" t="s">
        <v>3</v>
      </c>
      <c r="O186" s="148" t="s">
        <v>45</v>
      </c>
      <c r="P186" s="149">
        <f>I186+J186</f>
        <v>0</v>
      </c>
      <c r="Q186" s="149">
        <f>ROUND(I186*H186,2)</f>
        <v>0</v>
      </c>
      <c r="R186" s="149">
        <f>ROUND(J186*H186,2)</f>
        <v>0</v>
      </c>
      <c r="T186" s="150">
        <f>S186*H186</f>
        <v>0</v>
      </c>
      <c r="U186" s="150">
        <v>1</v>
      </c>
      <c r="V186" s="150">
        <f>U186*H186</f>
        <v>3282.8690000000001</v>
      </c>
      <c r="W186" s="150">
        <v>0</v>
      </c>
      <c r="X186" s="151">
        <f>W186*H186</f>
        <v>0</v>
      </c>
      <c r="AR186" s="152" t="s">
        <v>193</v>
      </c>
      <c r="AT186" s="152" t="s">
        <v>162</v>
      </c>
      <c r="AU186" s="152" t="s">
        <v>164</v>
      </c>
      <c r="AY186" s="18" t="s">
        <v>165</v>
      </c>
      <c r="BE186" s="153">
        <f>IF(O186="základní",K186,0)</f>
        <v>0</v>
      </c>
      <c r="BF186" s="153">
        <f>IF(O186="snížená",K186,0)</f>
        <v>0</v>
      </c>
      <c r="BG186" s="153">
        <f>IF(O186="zákl. přenesená",K186,0)</f>
        <v>0</v>
      </c>
      <c r="BH186" s="153">
        <f>IF(O186="sníž. přenesená",K186,0)</f>
        <v>0</v>
      </c>
      <c r="BI186" s="153">
        <f>IF(O186="nulová",K186,0)</f>
        <v>0</v>
      </c>
      <c r="BJ186" s="18" t="s">
        <v>84</v>
      </c>
      <c r="BK186" s="153">
        <f>ROUND(P186*H186,2)</f>
        <v>0</v>
      </c>
      <c r="BL186" s="18" t="s">
        <v>174</v>
      </c>
      <c r="BM186" s="152" t="s">
        <v>2594</v>
      </c>
    </row>
    <row r="187" spans="2:65" s="12" customFormat="1" x14ac:dyDescent="0.2">
      <c r="B187" s="164"/>
      <c r="D187" s="165" t="s">
        <v>603</v>
      </c>
      <c r="E187" s="166" t="s">
        <v>3</v>
      </c>
      <c r="F187" s="167" t="s">
        <v>2595</v>
      </c>
      <c r="H187" s="168">
        <v>3166.2</v>
      </c>
      <c r="I187" s="169"/>
      <c r="J187" s="169"/>
      <c r="M187" s="164"/>
      <c r="N187" s="170"/>
      <c r="X187" s="171"/>
      <c r="AT187" s="166" t="s">
        <v>603</v>
      </c>
      <c r="AU187" s="166" t="s">
        <v>164</v>
      </c>
      <c r="AV187" s="12" t="s">
        <v>86</v>
      </c>
      <c r="AW187" s="12" t="s">
        <v>5</v>
      </c>
      <c r="AX187" s="12" t="s">
        <v>76</v>
      </c>
      <c r="AY187" s="166" t="s">
        <v>165</v>
      </c>
    </row>
    <row r="188" spans="2:65" s="12" customFormat="1" x14ac:dyDescent="0.2">
      <c r="B188" s="164"/>
      <c r="D188" s="165" t="s">
        <v>603</v>
      </c>
      <c r="E188" s="166" t="s">
        <v>3</v>
      </c>
      <c r="F188" s="167" t="s">
        <v>2596</v>
      </c>
      <c r="H188" s="168">
        <v>116.669</v>
      </c>
      <c r="I188" s="169"/>
      <c r="J188" s="169"/>
      <c r="M188" s="164"/>
      <c r="N188" s="170"/>
      <c r="X188" s="171"/>
      <c r="AT188" s="166" t="s">
        <v>603</v>
      </c>
      <c r="AU188" s="166" t="s">
        <v>164</v>
      </c>
      <c r="AV188" s="12" t="s">
        <v>86</v>
      </c>
      <c r="AW188" s="12" t="s">
        <v>5</v>
      </c>
      <c r="AX188" s="12" t="s">
        <v>76</v>
      </c>
      <c r="AY188" s="166" t="s">
        <v>165</v>
      </c>
    </row>
    <row r="189" spans="2:65" s="13" customFormat="1" x14ac:dyDescent="0.2">
      <c r="B189" s="172"/>
      <c r="D189" s="165" t="s">
        <v>603</v>
      </c>
      <c r="E189" s="173" t="s">
        <v>3</v>
      </c>
      <c r="F189" s="174" t="s">
        <v>606</v>
      </c>
      <c r="H189" s="175">
        <v>3282.8690000000001</v>
      </c>
      <c r="I189" s="176"/>
      <c r="J189" s="176"/>
      <c r="M189" s="172"/>
      <c r="N189" s="177"/>
      <c r="X189" s="178"/>
      <c r="AT189" s="173" t="s">
        <v>603</v>
      </c>
      <c r="AU189" s="173" t="s">
        <v>164</v>
      </c>
      <c r="AV189" s="13" t="s">
        <v>174</v>
      </c>
      <c r="AW189" s="13" t="s">
        <v>5</v>
      </c>
      <c r="AX189" s="13" t="s">
        <v>84</v>
      </c>
      <c r="AY189" s="173" t="s">
        <v>165</v>
      </c>
    </row>
    <row r="190" spans="2:65" s="11" customFormat="1" ht="20.9" customHeight="1" x14ac:dyDescent="0.25">
      <c r="B190" s="125"/>
      <c r="D190" s="126" t="s">
        <v>75</v>
      </c>
      <c r="E190" s="136" t="s">
        <v>239</v>
      </c>
      <c r="F190" s="136" t="s">
        <v>1716</v>
      </c>
      <c r="I190" s="128"/>
      <c r="J190" s="128"/>
      <c r="K190" s="137">
        <f>BK190</f>
        <v>0</v>
      </c>
      <c r="M190" s="125"/>
      <c r="N190" s="130"/>
      <c r="Q190" s="131">
        <f>SUM(Q191:Q211)</f>
        <v>0</v>
      </c>
      <c r="R190" s="131">
        <f>SUM(R191:R211)</f>
        <v>0</v>
      </c>
      <c r="T190" s="132">
        <f>SUM(T191:T211)</f>
        <v>0</v>
      </c>
      <c r="V190" s="132">
        <f>SUM(V191:V211)</f>
        <v>1.3074000000000001E-2</v>
      </c>
      <c r="X190" s="133">
        <f>SUM(X191:X211)</f>
        <v>0</v>
      </c>
      <c r="AR190" s="126" t="s">
        <v>84</v>
      </c>
      <c r="AT190" s="134" t="s">
        <v>75</v>
      </c>
      <c r="AU190" s="134" t="s">
        <v>86</v>
      </c>
      <c r="AY190" s="126" t="s">
        <v>165</v>
      </c>
      <c r="BK190" s="135">
        <f>SUM(BK191:BK211)</f>
        <v>0</v>
      </c>
    </row>
    <row r="191" spans="2:65" s="1" customFormat="1" ht="24.15" customHeight="1" x14ac:dyDescent="0.2">
      <c r="B191" s="138"/>
      <c r="C191" s="139" t="s">
        <v>243</v>
      </c>
      <c r="D191" s="139" t="s">
        <v>170</v>
      </c>
      <c r="E191" s="140" t="s">
        <v>1717</v>
      </c>
      <c r="F191" s="141" t="s">
        <v>1718</v>
      </c>
      <c r="G191" s="142" t="s">
        <v>991</v>
      </c>
      <c r="H191" s="143">
        <v>435.8</v>
      </c>
      <c r="I191" s="144"/>
      <c r="J191" s="144"/>
      <c r="K191" s="145">
        <f>ROUND(P191*H191,2)</f>
        <v>0</v>
      </c>
      <c r="L191" s="146"/>
      <c r="M191" s="33"/>
      <c r="N191" s="147" t="s">
        <v>3</v>
      </c>
      <c r="O191" s="148" t="s">
        <v>45</v>
      </c>
      <c r="P191" s="149">
        <f>I191+J191</f>
        <v>0</v>
      </c>
      <c r="Q191" s="149">
        <f>ROUND(I191*H191,2)</f>
        <v>0</v>
      </c>
      <c r="R191" s="149">
        <f>ROUND(J191*H191,2)</f>
        <v>0</v>
      </c>
      <c r="T191" s="150">
        <f>S191*H191</f>
        <v>0</v>
      </c>
      <c r="U191" s="150">
        <v>0</v>
      </c>
      <c r="V191" s="150">
        <f>U191*H191</f>
        <v>0</v>
      </c>
      <c r="W191" s="150">
        <v>0</v>
      </c>
      <c r="X191" s="151">
        <f>W191*H191</f>
        <v>0</v>
      </c>
      <c r="AR191" s="152" t="s">
        <v>174</v>
      </c>
      <c r="AT191" s="152" t="s">
        <v>170</v>
      </c>
      <c r="AU191" s="152" t="s">
        <v>164</v>
      </c>
      <c r="AY191" s="18" t="s">
        <v>165</v>
      </c>
      <c r="BE191" s="153">
        <f>IF(O191="základní",K191,0)</f>
        <v>0</v>
      </c>
      <c r="BF191" s="153">
        <f>IF(O191="snížená",K191,0)</f>
        <v>0</v>
      </c>
      <c r="BG191" s="153">
        <f>IF(O191="zákl. přenesená",K191,0)</f>
        <v>0</v>
      </c>
      <c r="BH191" s="153">
        <f>IF(O191="sníž. přenesená",K191,0)</f>
        <v>0</v>
      </c>
      <c r="BI191" s="153">
        <f>IF(O191="nulová",K191,0)</f>
        <v>0</v>
      </c>
      <c r="BJ191" s="18" t="s">
        <v>84</v>
      </c>
      <c r="BK191" s="153">
        <f>ROUND(P191*H191,2)</f>
        <v>0</v>
      </c>
      <c r="BL191" s="18" t="s">
        <v>174</v>
      </c>
      <c r="BM191" s="152" t="s">
        <v>2597</v>
      </c>
    </row>
    <row r="192" spans="2:65" s="14" customFormat="1" ht="20" x14ac:dyDescent="0.2">
      <c r="B192" s="185"/>
      <c r="D192" s="165" t="s">
        <v>603</v>
      </c>
      <c r="E192" s="186" t="s">
        <v>3</v>
      </c>
      <c r="F192" s="187" t="s">
        <v>1652</v>
      </c>
      <c r="H192" s="186" t="s">
        <v>3</v>
      </c>
      <c r="I192" s="188"/>
      <c r="J192" s="188"/>
      <c r="M192" s="185"/>
      <c r="N192" s="189"/>
      <c r="X192" s="190"/>
      <c r="AT192" s="186" t="s">
        <v>603</v>
      </c>
      <c r="AU192" s="186" t="s">
        <v>164</v>
      </c>
      <c r="AV192" s="14" t="s">
        <v>84</v>
      </c>
      <c r="AW192" s="14" t="s">
        <v>5</v>
      </c>
      <c r="AX192" s="14" t="s">
        <v>76</v>
      </c>
      <c r="AY192" s="186" t="s">
        <v>165</v>
      </c>
    </row>
    <row r="193" spans="2:65" s="12" customFormat="1" x14ac:dyDescent="0.2">
      <c r="B193" s="164"/>
      <c r="D193" s="165" t="s">
        <v>603</v>
      </c>
      <c r="E193" s="166" t="s">
        <v>3</v>
      </c>
      <c r="F193" s="167" t="s">
        <v>2598</v>
      </c>
      <c r="H193" s="168">
        <v>435.8</v>
      </c>
      <c r="I193" s="169"/>
      <c r="J193" s="169"/>
      <c r="M193" s="164"/>
      <c r="N193" s="170"/>
      <c r="X193" s="171"/>
      <c r="AT193" s="166" t="s">
        <v>603</v>
      </c>
      <c r="AU193" s="166" t="s">
        <v>164</v>
      </c>
      <c r="AV193" s="12" t="s">
        <v>86</v>
      </c>
      <c r="AW193" s="12" t="s">
        <v>5</v>
      </c>
      <c r="AX193" s="12" t="s">
        <v>84</v>
      </c>
      <c r="AY193" s="166" t="s">
        <v>165</v>
      </c>
    </row>
    <row r="194" spans="2:65" s="1" customFormat="1" ht="24.15" customHeight="1" x14ac:dyDescent="0.2">
      <c r="B194" s="138"/>
      <c r="C194" s="139" t="s">
        <v>249</v>
      </c>
      <c r="D194" s="139" t="s">
        <v>170</v>
      </c>
      <c r="E194" s="140" t="s">
        <v>2599</v>
      </c>
      <c r="F194" s="141" t="s">
        <v>1723</v>
      </c>
      <c r="G194" s="142" t="s">
        <v>991</v>
      </c>
      <c r="H194" s="143">
        <v>435.8</v>
      </c>
      <c r="I194" s="144"/>
      <c r="J194" s="144"/>
      <c r="K194" s="145">
        <f>ROUND(P194*H194,2)</f>
        <v>0</v>
      </c>
      <c r="L194" s="146"/>
      <c r="M194" s="33"/>
      <c r="N194" s="147" t="s">
        <v>3</v>
      </c>
      <c r="O194" s="148" t="s">
        <v>45</v>
      </c>
      <c r="P194" s="149">
        <f>I194+J194</f>
        <v>0</v>
      </c>
      <c r="Q194" s="149">
        <f>ROUND(I194*H194,2)</f>
        <v>0</v>
      </c>
      <c r="R194" s="149">
        <f>ROUND(J194*H194,2)</f>
        <v>0</v>
      </c>
      <c r="T194" s="150">
        <f>S194*H194</f>
        <v>0</v>
      </c>
      <c r="U194" s="150">
        <v>0</v>
      </c>
      <c r="V194" s="150">
        <f>U194*H194</f>
        <v>0</v>
      </c>
      <c r="W194" s="150">
        <v>0</v>
      </c>
      <c r="X194" s="151">
        <f>W194*H194</f>
        <v>0</v>
      </c>
      <c r="AR194" s="152" t="s">
        <v>174</v>
      </c>
      <c r="AT194" s="152" t="s">
        <v>170</v>
      </c>
      <c r="AU194" s="152" t="s">
        <v>164</v>
      </c>
      <c r="AY194" s="18" t="s">
        <v>165</v>
      </c>
      <c r="BE194" s="153">
        <f>IF(O194="základní",K194,0)</f>
        <v>0</v>
      </c>
      <c r="BF194" s="153">
        <f>IF(O194="snížená",K194,0)</f>
        <v>0</v>
      </c>
      <c r="BG194" s="153">
        <f>IF(O194="zákl. přenesená",K194,0)</f>
        <v>0</v>
      </c>
      <c r="BH194" s="153">
        <f>IF(O194="sníž. přenesená",K194,0)</f>
        <v>0</v>
      </c>
      <c r="BI194" s="153">
        <f>IF(O194="nulová",K194,0)</f>
        <v>0</v>
      </c>
      <c r="BJ194" s="18" t="s">
        <v>84</v>
      </c>
      <c r="BK194" s="153">
        <f>ROUND(P194*H194,2)</f>
        <v>0</v>
      </c>
      <c r="BL194" s="18" t="s">
        <v>174</v>
      </c>
      <c r="BM194" s="152" t="s">
        <v>2600</v>
      </c>
    </row>
    <row r="195" spans="2:65" s="12" customFormat="1" x14ac:dyDescent="0.2">
      <c r="B195" s="164"/>
      <c r="D195" s="165" t="s">
        <v>603</v>
      </c>
      <c r="E195" s="166" t="s">
        <v>3</v>
      </c>
      <c r="F195" s="167" t="s">
        <v>2598</v>
      </c>
      <c r="H195" s="168">
        <v>435.8</v>
      </c>
      <c r="I195" s="169"/>
      <c r="J195" s="169"/>
      <c r="M195" s="164"/>
      <c r="N195" s="170"/>
      <c r="X195" s="171"/>
      <c r="AT195" s="166" t="s">
        <v>603</v>
      </c>
      <c r="AU195" s="166" t="s">
        <v>164</v>
      </c>
      <c r="AV195" s="12" t="s">
        <v>86</v>
      </c>
      <c r="AW195" s="12" t="s">
        <v>5</v>
      </c>
      <c r="AX195" s="12" t="s">
        <v>84</v>
      </c>
      <c r="AY195" s="166" t="s">
        <v>165</v>
      </c>
    </row>
    <row r="196" spans="2:65" s="1" customFormat="1" ht="16.5" customHeight="1" x14ac:dyDescent="0.2">
      <c r="B196" s="138"/>
      <c r="C196" s="154" t="s">
        <v>9</v>
      </c>
      <c r="D196" s="154" t="s">
        <v>162</v>
      </c>
      <c r="E196" s="155" t="s">
        <v>1726</v>
      </c>
      <c r="F196" s="156" t="s">
        <v>1727</v>
      </c>
      <c r="G196" s="157" t="s">
        <v>842</v>
      </c>
      <c r="H196" s="158">
        <v>13.074</v>
      </c>
      <c r="I196" s="159"/>
      <c r="J196" s="160"/>
      <c r="K196" s="161">
        <f>ROUND(P196*H196,2)</f>
        <v>0</v>
      </c>
      <c r="L196" s="160"/>
      <c r="M196" s="162"/>
      <c r="N196" s="163" t="s">
        <v>3</v>
      </c>
      <c r="O196" s="148" t="s">
        <v>45</v>
      </c>
      <c r="P196" s="149">
        <f>I196+J196</f>
        <v>0</v>
      </c>
      <c r="Q196" s="149">
        <f>ROUND(I196*H196,2)</f>
        <v>0</v>
      </c>
      <c r="R196" s="149">
        <f>ROUND(J196*H196,2)</f>
        <v>0</v>
      </c>
      <c r="T196" s="150">
        <f>S196*H196</f>
        <v>0</v>
      </c>
      <c r="U196" s="150">
        <v>1E-3</v>
      </c>
      <c r="V196" s="150">
        <f>U196*H196</f>
        <v>1.3074000000000001E-2</v>
      </c>
      <c r="W196" s="150">
        <v>0</v>
      </c>
      <c r="X196" s="151">
        <f>W196*H196</f>
        <v>0</v>
      </c>
      <c r="AR196" s="152" t="s">
        <v>193</v>
      </c>
      <c r="AT196" s="152" t="s">
        <v>162</v>
      </c>
      <c r="AU196" s="152" t="s">
        <v>164</v>
      </c>
      <c r="AY196" s="18" t="s">
        <v>165</v>
      </c>
      <c r="BE196" s="153">
        <f>IF(O196="základní",K196,0)</f>
        <v>0</v>
      </c>
      <c r="BF196" s="153">
        <f>IF(O196="snížená",K196,0)</f>
        <v>0</v>
      </c>
      <c r="BG196" s="153">
        <f>IF(O196="zákl. přenesená",K196,0)</f>
        <v>0</v>
      </c>
      <c r="BH196" s="153">
        <f>IF(O196="sníž. přenesená",K196,0)</f>
        <v>0</v>
      </c>
      <c r="BI196" s="153">
        <f>IF(O196="nulová",K196,0)</f>
        <v>0</v>
      </c>
      <c r="BJ196" s="18" t="s">
        <v>84</v>
      </c>
      <c r="BK196" s="153">
        <f>ROUND(P196*H196,2)</f>
        <v>0</v>
      </c>
      <c r="BL196" s="18" t="s">
        <v>174</v>
      </c>
      <c r="BM196" s="152" t="s">
        <v>2601</v>
      </c>
    </row>
    <row r="197" spans="2:65" s="12" customFormat="1" x14ac:dyDescent="0.2">
      <c r="B197" s="164"/>
      <c r="D197" s="165" t="s">
        <v>603</v>
      </c>
      <c r="E197" s="166" t="s">
        <v>3</v>
      </c>
      <c r="F197" s="167" t="s">
        <v>2602</v>
      </c>
      <c r="H197" s="168">
        <v>13.074</v>
      </c>
      <c r="I197" s="169"/>
      <c r="J197" s="169"/>
      <c r="M197" s="164"/>
      <c r="N197" s="170"/>
      <c r="X197" s="171"/>
      <c r="AT197" s="166" t="s">
        <v>603</v>
      </c>
      <c r="AU197" s="166" t="s">
        <v>164</v>
      </c>
      <c r="AV197" s="12" t="s">
        <v>86</v>
      </c>
      <c r="AW197" s="12" t="s">
        <v>5</v>
      </c>
      <c r="AX197" s="12" t="s">
        <v>84</v>
      </c>
      <c r="AY197" s="166" t="s">
        <v>165</v>
      </c>
    </row>
    <row r="198" spans="2:65" s="1" customFormat="1" ht="24.15" customHeight="1" x14ac:dyDescent="0.2">
      <c r="B198" s="138"/>
      <c r="C198" s="139" t="s">
        <v>257</v>
      </c>
      <c r="D198" s="139" t="s">
        <v>170</v>
      </c>
      <c r="E198" s="140" t="s">
        <v>2603</v>
      </c>
      <c r="F198" s="141" t="s">
        <v>1731</v>
      </c>
      <c r="G198" s="142" t="s">
        <v>991</v>
      </c>
      <c r="H198" s="143">
        <v>435.8</v>
      </c>
      <c r="I198" s="144"/>
      <c r="J198" s="144"/>
      <c r="K198" s="145">
        <f>ROUND(P198*H198,2)</f>
        <v>0</v>
      </c>
      <c r="L198" s="146"/>
      <c r="M198" s="33"/>
      <c r="N198" s="147" t="s">
        <v>3</v>
      </c>
      <c r="O198" s="148" t="s">
        <v>45</v>
      </c>
      <c r="P198" s="149">
        <f>I198+J198</f>
        <v>0</v>
      </c>
      <c r="Q198" s="149">
        <f>ROUND(I198*H198,2)</f>
        <v>0</v>
      </c>
      <c r="R198" s="149">
        <f>ROUND(J198*H198,2)</f>
        <v>0</v>
      </c>
      <c r="T198" s="150">
        <f>S198*H198</f>
        <v>0</v>
      </c>
      <c r="U198" s="150">
        <v>0</v>
      </c>
      <c r="V198" s="150">
        <f>U198*H198</f>
        <v>0</v>
      </c>
      <c r="W198" s="150">
        <v>0</v>
      </c>
      <c r="X198" s="151">
        <f>W198*H198</f>
        <v>0</v>
      </c>
      <c r="AR198" s="152" t="s">
        <v>174</v>
      </c>
      <c r="AT198" s="152" t="s">
        <v>170</v>
      </c>
      <c r="AU198" s="152" t="s">
        <v>164</v>
      </c>
      <c r="AY198" s="18" t="s">
        <v>165</v>
      </c>
      <c r="BE198" s="153">
        <f>IF(O198="základní",K198,0)</f>
        <v>0</v>
      </c>
      <c r="BF198" s="153">
        <f>IF(O198="snížená",K198,0)</f>
        <v>0</v>
      </c>
      <c r="BG198" s="153">
        <f>IF(O198="zákl. přenesená",K198,0)</f>
        <v>0</v>
      </c>
      <c r="BH198" s="153">
        <f>IF(O198="sníž. přenesená",K198,0)</f>
        <v>0</v>
      </c>
      <c r="BI198" s="153">
        <f>IF(O198="nulová",K198,0)</f>
        <v>0</v>
      </c>
      <c r="BJ198" s="18" t="s">
        <v>84</v>
      </c>
      <c r="BK198" s="153">
        <f>ROUND(P198*H198,2)</f>
        <v>0</v>
      </c>
      <c r="BL198" s="18" t="s">
        <v>174</v>
      </c>
      <c r="BM198" s="152" t="s">
        <v>2604</v>
      </c>
    </row>
    <row r="199" spans="2:65" s="14" customFormat="1" x14ac:dyDescent="0.2">
      <c r="B199" s="185"/>
      <c r="D199" s="165" t="s">
        <v>603</v>
      </c>
      <c r="E199" s="186" t="s">
        <v>3</v>
      </c>
      <c r="F199" s="187" t="s">
        <v>1733</v>
      </c>
      <c r="H199" s="186" t="s">
        <v>3</v>
      </c>
      <c r="I199" s="188"/>
      <c r="J199" s="188"/>
      <c r="M199" s="185"/>
      <c r="N199" s="189"/>
      <c r="X199" s="190"/>
      <c r="AT199" s="186" t="s">
        <v>603</v>
      </c>
      <c r="AU199" s="186" t="s">
        <v>164</v>
      </c>
      <c r="AV199" s="14" t="s">
        <v>84</v>
      </c>
      <c r="AW199" s="14" t="s">
        <v>5</v>
      </c>
      <c r="AX199" s="14" t="s">
        <v>76</v>
      </c>
      <c r="AY199" s="186" t="s">
        <v>165</v>
      </c>
    </row>
    <row r="200" spans="2:65" s="12" customFormat="1" x14ac:dyDescent="0.2">
      <c r="B200" s="164"/>
      <c r="D200" s="165" t="s">
        <v>603</v>
      </c>
      <c r="E200" s="166" t="s">
        <v>3</v>
      </c>
      <c r="F200" s="167" t="s">
        <v>2598</v>
      </c>
      <c r="H200" s="168">
        <v>435.8</v>
      </c>
      <c r="I200" s="169"/>
      <c r="J200" s="169"/>
      <c r="M200" s="164"/>
      <c r="N200" s="170"/>
      <c r="X200" s="171"/>
      <c r="AT200" s="166" t="s">
        <v>603</v>
      </c>
      <c r="AU200" s="166" t="s">
        <v>164</v>
      </c>
      <c r="AV200" s="12" t="s">
        <v>86</v>
      </c>
      <c r="AW200" s="12" t="s">
        <v>5</v>
      </c>
      <c r="AX200" s="12" t="s">
        <v>84</v>
      </c>
      <c r="AY200" s="166" t="s">
        <v>165</v>
      </c>
    </row>
    <row r="201" spans="2:65" s="1" customFormat="1" ht="24.15" customHeight="1" x14ac:dyDescent="0.2">
      <c r="B201" s="138"/>
      <c r="C201" s="139" t="s">
        <v>261</v>
      </c>
      <c r="D201" s="139" t="s">
        <v>170</v>
      </c>
      <c r="E201" s="140" t="s">
        <v>1734</v>
      </c>
      <c r="F201" s="141" t="s">
        <v>1735</v>
      </c>
      <c r="G201" s="142" t="s">
        <v>991</v>
      </c>
      <c r="H201" s="143">
        <v>2411.4499999999998</v>
      </c>
      <c r="I201" s="144"/>
      <c r="J201" s="144"/>
      <c r="K201" s="145">
        <f>ROUND(P201*H201,2)</f>
        <v>0</v>
      </c>
      <c r="L201" s="146"/>
      <c r="M201" s="33"/>
      <c r="N201" s="147" t="s">
        <v>3</v>
      </c>
      <c r="O201" s="148" t="s">
        <v>45</v>
      </c>
      <c r="P201" s="149">
        <f>I201+J201</f>
        <v>0</v>
      </c>
      <c r="Q201" s="149">
        <f>ROUND(I201*H201,2)</f>
        <v>0</v>
      </c>
      <c r="R201" s="149">
        <f>ROUND(J201*H201,2)</f>
        <v>0</v>
      </c>
      <c r="T201" s="150">
        <f>S201*H201</f>
        <v>0</v>
      </c>
      <c r="U201" s="150">
        <v>0</v>
      </c>
      <c r="V201" s="150">
        <f>U201*H201</f>
        <v>0</v>
      </c>
      <c r="W201" s="150">
        <v>0</v>
      </c>
      <c r="X201" s="151">
        <f>W201*H201</f>
        <v>0</v>
      </c>
      <c r="AR201" s="152" t="s">
        <v>174</v>
      </c>
      <c r="AT201" s="152" t="s">
        <v>170</v>
      </c>
      <c r="AU201" s="152" t="s">
        <v>164</v>
      </c>
      <c r="AY201" s="18" t="s">
        <v>165</v>
      </c>
      <c r="BE201" s="153">
        <f>IF(O201="základní",K201,0)</f>
        <v>0</v>
      </c>
      <c r="BF201" s="153">
        <f>IF(O201="snížená",K201,0)</f>
        <v>0</v>
      </c>
      <c r="BG201" s="153">
        <f>IF(O201="zákl. přenesená",K201,0)</f>
        <v>0</v>
      </c>
      <c r="BH201" s="153">
        <f>IF(O201="sníž. přenesená",K201,0)</f>
        <v>0</v>
      </c>
      <c r="BI201" s="153">
        <f>IF(O201="nulová",K201,0)</f>
        <v>0</v>
      </c>
      <c r="BJ201" s="18" t="s">
        <v>84</v>
      </c>
      <c r="BK201" s="153">
        <f>ROUND(P201*H201,2)</f>
        <v>0</v>
      </c>
      <c r="BL201" s="18" t="s">
        <v>174</v>
      </c>
      <c r="BM201" s="152" t="s">
        <v>2605</v>
      </c>
    </row>
    <row r="202" spans="2:65" s="14" customFormat="1" x14ac:dyDescent="0.2">
      <c r="B202" s="185"/>
      <c r="D202" s="165" t="s">
        <v>603</v>
      </c>
      <c r="E202" s="186" t="s">
        <v>3</v>
      </c>
      <c r="F202" s="187" t="s">
        <v>1737</v>
      </c>
      <c r="H202" s="186" t="s">
        <v>3</v>
      </c>
      <c r="I202" s="188"/>
      <c r="J202" s="188"/>
      <c r="M202" s="185"/>
      <c r="N202" s="189"/>
      <c r="X202" s="190"/>
      <c r="AT202" s="186" t="s">
        <v>603</v>
      </c>
      <c r="AU202" s="186" t="s">
        <v>164</v>
      </c>
      <c r="AV202" s="14" t="s">
        <v>84</v>
      </c>
      <c r="AW202" s="14" t="s">
        <v>5</v>
      </c>
      <c r="AX202" s="14" t="s">
        <v>76</v>
      </c>
      <c r="AY202" s="186" t="s">
        <v>165</v>
      </c>
    </row>
    <row r="203" spans="2:65" s="12" customFormat="1" x14ac:dyDescent="0.2">
      <c r="B203" s="164"/>
      <c r="D203" s="165" t="s">
        <v>603</v>
      </c>
      <c r="E203" s="166" t="s">
        <v>3</v>
      </c>
      <c r="F203" s="167" t="s">
        <v>2606</v>
      </c>
      <c r="H203" s="168">
        <v>2411.4499999999998</v>
      </c>
      <c r="I203" s="169"/>
      <c r="J203" s="169"/>
      <c r="M203" s="164"/>
      <c r="N203" s="170"/>
      <c r="X203" s="171"/>
      <c r="AT203" s="166" t="s">
        <v>603</v>
      </c>
      <c r="AU203" s="166" t="s">
        <v>164</v>
      </c>
      <c r="AV203" s="12" t="s">
        <v>86</v>
      </c>
      <c r="AW203" s="12" t="s">
        <v>5</v>
      </c>
      <c r="AX203" s="12" t="s">
        <v>84</v>
      </c>
      <c r="AY203" s="166" t="s">
        <v>165</v>
      </c>
    </row>
    <row r="204" spans="2:65" s="1" customFormat="1" ht="24.15" customHeight="1" x14ac:dyDescent="0.2">
      <c r="B204" s="138"/>
      <c r="C204" s="139" t="s">
        <v>265</v>
      </c>
      <c r="D204" s="139" t="s">
        <v>170</v>
      </c>
      <c r="E204" s="140" t="s">
        <v>1739</v>
      </c>
      <c r="F204" s="141" t="s">
        <v>1740</v>
      </c>
      <c r="G204" s="142" t="s">
        <v>991</v>
      </c>
      <c r="H204" s="143">
        <v>435.8</v>
      </c>
      <c r="I204" s="144"/>
      <c r="J204" s="144"/>
      <c r="K204" s="145">
        <f>ROUND(P204*H204,2)</f>
        <v>0</v>
      </c>
      <c r="L204" s="146"/>
      <c r="M204" s="33"/>
      <c r="N204" s="147" t="s">
        <v>3</v>
      </c>
      <c r="O204" s="148" t="s">
        <v>45</v>
      </c>
      <c r="P204" s="149">
        <f>I204+J204</f>
        <v>0</v>
      </c>
      <c r="Q204" s="149">
        <f>ROUND(I204*H204,2)</f>
        <v>0</v>
      </c>
      <c r="R204" s="149">
        <f>ROUND(J204*H204,2)</f>
        <v>0</v>
      </c>
      <c r="T204" s="150">
        <f>S204*H204</f>
        <v>0</v>
      </c>
      <c r="U204" s="150">
        <v>0</v>
      </c>
      <c r="V204" s="150">
        <f>U204*H204</f>
        <v>0</v>
      </c>
      <c r="W204" s="150">
        <v>0</v>
      </c>
      <c r="X204" s="151">
        <f>W204*H204</f>
        <v>0</v>
      </c>
      <c r="AR204" s="152" t="s">
        <v>174</v>
      </c>
      <c r="AT204" s="152" t="s">
        <v>170</v>
      </c>
      <c r="AU204" s="152" t="s">
        <v>164</v>
      </c>
      <c r="AY204" s="18" t="s">
        <v>165</v>
      </c>
      <c r="BE204" s="153">
        <f>IF(O204="základní",K204,0)</f>
        <v>0</v>
      </c>
      <c r="BF204" s="153">
        <f>IF(O204="snížená",K204,0)</f>
        <v>0</v>
      </c>
      <c r="BG204" s="153">
        <f>IF(O204="zákl. přenesená",K204,0)</f>
        <v>0</v>
      </c>
      <c r="BH204" s="153">
        <f>IF(O204="sníž. přenesená",K204,0)</f>
        <v>0</v>
      </c>
      <c r="BI204" s="153">
        <f>IF(O204="nulová",K204,0)</f>
        <v>0</v>
      </c>
      <c r="BJ204" s="18" t="s">
        <v>84</v>
      </c>
      <c r="BK204" s="153">
        <f>ROUND(P204*H204,2)</f>
        <v>0</v>
      </c>
      <c r="BL204" s="18" t="s">
        <v>174</v>
      </c>
      <c r="BM204" s="152" t="s">
        <v>2607</v>
      </c>
    </row>
    <row r="205" spans="2:65" s="12" customFormat="1" x14ac:dyDescent="0.2">
      <c r="B205" s="164"/>
      <c r="D205" s="165" t="s">
        <v>603</v>
      </c>
      <c r="E205" s="166" t="s">
        <v>3</v>
      </c>
      <c r="F205" s="167" t="s">
        <v>2608</v>
      </c>
      <c r="H205" s="168">
        <v>435.8</v>
      </c>
      <c r="I205" s="169"/>
      <c r="J205" s="169"/>
      <c r="M205" s="164"/>
      <c r="N205" s="170"/>
      <c r="X205" s="171"/>
      <c r="AT205" s="166" t="s">
        <v>603</v>
      </c>
      <c r="AU205" s="166" t="s">
        <v>164</v>
      </c>
      <c r="AV205" s="12" t="s">
        <v>86</v>
      </c>
      <c r="AW205" s="12" t="s">
        <v>5</v>
      </c>
      <c r="AX205" s="12" t="s">
        <v>84</v>
      </c>
      <c r="AY205" s="166" t="s">
        <v>165</v>
      </c>
    </row>
    <row r="206" spans="2:65" s="1" customFormat="1" ht="24.15" customHeight="1" x14ac:dyDescent="0.2">
      <c r="B206" s="138"/>
      <c r="C206" s="139" t="s">
        <v>269</v>
      </c>
      <c r="D206" s="139" t="s">
        <v>170</v>
      </c>
      <c r="E206" s="140" t="s">
        <v>1742</v>
      </c>
      <c r="F206" s="141" t="s">
        <v>1743</v>
      </c>
      <c r="G206" s="142" t="s">
        <v>991</v>
      </c>
      <c r="H206" s="143">
        <v>435.8</v>
      </c>
      <c r="I206" s="144"/>
      <c r="J206" s="144"/>
      <c r="K206" s="145">
        <f>ROUND(P206*H206,2)</f>
        <v>0</v>
      </c>
      <c r="L206" s="146"/>
      <c r="M206" s="33"/>
      <c r="N206" s="147" t="s">
        <v>3</v>
      </c>
      <c r="O206" s="148" t="s">
        <v>45</v>
      </c>
      <c r="P206" s="149">
        <f>I206+J206</f>
        <v>0</v>
      </c>
      <c r="Q206" s="149">
        <f>ROUND(I206*H206,2)</f>
        <v>0</v>
      </c>
      <c r="R206" s="149">
        <f>ROUND(J206*H206,2)</f>
        <v>0</v>
      </c>
      <c r="T206" s="150">
        <f>S206*H206</f>
        <v>0</v>
      </c>
      <c r="U206" s="150">
        <v>0</v>
      </c>
      <c r="V206" s="150">
        <f>U206*H206</f>
        <v>0</v>
      </c>
      <c r="W206" s="150">
        <v>0</v>
      </c>
      <c r="X206" s="151">
        <f>W206*H206</f>
        <v>0</v>
      </c>
      <c r="AR206" s="152" t="s">
        <v>174</v>
      </c>
      <c r="AT206" s="152" t="s">
        <v>170</v>
      </c>
      <c r="AU206" s="152" t="s">
        <v>164</v>
      </c>
      <c r="AY206" s="18" t="s">
        <v>165</v>
      </c>
      <c r="BE206" s="153">
        <f>IF(O206="základní",K206,0)</f>
        <v>0</v>
      </c>
      <c r="BF206" s="153">
        <f>IF(O206="snížená",K206,0)</f>
        <v>0</v>
      </c>
      <c r="BG206" s="153">
        <f>IF(O206="zákl. přenesená",K206,0)</f>
        <v>0</v>
      </c>
      <c r="BH206" s="153">
        <f>IF(O206="sníž. přenesená",K206,0)</f>
        <v>0</v>
      </c>
      <c r="BI206" s="153">
        <f>IF(O206="nulová",K206,0)</f>
        <v>0</v>
      </c>
      <c r="BJ206" s="18" t="s">
        <v>84</v>
      </c>
      <c r="BK206" s="153">
        <f>ROUND(P206*H206,2)</f>
        <v>0</v>
      </c>
      <c r="BL206" s="18" t="s">
        <v>174</v>
      </c>
      <c r="BM206" s="152" t="s">
        <v>2609</v>
      </c>
    </row>
    <row r="207" spans="2:65" s="12" customFormat="1" x14ac:dyDescent="0.2">
      <c r="B207" s="164"/>
      <c r="D207" s="165" t="s">
        <v>603</v>
      </c>
      <c r="E207" s="166" t="s">
        <v>3</v>
      </c>
      <c r="F207" s="167" t="s">
        <v>2598</v>
      </c>
      <c r="H207" s="168">
        <v>435.8</v>
      </c>
      <c r="I207" s="169"/>
      <c r="J207" s="169"/>
      <c r="M207" s="164"/>
      <c r="N207" s="170"/>
      <c r="X207" s="171"/>
      <c r="AT207" s="166" t="s">
        <v>603</v>
      </c>
      <c r="AU207" s="166" t="s">
        <v>164</v>
      </c>
      <c r="AV207" s="12" t="s">
        <v>86</v>
      </c>
      <c r="AW207" s="12" t="s">
        <v>5</v>
      </c>
      <c r="AX207" s="12" t="s">
        <v>84</v>
      </c>
      <c r="AY207" s="166" t="s">
        <v>165</v>
      </c>
    </row>
    <row r="208" spans="2:65" s="1" customFormat="1" ht="21.75" customHeight="1" x14ac:dyDescent="0.2">
      <c r="B208" s="138"/>
      <c r="C208" s="139" t="s">
        <v>273</v>
      </c>
      <c r="D208" s="139" t="s">
        <v>170</v>
      </c>
      <c r="E208" s="140" t="s">
        <v>1745</v>
      </c>
      <c r="F208" s="141" t="s">
        <v>1746</v>
      </c>
      <c r="G208" s="142" t="s">
        <v>991</v>
      </c>
      <c r="H208" s="143">
        <v>435.8</v>
      </c>
      <c r="I208" s="144"/>
      <c r="J208" s="144"/>
      <c r="K208" s="145">
        <f>ROUND(P208*H208,2)</f>
        <v>0</v>
      </c>
      <c r="L208" s="146"/>
      <c r="M208" s="33"/>
      <c r="N208" s="147" t="s">
        <v>3</v>
      </c>
      <c r="O208" s="148" t="s">
        <v>45</v>
      </c>
      <c r="P208" s="149">
        <f>I208+J208</f>
        <v>0</v>
      </c>
      <c r="Q208" s="149">
        <f>ROUND(I208*H208,2)</f>
        <v>0</v>
      </c>
      <c r="R208" s="149">
        <f>ROUND(J208*H208,2)</f>
        <v>0</v>
      </c>
      <c r="T208" s="150">
        <f>S208*H208</f>
        <v>0</v>
      </c>
      <c r="U208" s="150">
        <v>0</v>
      </c>
      <c r="V208" s="150">
        <f>U208*H208</f>
        <v>0</v>
      </c>
      <c r="W208" s="150">
        <v>0</v>
      </c>
      <c r="X208" s="151">
        <f>W208*H208</f>
        <v>0</v>
      </c>
      <c r="AR208" s="152" t="s">
        <v>174</v>
      </c>
      <c r="AT208" s="152" t="s">
        <v>170</v>
      </c>
      <c r="AU208" s="152" t="s">
        <v>164</v>
      </c>
      <c r="AY208" s="18" t="s">
        <v>165</v>
      </c>
      <c r="BE208" s="153">
        <f>IF(O208="základní",K208,0)</f>
        <v>0</v>
      </c>
      <c r="BF208" s="153">
        <f>IF(O208="snížená",K208,0)</f>
        <v>0</v>
      </c>
      <c r="BG208" s="153">
        <f>IF(O208="zákl. přenesená",K208,0)</f>
        <v>0</v>
      </c>
      <c r="BH208" s="153">
        <f>IF(O208="sníž. přenesená",K208,0)</f>
        <v>0</v>
      </c>
      <c r="BI208" s="153">
        <f>IF(O208="nulová",K208,0)</f>
        <v>0</v>
      </c>
      <c r="BJ208" s="18" t="s">
        <v>84</v>
      </c>
      <c r="BK208" s="153">
        <f>ROUND(P208*H208,2)</f>
        <v>0</v>
      </c>
      <c r="BL208" s="18" t="s">
        <v>174</v>
      </c>
      <c r="BM208" s="152" t="s">
        <v>2610</v>
      </c>
    </row>
    <row r="209" spans="2:65" s="12" customFormat="1" x14ac:dyDescent="0.2">
      <c r="B209" s="164"/>
      <c r="D209" s="165" t="s">
        <v>603</v>
      </c>
      <c r="E209" s="166" t="s">
        <v>3</v>
      </c>
      <c r="F209" s="167" t="s">
        <v>2598</v>
      </c>
      <c r="H209" s="168">
        <v>435.8</v>
      </c>
      <c r="I209" s="169"/>
      <c r="J209" s="169"/>
      <c r="M209" s="164"/>
      <c r="N209" s="170"/>
      <c r="X209" s="171"/>
      <c r="AT209" s="166" t="s">
        <v>603</v>
      </c>
      <c r="AU209" s="166" t="s">
        <v>164</v>
      </c>
      <c r="AV209" s="12" t="s">
        <v>86</v>
      </c>
      <c r="AW209" s="12" t="s">
        <v>5</v>
      </c>
      <c r="AX209" s="12" t="s">
        <v>84</v>
      </c>
      <c r="AY209" s="166" t="s">
        <v>165</v>
      </c>
    </row>
    <row r="210" spans="2:65" s="1" customFormat="1" ht="16.5" customHeight="1" x14ac:dyDescent="0.2">
      <c r="B210" s="138"/>
      <c r="C210" s="139" t="s">
        <v>277</v>
      </c>
      <c r="D210" s="139" t="s">
        <v>170</v>
      </c>
      <c r="E210" s="140" t="s">
        <v>2611</v>
      </c>
      <c r="F210" s="141" t="s">
        <v>2612</v>
      </c>
      <c r="G210" s="142" t="s">
        <v>597</v>
      </c>
      <c r="H210" s="143">
        <v>21.79</v>
      </c>
      <c r="I210" s="144"/>
      <c r="J210" s="144"/>
      <c r="K210" s="145">
        <f>ROUND(P210*H210,2)</f>
        <v>0</v>
      </c>
      <c r="L210" s="146"/>
      <c r="M210" s="33"/>
      <c r="N210" s="147" t="s">
        <v>3</v>
      </c>
      <c r="O210" s="148" t="s">
        <v>45</v>
      </c>
      <c r="P210" s="149">
        <f>I210+J210</f>
        <v>0</v>
      </c>
      <c r="Q210" s="149">
        <f>ROUND(I210*H210,2)</f>
        <v>0</v>
      </c>
      <c r="R210" s="149">
        <f>ROUND(J210*H210,2)</f>
        <v>0</v>
      </c>
      <c r="T210" s="150">
        <f>S210*H210</f>
        <v>0</v>
      </c>
      <c r="U210" s="150">
        <v>0</v>
      </c>
      <c r="V210" s="150">
        <f>U210*H210</f>
        <v>0</v>
      </c>
      <c r="W210" s="150">
        <v>0</v>
      </c>
      <c r="X210" s="151">
        <f>W210*H210</f>
        <v>0</v>
      </c>
      <c r="AR210" s="152" t="s">
        <v>174</v>
      </c>
      <c r="AT210" s="152" t="s">
        <v>170</v>
      </c>
      <c r="AU210" s="152" t="s">
        <v>164</v>
      </c>
      <c r="AY210" s="18" t="s">
        <v>165</v>
      </c>
      <c r="BE210" s="153">
        <f>IF(O210="základní",K210,0)</f>
        <v>0</v>
      </c>
      <c r="BF210" s="153">
        <f>IF(O210="snížená",K210,0)</f>
        <v>0</v>
      </c>
      <c r="BG210" s="153">
        <f>IF(O210="zákl. přenesená",K210,0)</f>
        <v>0</v>
      </c>
      <c r="BH210" s="153">
        <f>IF(O210="sníž. přenesená",K210,0)</f>
        <v>0</v>
      </c>
      <c r="BI210" s="153">
        <f>IF(O210="nulová",K210,0)</f>
        <v>0</v>
      </c>
      <c r="BJ210" s="18" t="s">
        <v>84</v>
      </c>
      <c r="BK210" s="153">
        <f>ROUND(P210*H210,2)</f>
        <v>0</v>
      </c>
      <c r="BL210" s="18" t="s">
        <v>174</v>
      </c>
      <c r="BM210" s="152" t="s">
        <v>2613</v>
      </c>
    </row>
    <row r="211" spans="2:65" s="12" customFormat="1" x14ac:dyDescent="0.2">
      <c r="B211" s="164"/>
      <c r="D211" s="165" t="s">
        <v>603</v>
      </c>
      <c r="E211" s="166" t="s">
        <v>3</v>
      </c>
      <c r="F211" s="167" t="s">
        <v>2614</v>
      </c>
      <c r="H211" s="168">
        <v>21.79</v>
      </c>
      <c r="I211" s="169"/>
      <c r="J211" s="169"/>
      <c r="M211" s="164"/>
      <c r="N211" s="170"/>
      <c r="X211" s="171"/>
      <c r="AT211" s="166" t="s">
        <v>603</v>
      </c>
      <c r="AU211" s="166" t="s">
        <v>164</v>
      </c>
      <c r="AV211" s="12" t="s">
        <v>86</v>
      </c>
      <c r="AW211" s="12" t="s">
        <v>5</v>
      </c>
      <c r="AX211" s="12" t="s">
        <v>84</v>
      </c>
      <c r="AY211" s="166" t="s">
        <v>165</v>
      </c>
    </row>
    <row r="212" spans="2:65" s="11" customFormat="1" ht="22.75" customHeight="1" x14ac:dyDescent="0.25">
      <c r="B212" s="125"/>
      <c r="D212" s="126" t="s">
        <v>75</v>
      </c>
      <c r="E212" s="136" t="s">
        <v>86</v>
      </c>
      <c r="F212" s="136" t="s">
        <v>1397</v>
      </c>
      <c r="I212" s="128"/>
      <c r="J212" s="128"/>
      <c r="K212" s="137">
        <f>BK212</f>
        <v>0</v>
      </c>
      <c r="M212" s="125"/>
      <c r="N212" s="130"/>
      <c r="Q212" s="131">
        <f>Q213+Q222</f>
        <v>0</v>
      </c>
      <c r="R212" s="131">
        <f>R213+R222</f>
        <v>0</v>
      </c>
      <c r="T212" s="132">
        <f>T213+T222</f>
        <v>0</v>
      </c>
      <c r="V212" s="132">
        <f>V213+V222</f>
        <v>51.576938769999991</v>
      </c>
      <c r="X212" s="133">
        <f>X213+X222</f>
        <v>0</v>
      </c>
      <c r="AR212" s="126" t="s">
        <v>84</v>
      </c>
      <c r="AT212" s="134" t="s">
        <v>75</v>
      </c>
      <c r="AU212" s="134" t="s">
        <v>84</v>
      </c>
      <c r="AY212" s="126" t="s">
        <v>165</v>
      </c>
      <c r="BK212" s="135">
        <f>BK213+BK222</f>
        <v>0</v>
      </c>
    </row>
    <row r="213" spans="2:65" s="11" customFormat="1" ht="20.9" customHeight="1" x14ac:dyDescent="0.25">
      <c r="B213" s="125"/>
      <c r="D213" s="126" t="s">
        <v>75</v>
      </c>
      <c r="E213" s="136" t="s">
        <v>9</v>
      </c>
      <c r="F213" s="136" t="s">
        <v>1769</v>
      </c>
      <c r="I213" s="128"/>
      <c r="J213" s="128"/>
      <c r="K213" s="137">
        <f>BK213</f>
        <v>0</v>
      </c>
      <c r="M213" s="125"/>
      <c r="N213" s="130"/>
      <c r="Q213" s="131">
        <f>SUM(Q214:Q221)</f>
        <v>0</v>
      </c>
      <c r="R213" s="131">
        <f>SUM(R214:R221)</f>
        <v>0</v>
      </c>
      <c r="T213" s="132">
        <f>SUM(T214:T221)</f>
        <v>0</v>
      </c>
      <c r="V213" s="132">
        <f>SUM(V214:V221)</f>
        <v>36.382249479999992</v>
      </c>
      <c r="X213" s="133">
        <f>SUM(X214:X221)</f>
        <v>0</v>
      </c>
      <c r="AR213" s="126" t="s">
        <v>84</v>
      </c>
      <c r="AT213" s="134" t="s">
        <v>75</v>
      </c>
      <c r="AU213" s="134" t="s">
        <v>86</v>
      </c>
      <c r="AY213" s="126" t="s">
        <v>165</v>
      </c>
      <c r="BK213" s="135">
        <f>SUM(BK214:BK221)</f>
        <v>0</v>
      </c>
    </row>
    <row r="214" spans="2:65" s="1" customFormat="1" ht="24.15" customHeight="1" x14ac:dyDescent="0.2">
      <c r="B214" s="138"/>
      <c r="C214" s="139" t="s">
        <v>281</v>
      </c>
      <c r="D214" s="139" t="s">
        <v>170</v>
      </c>
      <c r="E214" s="140" t="s">
        <v>1770</v>
      </c>
      <c r="F214" s="141" t="s">
        <v>1771</v>
      </c>
      <c r="G214" s="142" t="s">
        <v>597</v>
      </c>
      <c r="H214" s="143">
        <v>22.215</v>
      </c>
      <c r="I214" s="144"/>
      <c r="J214" s="144"/>
      <c r="K214" s="145">
        <f>ROUND(P214*H214,2)</f>
        <v>0</v>
      </c>
      <c r="L214" s="146"/>
      <c r="M214" s="33"/>
      <c r="N214" s="147" t="s">
        <v>3</v>
      </c>
      <c r="O214" s="148" t="s">
        <v>45</v>
      </c>
      <c r="P214" s="149">
        <f>I214+J214</f>
        <v>0</v>
      </c>
      <c r="Q214" s="149">
        <f>ROUND(I214*H214,2)</f>
        <v>0</v>
      </c>
      <c r="R214" s="149">
        <f>ROUND(J214*H214,2)</f>
        <v>0</v>
      </c>
      <c r="T214" s="150">
        <f>S214*H214</f>
        <v>0</v>
      </c>
      <c r="U214" s="150">
        <v>1.63</v>
      </c>
      <c r="V214" s="150">
        <f>U214*H214</f>
        <v>36.210449999999994</v>
      </c>
      <c r="W214" s="150">
        <v>0</v>
      </c>
      <c r="X214" s="151">
        <f>W214*H214</f>
        <v>0</v>
      </c>
      <c r="AR214" s="152" t="s">
        <v>174</v>
      </c>
      <c r="AT214" s="152" t="s">
        <v>170</v>
      </c>
      <c r="AU214" s="152" t="s">
        <v>164</v>
      </c>
      <c r="AY214" s="18" t="s">
        <v>165</v>
      </c>
      <c r="BE214" s="153">
        <f>IF(O214="základní",K214,0)</f>
        <v>0</v>
      </c>
      <c r="BF214" s="153">
        <f>IF(O214="snížená",K214,0)</f>
        <v>0</v>
      </c>
      <c r="BG214" s="153">
        <f>IF(O214="zákl. přenesená",K214,0)</f>
        <v>0</v>
      </c>
      <c r="BH214" s="153">
        <f>IF(O214="sníž. přenesená",K214,0)</f>
        <v>0</v>
      </c>
      <c r="BI214" s="153">
        <f>IF(O214="nulová",K214,0)</f>
        <v>0</v>
      </c>
      <c r="BJ214" s="18" t="s">
        <v>84</v>
      </c>
      <c r="BK214" s="153">
        <f>ROUND(P214*H214,2)</f>
        <v>0</v>
      </c>
      <c r="BL214" s="18" t="s">
        <v>174</v>
      </c>
      <c r="BM214" s="152" t="s">
        <v>2615</v>
      </c>
    </row>
    <row r="215" spans="2:65" s="14" customFormat="1" x14ac:dyDescent="0.2">
      <c r="B215" s="185"/>
      <c r="D215" s="165" t="s">
        <v>603</v>
      </c>
      <c r="E215" s="186" t="s">
        <v>3</v>
      </c>
      <c r="F215" s="187" t="s">
        <v>1773</v>
      </c>
      <c r="H215" s="186" t="s">
        <v>3</v>
      </c>
      <c r="I215" s="188"/>
      <c r="J215" s="188"/>
      <c r="M215" s="185"/>
      <c r="N215" s="189"/>
      <c r="X215" s="190"/>
      <c r="AT215" s="186" t="s">
        <v>603</v>
      </c>
      <c r="AU215" s="186" t="s">
        <v>164</v>
      </c>
      <c r="AV215" s="14" t="s">
        <v>84</v>
      </c>
      <c r="AW215" s="14" t="s">
        <v>5</v>
      </c>
      <c r="AX215" s="14" t="s">
        <v>76</v>
      </c>
      <c r="AY215" s="186" t="s">
        <v>165</v>
      </c>
    </row>
    <row r="216" spans="2:65" s="12" customFormat="1" x14ac:dyDescent="0.2">
      <c r="B216" s="164"/>
      <c r="D216" s="165" t="s">
        <v>603</v>
      </c>
      <c r="E216" s="166" t="s">
        <v>3</v>
      </c>
      <c r="F216" s="167" t="s">
        <v>2616</v>
      </c>
      <c r="H216" s="168">
        <v>22.215</v>
      </c>
      <c r="I216" s="169"/>
      <c r="J216" s="169"/>
      <c r="M216" s="164"/>
      <c r="N216" s="170"/>
      <c r="X216" s="171"/>
      <c r="AT216" s="166" t="s">
        <v>603</v>
      </c>
      <c r="AU216" s="166" t="s">
        <v>164</v>
      </c>
      <c r="AV216" s="12" t="s">
        <v>86</v>
      </c>
      <c r="AW216" s="12" t="s">
        <v>5</v>
      </c>
      <c r="AX216" s="12" t="s">
        <v>76</v>
      </c>
      <c r="AY216" s="166" t="s">
        <v>165</v>
      </c>
    </row>
    <row r="217" spans="2:65" s="13" customFormat="1" x14ac:dyDescent="0.2">
      <c r="B217" s="172"/>
      <c r="D217" s="165" t="s">
        <v>603</v>
      </c>
      <c r="E217" s="173" t="s">
        <v>3</v>
      </c>
      <c r="F217" s="174" t="s">
        <v>606</v>
      </c>
      <c r="H217" s="175">
        <v>22.215</v>
      </c>
      <c r="I217" s="176"/>
      <c r="J217" s="176"/>
      <c r="M217" s="172"/>
      <c r="N217" s="177"/>
      <c r="X217" s="178"/>
      <c r="AT217" s="173" t="s">
        <v>603</v>
      </c>
      <c r="AU217" s="173" t="s">
        <v>164</v>
      </c>
      <c r="AV217" s="13" t="s">
        <v>174</v>
      </c>
      <c r="AW217" s="13" t="s">
        <v>5</v>
      </c>
      <c r="AX217" s="13" t="s">
        <v>84</v>
      </c>
      <c r="AY217" s="173" t="s">
        <v>165</v>
      </c>
    </row>
    <row r="218" spans="2:65" s="1" customFormat="1" ht="16.5" customHeight="1" x14ac:dyDescent="0.2">
      <c r="B218" s="138"/>
      <c r="C218" s="139" t="s">
        <v>285</v>
      </c>
      <c r="D218" s="139" t="s">
        <v>170</v>
      </c>
      <c r="E218" s="140" t="s">
        <v>1775</v>
      </c>
      <c r="F218" s="141" t="s">
        <v>1776</v>
      </c>
      <c r="G218" s="142" t="s">
        <v>597</v>
      </c>
      <c r="H218" s="143">
        <v>6.3470000000000004</v>
      </c>
      <c r="I218" s="144"/>
      <c r="J218" s="144"/>
      <c r="K218" s="145">
        <f>ROUND(P218*H218,2)</f>
        <v>0</v>
      </c>
      <c r="L218" s="146"/>
      <c r="M218" s="33"/>
      <c r="N218" s="147" t="s">
        <v>3</v>
      </c>
      <c r="O218" s="148" t="s">
        <v>45</v>
      </c>
      <c r="P218" s="149">
        <f>I218+J218</f>
        <v>0</v>
      </c>
      <c r="Q218" s="149">
        <f>ROUND(I218*H218,2)</f>
        <v>0</v>
      </c>
      <c r="R218" s="149">
        <f>ROUND(J218*H218,2)</f>
        <v>0</v>
      </c>
      <c r="T218" s="150">
        <f>S218*H218</f>
        <v>0</v>
      </c>
      <c r="U218" s="150">
        <v>0</v>
      </c>
      <c r="V218" s="150">
        <f>U218*H218</f>
        <v>0</v>
      </c>
      <c r="W218" s="150">
        <v>0</v>
      </c>
      <c r="X218" s="151">
        <f>W218*H218</f>
        <v>0</v>
      </c>
      <c r="AR218" s="152" t="s">
        <v>174</v>
      </c>
      <c r="AT218" s="152" t="s">
        <v>170</v>
      </c>
      <c r="AU218" s="152" t="s">
        <v>164</v>
      </c>
      <c r="AY218" s="18" t="s">
        <v>165</v>
      </c>
      <c r="BE218" s="153">
        <f>IF(O218="základní",K218,0)</f>
        <v>0</v>
      </c>
      <c r="BF218" s="153">
        <f>IF(O218="snížená",K218,0)</f>
        <v>0</v>
      </c>
      <c r="BG218" s="153">
        <f>IF(O218="zákl. přenesená",K218,0)</f>
        <v>0</v>
      </c>
      <c r="BH218" s="153">
        <f>IF(O218="sníž. přenesená",K218,0)</f>
        <v>0</v>
      </c>
      <c r="BI218" s="153">
        <f>IF(O218="nulová",K218,0)</f>
        <v>0</v>
      </c>
      <c r="BJ218" s="18" t="s">
        <v>84</v>
      </c>
      <c r="BK218" s="153">
        <f>ROUND(P218*H218,2)</f>
        <v>0</v>
      </c>
      <c r="BL218" s="18" t="s">
        <v>174</v>
      </c>
      <c r="BM218" s="152" t="s">
        <v>2617</v>
      </c>
    </row>
    <row r="219" spans="2:65" s="12" customFormat="1" x14ac:dyDescent="0.2">
      <c r="B219" s="164"/>
      <c r="D219" s="165" t="s">
        <v>603</v>
      </c>
      <c r="E219" s="166" t="s">
        <v>3</v>
      </c>
      <c r="F219" s="167" t="s">
        <v>2618</v>
      </c>
      <c r="H219" s="168">
        <v>6.3470000000000004</v>
      </c>
      <c r="I219" s="169"/>
      <c r="J219" s="169"/>
      <c r="M219" s="164"/>
      <c r="N219" s="170"/>
      <c r="X219" s="171"/>
      <c r="AT219" s="166" t="s">
        <v>603</v>
      </c>
      <c r="AU219" s="166" t="s">
        <v>164</v>
      </c>
      <c r="AV219" s="12" t="s">
        <v>86</v>
      </c>
      <c r="AW219" s="12" t="s">
        <v>5</v>
      </c>
      <c r="AX219" s="12" t="s">
        <v>84</v>
      </c>
      <c r="AY219" s="166" t="s">
        <v>165</v>
      </c>
    </row>
    <row r="220" spans="2:65" s="1" customFormat="1" ht="24.15" customHeight="1" x14ac:dyDescent="0.2">
      <c r="B220" s="138"/>
      <c r="C220" s="139" t="s">
        <v>289</v>
      </c>
      <c r="D220" s="139" t="s">
        <v>170</v>
      </c>
      <c r="E220" s="140" t="s">
        <v>1779</v>
      </c>
      <c r="F220" s="141" t="s">
        <v>2619</v>
      </c>
      <c r="G220" s="142" t="s">
        <v>173</v>
      </c>
      <c r="H220" s="143">
        <v>148.10300000000001</v>
      </c>
      <c r="I220" s="144"/>
      <c r="J220" s="144"/>
      <c r="K220" s="145">
        <f>ROUND(P220*H220,2)</f>
        <v>0</v>
      </c>
      <c r="L220" s="146"/>
      <c r="M220" s="33"/>
      <c r="N220" s="147" t="s">
        <v>3</v>
      </c>
      <c r="O220" s="148" t="s">
        <v>45</v>
      </c>
      <c r="P220" s="149">
        <f>I220+J220</f>
        <v>0</v>
      </c>
      <c r="Q220" s="149">
        <f>ROUND(I220*H220,2)</f>
        <v>0</v>
      </c>
      <c r="R220" s="149">
        <f>ROUND(J220*H220,2)</f>
        <v>0</v>
      </c>
      <c r="T220" s="150">
        <f>S220*H220</f>
        <v>0</v>
      </c>
      <c r="U220" s="150">
        <v>1.16E-3</v>
      </c>
      <c r="V220" s="150">
        <f>U220*H220</f>
        <v>0.17179948</v>
      </c>
      <c r="W220" s="150">
        <v>0</v>
      </c>
      <c r="X220" s="151">
        <f>W220*H220</f>
        <v>0</v>
      </c>
      <c r="AR220" s="152" t="s">
        <v>174</v>
      </c>
      <c r="AT220" s="152" t="s">
        <v>170</v>
      </c>
      <c r="AU220" s="152" t="s">
        <v>164</v>
      </c>
      <c r="AY220" s="18" t="s">
        <v>165</v>
      </c>
      <c r="BE220" s="153">
        <f>IF(O220="základní",K220,0)</f>
        <v>0</v>
      </c>
      <c r="BF220" s="153">
        <f>IF(O220="snížená",K220,0)</f>
        <v>0</v>
      </c>
      <c r="BG220" s="153">
        <f>IF(O220="zákl. přenesená",K220,0)</f>
        <v>0</v>
      </c>
      <c r="BH220" s="153">
        <f>IF(O220="sníž. přenesená",K220,0)</f>
        <v>0</v>
      </c>
      <c r="BI220" s="153">
        <f>IF(O220="nulová",K220,0)</f>
        <v>0</v>
      </c>
      <c r="BJ220" s="18" t="s">
        <v>84</v>
      </c>
      <c r="BK220" s="153">
        <f>ROUND(P220*H220,2)</f>
        <v>0</v>
      </c>
      <c r="BL220" s="18" t="s">
        <v>174</v>
      </c>
      <c r="BM220" s="152" t="s">
        <v>2620</v>
      </c>
    </row>
    <row r="221" spans="2:65" s="12" customFormat="1" x14ac:dyDescent="0.2">
      <c r="B221" s="164"/>
      <c r="D221" s="165" t="s">
        <v>603</v>
      </c>
      <c r="E221" s="166" t="s">
        <v>3</v>
      </c>
      <c r="F221" s="167" t="s">
        <v>2621</v>
      </c>
      <c r="H221" s="168">
        <v>148.10300000000001</v>
      </c>
      <c r="I221" s="169"/>
      <c r="J221" s="169"/>
      <c r="M221" s="164"/>
      <c r="N221" s="170"/>
      <c r="X221" s="171"/>
      <c r="AT221" s="166" t="s">
        <v>603</v>
      </c>
      <c r="AU221" s="166" t="s">
        <v>164</v>
      </c>
      <c r="AV221" s="12" t="s">
        <v>86</v>
      </c>
      <c r="AW221" s="12" t="s">
        <v>5</v>
      </c>
      <c r="AX221" s="12" t="s">
        <v>84</v>
      </c>
      <c r="AY221" s="166" t="s">
        <v>165</v>
      </c>
    </row>
    <row r="222" spans="2:65" s="11" customFormat="1" ht="20.9" customHeight="1" x14ac:dyDescent="0.25">
      <c r="B222" s="125"/>
      <c r="D222" s="126" t="s">
        <v>75</v>
      </c>
      <c r="E222" s="136" t="s">
        <v>277</v>
      </c>
      <c r="F222" s="136" t="s">
        <v>1783</v>
      </c>
      <c r="I222" s="128"/>
      <c r="J222" s="128"/>
      <c r="K222" s="137">
        <f>BK222</f>
        <v>0</v>
      </c>
      <c r="M222" s="125"/>
      <c r="N222" s="130"/>
      <c r="Q222" s="131">
        <f>SUM(Q223:Q240)</f>
        <v>0</v>
      </c>
      <c r="R222" s="131">
        <f>SUM(R223:R240)</f>
        <v>0</v>
      </c>
      <c r="T222" s="132">
        <f>SUM(T223:T240)</f>
        <v>0</v>
      </c>
      <c r="V222" s="132">
        <f>SUM(V223:V240)</f>
        <v>15.194689289999999</v>
      </c>
      <c r="X222" s="133">
        <f>SUM(X223:X240)</f>
        <v>0</v>
      </c>
      <c r="AR222" s="126" t="s">
        <v>84</v>
      </c>
      <c r="AT222" s="134" t="s">
        <v>75</v>
      </c>
      <c r="AU222" s="134" t="s">
        <v>86</v>
      </c>
      <c r="AY222" s="126" t="s">
        <v>165</v>
      </c>
      <c r="BK222" s="135">
        <f>SUM(BK223:BK240)</f>
        <v>0</v>
      </c>
    </row>
    <row r="223" spans="2:65" s="1" customFormat="1" ht="16.5" customHeight="1" x14ac:dyDescent="0.2">
      <c r="B223" s="138"/>
      <c r="C223" s="139" t="s">
        <v>293</v>
      </c>
      <c r="D223" s="139" t="s">
        <v>170</v>
      </c>
      <c r="E223" s="140" t="s">
        <v>1784</v>
      </c>
      <c r="F223" s="141" t="s">
        <v>1785</v>
      </c>
      <c r="G223" s="142" t="s">
        <v>597</v>
      </c>
      <c r="H223" s="143">
        <v>6.165</v>
      </c>
      <c r="I223" s="144"/>
      <c r="J223" s="144"/>
      <c r="K223" s="145">
        <f>ROUND(P223*H223,2)</f>
        <v>0</v>
      </c>
      <c r="L223" s="146"/>
      <c r="M223" s="33"/>
      <c r="N223" s="147" t="s">
        <v>3</v>
      </c>
      <c r="O223" s="148" t="s">
        <v>45</v>
      </c>
      <c r="P223" s="149">
        <f>I223+J223</f>
        <v>0</v>
      </c>
      <c r="Q223" s="149">
        <f>ROUND(I223*H223,2)</f>
        <v>0</v>
      </c>
      <c r="R223" s="149">
        <f>ROUND(J223*H223,2)</f>
        <v>0</v>
      </c>
      <c r="T223" s="150">
        <f>S223*H223</f>
        <v>0</v>
      </c>
      <c r="U223" s="150">
        <v>2.45329</v>
      </c>
      <c r="V223" s="150">
        <f>U223*H223</f>
        <v>15.12453285</v>
      </c>
      <c r="W223" s="150">
        <v>0</v>
      </c>
      <c r="X223" s="151">
        <f>W223*H223</f>
        <v>0</v>
      </c>
      <c r="AR223" s="152" t="s">
        <v>174</v>
      </c>
      <c r="AT223" s="152" t="s">
        <v>170</v>
      </c>
      <c r="AU223" s="152" t="s">
        <v>164</v>
      </c>
      <c r="AY223" s="18" t="s">
        <v>165</v>
      </c>
      <c r="BE223" s="153">
        <f>IF(O223="základní",K223,0)</f>
        <v>0</v>
      </c>
      <c r="BF223" s="153">
        <f>IF(O223="snížená",K223,0)</f>
        <v>0</v>
      </c>
      <c r="BG223" s="153">
        <f>IF(O223="zákl. přenesená",K223,0)</f>
        <v>0</v>
      </c>
      <c r="BH223" s="153">
        <f>IF(O223="sníž. přenesená",K223,0)</f>
        <v>0</v>
      </c>
      <c r="BI223" s="153">
        <f>IF(O223="nulová",K223,0)</f>
        <v>0</v>
      </c>
      <c r="BJ223" s="18" t="s">
        <v>84</v>
      </c>
      <c r="BK223" s="153">
        <f>ROUND(P223*H223,2)</f>
        <v>0</v>
      </c>
      <c r="BL223" s="18" t="s">
        <v>174</v>
      </c>
      <c r="BM223" s="152" t="s">
        <v>2622</v>
      </c>
    </row>
    <row r="224" spans="2:65" s="14" customFormat="1" x14ac:dyDescent="0.2">
      <c r="B224" s="185"/>
      <c r="D224" s="165" t="s">
        <v>603</v>
      </c>
      <c r="E224" s="186" t="s">
        <v>3</v>
      </c>
      <c r="F224" s="187" t="s">
        <v>1787</v>
      </c>
      <c r="H224" s="186" t="s">
        <v>3</v>
      </c>
      <c r="I224" s="188"/>
      <c r="J224" s="188"/>
      <c r="M224" s="185"/>
      <c r="N224" s="189"/>
      <c r="X224" s="190"/>
      <c r="AT224" s="186" t="s">
        <v>603</v>
      </c>
      <c r="AU224" s="186" t="s">
        <v>164</v>
      </c>
      <c r="AV224" s="14" t="s">
        <v>84</v>
      </c>
      <c r="AW224" s="14" t="s">
        <v>5</v>
      </c>
      <c r="AX224" s="14" t="s">
        <v>76</v>
      </c>
      <c r="AY224" s="186" t="s">
        <v>165</v>
      </c>
    </row>
    <row r="225" spans="2:65" s="12" customFormat="1" x14ac:dyDescent="0.2">
      <c r="B225" s="164"/>
      <c r="D225" s="165" t="s">
        <v>603</v>
      </c>
      <c r="E225" s="166" t="s">
        <v>3</v>
      </c>
      <c r="F225" s="167" t="s">
        <v>2623</v>
      </c>
      <c r="H225" s="168">
        <v>0.64500000000000002</v>
      </c>
      <c r="I225" s="169"/>
      <c r="J225" s="169"/>
      <c r="M225" s="164"/>
      <c r="N225" s="170"/>
      <c r="X225" s="171"/>
      <c r="AT225" s="166" t="s">
        <v>603</v>
      </c>
      <c r="AU225" s="166" t="s">
        <v>164</v>
      </c>
      <c r="AV225" s="12" t="s">
        <v>86</v>
      </c>
      <c r="AW225" s="12" t="s">
        <v>5</v>
      </c>
      <c r="AX225" s="12" t="s">
        <v>76</v>
      </c>
      <c r="AY225" s="166" t="s">
        <v>165</v>
      </c>
    </row>
    <row r="226" spans="2:65" s="14" customFormat="1" x14ac:dyDescent="0.2">
      <c r="B226" s="185"/>
      <c r="D226" s="165" t="s">
        <v>603</v>
      </c>
      <c r="E226" s="186" t="s">
        <v>3</v>
      </c>
      <c r="F226" s="187" t="s">
        <v>2573</v>
      </c>
      <c r="H226" s="186" t="s">
        <v>3</v>
      </c>
      <c r="I226" s="188"/>
      <c r="J226" s="188"/>
      <c r="M226" s="185"/>
      <c r="N226" s="189"/>
      <c r="X226" s="190"/>
      <c r="AT226" s="186" t="s">
        <v>603</v>
      </c>
      <c r="AU226" s="186" t="s">
        <v>164</v>
      </c>
      <c r="AV226" s="14" t="s">
        <v>84</v>
      </c>
      <c r="AW226" s="14" t="s">
        <v>5</v>
      </c>
      <c r="AX226" s="14" t="s">
        <v>76</v>
      </c>
      <c r="AY226" s="186" t="s">
        <v>165</v>
      </c>
    </row>
    <row r="227" spans="2:65" s="12" customFormat="1" x14ac:dyDescent="0.2">
      <c r="B227" s="164"/>
      <c r="D227" s="165" t="s">
        <v>603</v>
      </c>
      <c r="E227" s="166" t="s">
        <v>3</v>
      </c>
      <c r="F227" s="167" t="s">
        <v>2574</v>
      </c>
      <c r="H227" s="168">
        <v>5.52</v>
      </c>
      <c r="I227" s="169"/>
      <c r="J227" s="169"/>
      <c r="M227" s="164"/>
      <c r="N227" s="170"/>
      <c r="X227" s="171"/>
      <c r="AT227" s="166" t="s">
        <v>603</v>
      </c>
      <c r="AU227" s="166" t="s">
        <v>164</v>
      </c>
      <c r="AV227" s="12" t="s">
        <v>86</v>
      </c>
      <c r="AW227" s="12" t="s">
        <v>5</v>
      </c>
      <c r="AX227" s="12" t="s">
        <v>76</v>
      </c>
      <c r="AY227" s="166" t="s">
        <v>165</v>
      </c>
    </row>
    <row r="228" spans="2:65" s="13" customFormat="1" x14ac:dyDescent="0.2">
      <c r="B228" s="172"/>
      <c r="D228" s="165" t="s">
        <v>603</v>
      </c>
      <c r="E228" s="173" t="s">
        <v>3</v>
      </c>
      <c r="F228" s="174" t="s">
        <v>606</v>
      </c>
      <c r="H228" s="175">
        <v>6.165</v>
      </c>
      <c r="I228" s="176"/>
      <c r="J228" s="176"/>
      <c r="M228" s="172"/>
      <c r="N228" s="177"/>
      <c r="X228" s="178"/>
      <c r="AT228" s="173" t="s">
        <v>603</v>
      </c>
      <c r="AU228" s="173" t="s">
        <v>164</v>
      </c>
      <c r="AV228" s="13" t="s">
        <v>174</v>
      </c>
      <c r="AW228" s="13" t="s">
        <v>5</v>
      </c>
      <c r="AX228" s="13" t="s">
        <v>84</v>
      </c>
      <c r="AY228" s="173" t="s">
        <v>165</v>
      </c>
    </row>
    <row r="229" spans="2:65" s="1" customFormat="1" ht="21.75" customHeight="1" x14ac:dyDescent="0.2">
      <c r="B229" s="138"/>
      <c r="C229" s="139" t="s">
        <v>297</v>
      </c>
      <c r="D229" s="139" t="s">
        <v>170</v>
      </c>
      <c r="E229" s="140" t="s">
        <v>2624</v>
      </c>
      <c r="F229" s="141" t="s">
        <v>2625</v>
      </c>
      <c r="G229" s="142" t="s">
        <v>991</v>
      </c>
      <c r="H229" s="143">
        <v>15.318</v>
      </c>
      <c r="I229" s="144"/>
      <c r="J229" s="144"/>
      <c r="K229" s="145">
        <f>ROUND(P229*H229,2)</f>
        <v>0</v>
      </c>
      <c r="L229" s="146"/>
      <c r="M229" s="33"/>
      <c r="N229" s="147" t="s">
        <v>3</v>
      </c>
      <c r="O229" s="148" t="s">
        <v>45</v>
      </c>
      <c r="P229" s="149">
        <f>I229+J229</f>
        <v>0</v>
      </c>
      <c r="Q229" s="149">
        <f>ROUND(I229*H229,2)</f>
        <v>0</v>
      </c>
      <c r="R229" s="149">
        <f>ROUND(J229*H229,2)</f>
        <v>0</v>
      </c>
      <c r="T229" s="150">
        <f>S229*H229</f>
        <v>0</v>
      </c>
      <c r="U229" s="150">
        <v>4.5799999999999999E-3</v>
      </c>
      <c r="V229" s="150">
        <f>U229*H229</f>
        <v>7.015644E-2</v>
      </c>
      <c r="W229" s="150">
        <v>0</v>
      </c>
      <c r="X229" s="151">
        <f>W229*H229</f>
        <v>0</v>
      </c>
      <c r="AR229" s="152" t="s">
        <v>174</v>
      </c>
      <c r="AT229" s="152" t="s">
        <v>170</v>
      </c>
      <c r="AU229" s="152" t="s">
        <v>164</v>
      </c>
      <c r="AY229" s="18" t="s">
        <v>165</v>
      </c>
      <c r="BE229" s="153">
        <f>IF(O229="základní",K229,0)</f>
        <v>0</v>
      </c>
      <c r="BF229" s="153">
        <f>IF(O229="snížená",K229,0)</f>
        <v>0</v>
      </c>
      <c r="BG229" s="153">
        <f>IF(O229="zákl. přenesená",K229,0)</f>
        <v>0</v>
      </c>
      <c r="BH229" s="153">
        <f>IF(O229="sníž. přenesená",K229,0)</f>
        <v>0</v>
      </c>
      <c r="BI229" s="153">
        <f>IF(O229="nulová",K229,0)</f>
        <v>0</v>
      </c>
      <c r="BJ229" s="18" t="s">
        <v>84</v>
      </c>
      <c r="BK229" s="153">
        <f>ROUND(P229*H229,2)</f>
        <v>0</v>
      </c>
      <c r="BL229" s="18" t="s">
        <v>174</v>
      </c>
      <c r="BM229" s="152" t="s">
        <v>2626</v>
      </c>
    </row>
    <row r="230" spans="2:65" s="14" customFormat="1" x14ac:dyDescent="0.2">
      <c r="B230" s="185"/>
      <c r="D230" s="165" t="s">
        <v>603</v>
      </c>
      <c r="E230" s="186" t="s">
        <v>3</v>
      </c>
      <c r="F230" s="187" t="s">
        <v>2627</v>
      </c>
      <c r="H230" s="186" t="s">
        <v>3</v>
      </c>
      <c r="I230" s="188"/>
      <c r="J230" s="188"/>
      <c r="M230" s="185"/>
      <c r="N230" s="189"/>
      <c r="X230" s="190"/>
      <c r="AT230" s="186" t="s">
        <v>603</v>
      </c>
      <c r="AU230" s="186" t="s">
        <v>164</v>
      </c>
      <c r="AV230" s="14" t="s">
        <v>84</v>
      </c>
      <c r="AW230" s="14" t="s">
        <v>5</v>
      </c>
      <c r="AX230" s="14" t="s">
        <v>76</v>
      </c>
      <c r="AY230" s="186" t="s">
        <v>165</v>
      </c>
    </row>
    <row r="231" spans="2:65" s="12" customFormat="1" x14ac:dyDescent="0.2">
      <c r="B231" s="164"/>
      <c r="D231" s="165" t="s">
        <v>603</v>
      </c>
      <c r="E231" s="166" t="s">
        <v>3</v>
      </c>
      <c r="F231" s="167" t="s">
        <v>2628</v>
      </c>
      <c r="H231" s="168">
        <v>14.07</v>
      </c>
      <c r="I231" s="169"/>
      <c r="J231" s="169"/>
      <c r="M231" s="164"/>
      <c r="N231" s="170"/>
      <c r="X231" s="171"/>
      <c r="AT231" s="166" t="s">
        <v>603</v>
      </c>
      <c r="AU231" s="166" t="s">
        <v>164</v>
      </c>
      <c r="AV231" s="12" t="s">
        <v>86</v>
      </c>
      <c r="AW231" s="12" t="s">
        <v>5</v>
      </c>
      <c r="AX231" s="12" t="s">
        <v>76</v>
      </c>
      <c r="AY231" s="166" t="s">
        <v>165</v>
      </c>
    </row>
    <row r="232" spans="2:65" s="14" customFormat="1" x14ac:dyDescent="0.2">
      <c r="B232" s="185"/>
      <c r="D232" s="165" t="s">
        <v>603</v>
      </c>
      <c r="E232" s="186" t="s">
        <v>3</v>
      </c>
      <c r="F232" s="187" t="s">
        <v>2629</v>
      </c>
      <c r="H232" s="186" t="s">
        <v>3</v>
      </c>
      <c r="I232" s="188"/>
      <c r="J232" s="188"/>
      <c r="M232" s="185"/>
      <c r="N232" s="189"/>
      <c r="X232" s="190"/>
      <c r="AT232" s="186" t="s">
        <v>603</v>
      </c>
      <c r="AU232" s="186" t="s">
        <v>164</v>
      </c>
      <c r="AV232" s="14" t="s">
        <v>84</v>
      </c>
      <c r="AW232" s="14" t="s">
        <v>5</v>
      </c>
      <c r="AX232" s="14" t="s">
        <v>76</v>
      </c>
      <c r="AY232" s="186" t="s">
        <v>165</v>
      </c>
    </row>
    <row r="233" spans="2:65" s="12" customFormat="1" x14ac:dyDescent="0.2">
      <c r="B233" s="164"/>
      <c r="D233" s="165" t="s">
        <v>603</v>
      </c>
      <c r="E233" s="166" t="s">
        <v>3</v>
      </c>
      <c r="F233" s="167" t="s">
        <v>2630</v>
      </c>
      <c r="H233" s="168">
        <v>1.248</v>
      </c>
      <c r="I233" s="169"/>
      <c r="J233" s="169"/>
      <c r="M233" s="164"/>
      <c r="N233" s="170"/>
      <c r="X233" s="171"/>
      <c r="AT233" s="166" t="s">
        <v>603</v>
      </c>
      <c r="AU233" s="166" t="s">
        <v>164</v>
      </c>
      <c r="AV233" s="12" t="s">
        <v>86</v>
      </c>
      <c r="AW233" s="12" t="s">
        <v>5</v>
      </c>
      <c r="AX233" s="12" t="s">
        <v>76</v>
      </c>
      <c r="AY233" s="166" t="s">
        <v>165</v>
      </c>
    </row>
    <row r="234" spans="2:65" s="13" customFormat="1" x14ac:dyDescent="0.2">
      <c r="B234" s="172"/>
      <c r="D234" s="165" t="s">
        <v>603</v>
      </c>
      <c r="E234" s="173" t="s">
        <v>3</v>
      </c>
      <c r="F234" s="174" t="s">
        <v>606</v>
      </c>
      <c r="H234" s="175">
        <v>15.318</v>
      </c>
      <c r="I234" s="176"/>
      <c r="J234" s="176"/>
      <c r="M234" s="172"/>
      <c r="N234" s="177"/>
      <c r="X234" s="178"/>
      <c r="AT234" s="173" t="s">
        <v>603</v>
      </c>
      <c r="AU234" s="173" t="s">
        <v>164</v>
      </c>
      <c r="AV234" s="13" t="s">
        <v>174</v>
      </c>
      <c r="AW234" s="13" t="s">
        <v>5</v>
      </c>
      <c r="AX234" s="13" t="s">
        <v>84</v>
      </c>
      <c r="AY234" s="173" t="s">
        <v>165</v>
      </c>
    </row>
    <row r="235" spans="2:65" s="1" customFormat="1" ht="21.75" customHeight="1" x14ac:dyDescent="0.2">
      <c r="B235" s="138"/>
      <c r="C235" s="139" t="s">
        <v>301</v>
      </c>
      <c r="D235" s="139" t="s">
        <v>170</v>
      </c>
      <c r="E235" s="140" t="s">
        <v>1793</v>
      </c>
      <c r="F235" s="141" t="s">
        <v>1794</v>
      </c>
      <c r="G235" s="142" t="s">
        <v>991</v>
      </c>
      <c r="H235" s="143">
        <v>15.318</v>
      </c>
      <c r="I235" s="144"/>
      <c r="J235" s="144"/>
      <c r="K235" s="145">
        <f>ROUND(P235*H235,2)</f>
        <v>0</v>
      </c>
      <c r="L235" s="146"/>
      <c r="M235" s="33"/>
      <c r="N235" s="147" t="s">
        <v>3</v>
      </c>
      <c r="O235" s="148" t="s">
        <v>45</v>
      </c>
      <c r="P235" s="149">
        <f>I235+J235</f>
        <v>0</v>
      </c>
      <c r="Q235" s="149">
        <f>ROUND(I235*H235,2)</f>
        <v>0</v>
      </c>
      <c r="R235" s="149">
        <f>ROUND(J235*H235,2)</f>
        <v>0</v>
      </c>
      <c r="T235" s="150">
        <f>S235*H235</f>
        <v>0</v>
      </c>
      <c r="U235" s="150">
        <v>0</v>
      </c>
      <c r="V235" s="150">
        <f>U235*H235</f>
        <v>0</v>
      </c>
      <c r="W235" s="150">
        <v>0</v>
      </c>
      <c r="X235" s="151">
        <f>W235*H235</f>
        <v>0</v>
      </c>
      <c r="AR235" s="152" t="s">
        <v>174</v>
      </c>
      <c r="AT235" s="152" t="s">
        <v>170</v>
      </c>
      <c r="AU235" s="152" t="s">
        <v>164</v>
      </c>
      <c r="AY235" s="18" t="s">
        <v>165</v>
      </c>
      <c r="BE235" s="153">
        <f>IF(O235="základní",K235,0)</f>
        <v>0</v>
      </c>
      <c r="BF235" s="153">
        <f>IF(O235="snížená",K235,0)</f>
        <v>0</v>
      </c>
      <c r="BG235" s="153">
        <f>IF(O235="zákl. přenesená",K235,0)</f>
        <v>0</v>
      </c>
      <c r="BH235" s="153">
        <f>IF(O235="sníž. přenesená",K235,0)</f>
        <v>0</v>
      </c>
      <c r="BI235" s="153">
        <f>IF(O235="nulová",K235,0)</f>
        <v>0</v>
      </c>
      <c r="BJ235" s="18" t="s">
        <v>84</v>
      </c>
      <c r="BK235" s="153">
        <f>ROUND(P235*H235,2)</f>
        <v>0</v>
      </c>
      <c r="BL235" s="18" t="s">
        <v>174</v>
      </c>
      <c r="BM235" s="152" t="s">
        <v>2631</v>
      </c>
    </row>
    <row r="236" spans="2:65" s="14" customFormat="1" x14ac:dyDescent="0.2">
      <c r="B236" s="185"/>
      <c r="D236" s="165" t="s">
        <v>603</v>
      </c>
      <c r="E236" s="186" t="s">
        <v>3</v>
      </c>
      <c r="F236" s="187" t="s">
        <v>2627</v>
      </c>
      <c r="H236" s="186" t="s">
        <v>3</v>
      </c>
      <c r="I236" s="188"/>
      <c r="J236" s="188"/>
      <c r="M236" s="185"/>
      <c r="N236" s="189"/>
      <c r="X236" s="190"/>
      <c r="AT236" s="186" t="s">
        <v>603</v>
      </c>
      <c r="AU236" s="186" t="s">
        <v>164</v>
      </c>
      <c r="AV236" s="14" t="s">
        <v>84</v>
      </c>
      <c r="AW236" s="14" t="s">
        <v>5</v>
      </c>
      <c r="AX236" s="14" t="s">
        <v>76</v>
      </c>
      <c r="AY236" s="186" t="s">
        <v>165</v>
      </c>
    </row>
    <row r="237" spans="2:65" s="12" customFormat="1" x14ac:dyDescent="0.2">
      <c r="B237" s="164"/>
      <c r="D237" s="165" t="s">
        <v>603</v>
      </c>
      <c r="E237" s="166" t="s">
        <v>3</v>
      </c>
      <c r="F237" s="167" t="s">
        <v>2628</v>
      </c>
      <c r="H237" s="168">
        <v>14.07</v>
      </c>
      <c r="I237" s="169"/>
      <c r="J237" s="169"/>
      <c r="M237" s="164"/>
      <c r="N237" s="170"/>
      <c r="X237" s="171"/>
      <c r="AT237" s="166" t="s">
        <v>603</v>
      </c>
      <c r="AU237" s="166" t="s">
        <v>164</v>
      </c>
      <c r="AV237" s="12" t="s">
        <v>86</v>
      </c>
      <c r="AW237" s="12" t="s">
        <v>5</v>
      </c>
      <c r="AX237" s="12" t="s">
        <v>76</v>
      </c>
      <c r="AY237" s="166" t="s">
        <v>165</v>
      </c>
    </row>
    <row r="238" spans="2:65" s="14" customFormat="1" x14ac:dyDescent="0.2">
      <c r="B238" s="185"/>
      <c r="D238" s="165" t="s">
        <v>603</v>
      </c>
      <c r="E238" s="186" t="s">
        <v>3</v>
      </c>
      <c r="F238" s="187" t="s">
        <v>2629</v>
      </c>
      <c r="H238" s="186" t="s">
        <v>3</v>
      </c>
      <c r="I238" s="188"/>
      <c r="J238" s="188"/>
      <c r="M238" s="185"/>
      <c r="N238" s="189"/>
      <c r="X238" s="190"/>
      <c r="AT238" s="186" t="s">
        <v>603</v>
      </c>
      <c r="AU238" s="186" t="s">
        <v>164</v>
      </c>
      <c r="AV238" s="14" t="s">
        <v>84</v>
      </c>
      <c r="AW238" s="14" t="s">
        <v>5</v>
      </c>
      <c r="AX238" s="14" t="s">
        <v>76</v>
      </c>
      <c r="AY238" s="186" t="s">
        <v>165</v>
      </c>
    </row>
    <row r="239" spans="2:65" s="12" customFormat="1" x14ac:dyDescent="0.2">
      <c r="B239" s="164"/>
      <c r="D239" s="165" t="s">
        <v>603</v>
      </c>
      <c r="E239" s="166" t="s">
        <v>3</v>
      </c>
      <c r="F239" s="167" t="s">
        <v>2630</v>
      </c>
      <c r="H239" s="168">
        <v>1.248</v>
      </c>
      <c r="I239" s="169"/>
      <c r="J239" s="169"/>
      <c r="M239" s="164"/>
      <c r="N239" s="170"/>
      <c r="X239" s="171"/>
      <c r="AT239" s="166" t="s">
        <v>603</v>
      </c>
      <c r="AU239" s="166" t="s">
        <v>164</v>
      </c>
      <c r="AV239" s="12" t="s">
        <v>86</v>
      </c>
      <c r="AW239" s="12" t="s">
        <v>5</v>
      </c>
      <c r="AX239" s="12" t="s">
        <v>76</v>
      </c>
      <c r="AY239" s="166" t="s">
        <v>165</v>
      </c>
    </row>
    <row r="240" spans="2:65" s="13" customFormat="1" x14ac:dyDescent="0.2">
      <c r="B240" s="172"/>
      <c r="D240" s="165" t="s">
        <v>603</v>
      </c>
      <c r="E240" s="173" t="s">
        <v>3</v>
      </c>
      <c r="F240" s="174" t="s">
        <v>606</v>
      </c>
      <c r="H240" s="175">
        <v>15.318</v>
      </c>
      <c r="I240" s="176"/>
      <c r="J240" s="176"/>
      <c r="M240" s="172"/>
      <c r="N240" s="177"/>
      <c r="X240" s="178"/>
      <c r="AT240" s="173" t="s">
        <v>603</v>
      </c>
      <c r="AU240" s="173" t="s">
        <v>164</v>
      </c>
      <c r="AV240" s="13" t="s">
        <v>174</v>
      </c>
      <c r="AW240" s="13" t="s">
        <v>5</v>
      </c>
      <c r="AX240" s="13" t="s">
        <v>84</v>
      </c>
      <c r="AY240" s="173" t="s">
        <v>165</v>
      </c>
    </row>
    <row r="241" spans="2:65" s="11" customFormat="1" ht="22.75" customHeight="1" x14ac:dyDescent="0.25">
      <c r="B241" s="125"/>
      <c r="D241" s="126" t="s">
        <v>75</v>
      </c>
      <c r="E241" s="136" t="s">
        <v>164</v>
      </c>
      <c r="F241" s="136" t="s">
        <v>1797</v>
      </c>
      <c r="I241" s="128"/>
      <c r="J241" s="128"/>
      <c r="K241" s="137">
        <f>BK241</f>
        <v>0</v>
      </c>
      <c r="M241" s="125"/>
      <c r="N241" s="130"/>
      <c r="Q241" s="131">
        <f>Q242</f>
        <v>0</v>
      </c>
      <c r="R241" s="131">
        <f>R242</f>
        <v>0</v>
      </c>
      <c r="T241" s="132">
        <f>T242</f>
        <v>0</v>
      </c>
      <c r="V241" s="132">
        <f>V242</f>
        <v>10.152629620000001</v>
      </c>
      <c r="X241" s="133">
        <f>X242</f>
        <v>0</v>
      </c>
      <c r="AR241" s="126" t="s">
        <v>84</v>
      </c>
      <c r="AT241" s="134" t="s">
        <v>75</v>
      </c>
      <c r="AU241" s="134" t="s">
        <v>84</v>
      </c>
      <c r="AY241" s="126" t="s">
        <v>165</v>
      </c>
      <c r="BK241" s="135">
        <f>BK242</f>
        <v>0</v>
      </c>
    </row>
    <row r="242" spans="2:65" s="11" customFormat="1" ht="20.9" customHeight="1" x14ac:dyDescent="0.25">
      <c r="B242" s="125"/>
      <c r="D242" s="126" t="s">
        <v>75</v>
      </c>
      <c r="E242" s="136" t="s">
        <v>293</v>
      </c>
      <c r="F242" s="136" t="s">
        <v>2632</v>
      </c>
      <c r="I242" s="128"/>
      <c r="J242" s="128"/>
      <c r="K242" s="137">
        <f>BK242</f>
        <v>0</v>
      </c>
      <c r="M242" s="125"/>
      <c r="N242" s="130"/>
      <c r="Q242" s="131">
        <f>SUM(Q243:Q257)</f>
        <v>0</v>
      </c>
      <c r="R242" s="131">
        <f>SUM(R243:R257)</f>
        <v>0</v>
      </c>
      <c r="T242" s="132">
        <f>SUM(T243:T257)</f>
        <v>0</v>
      </c>
      <c r="V242" s="132">
        <f>SUM(V243:V257)</f>
        <v>10.152629620000001</v>
      </c>
      <c r="X242" s="133">
        <f>SUM(X243:X257)</f>
        <v>0</v>
      </c>
      <c r="AR242" s="126" t="s">
        <v>84</v>
      </c>
      <c r="AT242" s="134" t="s">
        <v>75</v>
      </c>
      <c r="AU242" s="134" t="s">
        <v>86</v>
      </c>
      <c r="AY242" s="126" t="s">
        <v>165</v>
      </c>
      <c r="BK242" s="135">
        <f>SUM(BK243:BK257)</f>
        <v>0</v>
      </c>
    </row>
    <row r="243" spans="2:65" s="1" customFormat="1" ht="33" customHeight="1" x14ac:dyDescent="0.2">
      <c r="B243" s="138"/>
      <c r="C243" s="139" t="s">
        <v>307</v>
      </c>
      <c r="D243" s="139" t="s">
        <v>170</v>
      </c>
      <c r="E243" s="140" t="s">
        <v>1491</v>
      </c>
      <c r="F243" s="141" t="s">
        <v>2633</v>
      </c>
      <c r="G243" s="142" t="s">
        <v>991</v>
      </c>
      <c r="H243" s="143">
        <v>14.95</v>
      </c>
      <c r="I243" s="144"/>
      <c r="J243" s="144"/>
      <c r="K243" s="145">
        <f>ROUND(P243*H243,2)</f>
        <v>0</v>
      </c>
      <c r="L243" s="146"/>
      <c r="M243" s="33"/>
      <c r="N243" s="147" t="s">
        <v>3</v>
      </c>
      <c r="O243" s="148" t="s">
        <v>45</v>
      </c>
      <c r="P243" s="149">
        <f>I243+J243</f>
        <v>0</v>
      </c>
      <c r="Q243" s="149">
        <f>ROUND(I243*H243,2)</f>
        <v>0</v>
      </c>
      <c r="R243" s="149">
        <f>ROUND(J243*H243,2)</f>
        <v>0</v>
      </c>
      <c r="T243" s="150">
        <f>S243*H243</f>
        <v>0</v>
      </c>
      <c r="U243" s="150">
        <v>0.58443000000000001</v>
      </c>
      <c r="V243" s="150">
        <f>U243*H243</f>
        <v>8.7372285000000005</v>
      </c>
      <c r="W243" s="150">
        <v>0</v>
      </c>
      <c r="X243" s="151">
        <f>W243*H243</f>
        <v>0</v>
      </c>
      <c r="AR243" s="152" t="s">
        <v>174</v>
      </c>
      <c r="AT243" s="152" t="s">
        <v>170</v>
      </c>
      <c r="AU243" s="152" t="s">
        <v>164</v>
      </c>
      <c r="AY243" s="18" t="s">
        <v>165</v>
      </c>
      <c r="BE243" s="153">
        <f>IF(O243="základní",K243,0)</f>
        <v>0</v>
      </c>
      <c r="BF243" s="153">
        <f>IF(O243="snížená",K243,0)</f>
        <v>0</v>
      </c>
      <c r="BG243" s="153">
        <f>IF(O243="zákl. přenesená",K243,0)</f>
        <v>0</v>
      </c>
      <c r="BH243" s="153">
        <f>IF(O243="sníž. přenesená",K243,0)</f>
        <v>0</v>
      </c>
      <c r="BI243" s="153">
        <f>IF(O243="nulová",K243,0)</f>
        <v>0</v>
      </c>
      <c r="BJ243" s="18" t="s">
        <v>84</v>
      </c>
      <c r="BK243" s="153">
        <f>ROUND(P243*H243,2)</f>
        <v>0</v>
      </c>
      <c r="BL243" s="18" t="s">
        <v>174</v>
      </c>
      <c r="BM243" s="152" t="s">
        <v>2634</v>
      </c>
    </row>
    <row r="244" spans="2:65" s="12" customFormat="1" x14ac:dyDescent="0.2">
      <c r="B244" s="164"/>
      <c r="D244" s="165" t="s">
        <v>603</v>
      </c>
      <c r="E244" s="166" t="s">
        <v>3</v>
      </c>
      <c r="F244" s="167" t="s">
        <v>2635</v>
      </c>
      <c r="H244" s="168">
        <v>14.95</v>
      </c>
      <c r="I244" s="169"/>
      <c r="J244" s="169"/>
      <c r="M244" s="164"/>
      <c r="N244" s="170"/>
      <c r="X244" s="171"/>
      <c r="AT244" s="166" t="s">
        <v>603</v>
      </c>
      <c r="AU244" s="166" t="s">
        <v>164</v>
      </c>
      <c r="AV244" s="12" t="s">
        <v>86</v>
      </c>
      <c r="AW244" s="12" t="s">
        <v>5</v>
      </c>
      <c r="AX244" s="12" t="s">
        <v>84</v>
      </c>
      <c r="AY244" s="166" t="s">
        <v>165</v>
      </c>
    </row>
    <row r="245" spans="2:65" s="1" customFormat="1" ht="24.15" customHeight="1" x14ac:dyDescent="0.2">
      <c r="B245" s="138"/>
      <c r="C245" s="139" t="s">
        <v>313</v>
      </c>
      <c r="D245" s="139" t="s">
        <v>170</v>
      </c>
      <c r="E245" s="140" t="s">
        <v>2636</v>
      </c>
      <c r="F245" s="141" t="s">
        <v>2637</v>
      </c>
      <c r="G245" s="142" t="s">
        <v>1366</v>
      </c>
      <c r="H245" s="143">
        <v>0.23200000000000001</v>
      </c>
      <c r="I245" s="144"/>
      <c r="J245" s="144"/>
      <c r="K245" s="145">
        <f>ROUND(P245*H245,2)</f>
        <v>0</v>
      </c>
      <c r="L245" s="146"/>
      <c r="M245" s="33"/>
      <c r="N245" s="147" t="s">
        <v>3</v>
      </c>
      <c r="O245" s="148" t="s">
        <v>45</v>
      </c>
      <c r="P245" s="149">
        <f>I245+J245</f>
        <v>0</v>
      </c>
      <c r="Q245" s="149">
        <f>ROUND(I245*H245,2)</f>
        <v>0</v>
      </c>
      <c r="R245" s="149">
        <f>ROUND(J245*H245,2)</f>
        <v>0</v>
      </c>
      <c r="T245" s="150">
        <f>S245*H245</f>
        <v>0</v>
      </c>
      <c r="U245" s="150">
        <v>1.04741</v>
      </c>
      <c r="V245" s="150">
        <f>U245*H245</f>
        <v>0.24299912000000001</v>
      </c>
      <c r="W245" s="150">
        <v>0</v>
      </c>
      <c r="X245" s="151">
        <f>W245*H245</f>
        <v>0</v>
      </c>
      <c r="AR245" s="152" t="s">
        <v>174</v>
      </c>
      <c r="AT245" s="152" t="s">
        <v>170</v>
      </c>
      <c r="AU245" s="152" t="s">
        <v>164</v>
      </c>
      <c r="AY245" s="18" t="s">
        <v>165</v>
      </c>
      <c r="BE245" s="153">
        <f>IF(O245="základní",K245,0)</f>
        <v>0</v>
      </c>
      <c r="BF245" s="153">
        <f>IF(O245="snížená",K245,0)</f>
        <v>0</v>
      </c>
      <c r="BG245" s="153">
        <f>IF(O245="zákl. přenesená",K245,0)</f>
        <v>0</v>
      </c>
      <c r="BH245" s="153">
        <f>IF(O245="sníž. přenesená",K245,0)</f>
        <v>0</v>
      </c>
      <c r="BI245" s="153">
        <f>IF(O245="nulová",K245,0)</f>
        <v>0</v>
      </c>
      <c r="BJ245" s="18" t="s">
        <v>84</v>
      </c>
      <c r="BK245" s="153">
        <f>ROUND(P245*H245,2)</f>
        <v>0</v>
      </c>
      <c r="BL245" s="18" t="s">
        <v>174</v>
      </c>
      <c r="BM245" s="152" t="s">
        <v>2638</v>
      </c>
    </row>
    <row r="246" spans="2:65" s="14" customFormat="1" x14ac:dyDescent="0.2">
      <c r="B246" s="185"/>
      <c r="D246" s="165" t="s">
        <v>603</v>
      </c>
      <c r="E246" s="186" t="s">
        <v>3</v>
      </c>
      <c r="F246" s="187" t="s">
        <v>2639</v>
      </c>
      <c r="H246" s="186" t="s">
        <v>3</v>
      </c>
      <c r="I246" s="188"/>
      <c r="J246" s="188"/>
      <c r="M246" s="185"/>
      <c r="N246" s="189"/>
      <c r="X246" s="190"/>
      <c r="AT246" s="186" t="s">
        <v>603</v>
      </c>
      <c r="AU246" s="186" t="s">
        <v>164</v>
      </c>
      <c r="AV246" s="14" t="s">
        <v>84</v>
      </c>
      <c r="AW246" s="14" t="s">
        <v>5</v>
      </c>
      <c r="AX246" s="14" t="s">
        <v>76</v>
      </c>
      <c r="AY246" s="186" t="s">
        <v>165</v>
      </c>
    </row>
    <row r="247" spans="2:65" s="12" customFormat="1" x14ac:dyDescent="0.2">
      <c r="B247" s="164"/>
      <c r="D247" s="165" t="s">
        <v>603</v>
      </c>
      <c r="E247" s="166" t="s">
        <v>3</v>
      </c>
      <c r="F247" s="167" t="s">
        <v>2640</v>
      </c>
      <c r="H247" s="168">
        <v>0.11700000000000001</v>
      </c>
      <c r="I247" s="169"/>
      <c r="J247" s="169"/>
      <c r="M247" s="164"/>
      <c r="N247" s="170"/>
      <c r="X247" s="171"/>
      <c r="AT247" s="166" t="s">
        <v>603</v>
      </c>
      <c r="AU247" s="166" t="s">
        <v>164</v>
      </c>
      <c r="AV247" s="12" t="s">
        <v>86</v>
      </c>
      <c r="AW247" s="12" t="s">
        <v>5</v>
      </c>
      <c r="AX247" s="12" t="s">
        <v>76</v>
      </c>
      <c r="AY247" s="166" t="s">
        <v>165</v>
      </c>
    </row>
    <row r="248" spans="2:65" s="14" customFormat="1" x14ac:dyDescent="0.2">
      <c r="B248" s="185"/>
      <c r="D248" s="165" t="s">
        <v>603</v>
      </c>
      <c r="E248" s="186" t="s">
        <v>3</v>
      </c>
      <c r="F248" s="187" t="s">
        <v>2641</v>
      </c>
      <c r="H248" s="186" t="s">
        <v>3</v>
      </c>
      <c r="I248" s="188"/>
      <c r="J248" s="188"/>
      <c r="M248" s="185"/>
      <c r="N248" s="189"/>
      <c r="X248" s="190"/>
      <c r="AT248" s="186" t="s">
        <v>603</v>
      </c>
      <c r="AU248" s="186" t="s">
        <v>164</v>
      </c>
      <c r="AV248" s="14" t="s">
        <v>84</v>
      </c>
      <c r="AW248" s="14" t="s">
        <v>5</v>
      </c>
      <c r="AX248" s="14" t="s">
        <v>76</v>
      </c>
      <c r="AY248" s="186" t="s">
        <v>165</v>
      </c>
    </row>
    <row r="249" spans="2:65" s="12" customFormat="1" x14ac:dyDescent="0.2">
      <c r="B249" s="164"/>
      <c r="D249" s="165" t="s">
        <v>603</v>
      </c>
      <c r="E249" s="166" t="s">
        <v>3</v>
      </c>
      <c r="F249" s="167" t="s">
        <v>2642</v>
      </c>
      <c r="H249" s="168">
        <v>0.08</v>
      </c>
      <c r="I249" s="169"/>
      <c r="J249" s="169"/>
      <c r="M249" s="164"/>
      <c r="N249" s="170"/>
      <c r="X249" s="171"/>
      <c r="AT249" s="166" t="s">
        <v>603</v>
      </c>
      <c r="AU249" s="166" t="s">
        <v>164</v>
      </c>
      <c r="AV249" s="12" t="s">
        <v>86</v>
      </c>
      <c r="AW249" s="12" t="s">
        <v>5</v>
      </c>
      <c r="AX249" s="12" t="s">
        <v>76</v>
      </c>
      <c r="AY249" s="166" t="s">
        <v>165</v>
      </c>
    </row>
    <row r="250" spans="2:65" s="12" customFormat="1" x14ac:dyDescent="0.2">
      <c r="B250" s="164"/>
      <c r="D250" s="165" t="s">
        <v>603</v>
      </c>
      <c r="E250" s="166" t="s">
        <v>3</v>
      </c>
      <c r="F250" s="167" t="s">
        <v>2643</v>
      </c>
      <c r="H250" s="168">
        <v>1.4999999999999999E-2</v>
      </c>
      <c r="I250" s="169"/>
      <c r="J250" s="169"/>
      <c r="M250" s="164"/>
      <c r="N250" s="170"/>
      <c r="X250" s="171"/>
      <c r="AT250" s="166" t="s">
        <v>603</v>
      </c>
      <c r="AU250" s="166" t="s">
        <v>164</v>
      </c>
      <c r="AV250" s="12" t="s">
        <v>86</v>
      </c>
      <c r="AW250" s="12" t="s">
        <v>5</v>
      </c>
      <c r="AX250" s="12" t="s">
        <v>76</v>
      </c>
      <c r="AY250" s="166" t="s">
        <v>165</v>
      </c>
    </row>
    <row r="251" spans="2:65" s="12" customFormat="1" x14ac:dyDescent="0.2">
      <c r="B251" s="164"/>
      <c r="D251" s="165" t="s">
        <v>603</v>
      </c>
      <c r="E251" s="166" t="s">
        <v>3</v>
      </c>
      <c r="F251" s="167" t="s">
        <v>2644</v>
      </c>
      <c r="H251" s="168">
        <v>0.01</v>
      </c>
      <c r="I251" s="169"/>
      <c r="J251" s="169"/>
      <c r="M251" s="164"/>
      <c r="N251" s="170"/>
      <c r="X251" s="171"/>
      <c r="AT251" s="166" t="s">
        <v>603</v>
      </c>
      <c r="AU251" s="166" t="s">
        <v>164</v>
      </c>
      <c r="AV251" s="12" t="s">
        <v>86</v>
      </c>
      <c r="AW251" s="12" t="s">
        <v>5</v>
      </c>
      <c r="AX251" s="12" t="s">
        <v>76</v>
      </c>
      <c r="AY251" s="166" t="s">
        <v>165</v>
      </c>
    </row>
    <row r="252" spans="2:65" s="12" customFormat="1" x14ac:dyDescent="0.2">
      <c r="B252" s="164"/>
      <c r="D252" s="165" t="s">
        <v>603</v>
      </c>
      <c r="E252" s="166" t="s">
        <v>3</v>
      </c>
      <c r="F252" s="167" t="s">
        <v>2644</v>
      </c>
      <c r="H252" s="168">
        <v>0.01</v>
      </c>
      <c r="I252" s="169"/>
      <c r="J252" s="169"/>
      <c r="M252" s="164"/>
      <c r="N252" s="170"/>
      <c r="X252" s="171"/>
      <c r="AT252" s="166" t="s">
        <v>603</v>
      </c>
      <c r="AU252" s="166" t="s">
        <v>164</v>
      </c>
      <c r="AV252" s="12" t="s">
        <v>86</v>
      </c>
      <c r="AW252" s="12" t="s">
        <v>5</v>
      </c>
      <c r="AX252" s="12" t="s">
        <v>76</v>
      </c>
      <c r="AY252" s="166" t="s">
        <v>165</v>
      </c>
    </row>
    <row r="253" spans="2:65" s="13" customFormat="1" x14ac:dyDescent="0.2">
      <c r="B253" s="172"/>
      <c r="D253" s="165" t="s">
        <v>603</v>
      </c>
      <c r="E253" s="173" t="s">
        <v>3</v>
      </c>
      <c r="F253" s="174" t="s">
        <v>606</v>
      </c>
      <c r="H253" s="175">
        <v>0.23200000000000001</v>
      </c>
      <c r="I253" s="176"/>
      <c r="J253" s="176"/>
      <c r="M253" s="172"/>
      <c r="N253" s="177"/>
      <c r="X253" s="178"/>
      <c r="AT253" s="173" t="s">
        <v>603</v>
      </c>
      <c r="AU253" s="173" t="s">
        <v>164</v>
      </c>
      <c r="AV253" s="13" t="s">
        <v>174</v>
      </c>
      <c r="AW253" s="13" t="s">
        <v>5</v>
      </c>
      <c r="AX253" s="13" t="s">
        <v>84</v>
      </c>
      <c r="AY253" s="173" t="s">
        <v>165</v>
      </c>
    </row>
    <row r="254" spans="2:65" s="1" customFormat="1" ht="24.15" customHeight="1" x14ac:dyDescent="0.2">
      <c r="B254" s="138"/>
      <c r="C254" s="139" t="s">
        <v>317</v>
      </c>
      <c r="D254" s="139" t="s">
        <v>170</v>
      </c>
      <c r="E254" s="140" t="s">
        <v>1825</v>
      </c>
      <c r="F254" s="141" t="s">
        <v>2645</v>
      </c>
      <c r="G254" s="142" t="s">
        <v>173</v>
      </c>
      <c r="H254" s="143">
        <v>25.3</v>
      </c>
      <c r="I254" s="144"/>
      <c r="J254" s="144"/>
      <c r="K254" s="145">
        <f>ROUND(P254*H254,2)</f>
        <v>0</v>
      </c>
      <c r="L254" s="146"/>
      <c r="M254" s="33"/>
      <c r="N254" s="147" t="s">
        <v>3</v>
      </c>
      <c r="O254" s="148" t="s">
        <v>45</v>
      </c>
      <c r="P254" s="149">
        <f>I254+J254</f>
        <v>0</v>
      </c>
      <c r="Q254" s="149">
        <f>ROUND(I254*H254,2)</f>
        <v>0</v>
      </c>
      <c r="R254" s="149">
        <f>ROUND(J254*H254,2)</f>
        <v>0</v>
      </c>
      <c r="T254" s="150">
        <f>S254*H254</f>
        <v>0</v>
      </c>
      <c r="U254" s="150">
        <v>4.6339999999999999E-2</v>
      </c>
      <c r="V254" s="150">
        <f>U254*H254</f>
        <v>1.1724019999999999</v>
      </c>
      <c r="W254" s="150">
        <v>0</v>
      </c>
      <c r="X254" s="151">
        <f>W254*H254</f>
        <v>0</v>
      </c>
      <c r="AR254" s="152" t="s">
        <v>174</v>
      </c>
      <c r="AT254" s="152" t="s">
        <v>170</v>
      </c>
      <c r="AU254" s="152" t="s">
        <v>164</v>
      </c>
      <c r="AY254" s="18" t="s">
        <v>165</v>
      </c>
      <c r="BE254" s="153">
        <f>IF(O254="základní",K254,0)</f>
        <v>0</v>
      </c>
      <c r="BF254" s="153">
        <f>IF(O254="snížená",K254,0)</f>
        <v>0</v>
      </c>
      <c r="BG254" s="153">
        <f>IF(O254="zákl. přenesená",K254,0)</f>
        <v>0</v>
      </c>
      <c r="BH254" s="153">
        <f>IF(O254="sníž. přenesená",K254,0)</f>
        <v>0</v>
      </c>
      <c r="BI254" s="153">
        <f>IF(O254="nulová",K254,0)</f>
        <v>0</v>
      </c>
      <c r="BJ254" s="18" t="s">
        <v>84</v>
      </c>
      <c r="BK254" s="153">
        <f>ROUND(P254*H254,2)</f>
        <v>0</v>
      </c>
      <c r="BL254" s="18" t="s">
        <v>174</v>
      </c>
      <c r="BM254" s="152" t="s">
        <v>2646</v>
      </c>
    </row>
    <row r="255" spans="2:65" s="14" customFormat="1" ht="20" x14ac:dyDescent="0.2">
      <c r="B255" s="185"/>
      <c r="D255" s="165" t="s">
        <v>603</v>
      </c>
      <c r="E255" s="186" t="s">
        <v>3</v>
      </c>
      <c r="F255" s="187" t="s">
        <v>2647</v>
      </c>
      <c r="H255" s="186" t="s">
        <v>3</v>
      </c>
      <c r="I255" s="188"/>
      <c r="J255" s="188"/>
      <c r="M255" s="185"/>
      <c r="N255" s="189"/>
      <c r="X255" s="190"/>
      <c r="AT255" s="186" t="s">
        <v>603</v>
      </c>
      <c r="AU255" s="186" t="s">
        <v>164</v>
      </c>
      <c r="AV255" s="14" t="s">
        <v>84</v>
      </c>
      <c r="AW255" s="14" t="s">
        <v>5</v>
      </c>
      <c r="AX255" s="14" t="s">
        <v>76</v>
      </c>
      <c r="AY255" s="186" t="s">
        <v>165</v>
      </c>
    </row>
    <row r="256" spans="2:65" s="14" customFormat="1" x14ac:dyDescent="0.2">
      <c r="B256" s="185"/>
      <c r="D256" s="165" t="s">
        <v>603</v>
      </c>
      <c r="E256" s="186" t="s">
        <v>3</v>
      </c>
      <c r="F256" s="187" t="s">
        <v>2648</v>
      </c>
      <c r="H256" s="186" t="s">
        <v>3</v>
      </c>
      <c r="I256" s="188"/>
      <c r="J256" s="188"/>
      <c r="M256" s="185"/>
      <c r="N256" s="189"/>
      <c r="X256" s="190"/>
      <c r="AT256" s="186" t="s">
        <v>603</v>
      </c>
      <c r="AU256" s="186" t="s">
        <v>164</v>
      </c>
      <c r="AV256" s="14" t="s">
        <v>84</v>
      </c>
      <c r="AW256" s="14" t="s">
        <v>5</v>
      </c>
      <c r="AX256" s="14" t="s">
        <v>76</v>
      </c>
      <c r="AY256" s="186" t="s">
        <v>165</v>
      </c>
    </row>
    <row r="257" spans="2:65" s="12" customFormat="1" x14ac:dyDescent="0.2">
      <c r="B257" s="164"/>
      <c r="D257" s="165" t="s">
        <v>603</v>
      </c>
      <c r="E257" s="166" t="s">
        <v>3</v>
      </c>
      <c r="F257" s="167" t="s">
        <v>2649</v>
      </c>
      <c r="H257" s="168">
        <v>25.3</v>
      </c>
      <c r="I257" s="169"/>
      <c r="J257" s="169"/>
      <c r="M257" s="164"/>
      <c r="N257" s="170"/>
      <c r="X257" s="171"/>
      <c r="AT257" s="166" t="s">
        <v>603</v>
      </c>
      <c r="AU257" s="166" t="s">
        <v>164</v>
      </c>
      <c r="AV257" s="12" t="s">
        <v>86</v>
      </c>
      <c r="AW257" s="12" t="s">
        <v>5</v>
      </c>
      <c r="AX257" s="12" t="s">
        <v>84</v>
      </c>
      <c r="AY257" s="166" t="s">
        <v>165</v>
      </c>
    </row>
    <row r="258" spans="2:65" s="11" customFormat="1" ht="22.75" customHeight="1" x14ac:dyDescent="0.25">
      <c r="B258" s="125"/>
      <c r="D258" s="126" t="s">
        <v>75</v>
      </c>
      <c r="E258" s="136" t="s">
        <v>186</v>
      </c>
      <c r="F258" s="136" t="s">
        <v>2650</v>
      </c>
      <c r="I258" s="128"/>
      <c r="J258" s="128"/>
      <c r="K258" s="137">
        <f>BK258</f>
        <v>0</v>
      </c>
      <c r="M258" s="125"/>
      <c r="N258" s="130"/>
      <c r="Q258" s="131">
        <f>Q259+Q278</f>
        <v>0</v>
      </c>
      <c r="R258" s="131">
        <f>R259+R278</f>
        <v>0</v>
      </c>
      <c r="T258" s="132">
        <f>T259+T278</f>
        <v>0</v>
      </c>
      <c r="V258" s="132">
        <f>V259+V278</f>
        <v>872.87734849999993</v>
      </c>
      <c r="X258" s="133">
        <f>X259+X278</f>
        <v>0</v>
      </c>
      <c r="AR258" s="126" t="s">
        <v>84</v>
      </c>
      <c r="AT258" s="134" t="s">
        <v>75</v>
      </c>
      <c r="AU258" s="134" t="s">
        <v>84</v>
      </c>
      <c r="AY258" s="126" t="s">
        <v>165</v>
      </c>
      <c r="BK258" s="135">
        <f>BK259+BK278</f>
        <v>0</v>
      </c>
    </row>
    <row r="259" spans="2:65" s="11" customFormat="1" ht="20.9" customHeight="1" x14ac:dyDescent="0.25">
      <c r="B259" s="125"/>
      <c r="D259" s="126" t="s">
        <v>75</v>
      </c>
      <c r="E259" s="136" t="s">
        <v>390</v>
      </c>
      <c r="F259" s="136" t="s">
        <v>1876</v>
      </c>
      <c r="I259" s="128"/>
      <c r="J259" s="128"/>
      <c r="K259" s="137">
        <f>BK259</f>
        <v>0</v>
      </c>
      <c r="M259" s="125"/>
      <c r="N259" s="130"/>
      <c r="Q259" s="131">
        <f>SUM(Q260:Q277)</f>
        <v>0</v>
      </c>
      <c r="R259" s="131">
        <f>SUM(R260:R277)</f>
        <v>0</v>
      </c>
      <c r="T259" s="132">
        <f>SUM(T260:T277)</f>
        <v>0</v>
      </c>
      <c r="V259" s="132">
        <f>SUM(V260:V277)</f>
        <v>598.5</v>
      </c>
      <c r="X259" s="133">
        <f>SUM(X260:X277)</f>
        <v>0</v>
      </c>
      <c r="AR259" s="126" t="s">
        <v>84</v>
      </c>
      <c r="AT259" s="134" t="s">
        <v>75</v>
      </c>
      <c r="AU259" s="134" t="s">
        <v>86</v>
      </c>
      <c r="AY259" s="126" t="s">
        <v>165</v>
      </c>
      <c r="BK259" s="135">
        <f>SUM(BK260:BK277)</f>
        <v>0</v>
      </c>
    </row>
    <row r="260" spans="2:65" s="1" customFormat="1" ht="21.75" customHeight="1" x14ac:dyDescent="0.2">
      <c r="B260" s="138"/>
      <c r="C260" s="139" t="s">
        <v>321</v>
      </c>
      <c r="D260" s="139" t="s">
        <v>170</v>
      </c>
      <c r="E260" s="140" t="s">
        <v>2651</v>
      </c>
      <c r="F260" s="141" t="s">
        <v>2652</v>
      </c>
      <c r="G260" s="142" t="s">
        <v>597</v>
      </c>
      <c r="H260" s="143">
        <v>315</v>
      </c>
      <c r="I260" s="144"/>
      <c r="J260" s="144"/>
      <c r="K260" s="145">
        <f>ROUND(P260*H260,2)</f>
        <v>0</v>
      </c>
      <c r="L260" s="146"/>
      <c r="M260" s="33"/>
      <c r="N260" s="147" t="s">
        <v>3</v>
      </c>
      <c r="O260" s="148" t="s">
        <v>45</v>
      </c>
      <c r="P260" s="149">
        <f>I260+J260</f>
        <v>0</v>
      </c>
      <c r="Q260" s="149">
        <f>ROUND(I260*H260,2)</f>
        <v>0</v>
      </c>
      <c r="R260" s="149">
        <f>ROUND(J260*H260,2)</f>
        <v>0</v>
      </c>
      <c r="T260" s="150">
        <f>S260*H260</f>
        <v>0</v>
      </c>
      <c r="U260" s="150">
        <v>1.9</v>
      </c>
      <c r="V260" s="150">
        <f>U260*H260</f>
        <v>598.5</v>
      </c>
      <c r="W260" s="150">
        <v>0</v>
      </c>
      <c r="X260" s="151">
        <f>W260*H260</f>
        <v>0</v>
      </c>
      <c r="AR260" s="152" t="s">
        <v>174</v>
      </c>
      <c r="AT260" s="152" t="s">
        <v>170</v>
      </c>
      <c r="AU260" s="152" t="s">
        <v>164</v>
      </c>
      <c r="AY260" s="18" t="s">
        <v>165</v>
      </c>
      <c r="BE260" s="153">
        <f>IF(O260="základní",K260,0)</f>
        <v>0</v>
      </c>
      <c r="BF260" s="153">
        <f>IF(O260="snížená",K260,0)</f>
        <v>0</v>
      </c>
      <c r="BG260" s="153">
        <f>IF(O260="zákl. přenesená",K260,0)</f>
        <v>0</v>
      </c>
      <c r="BH260" s="153">
        <f>IF(O260="sníž. přenesená",K260,0)</f>
        <v>0</v>
      </c>
      <c r="BI260" s="153">
        <f>IF(O260="nulová",K260,0)</f>
        <v>0</v>
      </c>
      <c r="BJ260" s="18" t="s">
        <v>84</v>
      </c>
      <c r="BK260" s="153">
        <f>ROUND(P260*H260,2)</f>
        <v>0</v>
      </c>
      <c r="BL260" s="18" t="s">
        <v>174</v>
      </c>
      <c r="BM260" s="152" t="s">
        <v>2653</v>
      </c>
    </row>
    <row r="261" spans="2:65" s="14" customFormat="1" x14ac:dyDescent="0.2">
      <c r="B261" s="185"/>
      <c r="D261" s="165" t="s">
        <v>603</v>
      </c>
      <c r="E261" s="186" t="s">
        <v>3</v>
      </c>
      <c r="F261" s="187" t="s">
        <v>1880</v>
      </c>
      <c r="H261" s="186" t="s">
        <v>3</v>
      </c>
      <c r="I261" s="188"/>
      <c r="J261" s="188"/>
      <c r="M261" s="185"/>
      <c r="N261" s="189"/>
      <c r="X261" s="190"/>
      <c r="AT261" s="186" t="s">
        <v>603</v>
      </c>
      <c r="AU261" s="186" t="s">
        <v>164</v>
      </c>
      <c r="AV261" s="14" t="s">
        <v>84</v>
      </c>
      <c r="AW261" s="14" t="s">
        <v>5</v>
      </c>
      <c r="AX261" s="14" t="s">
        <v>76</v>
      </c>
      <c r="AY261" s="186" t="s">
        <v>165</v>
      </c>
    </row>
    <row r="262" spans="2:65" s="12" customFormat="1" x14ac:dyDescent="0.2">
      <c r="B262" s="164"/>
      <c r="D262" s="165" t="s">
        <v>603</v>
      </c>
      <c r="E262" s="166" t="s">
        <v>3</v>
      </c>
      <c r="F262" s="167" t="s">
        <v>2654</v>
      </c>
      <c r="H262" s="168">
        <v>315</v>
      </c>
      <c r="I262" s="169"/>
      <c r="J262" s="169"/>
      <c r="M262" s="164"/>
      <c r="N262" s="170"/>
      <c r="X262" s="171"/>
      <c r="AT262" s="166" t="s">
        <v>603</v>
      </c>
      <c r="AU262" s="166" t="s">
        <v>164</v>
      </c>
      <c r="AV262" s="12" t="s">
        <v>86</v>
      </c>
      <c r="AW262" s="12" t="s">
        <v>5</v>
      </c>
      <c r="AX262" s="12" t="s">
        <v>84</v>
      </c>
      <c r="AY262" s="166" t="s">
        <v>165</v>
      </c>
    </row>
    <row r="263" spans="2:65" s="1" customFormat="1" ht="16.5" customHeight="1" x14ac:dyDescent="0.2">
      <c r="B263" s="138"/>
      <c r="C263" s="139" t="s">
        <v>327</v>
      </c>
      <c r="D263" s="139" t="s">
        <v>170</v>
      </c>
      <c r="E263" s="140" t="s">
        <v>2655</v>
      </c>
      <c r="F263" s="141" t="s">
        <v>1883</v>
      </c>
      <c r="G263" s="142" t="s">
        <v>991</v>
      </c>
      <c r="H263" s="143">
        <v>3424.66</v>
      </c>
      <c r="I263" s="144"/>
      <c r="J263" s="144"/>
      <c r="K263" s="145">
        <f>ROUND(P263*H263,2)</f>
        <v>0</v>
      </c>
      <c r="L263" s="146"/>
      <c r="M263" s="33"/>
      <c r="N263" s="147" t="s">
        <v>3</v>
      </c>
      <c r="O263" s="148" t="s">
        <v>45</v>
      </c>
      <c r="P263" s="149">
        <f>I263+J263</f>
        <v>0</v>
      </c>
      <c r="Q263" s="149">
        <f>ROUND(I263*H263,2)</f>
        <v>0</v>
      </c>
      <c r="R263" s="149">
        <f>ROUND(J263*H263,2)</f>
        <v>0</v>
      </c>
      <c r="T263" s="150">
        <f>S263*H263</f>
        <v>0</v>
      </c>
      <c r="U263" s="150">
        <v>0</v>
      </c>
      <c r="V263" s="150">
        <f>U263*H263</f>
        <v>0</v>
      </c>
      <c r="W263" s="150">
        <v>0</v>
      </c>
      <c r="X263" s="151">
        <f>W263*H263</f>
        <v>0</v>
      </c>
      <c r="AR263" s="152" t="s">
        <v>174</v>
      </c>
      <c r="AT263" s="152" t="s">
        <v>170</v>
      </c>
      <c r="AU263" s="152" t="s">
        <v>164</v>
      </c>
      <c r="AY263" s="18" t="s">
        <v>165</v>
      </c>
      <c r="BE263" s="153">
        <f>IF(O263="základní",K263,0)</f>
        <v>0</v>
      </c>
      <c r="BF263" s="153">
        <f>IF(O263="snížená",K263,0)</f>
        <v>0</v>
      </c>
      <c r="BG263" s="153">
        <f>IF(O263="zákl. přenesená",K263,0)</f>
        <v>0</v>
      </c>
      <c r="BH263" s="153">
        <f>IF(O263="sníž. přenesená",K263,0)</f>
        <v>0</v>
      </c>
      <c r="BI263" s="153">
        <f>IF(O263="nulová",K263,0)</f>
        <v>0</v>
      </c>
      <c r="BJ263" s="18" t="s">
        <v>84</v>
      </c>
      <c r="BK263" s="153">
        <f>ROUND(P263*H263,2)</f>
        <v>0</v>
      </c>
      <c r="BL263" s="18" t="s">
        <v>174</v>
      </c>
      <c r="BM263" s="152" t="s">
        <v>2656</v>
      </c>
    </row>
    <row r="264" spans="2:65" s="14" customFormat="1" x14ac:dyDescent="0.2">
      <c r="B264" s="185"/>
      <c r="D264" s="165" t="s">
        <v>603</v>
      </c>
      <c r="E264" s="186" t="s">
        <v>3</v>
      </c>
      <c r="F264" s="187" t="s">
        <v>2657</v>
      </c>
      <c r="H264" s="186" t="s">
        <v>3</v>
      </c>
      <c r="I264" s="188"/>
      <c r="J264" s="188"/>
      <c r="M264" s="185"/>
      <c r="N264" s="189"/>
      <c r="X264" s="190"/>
      <c r="AT264" s="186" t="s">
        <v>603</v>
      </c>
      <c r="AU264" s="186" t="s">
        <v>164</v>
      </c>
      <c r="AV264" s="14" t="s">
        <v>84</v>
      </c>
      <c r="AW264" s="14" t="s">
        <v>5</v>
      </c>
      <c r="AX264" s="14" t="s">
        <v>76</v>
      </c>
      <c r="AY264" s="186" t="s">
        <v>165</v>
      </c>
    </row>
    <row r="265" spans="2:65" s="12" customFormat="1" x14ac:dyDescent="0.2">
      <c r="B265" s="164"/>
      <c r="D265" s="165" t="s">
        <v>603</v>
      </c>
      <c r="E265" s="166" t="s">
        <v>3</v>
      </c>
      <c r="F265" s="167" t="s">
        <v>2658</v>
      </c>
      <c r="H265" s="168">
        <v>1273.06</v>
      </c>
      <c r="I265" s="169"/>
      <c r="J265" s="169"/>
      <c r="M265" s="164"/>
      <c r="N265" s="170"/>
      <c r="X265" s="171"/>
      <c r="AT265" s="166" t="s">
        <v>603</v>
      </c>
      <c r="AU265" s="166" t="s">
        <v>164</v>
      </c>
      <c r="AV265" s="12" t="s">
        <v>86</v>
      </c>
      <c r="AW265" s="12" t="s">
        <v>5</v>
      </c>
      <c r="AX265" s="12" t="s">
        <v>76</v>
      </c>
      <c r="AY265" s="166" t="s">
        <v>165</v>
      </c>
    </row>
    <row r="266" spans="2:65" s="14" customFormat="1" x14ac:dyDescent="0.2">
      <c r="B266" s="185"/>
      <c r="D266" s="165" t="s">
        <v>603</v>
      </c>
      <c r="E266" s="186" t="s">
        <v>3</v>
      </c>
      <c r="F266" s="187" t="s">
        <v>2659</v>
      </c>
      <c r="H266" s="186" t="s">
        <v>3</v>
      </c>
      <c r="I266" s="188"/>
      <c r="J266" s="188"/>
      <c r="M266" s="185"/>
      <c r="N266" s="189"/>
      <c r="X266" s="190"/>
      <c r="AT266" s="186" t="s">
        <v>603</v>
      </c>
      <c r="AU266" s="186" t="s">
        <v>164</v>
      </c>
      <c r="AV266" s="14" t="s">
        <v>84</v>
      </c>
      <c r="AW266" s="14" t="s">
        <v>5</v>
      </c>
      <c r="AX266" s="14" t="s">
        <v>76</v>
      </c>
      <c r="AY266" s="186" t="s">
        <v>165</v>
      </c>
    </row>
    <row r="267" spans="2:65" s="12" customFormat="1" x14ac:dyDescent="0.2">
      <c r="B267" s="164"/>
      <c r="D267" s="165" t="s">
        <v>603</v>
      </c>
      <c r="E267" s="166" t="s">
        <v>3</v>
      </c>
      <c r="F267" s="167" t="s">
        <v>2660</v>
      </c>
      <c r="H267" s="168">
        <v>2151.6</v>
      </c>
      <c r="I267" s="169"/>
      <c r="J267" s="169"/>
      <c r="M267" s="164"/>
      <c r="N267" s="170"/>
      <c r="X267" s="171"/>
      <c r="AT267" s="166" t="s">
        <v>603</v>
      </c>
      <c r="AU267" s="166" t="s">
        <v>164</v>
      </c>
      <c r="AV267" s="12" t="s">
        <v>86</v>
      </c>
      <c r="AW267" s="12" t="s">
        <v>5</v>
      </c>
      <c r="AX267" s="12" t="s">
        <v>76</v>
      </c>
      <c r="AY267" s="166" t="s">
        <v>165</v>
      </c>
    </row>
    <row r="268" spans="2:65" s="13" customFormat="1" x14ac:dyDescent="0.2">
      <c r="B268" s="172"/>
      <c r="D268" s="165" t="s">
        <v>603</v>
      </c>
      <c r="E268" s="173" t="s">
        <v>3</v>
      </c>
      <c r="F268" s="174" t="s">
        <v>606</v>
      </c>
      <c r="H268" s="175">
        <v>3424.66</v>
      </c>
      <c r="I268" s="176"/>
      <c r="J268" s="176"/>
      <c r="M268" s="172"/>
      <c r="N268" s="177"/>
      <c r="X268" s="178"/>
      <c r="AT268" s="173" t="s">
        <v>603</v>
      </c>
      <c r="AU268" s="173" t="s">
        <v>164</v>
      </c>
      <c r="AV268" s="13" t="s">
        <v>174</v>
      </c>
      <c r="AW268" s="13" t="s">
        <v>5</v>
      </c>
      <c r="AX268" s="13" t="s">
        <v>84</v>
      </c>
      <c r="AY268" s="173" t="s">
        <v>165</v>
      </c>
    </row>
    <row r="269" spans="2:65" s="1" customFormat="1" ht="16.5" customHeight="1" x14ac:dyDescent="0.2">
      <c r="B269" s="138"/>
      <c r="C269" s="139" t="s">
        <v>330</v>
      </c>
      <c r="D269" s="139" t="s">
        <v>170</v>
      </c>
      <c r="E269" s="140" t="s">
        <v>1861</v>
      </c>
      <c r="F269" s="141" t="s">
        <v>2661</v>
      </c>
      <c r="G269" s="142" t="s">
        <v>991</v>
      </c>
      <c r="H269" s="143">
        <v>1273.06</v>
      </c>
      <c r="I269" s="144"/>
      <c r="J269" s="144"/>
      <c r="K269" s="145">
        <f>ROUND(P269*H269,2)</f>
        <v>0</v>
      </c>
      <c r="L269" s="146"/>
      <c r="M269" s="33"/>
      <c r="N269" s="147" t="s">
        <v>3</v>
      </c>
      <c r="O269" s="148" t="s">
        <v>45</v>
      </c>
      <c r="P269" s="149">
        <f>I269+J269</f>
        <v>0</v>
      </c>
      <c r="Q269" s="149">
        <f>ROUND(I269*H269,2)</f>
        <v>0</v>
      </c>
      <c r="R269" s="149">
        <f>ROUND(J269*H269,2)</f>
        <v>0</v>
      </c>
      <c r="T269" s="150">
        <f>S269*H269</f>
        <v>0</v>
      </c>
      <c r="U269" s="150">
        <v>0</v>
      </c>
      <c r="V269" s="150">
        <f>U269*H269</f>
        <v>0</v>
      </c>
      <c r="W269" s="150">
        <v>0</v>
      </c>
      <c r="X269" s="151">
        <f>W269*H269</f>
        <v>0</v>
      </c>
      <c r="AR269" s="152" t="s">
        <v>174</v>
      </c>
      <c r="AT269" s="152" t="s">
        <v>170</v>
      </c>
      <c r="AU269" s="152" t="s">
        <v>164</v>
      </c>
      <c r="AY269" s="18" t="s">
        <v>165</v>
      </c>
      <c r="BE269" s="153">
        <f>IF(O269="základní",K269,0)</f>
        <v>0</v>
      </c>
      <c r="BF269" s="153">
        <f>IF(O269="snížená",K269,0)</f>
        <v>0</v>
      </c>
      <c r="BG269" s="153">
        <f>IF(O269="zákl. přenesená",K269,0)</f>
        <v>0</v>
      </c>
      <c r="BH269" s="153">
        <f>IF(O269="sníž. přenesená",K269,0)</f>
        <v>0</v>
      </c>
      <c r="BI269" s="153">
        <f>IF(O269="nulová",K269,0)</f>
        <v>0</v>
      </c>
      <c r="BJ269" s="18" t="s">
        <v>84</v>
      </c>
      <c r="BK269" s="153">
        <f>ROUND(P269*H269,2)</f>
        <v>0</v>
      </c>
      <c r="BL269" s="18" t="s">
        <v>174</v>
      </c>
      <c r="BM269" s="152" t="s">
        <v>2662</v>
      </c>
    </row>
    <row r="270" spans="2:65" s="14" customFormat="1" x14ac:dyDescent="0.2">
      <c r="B270" s="185"/>
      <c r="D270" s="165" t="s">
        <v>603</v>
      </c>
      <c r="E270" s="186" t="s">
        <v>3</v>
      </c>
      <c r="F270" s="187" t="s">
        <v>2657</v>
      </c>
      <c r="H270" s="186" t="s">
        <v>3</v>
      </c>
      <c r="I270" s="188"/>
      <c r="J270" s="188"/>
      <c r="M270" s="185"/>
      <c r="N270" s="189"/>
      <c r="X270" s="190"/>
      <c r="AT270" s="186" t="s">
        <v>603</v>
      </c>
      <c r="AU270" s="186" t="s">
        <v>164</v>
      </c>
      <c r="AV270" s="14" t="s">
        <v>84</v>
      </c>
      <c r="AW270" s="14" t="s">
        <v>5</v>
      </c>
      <c r="AX270" s="14" t="s">
        <v>76</v>
      </c>
      <c r="AY270" s="186" t="s">
        <v>165</v>
      </c>
    </row>
    <row r="271" spans="2:65" s="12" customFormat="1" x14ac:dyDescent="0.2">
      <c r="B271" s="164"/>
      <c r="D271" s="165" t="s">
        <v>603</v>
      </c>
      <c r="E271" s="166" t="s">
        <v>3</v>
      </c>
      <c r="F271" s="167" t="s">
        <v>2658</v>
      </c>
      <c r="H271" s="168">
        <v>1273.06</v>
      </c>
      <c r="I271" s="169"/>
      <c r="J271" s="169"/>
      <c r="M271" s="164"/>
      <c r="N271" s="170"/>
      <c r="X271" s="171"/>
      <c r="AT271" s="166" t="s">
        <v>603</v>
      </c>
      <c r="AU271" s="166" t="s">
        <v>164</v>
      </c>
      <c r="AV271" s="12" t="s">
        <v>86</v>
      </c>
      <c r="AW271" s="12" t="s">
        <v>5</v>
      </c>
      <c r="AX271" s="12" t="s">
        <v>84</v>
      </c>
      <c r="AY271" s="166" t="s">
        <v>165</v>
      </c>
    </row>
    <row r="272" spans="2:65" s="1" customFormat="1" ht="16.5" customHeight="1" x14ac:dyDescent="0.2">
      <c r="B272" s="138"/>
      <c r="C272" s="139" t="s">
        <v>333</v>
      </c>
      <c r="D272" s="139" t="s">
        <v>170</v>
      </c>
      <c r="E272" s="140" t="s">
        <v>2663</v>
      </c>
      <c r="F272" s="141" t="s">
        <v>1888</v>
      </c>
      <c r="G272" s="142" t="s">
        <v>991</v>
      </c>
      <c r="H272" s="143">
        <v>62.59</v>
      </c>
      <c r="I272" s="144"/>
      <c r="J272" s="144"/>
      <c r="K272" s="145">
        <f>ROUND(P272*H272,2)</f>
        <v>0</v>
      </c>
      <c r="L272" s="146"/>
      <c r="M272" s="33"/>
      <c r="N272" s="147" t="s">
        <v>3</v>
      </c>
      <c r="O272" s="148" t="s">
        <v>45</v>
      </c>
      <c r="P272" s="149">
        <f>I272+J272</f>
        <v>0</v>
      </c>
      <c r="Q272" s="149">
        <f>ROUND(I272*H272,2)</f>
        <v>0</v>
      </c>
      <c r="R272" s="149">
        <f>ROUND(J272*H272,2)</f>
        <v>0</v>
      </c>
      <c r="T272" s="150">
        <f>S272*H272</f>
        <v>0</v>
      </c>
      <c r="U272" s="150">
        <v>0</v>
      </c>
      <c r="V272" s="150">
        <f>U272*H272</f>
        <v>0</v>
      </c>
      <c r="W272" s="150">
        <v>0</v>
      </c>
      <c r="X272" s="151">
        <f>W272*H272</f>
        <v>0</v>
      </c>
      <c r="AR272" s="152" t="s">
        <v>174</v>
      </c>
      <c r="AT272" s="152" t="s">
        <v>170</v>
      </c>
      <c r="AU272" s="152" t="s">
        <v>164</v>
      </c>
      <c r="AY272" s="18" t="s">
        <v>165</v>
      </c>
      <c r="BE272" s="153">
        <f>IF(O272="základní",K272,0)</f>
        <v>0</v>
      </c>
      <c r="BF272" s="153">
        <f>IF(O272="snížená",K272,0)</f>
        <v>0</v>
      </c>
      <c r="BG272" s="153">
        <f>IF(O272="zákl. přenesená",K272,0)</f>
        <v>0</v>
      </c>
      <c r="BH272" s="153">
        <f>IF(O272="sníž. přenesená",K272,0)</f>
        <v>0</v>
      </c>
      <c r="BI272" s="153">
        <f>IF(O272="nulová",K272,0)</f>
        <v>0</v>
      </c>
      <c r="BJ272" s="18" t="s">
        <v>84</v>
      </c>
      <c r="BK272" s="153">
        <f>ROUND(P272*H272,2)</f>
        <v>0</v>
      </c>
      <c r="BL272" s="18" t="s">
        <v>174</v>
      </c>
      <c r="BM272" s="152" t="s">
        <v>2664</v>
      </c>
    </row>
    <row r="273" spans="2:65" s="14" customFormat="1" x14ac:dyDescent="0.2">
      <c r="B273" s="185"/>
      <c r="D273" s="165" t="s">
        <v>603</v>
      </c>
      <c r="E273" s="186" t="s">
        <v>3</v>
      </c>
      <c r="F273" s="187" t="s">
        <v>2665</v>
      </c>
      <c r="H273" s="186" t="s">
        <v>3</v>
      </c>
      <c r="I273" s="188"/>
      <c r="J273" s="188"/>
      <c r="M273" s="185"/>
      <c r="N273" s="189"/>
      <c r="X273" s="190"/>
      <c r="AT273" s="186" t="s">
        <v>603</v>
      </c>
      <c r="AU273" s="186" t="s">
        <v>164</v>
      </c>
      <c r="AV273" s="14" t="s">
        <v>84</v>
      </c>
      <c r="AW273" s="14" t="s">
        <v>5</v>
      </c>
      <c r="AX273" s="14" t="s">
        <v>76</v>
      </c>
      <c r="AY273" s="186" t="s">
        <v>165</v>
      </c>
    </row>
    <row r="274" spans="2:65" s="12" customFormat="1" x14ac:dyDescent="0.2">
      <c r="B274" s="164"/>
      <c r="D274" s="165" t="s">
        <v>603</v>
      </c>
      <c r="E274" s="166" t="s">
        <v>3</v>
      </c>
      <c r="F274" s="167" t="s">
        <v>2666</v>
      </c>
      <c r="H274" s="168">
        <v>62.59</v>
      </c>
      <c r="I274" s="169"/>
      <c r="J274" s="169"/>
      <c r="M274" s="164"/>
      <c r="N274" s="170"/>
      <c r="X274" s="171"/>
      <c r="AT274" s="166" t="s">
        <v>603</v>
      </c>
      <c r="AU274" s="166" t="s">
        <v>164</v>
      </c>
      <c r="AV274" s="12" t="s">
        <v>86</v>
      </c>
      <c r="AW274" s="12" t="s">
        <v>5</v>
      </c>
      <c r="AX274" s="12" t="s">
        <v>84</v>
      </c>
      <c r="AY274" s="166" t="s">
        <v>165</v>
      </c>
    </row>
    <row r="275" spans="2:65" s="1" customFormat="1" ht="33" customHeight="1" x14ac:dyDescent="0.2">
      <c r="B275" s="138"/>
      <c r="C275" s="139" t="s">
        <v>337</v>
      </c>
      <c r="D275" s="139" t="s">
        <v>170</v>
      </c>
      <c r="E275" s="140" t="s">
        <v>2667</v>
      </c>
      <c r="F275" s="141" t="s">
        <v>2668</v>
      </c>
      <c r="G275" s="142" t="s">
        <v>991</v>
      </c>
      <c r="H275" s="143">
        <v>1273.06</v>
      </c>
      <c r="I275" s="144"/>
      <c r="J275" s="144"/>
      <c r="K275" s="145">
        <f>ROUND(P275*H275,2)</f>
        <v>0</v>
      </c>
      <c r="L275" s="146"/>
      <c r="M275" s="33"/>
      <c r="N275" s="147" t="s">
        <v>3</v>
      </c>
      <c r="O275" s="148" t="s">
        <v>45</v>
      </c>
      <c r="P275" s="149">
        <f>I275+J275</f>
        <v>0</v>
      </c>
      <c r="Q275" s="149">
        <f>ROUND(I275*H275,2)</f>
        <v>0</v>
      </c>
      <c r="R275" s="149">
        <f>ROUND(J275*H275,2)</f>
        <v>0</v>
      </c>
      <c r="T275" s="150">
        <f>S275*H275</f>
        <v>0</v>
      </c>
      <c r="U275" s="150">
        <v>0</v>
      </c>
      <c r="V275" s="150">
        <f>U275*H275</f>
        <v>0</v>
      </c>
      <c r="W275" s="150">
        <v>0</v>
      </c>
      <c r="X275" s="151">
        <f>W275*H275</f>
        <v>0</v>
      </c>
      <c r="AR275" s="152" t="s">
        <v>174</v>
      </c>
      <c r="AT275" s="152" t="s">
        <v>170</v>
      </c>
      <c r="AU275" s="152" t="s">
        <v>164</v>
      </c>
      <c r="AY275" s="18" t="s">
        <v>165</v>
      </c>
      <c r="BE275" s="153">
        <f>IF(O275="základní",K275,0)</f>
        <v>0</v>
      </c>
      <c r="BF275" s="153">
        <f>IF(O275="snížená",K275,0)</f>
        <v>0</v>
      </c>
      <c r="BG275" s="153">
        <f>IF(O275="zákl. přenesená",K275,0)</f>
        <v>0</v>
      </c>
      <c r="BH275" s="153">
        <f>IF(O275="sníž. přenesená",K275,0)</f>
        <v>0</v>
      </c>
      <c r="BI275" s="153">
        <f>IF(O275="nulová",K275,0)</f>
        <v>0</v>
      </c>
      <c r="BJ275" s="18" t="s">
        <v>84</v>
      </c>
      <c r="BK275" s="153">
        <f>ROUND(P275*H275,2)</f>
        <v>0</v>
      </c>
      <c r="BL275" s="18" t="s">
        <v>174</v>
      </c>
      <c r="BM275" s="152" t="s">
        <v>2669</v>
      </c>
    </row>
    <row r="276" spans="2:65" s="14" customFormat="1" x14ac:dyDescent="0.2">
      <c r="B276" s="185"/>
      <c r="D276" s="165" t="s">
        <v>603</v>
      </c>
      <c r="E276" s="186" t="s">
        <v>3</v>
      </c>
      <c r="F276" s="187" t="s">
        <v>2670</v>
      </c>
      <c r="H276" s="186" t="s">
        <v>3</v>
      </c>
      <c r="I276" s="188"/>
      <c r="J276" s="188"/>
      <c r="M276" s="185"/>
      <c r="N276" s="189"/>
      <c r="X276" s="190"/>
      <c r="AT276" s="186" t="s">
        <v>603</v>
      </c>
      <c r="AU276" s="186" t="s">
        <v>164</v>
      </c>
      <c r="AV276" s="14" t="s">
        <v>84</v>
      </c>
      <c r="AW276" s="14" t="s">
        <v>5</v>
      </c>
      <c r="AX276" s="14" t="s">
        <v>76</v>
      </c>
      <c r="AY276" s="186" t="s">
        <v>165</v>
      </c>
    </row>
    <row r="277" spans="2:65" s="12" customFormat="1" x14ac:dyDescent="0.2">
      <c r="B277" s="164"/>
      <c r="D277" s="165" t="s">
        <v>603</v>
      </c>
      <c r="E277" s="166" t="s">
        <v>3</v>
      </c>
      <c r="F277" s="167" t="s">
        <v>2658</v>
      </c>
      <c r="H277" s="168">
        <v>1273.06</v>
      </c>
      <c r="I277" s="169"/>
      <c r="J277" s="169"/>
      <c r="M277" s="164"/>
      <c r="N277" s="170"/>
      <c r="X277" s="171"/>
      <c r="AT277" s="166" t="s">
        <v>603</v>
      </c>
      <c r="AU277" s="166" t="s">
        <v>164</v>
      </c>
      <c r="AV277" s="12" t="s">
        <v>86</v>
      </c>
      <c r="AW277" s="12" t="s">
        <v>5</v>
      </c>
      <c r="AX277" s="12" t="s">
        <v>84</v>
      </c>
      <c r="AY277" s="166" t="s">
        <v>165</v>
      </c>
    </row>
    <row r="278" spans="2:65" s="11" customFormat="1" ht="20.9" customHeight="1" x14ac:dyDescent="0.25">
      <c r="B278" s="125"/>
      <c r="D278" s="126" t="s">
        <v>75</v>
      </c>
      <c r="E278" s="136" t="s">
        <v>402</v>
      </c>
      <c r="F278" s="136" t="s">
        <v>1919</v>
      </c>
      <c r="I278" s="128"/>
      <c r="J278" s="128"/>
      <c r="K278" s="137">
        <f>BK278</f>
        <v>0</v>
      </c>
      <c r="M278" s="125"/>
      <c r="N278" s="130"/>
      <c r="Q278" s="131">
        <f>SUM(Q279:Q302)</f>
        <v>0</v>
      </c>
      <c r="R278" s="131">
        <f>SUM(R279:R302)</f>
        <v>0</v>
      </c>
      <c r="T278" s="132">
        <f>SUM(T279:T302)</f>
        <v>0</v>
      </c>
      <c r="V278" s="132">
        <f>SUM(V279:V302)</f>
        <v>274.37734849999998</v>
      </c>
      <c r="X278" s="133">
        <f>SUM(X279:X302)</f>
        <v>0</v>
      </c>
      <c r="AR278" s="126" t="s">
        <v>84</v>
      </c>
      <c r="AT278" s="134" t="s">
        <v>75</v>
      </c>
      <c r="AU278" s="134" t="s">
        <v>86</v>
      </c>
      <c r="AY278" s="126" t="s">
        <v>165</v>
      </c>
      <c r="BK278" s="135">
        <f>SUM(BK279:BK302)</f>
        <v>0</v>
      </c>
    </row>
    <row r="279" spans="2:65" s="1" customFormat="1" ht="33" customHeight="1" x14ac:dyDescent="0.2">
      <c r="B279" s="138"/>
      <c r="C279" s="139" t="s">
        <v>340</v>
      </c>
      <c r="D279" s="139" t="s">
        <v>170</v>
      </c>
      <c r="E279" s="140" t="s">
        <v>1920</v>
      </c>
      <c r="F279" s="141" t="s">
        <v>1921</v>
      </c>
      <c r="G279" s="142" t="s">
        <v>991</v>
      </c>
      <c r="H279" s="143">
        <v>3.2</v>
      </c>
      <c r="I279" s="144"/>
      <c r="J279" s="144"/>
      <c r="K279" s="145">
        <f>ROUND(P279*H279,2)</f>
        <v>0</v>
      </c>
      <c r="L279" s="146"/>
      <c r="M279" s="33"/>
      <c r="N279" s="147" t="s">
        <v>3</v>
      </c>
      <c r="O279" s="148" t="s">
        <v>45</v>
      </c>
      <c r="P279" s="149">
        <f>I279+J279</f>
        <v>0</v>
      </c>
      <c r="Q279" s="149">
        <f>ROUND(I279*H279,2)</f>
        <v>0</v>
      </c>
      <c r="R279" s="149">
        <f>ROUND(J279*H279,2)</f>
        <v>0</v>
      </c>
      <c r="T279" s="150">
        <f>S279*H279</f>
        <v>0</v>
      </c>
      <c r="U279" s="150">
        <v>0</v>
      </c>
      <c r="V279" s="150">
        <f>U279*H279</f>
        <v>0</v>
      </c>
      <c r="W279" s="150">
        <v>0</v>
      </c>
      <c r="X279" s="151">
        <f>W279*H279</f>
        <v>0</v>
      </c>
      <c r="AR279" s="152" t="s">
        <v>174</v>
      </c>
      <c r="AT279" s="152" t="s">
        <v>170</v>
      </c>
      <c r="AU279" s="152" t="s">
        <v>164</v>
      </c>
      <c r="AY279" s="18" t="s">
        <v>165</v>
      </c>
      <c r="BE279" s="153">
        <f>IF(O279="základní",K279,0)</f>
        <v>0</v>
      </c>
      <c r="BF279" s="153">
        <f>IF(O279="snížená",K279,0)</f>
        <v>0</v>
      </c>
      <c r="BG279" s="153">
        <f>IF(O279="zákl. přenesená",K279,0)</f>
        <v>0</v>
      </c>
      <c r="BH279" s="153">
        <f>IF(O279="sníž. přenesená",K279,0)</f>
        <v>0</v>
      </c>
      <c r="BI279" s="153">
        <f>IF(O279="nulová",K279,0)</f>
        <v>0</v>
      </c>
      <c r="BJ279" s="18" t="s">
        <v>84</v>
      </c>
      <c r="BK279" s="153">
        <f>ROUND(P279*H279,2)</f>
        <v>0</v>
      </c>
      <c r="BL279" s="18" t="s">
        <v>174</v>
      </c>
      <c r="BM279" s="152" t="s">
        <v>2671</v>
      </c>
    </row>
    <row r="280" spans="2:65" s="14" customFormat="1" x14ac:dyDescent="0.2">
      <c r="B280" s="185"/>
      <c r="D280" s="165" t="s">
        <v>603</v>
      </c>
      <c r="E280" s="186" t="s">
        <v>3</v>
      </c>
      <c r="F280" s="187" t="s">
        <v>1923</v>
      </c>
      <c r="H280" s="186" t="s">
        <v>3</v>
      </c>
      <c r="I280" s="188"/>
      <c r="J280" s="188"/>
      <c r="M280" s="185"/>
      <c r="N280" s="189"/>
      <c r="X280" s="190"/>
      <c r="AT280" s="186" t="s">
        <v>603</v>
      </c>
      <c r="AU280" s="186" t="s">
        <v>164</v>
      </c>
      <c r="AV280" s="14" t="s">
        <v>84</v>
      </c>
      <c r="AW280" s="14" t="s">
        <v>5</v>
      </c>
      <c r="AX280" s="14" t="s">
        <v>76</v>
      </c>
      <c r="AY280" s="186" t="s">
        <v>165</v>
      </c>
    </row>
    <row r="281" spans="2:65" s="12" customFormat="1" x14ac:dyDescent="0.2">
      <c r="B281" s="164"/>
      <c r="D281" s="165" t="s">
        <v>603</v>
      </c>
      <c r="E281" s="166" t="s">
        <v>3</v>
      </c>
      <c r="F281" s="167" t="s">
        <v>2672</v>
      </c>
      <c r="H281" s="168">
        <v>3.2</v>
      </c>
      <c r="I281" s="169"/>
      <c r="J281" s="169"/>
      <c r="M281" s="164"/>
      <c r="N281" s="170"/>
      <c r="X281" s="171"/>
      <c r="AT281" s="166" t="s">
        <v>603</v>
      </c>
      <c r="AU281" s="166" t="s">
        <v>164</v>
      </c>
      <c r="AV281" s="12" t="s">
        <v>86</v>
      </c>
      <c r="AW281" s="12" t="s">
        <v>5</v>
      </c>
      <c r="AX281" s="12" t="s">
        <v>84</v>
      </c>
      <c r="AY281" s="166" t="s">
        <v>165</v>
      </c>
    </row>
    <row r="282" spans="2:65" s="1" customFormat="1" ht="24.15" customHeight="1" x14ac:dyDescent="0.2">
      <c r="B282" s="138"/>
      <c r="C282" s="139" t="s">
        <v>344</v>
      </c>
      <c r="D282" s="139" t="s">
        <v>170</v>
      </c>
      <c r="E282" s="140" t="s">
        <v>2673</v>
      </c>
      <c r="F282" s="141" t="s">
        <v>2674</v>
      </c>
      <c r="G282" s="142" t="s">
        <v>991</v>
      </c>
      <c r="H282" s="143">
        <v>3.2</v>
      </c>
      <c r="I282" s="144"/>
      <c r="J282" s="144"/>
      <c r="K282" s="145">
        <f>ROUND(P282*H282,2)</f>
        <v>0</v>
      </c>
      <c r="L282" s="146"/>
      <c r="M282" s="33"/>
      <c r="N282" s="147" t="s">
        <v>3</v>
      </c>
      <c r="O282" s="148" t="s">
        <v>45</v>
      </c>
      <c r="P282" s="149">
        <f>I282+J282</f>
        <v>0</v>
      </c>
      <c r="Q282" s="149">
        <f>ROUND(I282*H282,2)</f>
        <v>0</v>
      </c>
      <c r="R282" s="149">
        <f>ROUND(J282*H282,2)</f>
        <v>0</v>
      </c>
      <c r="T282" s="150">
        <f>S282*H282</f>
        <v>0</v>
      </c>
      <c r="U282" s="150">
        <v>0.19536000000000001</v>
      </c>
      <c r="V282" s="150">
        <f>U282*H282</f>
        <v>0.62515200000000004</v>
      </c>
      <c r="W282" s="150">
        <v>0</v>
      </c>
      <c r="X282" s="151">
        <f>W282*H282</f>
        <v>0</v>
      </c>
      <c r="AR282" s="152" t="s">
        <v>174</v>
      </c>
      <c r="AT282" s="152" t="s">
        <v>170</v>
      </c>
      <c r="AU282" s="152" t="s">
        <v>164</v>
      </c>
      <c r="AY282" s="18" t="s">
        <v>165</v>
      </c>
      <c r="BE282" s="153">
        <f>IF(O282="základní",K282,0)</f>
        <v>0</v>
      </c>
      <c r="BF282" s="153">
        <f>IF(O282="snížená",K282,0)</f>
        <v>0</v>
      </c>
      <c r="BG282" s="153">
        <f>IF(O282="zákl. přenesená",K282,0)</f>
        <v>0</v>
      </c>
      <c r="BH282" s="153">
        <f>IF(O282="sníž. přenesená",K282,0)</f>
        <v>0</v>
      </c>
      <c r="BI282" s="153">
        <f>IF(O282="nulová",K282,0)</f>
        <v>0</v>
      </c>
      <c r="BJ282" s="18" t="s">
        <v>84</v>
      </c>
      <c r="BK282" s="153">
        <f>ROUND(P282*H282,2)</f>
        <v>0</v>
      </c>
      <c r="BL282" s="18" t="s">
        <v>174</v>
      </c>
      <c r="BM282" s="152" t="s">
        <v>2675</v>
      </c>
    </row>
    <row r="283" spans="2:65" s="12" customFormat="1" x14ac:dyDescent="0.2">
      <c r="B283" s="164"/>
      <c r="D283" s="165" t="s">
        <v>603</v>
      </c>
      <c r="E283" s="166" t="s">
        <v>3</v>
      </c>
      <c r="F283" s="167" t="s">
        <v>2676</v>
      </c>
      <c r="H283" s="168">
        <v>3.2</v>
      </c>
      <c r="I283" s="169"/>
      <c r="J283" s="169"/>
      <c r="M283" s="164"/>
      <c r="N283" s="170"/>
      <c r="X283" s="171"/>
      <c r="AT283" s="166" t="s">
        <v>603</v>
      </c>
      <c r="AU283" s="166" t="s">
        <v>164</v>
      </c>
      <c r="AV283" s="12" t="s">
        <v>86</v>
      </c>
      <c r="AW283" s="12" t="s">
        <v>5</v>
      </c>
      <c r="AX283" s="12" t="s">
        <v>84</v>
      </c>
      <c r="AY283" s="166" t="s">
        <v>165</v>
      </c>
    </row>
    <row r="284" spans="2:65" s="1" customFormat="1" ht="16.5" customHeight="1" x14ac:dyDescent="0.2">
      <c r="B284" s="138"/>
      <c r="C284" s="154" t="s">
        <v>348</v>
      </c>
      <c r="D284" s="154" t="s">
        <v>162</v>
      </c>
      <c r="E284" s="155" t="s">
        <v>1947</v>
      </c>
      <c r="F284" s="156" t="s">
        <v>1948</v>
      </c>
      <c r="G284" s="157" t="s">
        <v>991</v>
      </c>
      <c r="H284" s="158">
        <v>1.28</v>
      </c>
      <c r="I284" s="159"/>
      <c r="J284" s="160"/>
      <c r="K284" s="161">
        <f>ROUND(P284*H284,2)</f>
        <v>0</v>
      </c>
      <c r="L284" s="160"/>
      <c r="M284" s="162"/>
      <c r="N284" s="163" t="s">
        <v>3</v>
      </c>
      <c r="O284" s="148" t="s">
        <v>45</v>
      </c>
      <c r="P284" s="149">
        <f>I284+J284</f>
        <v>0</v>
      </c>
      <c r="Q284" s="149">
        <f>ROUND(I284*H284,2)</f>
        <v>0</v>
      </c>
      <c r="R284" s="149">
        <f>ROUND(J284*H284,2)</f>
        <v>0</v>
      </c>
      <c r="T284" s="150">
        <f>S284*H284</f>
        <v>0</v>
      </c>
      <c r="U284" s="150">
        <v>0.222</v>
      </c>
      <c r="V284" s="150">
        <f>U284*H284</f>
        <v>0.28416000000000002</v>
      </c>
      <c r="W284" s="150">
        <v>0</v>
      </c>
      <c r="X284" s="151">
        <f>W284*H284</f>
        <v>0</v>
      </c>
      <c r="AR284" s="152" t="s">
        <v>193</v>
      </c>
      <c r="AT284" s="152" t="s">
        <v>162</v>
      </c>
      <c r="AU284" s="152" t="s">
        <v>164</v>
      </c>
      <c r="AY284" s="18" t="s">
        <v>165</v>
      </c>
      <c r="BE284" s="153">
        <f>IF(O284="základní",K284,0)</f>
        <v>0</v>
      </c>
      <c r="BF284" s="153">
        <f>IF(O284="snížená",K284,0)</f>
        <v>0</v>
      </c>
      <c r="BG284" s="153">
        <f>IF(O284="zákl. přenesená",K284,0)</f>
        <v>0</v>
      </c>
      <c r="BH284" s="153">
        <f>IF(O284="sníž. přenesená",K284,0)</f>
        <v>0</v>
      </c>
      <c r="BI284" s="153">
        <f>IF(O284="nulová",K284,0)</f>
        <v>0</v>
      </c>
      <c r="BJ284" s="18" t="s">
        <v>84</v>
      </c>
      <c r="BK284" s="153">
        <f>ROUND(P284*H284,2)</f>
        <v>0</v>
      </c>
      <c r="BL284" s="18" t="s">
        <v>174</v>
      </c>
      <c r="BM284" s="152" t="s">
        <v>2677</v>
      </c>
    </row>
    <row r="285" spans="2:65" s="14" customFormat="1" x14ac:dyDescent="0.2">
      <c r="B285" s="185"/>
      <c r="D285" s="165" t="s">
        <v>603</v>
      </c>
      <c r="E285" s="186" t="s">
        <v>3</v>
      </c>
      <c r="F285" s="187" t="s">
        <v>2678</v>
      </c>
      <c r="H285" s="186" t="s">
        <v>3</v>
      </c>
      <c r="I285" s="188"/>
      <c r="J285" s="188"/>
      <c r="M285" s="185"/>
      <c r="N285" s="189"/>
      <c r="X285" s="190"/>
      <c r="AT285" s="186" t="s">
        <v>603</v>
      </c>
      <c r="AU285" s="186" t="s">
        <v>164</v>
      </c>
      <c r="AV285" s="14" t="s">
        <v>84</v>
      </c>
      <c r="AW285" s="14" t="s">
        <v>5</v>
      </c>
      <c r="AX285" s="14" t="s">
        <v>76</v>
      </c>
      <c r="AY285" s="186" t="s">
        <v>165</v>
      </c>
    </row>
    <row r="286" spans="2:65" s="12" customFormat="1" x14ac:dyDescent="0.2">
      <c r="B286" s="164"/>
      <c r="D286" s="165" t="s">
        <v>603</v>
      </c>
      <c r="E286" s="166" t="s">
        <v>3</v>
      </c>
      <c r="F286" s="167" t="s">
        <v>2679</v>
      </c>
      <c r="H286" s="168">
        <v>1.28</v>
      </c>
      <c r="I286" s="169"/>
      <c r="J286" s="169"/>
      <c r="M286" s="164"/>
      <c r="N286" s="170"/>
      <c r="X286" s="171"/>
      <c r="AT286" s="166" t="s">
        <v>603</v>
      </c>
      <c r="AU286" s="166" t="s">
        <v>164</v>
      </c>
      <c r="AV286" s="12" t="s">
        <v>86</v>
      </c>
      <c r="AW286" s="12" t="s">
        <v>5</v>
      </c>
      <c r="AX286" s="12" t="s">
        <v>84</v>
      </c>
      <c r="AY286" s="166" t="s">
        <v>165</v>
      </c>
    </row>
    <row r="287" spans="2:65" s="1" customFormat="1" ht="24.15" customHeight="1" x14ac:dyDescent="0.2">
      <c r="B287" s="138"/>
      <c r="C287" s="139" t="s">
        <v>352</v>
      </c>
      <c r="D287" s="139" t="s">
        <v>170</v>
      </c>
      <c r="E287" s="140" t="s">
        <v>1925</v>
      </c>
      <c r="F287" s="141" t="s">
        <v>1926</v>
      </c>
      <c r="G287" s="142" t="s">
        <v>991</v>
      </c>
      <c r="H287" s="143">
        <v>62.59</v>
      </c>
      <c r="I287" s="144"/>
      <c r="J287" s="144"/>
      <c r="K287" s="145">
        <f>ROUND(P287*H287,2)</f>
        <v>0</v>
      </c>
      <c r="L287" s="146"/>
      <c r="M287" s="33"/>
      <c r="N287" s="147" t="s">
        <v>3</v>
      </c>
      <c r="O287" s="148" t="s">
        <v>45</v>
      </c>
      <c r="P287" s="149">
        <f>I287+J287</f>
        <v>0</v>
      </c>
      <c r="Q287" s="149">
        <f>ROUND(I287*H287,2)</f>
        <v>0</v>
      </c>
      <c r="R287" s="149">
        <f>ROUND(J287*H287,2)</f>
        <v>0</v>
      </c>
      <c r="T287" s="150">
        <f>S287*H287</f>
        <v>0</v>
      </c>
      <c r="U287" s="150">
        <v>8.4250000000000005E-2</v>
      </c>
      <c r="V287" s="150">
        <f>U287*H287</f>
        <v>5.2732075000000007</v>
      </c>
      <c r="W287" s="150">
        <v>0</v>
      </c>
      <c r="X287" s="151">
        <f>W287*H287</f>
        <v>0</v>
      </c>
      <c r="AR287" s="152" t="s">
        <v>174</v>
      </c>
      <c r="AT287" s="152" t="s">
        <v>170</v>
      </c>
      <c r="AU287" s="152" t="s">
        <v>164</v>
      </c>
      <c r="AY287" s="18" t="s">
        <v>165</v>
      </c>
      <c r="BE287" s="153">
        <f>IF(O287="základní",K287,0)</f>
        <v>0</v>
      </c>
      <c r="BF287" s="153">
        <f>IF(O287="snížená",K287,0)</f>
        <v>0</v>
      </c>
      <c r="BG287" s="153">
        <f>IF(O287="zákl. přenesená",K287,0)</f>
        <v>0</v>
      </c>
      <c r="BH287" s="153">
        <f>IF(O287="sníž. přenesená",K287,0)</f>
        <v>0</v>
      </c>
      <c r="BI287" s="153">
        <f>IF(O287="nulová",K287,0)</f>
        <v>0</v>
      </c>
      <c r="BJ287" s="18" t="s">
        <v>84</v>
      </c>
      <c r="BK287" s="153">
        <f>ROUND(P287*H287,2)</f>
        <v>0</v>
      </c>
      <c r="BL287" s="18" t="s">
        <v>174</v>
      </c>
      <c r="BM287" s="152" t="s">
        <v>2680</v>
      </c>
    </row>
    <row r="288" spans="2:65" s="14" customFormat="1" x14ac:dyDescent="0.2">
      <c r="B288" s="185"/>
      <c r="D288" s="165" t="s">
        <v>603</v>
      </c>
      <c r="E288" s="186" t="s">
        <v>3</v>
      </c>
      <c r="F288" s="187" t="s">
        <v>1928</v>
      </c>
      <c r="H288" s="186" t="s">
        <v>3</v>
      </c>
      <c r="I288" s="188"/>
      <c r="J288" s="188"/>
      <c r="M288" s="185"/>
      <c r="N288" s="189"/>
      <c r="X288" s="190"/>
      <c r="AT288" s="186" t="s">
        <v>603</v>
      </c>
      <c r="AU288" s="186" t="s">
        <v>164</v>
      </c>
      <c r="AV288" s="14" t="s">
        <v>84</v>
      </c>
      <c r="AW288" s="14" t="s">
        <v>5</v>
      </c>
      <c r="AX288" s="14" t="s">
        <v>76</v>
      </c>
      <c r="AY288" s="186" t="s">
        <v>165</v>
      </c>
    </row>
    <row r="289" spans="2:65" s="12" customFormat="1" x14ac:dyDescent="0.2">
      <c r="B289" s="164"/>
      <c r="D289" s="165" t="s">
        <v>603</v>
      </c>
      <c r="E289" s="166" t="s">
        <v>3</v>
      </c>
      <c r="F289" s="167" t="s">
        <v>2681</v>
      </c>
      <c r="H289" s="168">
        <v>41.43</v>
      </c>
      <c r="I289" s="169"/>
      <c r="J289" s="169"/>
      <c r="M289" s="164"/>
      <c r="N289" s="170"/>
      <c r="X289" s="171"/>
      <c r="AT289" s="166" t="s">
        <v>603</v>
      </c>
      <c r="AU289" s="166" t="s">
        <v>164</v>
      </c>
      <c r="AV289" s="12" t="s">
        <v>86</v>
      </c>
      <c r="AW289" s="12" t="s">
        <v>5</v>
      </c>
      <c r="AX289" s="12" t="s">
        <v>76</v>
      </c>
      <c r="AY289" s="166" t="s">
        <v>165</v>
      </c>
    </row>
    <row r="290" spans="2:65" s="14" customFormat="1" ht="20" x14ac:dyDescent="0.2">
      <c r="B290" s="185"/>
      <c r="D290" s="165" t="s">
        <v>603</v>
      </c>
      <c r="E290" s="186" t="s">
        <v>3</v>
      </c>
      <c r="F290" s="187" t="s">
        <v>1930</v>
      </c>
      <c r="H290" s="186" t="s">
        <v>3</v>
      </c>
      <c r="I290" s="188"/>
      <c r="J290" s="188"/>
      <c r="M290" s="185"/>
      <c r="N290" s="189"/>
      <c r="X290" s="190"/>
      <c r="AT290" s="186" t="s">
        <v>603</v>
      </c>
      <c r="AU290" s="186" t="s">
        <v>164</v>
      </c>
      <c r="AV290" s="14" t="s">
        <v>84</v>
      </c>
      <c r="AW290" s="14" t="s">
        <v>5</v>
      </c>
      <c r="AX290" s="14" t="s">
        <v>76</v>
      </c>
      <c r="AY290" s="186" t="s">
        <v>165</v>
      </c>
    </row>
    <row r="291" spans="2:65" s="12" customFormat="1" x14ac:dyDescent="0.2">
      <c r="B291" s="164"/>
      <c r="D291" s="165" t="s">
        <v>603</v>
      </c>
      <c r="E291" s="166" t="s">
        <v>3</v>
      </c>
      <c r="F291" s="167" t="s">
        <v>2682</v>
      </c>
      <c r="H291" s="168">
        <v>21.16</v>
      </c>
      <c r="I291" s="169"/>
      <c r="J291" s="169"/>
      <c r="M291" s="164"/>
      <c r="N291" s="170"/>
      <c r="X291" s="171"/>
      <c r="AT291" s="166" t="s">
        <v>603</v>
      </c>
      <c r="AU291" s="166" t="s">
        <v>164</v>
      </c>
      <c r="AV291" s="12" t="s">
        <v>86</v>
      </c>
      <c r="AW291" s="12" t="s">
        <v>5</v>
      </c>
      <c r="AX291" s="12" t="s">
        <v>76</v>
      </c>
      <c r="AY291" s="166" t="s">
        <v>165</v>
      </c>
    </row>
    <row r="292" spans="2:65" s="13" customFormat="1" x14ac:dyDescent="0.2">
      <c r="B292" s="172"/>
      <c r="D292" s="165" t="s">
        <v>603</v>
      </c>
      <c r="E292" s="173" t="s">
        <v>3</v>
      </c>
      <c r="F292" s="174" t="s">
        <v>606</v>
      </c>
      <c r="H292" s="175">
        <v>62.59</v>
      </c>
      <c r="I292" s="176"/>
      <c r="J292" s="176"/>
      <c r="M292" s="172"/>
      <c r="N292" s="177"/>
      <c r="X292" s="178"/>
      <c r="AT292" s="173" t="s">
        <v>603</v>
      </c>
      <c r="AU292" s="173" t="s">
        <v>164</v>
      </c>
      <c r="AV292" s="13" t="s">
        <v>174</v>
      </c>
      <c r="AW292" s="13" t="s">
        <v>5</v>
      </c>
      <c r="AX292" s="13" t="s">
        <v>84</v>
      </c>
      <c r="AY292" s="173" t="s">
        <v>165</v>
      </c>
    </row>
    <row r="293" spans="2:65" s="1" customFormat="1" ht="24.15" customHeight="1" x14ac:dyDescent="0.2">
      <c r="B293" s="138"/>
      <c r="C293" s="154" t="s">
        <v>356</v>
      </c>
      <c r="D293" s="154" t="s">
        <v>162</v>
      </c>
      <c r="E293" s="155" t="s">
        <v>1932</v>
      </c>
      <c r="F293" s="156" t="s">
        <v>1933</v>
      </c>
      <c r="G293" s="157" t="s">
        <v>991</v>
      </c>
      <c r="H293" s="158">
        <v>22.853000000000002</v>
      </c>
      <c r="I293" s="159"/>
      <c r="J293" s="160"/>
      <c r="K293" s="161">
        <f>ROUND(P293*H293,2)</f>
        <v>0</v>
      </c>
      <c r="L293" s="160"/>
      <c r="M293" s="162"/>
      <c r="N293" s="163" t="s">
        <v>3</v>
      </c>
      <c r="O293" s="148" t="s">
        <v>45</v>
      </c>
      <c r="P293" s="149">
        <f>I293+J293</f>
        <v>0</v>
      </c>
      <c r="Q293" s="149">
        <f>ROUND(I293*H293,2)</f>
        <v>0</v>
      </c>
      <c r="R293" s="149">
        <f>ROUND(J293*H293,2)</f>
        <v>0</v>
      </c>
      <c r="T293" s="150">
        <f>S293*H293</f>
        <v>0</v>
      </c>
      <c r="U293" s="150">
        <v>0.13100000000000001</v>
      </c>
      <c r="V293" s="150">
        <f>U293*H293</f>
        <v>2.9937430000000003</v>
      </c>
      <c r="W293" s="150">
        <v>0</v>
      </c>
      <c r="X293" s="151">
        <f>W293*H293</f>
        <v>0</v>
      </c>
      <c r="AR293" s="152" t="s">
        <v>193</v>
      </c>
      <c r="AT293" s="152" t="s">
        <v>162</v>
      </c>
      <c r="AU293" s="152" t="s">
        <v>164</v>
      </c>
      <c r="AY293" s="18" t="s">
        <v>165</v>
      </c>
      <c r="BE293" s="153">
        <f>IF(O293="základní",K293,0)</f>
        <v>0</v>
      </c>
      <c r="BF293" s="153">
        <f>IF(O293="snížená",K293,0)</f>
        <v>0</v>
      </c>
      <c r="BG293" s="153">
        <f>IF(O293="zákl. přenesená",K293,0)</f>
        <v>0</v>
      </c>
      <c r="BH293" s="153">
        <f>IF(O293="sníž. přenesená",K293,0)</f>
        <v>0</v>
      </c>
      <c r="BI293" s="153">
        <f>IF(O293="nulová",K293,0)</f>
        <v>0</v>
      </c>
      <c r="BJ293" s="18" t="s">
        <v>84</v>
      </c>
      <c r="BK293" s="153">
        <f>ROUND(P293*H293,2)</f>
        <v>0</v>
      </c>
      <c r="BL293" s="18" t="s">
        <v>174</v>
      </c>
      <c r="BM293" s="152" t="s">
        <v>2683</v>
      </c>
    </row>
    <row r="294" spans="2:65" s="12" customFormat="1" x14ac:dyDescent="0.2">
      <c r="B294" s="164"/>
      <c r="D294" s="165" t="s">
        <v>603</v>
      </c>
      <c r="E294" s="166" t="s">
        <v>3</v>
      </c>
      <c r="F294" s="167" t="s">
        <v>2684</v>
      </c>
      <c r="H294" s="168">
        <v>22.853000000000002</v>
      </c>
      <c r="I294" s="169"/>
      <c r="J294" s="169"/>
      <c r="M294" s="164"/>
      <c r="N294" s="170"/>
      <c r="X294" s="171"/>
      <c r="AT294" s="166" t="s">
        <v>603</v>
      </c>
      <c r="AU294" s="166" t="s">
        <v>164</v>
      </c>
      <c r="AV294" s="12" t="s">
        <v>86</v>
      </c>
      <c r="AW294" s="12" t="s">
        <v>5</v>
      </c>
      <c r="AX294" s="12" t="s">
        <v>84</v>
      </c>
      <c r="AY294" s="166" t="s">
        <v>165</v>
      </c>
    </row>
    <row r="295" spans="2:65" s="1" customFormat="1" ht="16.5" customHeight="1" x14ac:dyDescent="0.2">
      <c r="B295" s="138"/>
      <c r="C295" s="154" t="s">
        <v>360</v>
      </c>
      <c r="D295" s="154" t="s">
        <v>162</v>
      </c>
      <c r="E295" s="155" t="s">
        <v>1936</v>
      </c>
      <c r="F295" s="156" t="s">
        <v>1937</v>
      </c>
      <c r="G295" s="157" t="s">
        <v>991</v>
      </c>
      <c r="H295" s="158">
        <v>27.635999999999999</v>
      </c>
      <c r="I295" s="159"/>
      <c r="J295" s="160"/>
      <c r="K295" s="161">
        <f>ROUND(P295*H295,2)</f>
        <v>0</v>
      </c>
      <c r="L295" s="160"/>
      <c r="M295" s="162"/>
      <c r="N295" s="163" t="s">
        <v>3</v>
      </c>
      <c r="O295" s="148" t="s">
        <v>45</v>
      </c>
      <c r="P295" s="149">
        <f>I295+J295</f>
        <v>0</v>
      </c>
      <c r="Q295" s="149">
        <f>ROUND(I295*H295,2)</f>
        <v>0</v>
      </c>
      <c r="R295" s="149">
        <f>ROUND(J295*H295,2)</f>
        <v>0</v>
      </c>
      <c r="T295" s="150">
        <f>S295*H295</f>
        <v>0</v>
      </c>
      <c r="U295" s="150">
        <v>0.13100000000000001</v>
      </c>
      <c r="V295" s="150">
        <f>U295*H295</f>
        <v>3.6203159999999999</v>
      </c>
      <c r="W295" s="150">
        <v>0</v>
      </c>
      <c r="X295" s="151">
        <f>W295*H295</f>
        <v>0</v>
      </c>
      <c r="AR295" s="152" t="s">
        <v>193</v>
      </c>
      <c r="AT295" s="152" t="s">
        <v>162</v>
      </c>
      <c r="AU295" s="152" t="s">
        <v>164</v>
      </c>
      <c r="AY295" s="18" t="s">
        <v>165</v>
      </c>
      <c r="BE295" s="153">
        <f>IF(O295="základní",K295,0)</f>
        <v>0</v>
      </c>
      <c r="BF295" s="153">
        <f>IF(O295="snížená",K295,0)</f>
        <v>0</v>
      </c>
      <c r="BG295" s="153">
        <f>IF(O295="zákl. přenesená",K295,0)</f>
        <v>0</v>
      </c>
      <c r="BH295" s="153">
        <f>IF(O295="sníž. přenesená",K295,0)</f>
        <v>0</v>
      </c>
      <c r="BI295" s="153">
        <f>IF(O295="nulová",K295,0)</f>
        <v>0</v>
      </c>
      <c r="BJ295" s="18" t="s">
        <v>84</v>
      </c>
      <c r="BK295" s="153">
        <f>ROUND(P295*H295,2)</f>
        <v>0</v>
      </c>
      <c r="BL295" s="18" t="s">
        <v>174</v>
      </c>
      <c r="BM295" s="152" t="s">
        <v>2685</v>
      </c>
    </row>
    <row r="296" spans="2:65" s="12" customFormat="1" x14ac:dyDescent="0.2">
      <c r="B296" s="164"/>
      <c r="D296" s="165" t="s">
        <v>603</v>
      </c>
      <c r="E296" s="166" t="s">
        <v>3</v>
      </c>
      <c r="F296" s="167" t="s">
        <v>1939</v>
      </c>
      <c r="H296" s="168">
        <v>27.635999999999999</v>
      </c>
      <c r="I296" s="169"/>
      <c r="J296" s="169"/>
      <c r="M296" s="164"/>
      <c r="N296" s="170"/>
      <c r="X296" s="171"/>
      <c r="AT296" s="166" t="s">
        <v>603</v>
      </c>
      <c r="AU296" s="166" t="s">
        <v>164</v>
      </c>
      <c r="AV296" s="12" t="s">
        <v>86</v>
      </c>
      <c r="AW296" s="12" t="s">
        <v>5</v>
      </c>
      <c r="AX296" s="12" t="s">
        <v>84</v>
      </c>
      <c r="AY296" s="166" t="s">
        <v>165</v>
      </c>
    </row>
    <row r="297" spans="2:65" s="1" customFormat="1" ht="24.15" customHeight="1" x14ac:dyDescent="0.2">
      <c r="B297" s="138"/>
      <c r="C297" s="139" t="s">
        <v>364</v>
      </c>
      <c r="D297" s="139" t="s">
        <v>170</v>
      </c>
      <c r="E297" s="140" t="s">
        <v>1940</v>
      </c>
      <c r="F297" s="141" t="s">
        <v>1941</v>
      </c>
      <c r="G297" s="142" t="s">
        <v>991</v>
      </c>
      <c r="H297" s="143">
        <v>1075.8</v>
      </c>
      <c r="I297" s="144"/>
      <c r="J297" s="144"/>
      <c r="K297" s="145">
        <f>ROUND(P297*H297,2)</f>
        <v>0</v>
      </c>
      <c r="L297" s="146"/>
      <c r="M297" s="33"/>
      <c r="N297" s="147" t="s">
        <v>3</v>
      </c>
      <c r="O297" s="148" t="s">
        <v>45</v>
      </c>
      <c r="P297" s="149">
        <f>I297+J297</f>
        <v>0</v>
      </c>
      <c r="Q297" s="149">
        <f>ROUND(I297*H297,2)</f>
        <v>0</v>
      </c>
      <c r="R297" s="149">
        <f>ROUND(J297*H297,2)</f>
        <v>0</v>
      </c>
      <c r="T297" s="150">
        <f>S297*H297</f>
        <v>0</v>
      </c>
      <c r="U297" s="150">
        <v>8.5650000000000004E-2</v>
      </c>
      <c r="V297" s="150">
        <f>U297*H297</f>
        <v>92.142269999999996</v>
      </c>
      <c r="W297" s="150">
        <v>0</v>
      </c>
      <c r="X297" s="151">
        <f>W297*H297</f>
        <v>0</v>
      </c>
      <c r="AR297" s="152" t="s">
        <v>174</v>
      </c>
      <c r="AT297" s="152" t="s">
        <v>170</v>
      </c>
      <c r="AU297" s="152" t="s">
        <v>164</v>
      </c>
      <c r="AY297" s="18" t="s">
        <v>165</v>
      </c>
      <c r="BE297" s="153">
        <f>IF(O297="základní",K297,0)</f>
        <v>0</v>
      </c>
      <c r="BF297" s="153">
        <f>IF(O297="snížená",K297,0)</f>
        <v>0</v>
      </c>
      <c r="BG297" s="153">
        <f>IF(O297="zákl. přenesená",K297,0)</f>
        <v>0</v>
      </c>
      <c r="BH297" s="153">
        <f>IF(O297="sníž. přenesená",K297,0)</f>
        <v>0</v>
      </c>
      <c r="BI297" s="153">
        <f>IF(O297="nulová",K297,0)</f>
        <v>0</v>
      </c>
      <c r="BJ297" s="18" t="s">
        <v>84</v>
      </c>
      <c r="BK297" s="153">
        <f>ROUND(P297*H297,2)</f>
        <v>0</v>
      </c>
      <c r="BL297" s="18" t="s">
        <v>174</v>
      </c>
      <c r="BM297" s="152" t="s">
        <v>2686</v>
      </c>
    </row>
    <row r="298" spans="2:65" s="14" customFormat="1" x14ac:dyDescent="0.2">
      <c r="B298" s="185"/>
      <c r="D298" s="165" t="s">
        <v>603</v>
      </c>
      <c r="E298" s="186" t="s">
        <v>3</v>
      </c>
      <c r="F298" s="187" t="s">
        <v>2687</v>
      </c>
      <c r="H298" s="186" t="s">
        <v>3</v>
      </c>
      <c r="I298" s="188"/>
      <c r="J298" s="188"/>
      <c r="M298" s="185"/>
      <c r="N298" s="189"/>
      <c r="X298" s="190"/>
      <c r="AT298" s="186" t="s">
        <v>603</v>
      </c>
      <c r="AU298" s="186" t="s">
        <v>164</v>
      </c>
      <c r="AV298" s="14" t="s">
        <v>84</v>
      </c>
      <c r="AW298" s="14" t="s">
        <v>5</v>
      </c>
      <c r="AX298" s="14" t="s">
        <v>76</v>
      </c>
      <c r="AY298" s="186" t="s">
        <v>165</v>
      </c>
    </row>
    <row r="299" spans="2:65" s="12" customFormat="1" x14ac:dyDescent="0.2">
      <c r="B299" s="164"/>
      <c r="D299" s="165" t="s">
        <v>603</v>
      </c>
      <c r="E299" s="166" t="s">
        <v>3</v>
      </c>
      <c r="F299" s="167" t="s">
        <v>2688</v>
      </c>
      <c r="H299" s="168">
        <v>1075.8</v>
      </c>
      <c r="I299" s="169"/>
      <c r="J299" s="169"/>
      <c r="M299" s="164"/>
      <c r="N299" s="170"/>
      <c r="X299" s="171"/>
      <c r="AT299" s="166" t="s">
        <v>603</v>
      </c>
      <c r="AU299" s="166" t="s">
        <v>164</v>
      </c>
      <c r="AV299" s="12" t="s">
        <v>86</v>
      </c>
      <c r="AW299" s="12" t="s">
        <v>5</v>
      </c>
      <c r="AX299" s="12" t="s">
        <v>76</v>
      </c>
      <c r="AY299" s="166" t="s">
        <v>165</v>
      </c>
    </row>
    <row r="300" spans="2:65" s="13" customFormat="1" x14ac:dyDescent="0.2">
      <c r="B300" s="172"/>
      <c r="D300" s="165" t="s">
        <v>603</v>
      </c>
      <c r="E300" s="173" t="s">
        <v>3</v>
      </c>
      <c r="F300" s="174" t="s">
        <v>606</v>
      </c>
      <c r="H300" s="175">
        <v>1075.8</v>
      </c>
      <c r="I300" s="176"/>
      <c r="J300" s="176"/>
      <c r="M300" s="172"/>
      <c r="N300" s="177"/>
      <c r="X300" s="178"/>
      <c r="AT300" s="173" t="s">
        <v>603</v>
      </c>
      <c r="AU300" s="173" t="s">
        <v>164</v>
      </c>
      <c r="AV300" s="13" t="s">
        <v>174</v>
      </c>
      <c r="AW300" s="13" t="s">
        <v>5</v>
      </c>
      <c r="AX300" s="13" t="s">
        <v>84</v>
      </c>
      <c r="AY300" s="173" t="s">
        <v>165</v>
      </c>
    </row>
    <row r="301" spans="2:65" s="1" customFormat="1" ht="21.75" customHeight="1" x14ac:dyDescent="0.2">
      <c r="B301" s="138"/>
      <c r="C301" s="154" t="s">
        <v>368</v>
      </c>
      <c r="D301" s="154" t="s">
        <v>162</v>
      </c>
      <c r="E301" s="155" t="s">
        <v>1951</v>
      </c>
      <c r="F301" s="156" t="s">
        <v>1952</v>
      </c>
      <c r="G301" s="157" t="s">
        <v>991</v>
      </c>
      <c r="H301" s="158">
        <v>1129.5899999999999</v>
      </c>
      <c r="I301" s="159"/>
      <c r="J301" s="160"/>
      <c r="K301" s="161">
        <f>ROUND(P301*H301,2)</f>
        <v>0</v>
      </c>
      <c r="L301" s="160"/>
      <c r="M301" s="162"/>
      <c r="N301" s="163" t="s">
        <v>3</v>
      </c>
      <c r="O301" s="148" t="s">
        <v>45</v>
      </c>
      <c r="P301" s="149">
        <f>I301+J301</f>
        <v>0</v>
      </c>
      <c r="Q301" s="149">
        <f>ROUND(I301*H301,2)</f>
        <v>0</v>
      </c>
      <c r="R301" s="149">
        <f>ROUND(J301*H301,2)</f>
        <v>0</v>
      </c>
      <c r="T301" s="150">
        <f>S301*H301</f>
        <v>0</v>
      </c>
      <c r="U301" s="150">
        <v>0.15</v>
      </c>
      <c r="V301" s="150">
        <f>U301*H301</f>
        <v>169.43849999999998</v>
      </c>
      <c r="W301" s="150">
        <v>0</v>
      </c>
      <c r="X301" s="151">
        <f>W301*H301</f>
        <v>0</v>
      </c>
      <c r="AR301" s="152" t="s">
        <v>193</v>
      </c>
      <c r="AT301" s="152" t="s">
        <v>162</v>
      </c>
      <c r="AU301" s="152" t="s">
        <v>164</v>
      </c>
      <c r="AY301" s="18" t="s">
        <v>165</v>
      </c>
      <c r="BE301" s="153">
        <f>IF(O301="základní",K301,0)</f>
        <v>0</v>
      </c>
      <c r="BF301" s="153">
        <f>IF(O301="snížená",K301,0)</f>
        <v>0</v>
      </c>
      <c r="BG301" s="153">
        <f>IF(O301="zákl. přenesená",K301,0)</f>
        <v>0</v>
      </c>
      <c r="BH301" s="153">
        <f>IF(O301="sníž. přenesená",K301,0)</f>
        <v>0</v>
      </c>
      <c r="BI301" s="153">
        <f>IF(O301="nulová",K301,0)</f>
        <v>0</v>
      </c>
      <c r="BJ301" s="18" t="s">
        <v>84</v>
      </c>
      <c r="BK301" s="153">
        <f>ROUND(P301*H301,2)</f>
        <v>0</v>
      </c>
      <c r="BL301" s="18" t="s">
        <v>174</v>
      </c>
      <c r="BM301" s="152" t="s">
        <v>2689</v>
      </c>
    </row>
    <row r="302" spans="2:65" s="12" customFormat="1" x14ac:dyDescent="0.2">
      <c r="B302" s="164"/>
      <c r="D302" s="165" t="s">
        <v>603</v>
      </c>
      <c r="E302" s="166" t="s">
        <v>3</v>
      </c>
      <c r="F302" s="167" t="s">
        <v>2690</v>
      </c>
      <c r="H302" s="168">
        <v>1129.5899999999999</v>
      </c>
      <c r="I302" s="169"/>
      <c r="J302" s="169"/>
      <c r="M302" s="164"/>
      <c r="N302" s="170"/>
      <c r="X302" s="171"/>
      <c r="AT302" s="166" t="s">
        <v>603</v>
      </c>
      <c r="AU302" s="166" t="s">
        <v>164</v>
      </c>
      <c r="AV302" s="12" t="s">
        <v>86</v>
      </c>
      <c r="AW302" s="12" t="s">
        <v>5</v>
      </c>
      <c r="AX302" s="12" t="s">
        <v>84</v>
      </c>
      <c r="AY302" s="166" t="s">
        <v>165</v>
      </c>
    </row>
    <row r="303" spans="2:65" s="11" customFormat="1" ht="22.75" customHeight="1" x14ac:dyDescent="0.25">
      <c r="B303" s="125"/>
      <c r="D303" s="126" t="s">
        <v>75</v>
      </c>
      <c r="E303" s="136" t="s">
        <v>394</v>
      </c>
      <c r="F303" s="136" t="s">
        <v>2691</v>
      </c>
      <c r="I303" s="128"/>
      <c r="J303" s="128"/>
      <c r="K303" s="137">
        <f>BK303</f>
        <v>0</v>
      </c>
      <c r="M303" s="125"/>
      <c r="N303" s="130"/>
      <c r="Q303" s="131">
        <f>SUM(Q304:Q314)</f>
        <v>0</v>
      </c>
      <c r="R303" s="131">
        <f>SUM(R304:R314)</f>
        <v>0</v>
      </c>
      <c r="T303" s="132">
        <f>SUM(T304:T314)</f>
        <v>0</v>
      </c>
      <c r="V303" s="132">
        <f>SUM(V304:V314)</f>
        <v>0</v>
      </c>
      <c r="X303" s="133">
        <f>SUM(X304:X314)</f>
        <v>0</v>
      </c>
      <c r="AR303" s="126" t="s">
        <v>84</v>
      </c>
      <c r="AT303" s="134" t="s">
        <v>75</v>
      </c>
      <c r="AU303" s="134" t="s">
        <v>84</v>
      </c>
      <c r="AY303" s="126" t="s">
        <v>165</v>
      </c>
      <c r="BK303" s="135">
        <f>SUM(BK304:BK314)</f>
        <v>0</v>
      </c>
    </row>
    <row r="304" spans="2:65" s="1" customFormat="1" ht="24.15" customHeight="1" x14ac:dyDescent="0.2">
      <c r="B304" s="138"/>
      <c r="C304" s="139" t="s">
        <v>372</v>
      </c>
      <c r="D304" s="139" t="s">
        <v>170</v>
      </c>
      <c r="E304" s="140" t="s">
        <v>1867</v>
      </c>
      <c r="F304" s="141" t="s">
        <v>2692</v>
      </c>
      <c r="G304" s="142" t="s">
        <v>991</v>
      </c>
      <c r="H304" s="143">
        <v>1273.06</v>
      </c>
      <c r="I304" s="144"/>
      <c r="J304" s="144"/>
      <c r="K304" s="145">
        <f>ROUND(P304*H304,2)</f>
        <v>0</v>
      </c>
      <c r="L304" s="146"/>
      <c r="M304" s="33"/>
      <c r="N304" s="147" t="s">
        <v>3</v>
      </c>
      <c r="O304" s="148" t="s">
        <v>45</v>
      </c>
      <c r="P304" s="149">
        <f>I304+J304</f>
        <v>0</v>
      </c>
      <c r="Q304" s="149">
        <f>ROUND(I304*H304,2)</f>
        <v>0</v>
      </c>
      <c r="R304" s="149">
        <f>ROUND(J304*H304,2)</f>
        <v>0</v>
      </c>
      <c r="T304" s="150">
        <f>S304*H304</f>
        <v>0</v>
      </c>
      <c r="U304" s="150">
        <v>0</v>
      </c>
      <c r="V304" s="150">
        <f>U304*H304</f>
        <v>0</v>
      </c>
      <c r="W304" s="150">
        <v>0</v>
      </c>
      <c r="X304" s="151">
        <f>W304*H304</f>
        <v>0</v>
      </c>
      <c r="AR304" s="152" t="s">
        <v>174</v>
      </c>
      <c r="AT304" s="152" t="s">
        <v>170</v>
      </c>
      <c r="AU304" s="152" t="s">
        <v>86</v>
      </c>
      <c r="AY304" s="18" t="s">
        <v>165</v>
      </c>
      <c r="BE304" s="153">
        <f>IF(O304="základní",K304,0)</f>
        <v>0</v>
      </c>
      <c r="BF304" s="153">
        <f>IF(O304="snížená",K304,0)</f>
        <v>0</v>
      </c>
      <c r="BG304" s="153">
        <f>IF(O304="zákl. přenesená",K304,0)</f>
        <v>0</v>
      </c>
      <c r="BH304" s="153">
        <f>IF(O304="sníž. přenesená",K304,0)</f>
        <v>0</v>
      </c>
      <c r="BI304" s="153">
        <f>IF(O304="nulová",K304,0)</f>
        <v>0</v>
      </c>
      <c r="BJ304" s="18" t="s">
        <v>84</v>
      </c>
      <c r="BK304" s="153">
        <f>ROUND(P304*H304,2)</f>
        <v>0</v>
      </c>
      <c r="BL304" s="18" t="s">
        <v>174</v>
      </c>
      <c r="BM304" s="152" t="s">
        <v>2693</v>
      </c>
    </row>
    <row r="305" spans="2:65" s="14" customFormat="1" x14ac:dyDescent="0.2">
      <c r="B305" s="185"/>
      <c r="D305" s="165" t="s">
        <v>603</v>
      </c>
      <c r="E305" s="186" t="s">
        <v>3</v>
      </c>
      <c r="F305" s="187" t="s">
        <v>2694</v>
      </c>
      <c r="H305" s="186" t="s">
        <v>3</v>
      </c>
      <c r="I305" s="188"/>
      <c r="J305" s="188"/>
      <c r="M305" s="185"/>
      <c r="N305" s="189"/>
      <c r="X305" s="190"/>
      <c r="AT305" s="186" t="s">
        <v>603</v>
      </c>
      <c r="AU305" s="186" t="s">
        <v>86</v>
      </c>
      <c r="AV305" s="14" t="s">
        <v>84</v>
      </c>
      <c r="AW305" s="14" t="s">
        <v>5</v>
      </c>
      <c r="AX305" s="14" t="s">
        <v>76</v>
      </c>
      <c r="AY305" s="186" t="s">
        <v>165</v>
      </c>
    </row>
    <row r="306" spans="2:65" s="12" customFormat="1" x14ac:dyDescent="0.2">
      <c r="B306" s="164"/>
      <c r="D306" s="165" t="s">
        <v>603</v>
      </c>
      <c r="E306" s="166" t="s">
        <v>3</v>
      </c>
      <c r="F306" s="167" t="s">
        <v>2658</v>
      </c>
      <c r="H306" s="168">
        <v>1273.06</v>
      </c>
      <c r="I306" s="169"/>
      <c r="J306" s="169"/>
      <c r="M306" s="164"/>
      <c r="N306" s="170"/>
      <c r="X306" s="171"/>
      <c r="AT306" s="166" t="s">
        <v>603</v>
      </c>
      <c r="AU306" s="166" t="s">
        <v>86</v>
      </c>
      <c r="AV306" s="12" t="s">
        <v>86</v>
      </c>
      <c r="AW306" s="12" t="s">
        <v>5</v>
      </c>
      <c r="AX306" s="12" t="s">
        <v>84</v>
      </c>
      <c r="AY306" s="166" t="s">
        <v>165</v>
      </c>
    </row>
    <row r="307" spans="2:65" s="1" customFormat="1" ht="21.75" customHeight="1" x14ac:dyDescent="0.2">
      <c r="B307" s="138"/>
      <c r="C307" s="139" t="s">
        <v>375</v>
      </c>
      <c r="D307" s="139" t="s">
        <v>170</v>
      </c>
      <c r="E307" s="140" t="s">
        <v>1870</v>
      </c>
      <c r="F307" s="141" t="s">
        <v>2695</v>
      </c>
      <c r="G307" s="142" t="s">
        <v>991</v>
      </c>
      <c r="H307" s="143">
        <v>1273.06</v>
      </c>
      <c r="I307" s="144"/>
      <c r="J307" s="144"/>
      <c r="K307" s="145">
        <f>ROUND(P307*H307,2)</f>
        <v>0</v>
      </c>
      <c r="L307" s="146"/>
      <c r="M307" s="33"/>
      <c r="N307" s="147" t="s">
        <v>3</v>
      </c>
      <c r="O307" s="148" t="s">
        <v>45</v>
      </c>
      <c r="P307" s="149">
        <f>I307+J307</f>
        <v>0</v>
      </c>
      <c r="Q307" s="149">
        <f>ROUND(I307*H307,2)</f>
        <v>0</v>
      </c>
      <c r="R307" s="149">
        <f>ROUND(J307*H307,2)</f>
        <v>0</v>
      </c>
      <c r="T307" s="150">
        <f>S307*H307</f>
        <v>0</v>
      </c>
      <c r="U307" s="150">
        <v>0</v>
      </c>
      <c r="V307" s="150">
        <f>U307*H307</f>
        <v>0</v>
      </c>
      <c r="W307" s="150">
        <v>0</v>
      </c>
      <c r="X307" s="151">
        <f>W307*H307</f>
        <v>0</v>
      </c>
      <c r="AR307" s="152" t="s">
        <v>174</v>
      </c>
      <c r="AT307" s="152" t="s">
        <v>170</v>
      </c>
      <c r="AU307" s="152" t="s">
        <v>86</v>
      </c>
      <c r="AY307" s="18" t="s">
        <v>165</v>
      </c>
      <c r="BE307" s="153">
        <f>IF(O307="základní",K307,0)</f>
        <v>0</v>
      </c>
      <c r="BF307" s="153">
        <f>IF(O307="snížená",K307,0)</f>
        <v>0</v>
      </c>
      <c r="BG307" s="153">
        <f>IF(O307="zákl. přenesená",K307,0)</f>
        <v>0</v>
      </c>
      <c r="BH307" s="153">
        <f>IF(O307="sníž. přenesená",K307,0)</f>
        <v>0</v>
      </c>
      <c r="BI307" s="153">
        <f>IF(O307="nulová",K307,0)</f>
        <v>0</v>
      </c>
      <c r="BJ307" s="18" t="s">
        <v>84</v>
      </c>
      <c r="BK307" s="153">
        <f>ROUND(P307*H307,2)</f>
        <v>0</v>
      </c>
      <c r="BL307" s="18" t="s">
        <v>174</v>
      </c>
      <c r="BM307" s="152" t="s">
        <v>2696</v>
      </c>
    </row>
    <row r="308" spans="2:65" s="14" customFormat="1" x14ac:dyDescent="0.2">
      <c r="B308" s="185"/>
      <c r="D308" s="165" t="s">
        <v>603</v>
      </c>
      <c r="E308" s="186" t="s">
        <v>3</v>
      </c>
      <c r="F308" s="187" t="s">
        <v>2697</v>
      </c>
      <c r="H308" s="186" t="s">
        <v>3</v>
      </c>
      <c r="I308" s="188"/>
      <c r="J308" s="188"/>
      <c r="M308" s="185"/>
      <c r="N308" s="189"/>
      <c r="X308" s="190"/>
      <c r="AT308" s="186" t="s">
        <v>603</v>
      </c>
      <c r="AU308" s="186" t="s">
        <v>86</v>
      </c>
      <c r="AV308" s="14" t="s">
        <v>84</v>
      </c>
      <c r="AW308" s="14" t="s">
        <v>5</v>
      </c>
      <c r="AX308" s="14" t="s">
        <v>76</v>
      </c>
      <c r="AY308" s="186" t="s">
        <v>165</v>
      </c>
    </row>
    <row r="309" spans="2:65" s="12" customFormat="1" x14ac:dyDescent="0.2">
      <c r="B309" s="164"/>
      <c r="D309" s="165" t="s">
        <v>603</v>
      </c>
      <c r="E309" s="166" t="s">
        <v>3</v>
      </c>
      <c r="F309" s="167" t="s">
        <v>2658</v>
      </c>
      <c r="H309" s="168">
        <v>1273.06</v>
      </c>
      <c r="I309" s="169"/>
      <c r="J309" s="169"/>
      <c r="M309" s="164"/>
      <c r="N309" s="170"/>
      <c r="X309" s="171"/>
      <c r="AT309" s="166" t="s">
        <v>603</v>
      </c>
      <c r="AU309" s="166" t="s">
        <v>86</v>
      </c>
      <c r="AV309" s="12" t="s">
        <v>86</v>
      </c>
      <c r="AW309" s="12" t="s">
        <v>5</v>
      </c>
      <c r="AX309" s="12" t="s">
        <v>84</v>
      </c>
      <c r="AY309" s="166" t="s">
        <v>165</v>
      </c>
    </row>
    <row r="310" spans="2:65" s="1" customFormat="1" ht="33" customHeight="1" x14ac:dyDescent="0.2">
      <c r="B310" s="138"/>
      <c r="C310" s="139" t="s">
        <v>378</v>
      </c>
      <c r="D310" s="139" t="s">
        <v>170</v>
      </c>
      <c r="E310" s="140" t="s">
        <v>2698</v>
      </c>
      <c r="F310" s="141" t="s">
        <v>2699</v>
      </c>
      <c r="G310" s="142" t="s">
        <v>991</v>
      </c>
      <c r="H310" s="143">
        <v>1273.06</v>
      </c>
      <c r="I310" s="144"/>
      <c r="J310" s="144"/>
      <c r="K310" s="145">
        <f>ROUND(P310*H310,2)</f>
        <v>0</v>
      </c>
      <c r="L310" s="146"/>
      <c r="M310" s="33"/>
      <c r="N310" s="147" t="s">
        <v>3</v>
      </c>
      <c r="O310" s="148" t="s">
        <v>45</v>
      </c>
      <c r="P310" s="149">
        <f>I310+J310</f>
        <v>0</v>
      </c>
      <c r="Q310" s="149">
        <f>ROUND(I310*H310,2)</f>
        <v>0</v>
      </c>
      <c r="R310" s="149">
        <f>ROUND(J310*H310,2)</f>
        <v>0</v>
      </c>
      <c r="T310" s="150">
        <f>S310*H310</f>
        <v>0</v>
      </c>
      <c r="U310" s="150">
        <v>0</v>
      </c>
      <c r="V310" s="150">
        <f>U310*H310</f>
        <v>0</v>
      </c>
      <c r="W310" s="150">
        <v>0</v>
      </c>
      <c r="X310" s="151">
        <f>W310*H310</f>
        <v>0</v>
      </c>
      <c r="AR310" s="152" t="s">
        <v>174</v>
      </c>
      <c r="AT310" s="152" t="s">
        <v>170</v>
      </c>
      <c r="AU310" s="152" t="s">
        <v>86</v>
      </c>
      <c r="AY310" s="18" t="s">
        <v>165</v>
      </c>
      <c r="BE310" s="153">
        <f>IF(O310="základní",K310,0)</f>
        <v>0</v>
      </c>
      <c r="BF310" s="153">
        <f>IF(O310="snížená",K310,0)</f>
        <v>0</v>
      </c>
      <c r="BG310" s="153">
        <f>IF(O310="zákl. přenesená",K310,0)</f>
        <v>0</v>
      </c>
      <c r="BH310" s="153">
        <f>IF(O310="sníž. přenesená",K310,0)</f>
        <v>0</v>
      </c>
      <c r="BI310" s="153">
        <f>IF(O310="nulová",K310,0)</f>
        <v>0</v>
      </c>
      <c r="BJ310" s="18" t="s">
        <v>84</v>
      </c>
      <c r="BK310" s="153">
        <f>ROUND(P310*H310,2)</f>
        <v>0</v>
      </c>
      <c r="BL310" s="18" t="s">
        <v>174</v>
      </c>
      <c r="BM310" s="152" t="s">
        <v>2700</v>
      </c>
    </row>
    <row r="311" spans="2:65" s="14" customFormat="1" x14ac:dyDescent="0.2">
      <c r="B311" s="185"/>
      <c r="D311" s="165" t="s">
        <v>603</v>
      </c>
      <c r="E311" s="186" t="s">
        <v>3</v>
      </c>
      <c r="F311" s="187" t="s">
        <v>2701</v>
      </c>
      <c r="H311" s="186" t="s">
        <v>3</v>
      </c>
      <c r="I311" s="188"/>
      <c r="J311" s="188"/>
      <c r="M311" s="185"/>
      <c r="N311" s="189"/>
      <c r="X311" s="190"/>
      <c r="AT311" s="186" t="s">
        <v>603</v>
      </c>
      <c r="AU311" s="186" t="s">
        <v>86</v>
      </c>
      <c r="AV311" s="14" t="s">
        <v>84</v>
      </c>
      <c r="AW311" s="14" t="s">
        <v>5</v>
      </c>
      <c r="AX311" s="14" t="s">
        <v>76</v>
      </c>
      <c r="AY311" s="186" t="s">
        <v>165</v>
      </c>
    </row>
    <row r="312" spans="2:65" s="14" customFormat="1" x14ac:dyDescent="0.2">
      <c r="B312" s="185"/>
      <c r="D312" s="165" t="s">
        <v>603</v>
      </c>
      <c r="E312" s="186" t="s">
        <v>3</v>
      </c>
      <c r="F312" s="187" t="s">
        <v>2702</v>
      </c>
      <c r="H312" s="186" t="s">
        <v>3</v>
      </c>
      <c r="I312" s="188"/>
      <c r="J312" s="188"/>
      <c r="M312" s="185"/>
      <c r="N312" s="189"/>
      <c r="X312" s="190"/>
      <c r="AT312" s="186" t="s">
        <v>603</v>
      </c>
      <c r="AU312" s="186" t="s">
        <v>86</v>
      </c>
      <c r="AV312" s="14" t="s">
        <v>84</v>
      </c>
      <c r="AW312" s="14" t="s">
        <v>5</v>
      </c>
      <c r="AX312" s="14" t="s">
        <v>76</v>
      </c>
      <c r="AY312" s="186" t="s">
        <v>165</v>
      </c>
    </row>
    <row r="313" spans="2:65" s="12" customFormat="1" x14ac:dyDescent="0.2">
      <c r="B313" s="164"/>
      <c r="D313" s="165" t="s">
        <v>603</v>
      </c>
      <c r="E313" s="166" t="s">
        <v>3</v>
      </c>
      <c r="F313" s="167" t="s">
        <v>2658</v>
      </c>
      <c r="H313" s="168">
        <v>1273.06</v>
      </c>
      <c r="I313" s="169"/>
      <c r="J313" s="169"/>
      <c r="M313" s="164"/>
      <c r="N313" s="170"/>
      <c r="X313" s="171"/>
      <c r="AT313" s="166" t="s">
        <v>603</v>
      </c>
      <c r="AU313" s="166" t="s">
        <v>86</v>
      </c>
      <c r="AV313" s="12" t="s">
        <v>86</v>
      </c>
      <c r="AW313" s="12" t="s">
        <v>5</v>
      </c>
      <c r="AX313" s="12" t="s">
        <v>76</v>
      </c>
      <c r="AY313" s="166" t="s">
        <v>165</v>
      </c>
    </row>
    <row r="314" spans="2:65" s="13" customFormat="1" x14ac:dyDescent="0.2">
      <c r="B314" s="172"/>
      <c r="D314" s="165" t="s">
        <v>603</v>
      </c>
      <c r="E314" s="173" t="s">
        <v>3</v>
      </c>
      <c r="F314" s="174" t="s">
        <v>606</v>
      </c>
      <c r="H314" s="175">
        <v>1273.06</v>
      </c>
      <c r="I314" s="176"/>
      <c r="J314" s="176"/>
      <c r="M314" s="172"/>
      <c r="N314" s="177"/>
      <c r="X314" s="178"/>
      <c r="AT314" s="173" t="s">
        <v>603</v>
      </c>
      <c r="AU314" s="173" t="s">
        <v>86</v>
      </c>
      <c r="AV314" s="13" t="s">
        <v>174</v>
      </c>
      <c r="AW314" s="13" t="s">
        <v>5</v>
      </c>
      <c r="AX314" s="13" t="s">
        <v>84</v>
      </c>
      <c r="AY314" s="173" t="s">
        <v>165</v>
      </c>
    </row>
    <row r="315" spans="2:65" s="11" customFormat="1" ht="22.75" customHeight="1" x14ac:dyDescent="0.25">
      <c r="B315" s="125"/>
      <c r="D315" s="126" t="s">
        <v>75</v>
      </c>
      <c r="E315" s="136" t="s">
        <v>193</v>
      </c>
      <c r="F315" s="136" t="s">
        <v>1965</v>
      </c>
      <c r="I315" s="128"/>
      <c r="J315" s="128"/>
      <c r="K315" s="137">
        <f>BK315</f>
        <v>0</v>
      </c>
      <c r="M315" s="125"/>
      <c r="N315" s="130"/>
      <c r="Q315" s="131">
        <f>Q316+Q329</f>
        <v>0</v>
      </c>
      <c r="R315" s="131">
        <f>R316+R329</f>
        <v>0</v>
      </c>
      <c r="T315" s="132">
        <f>T316+T329</f>
        <v>0</v>
      </c>
      <c r="V315" s="132">
        <f>V316+V329</f>
        <v>7.2280719999999992</v>
      </c>
      <c r="X315" s="133">
        <f>X316+X329</f>
        <v>0</v>
      </c>
      <c r="AR315" s="126" t="s">
        <v>84</v>
      </c>
      <c r="AT315" s="134" t="s">
        <v>75</v>
      </c>
      <c r="AU315" s="134" t="s">
        <v>84</v>
      </c>
      <c r="AY315" s="126" t="s">
        <v>165</v>
      </c>
      <c r="BK315" s="135">
        <f>BK316+BK329</f>
        <v>0</v>
      </c>
    </row>
    <row r="316" spans="2:65" s="11" customFormat="1" ht="20.9" customHeight="1" x14ac:dyDescent="0.25">
      <c r="B316" s="125"/>
      <c r="D316" s="126" t="s">
        <v>75</v>
      </c>
      <c r="E316" s="136" t="s">
        <v>499</v>
      </c>
      <c r="F316" s="136" t="s">
        <v>1969</v>
      </c>
      <c r="I316" s="128"/>
      <c r="J316" s="128"/>
      <c r="K316" s="137">
        <f>BK316</f>
        <v>0</v>
      </c>
      <c r="M316" s="125"/>
      <c r="N316" s="130"/>
      <c r="Q316" s="131">
        <f>SUM(Q317:Q328)</f>
        <v>0</v>
      </c>
      <c r="R316" s="131">
        <f>SUM(R317:R328)</f>
        <v>0</v>
      </c>
      <c r="T316" s="132">
        <f>SUM(T317:T328)</f>
        <v>0</v>
      </c>
      <c r="V316" s="132">
        <f>SUM(V317:V328)</f>
        <v>0.15037200000000001</v>
      </c>
      <c r="X316" s="133">
        <f>SUM(X317:X328)</f>
        <v>0</v>
      </c>
      <c r="AR316" s="126" t="s">
        <v>84</v>
      </c>
      <c r="AT316" s="134" t="s">
        <v>75</v>
      </c>
      <c r="AU316" s="134" t="s">
        <v>86</v>
      </c>
      <c r="AY316" s="126" t="s">
        <v>165</v>
      </c>
      <c r="BK316" s="135">
        <f>SUM(BK317:BK328)</f>
        <v>0</v>
      </c>
    </row>
    <row r="317" spans="2:65" s="1" customFormat="1" ht="24.15" customHeight="1" x14ac:dyDescent="0.2">
      <c r="B317" s="138"/>
      <c r="C317" s="139" t="s">
        <v>381</v>
      </c>
      <c r="D317" s="139" t="s">
        <v>170</v>
      </c>
      <c r="E317" s="140" t="s">
        <v>1970</v>
      </c>
      <c r="F317" s="141" t="s">
        <v>1971</v>
      </c>
      <c r="G317" s="142" t="s">
        <v>991</v>
      </c>
      <c r="H317" s="143">
        <v>239.785</v>
      </c>
      <c r="I317" s="144"/>
      <c r="J317" s="144"/>
      <c r="K317" s="145">
        <f>ROUND(P317*H317,2)</f>
        <v>0</v>
      </c>
      <c r="L317" s="146"/>
      <c r="M317" s="33"/>
      <c r="N317" s="147" t="s">
        <v>3</v>
      </c>
      <c r="O317" s="148" t="s">
        <v>45</v>
      </c>
      <c r="P317" s="149">
        <f>I317+J317</f>
        <v>0</v>
      </c>
      <c r="Q317" s="149">
        <f>ROUND(I317*H317,2)</f>
        <v>0</v>
      </c>
      <c r="R317" s="149">
        <f>ROUND(J317*H317,2)</f>
        <v>0</v>
      </c>
      <c r="T317" s="150">
        <f>S317*H317</f>
        <v>0</v>
      </c>
      <c r="U317" s="150">
        <v>2.2000000000000001E-4</v>
      </c>
      <c r="V317" s="150">
        <f>U317*H317</f>
        <v>5.27527E-2</v>
      </c>
      <c r="W317" s="150">
        <v>0</v>
      </c>
      <c r="X317" s="151">
        <f>W317*H317</f>
        <v>0</v>
      </c>
      <c r="AR317" s="152" t="s">
        <v>174</v>
      </c>
      <c r="AT317" s="152" t="s">
        <v>170</v>
      </c>
      <c r="AU317" s="152" t="s">
        <v>164</v>
      </c>
      <c r="AY317" s="18" t="s">
        <v>165</v>
      </c>
      <c r="BE317" s="153">
        <f>IF(O317="základní",K317,0)</f>
        <v>0</v>
      </c>
      <c r="BF317" s="153">
        <f>IF(O317="snížená",K317,0)</f>
        <v>0</v>
      </c>
      <c r="BG317" s="153">
        <f>IF(O317="zákl. přenesená",K317,0)</f>
        <v>0</v>
      </c>
      <c r="BH317" s="153">
        <f>IF(O317="sníž. přenesená",K317,0)</f>
        <v>0</v>
      </c>
      <c r="BI317" s="153">
        <f>IF(O317="nulová",K317,0)</f>
        <v>0</v>
      </c>
      <c r="BJ317" s="18" t="s">
        <v>84</v>
      </c>
      <c r="BK317" s="153">
        <f>ROUND(P317*H317,2)</f>
        <v>0</v>
      </c>
      <c r="BL317" s="18" t="s">
        <v>174</v>
      </c>
      <c r="BM317" s="152" t="s">
        <v>2703</v>
      </c>
    </row>
    <row r="318" spans="2:65" s="14" customFormat="1" x14ac:dyDescent="0.2">
      <c r="B318" s="185"/>
      <c r="D318" s="165" t="s">
        <v>603</v>
      </c>
      <c r="E318" s="186" t="s">
        <v>3</v>
      </c>
      <c r="F318" s="187" t="s">
        <v>1973</v>
      </c>
      <c r="H318" s="186" t="s">
        <v>3</v>
      </c>
      <c r="I318" s="188"/>
      <c r="J318" s="188"/>
      <c r="M318" s="185"/>
      <c r="N318" s="189"/>
      <c r="X318" s="190"/>
      <c r="AT318" s="186" t="s">
        <v>603</v>
      </c>
      <c r="AU318" s="186" t="s">
        <v>164</v>
      </c>
      <c r="AV318" s="14" t="s">
        <v>84</v>
      </c>
      <c r="AW318" s="14" t="s">
        <v>5</v>
      </c>
      <c r="AX318" s="14" t="s">
        <v>76</v>
      </c>
      <c r="AY318" s="186" t="s">
        <v>165</v>
      </c>
    </row>
    <row r="319" spans="2:65" s="12" customFormat="1" x14ac:dyDescent="0.2">
      <c r="B319" s="164"/>
      <c r="D319" s="165" t="s">
        <v>603</v>
      </c>
      <c r="E319" s="166" t="s">
        <v>3</v>
      </c>
      <c r="F319" s="167" t="s">
        <v>2704</v>
      </c>
      <c r="H319" s="168">
        <v>239.785</v>
      </c>
      <c r="I319" s="169"/>
      <c r="J319" s="169"/>
      <c r="M319" s="164"/>
      <c r="N319" s="170"/>
      <c r="X319" s="171"/>
      <c r="AT319" s="166" t="s">
        <v>603</v>
      </c>
      <c r="AU319" s="166" t="s">
        <v>164</v>
      </c>
      <c r="AV319" s="12" t="s">
        <v>86</v>
      </c>
      <c r="AW319" s="12" t="s">
        <v>5</v>
      </c>
      <c r="AX319" s="12" t="s">
        <v>76</v>
      </c>
      <c r="AY319" s="166" t="s">
        <v>165</v>
      </c>
    </row>
    <row r="320" spans="2:65" s="13" customFormat="1" x14ac:dyDescent="0.2">
      <c r="B320" s="172"/>
      <c r="D320" s="165" t="s">
        <v>603</v>
      </c>
      <c r="E320" s="173" t="s">
        <v>3</v>
      </c>
      <c r="F320" s="174" t="s">
        <v>606</v>
      </c>
      <c r="H320" s="175">
        <v>239.785</v>
      </c>
      <c r="I320" s="176"/>
      <c r="J320" s="176"/>
      <c r="M320" s="172"/>
      <c r="N320" s="177"/>
      <c r="X320" s="178"/>
      <c r="AT320" s="173" t="s">
        <v>603</v>
      </c>
      <c r="AU320" s="173" t="s">
        <v>164</v>
      </c>
      <c r="AV320" s="13" t="s">
        <v>174</v>
      </c>
      <c r="AW320" s="13" t="s">
        <v>5</v>
      </c>
      <c r="AX320" s="13" t="s">
        <v>84</v>
      </c>
      <c r="AY320" s="173" t="s">
        <v>165</v>
      </c>
    </row>
    <row r="321" spans="2:65" s="1" customFormat="1" ht="24.15" customHeight="1" x14ac:dyDescent="0.2">
      <c r="B321" s="138"/>
      <c r="C321" s="139" t="s">
        <v>384</v>
      </c>
      <c r="D321" s="139" t="s">
        <v>170</v>
      </c>
      <c r="E321" s="140" t="s">
        <v>1980</v>
      </c>
      <c r="F321" s="141" t="s">
        <v>1981</v>
      </c>
      <c r="G321" s="142" t="s">
        <v>173</v>
      </c>
      <c r="H321" s="143">
        <v>284</v>
      </c>
      <c r="I321" s="144"/>
      <c r="J321" s="144"/>
      <c r="K321" s="145">
        <f>ROUND(P321*H321,2)</f>
        <v>0</v>
      </c>
      <c r="L321" s="146"/>
      <c r="M321" s="33"/>
      <c r="N321" s="147" t="s">
        <v>3</v>
      </c>
      <c r="O321" s="148" t="s">
        <v>45</v>
      </c>
      <c r="P321" s="149">
        <f>I321+J321</f>
        <v>0</v>
      </c>
      <c r="Q321" s="149">
        <f>ROUND(I321*H321,2)</f>
        <v>0</v>
      </c>
      <c r="R321" s="149">
        <f>ROUND(J321*H321,2)</f>
        <v>0</v>
      </c>
      <c r="T321" s="150">
        <f>S321*H321</f>
        <v>0</v>
      </c>
      <c r="U321" s="150">
        <v>0</v>
      </c>
      <c r="V321" s="150">
        <f>U321*H321</f>
        <v>0</v>
      </c>
      <c r="W321" s="150">
        <v>0</v>
      </c>
      <c r="X321" s="151">
        <f>W321*H321</f>
        <v>0</v>
      </c>
      <c r="AR321" s="152" t="s">
        <v>174</v>
      </c>
      <c r="AT321" s="152" t="s">
        <v>170</v>
      </c>
      <c r="AU321" s="152" t="s">
        <v>164</v>
      </c>
      <c r="AY321" s="18" t="s">
        <v>165</v>
      </c>
      <c r="BE321" s="153">
        <f>IF(O321="základní",K321,0)</f>
        <v>0</v>
      </c>
      <c r="BF321" s="153">
        <f>IF(O321="snížená",K321,0)</f>
        <v>0</v>
      </c>
      <c r="BG321" s="153">
        <f>IF(O321="zákl. přenesená",K321,0)</f>
        <v>0</v>
      </c>
      <c r="BH321" s="153">
        <f>IF(O321="sníž. přenesená",K321,0)</f>
        <v>0</v>
      </c>
      <c r="BI321" s="153">
        <f>IF(O321="nulová",K321,0)</f>
        <v>0</v>
      </c>
      <c r="BJ321" s="18" t="s">
        <v>84</v>
      </c>
      <c r="BK321" s="153">
        <f>ROUND(P321*H321,2)</f>
        <v>0</v>
      </c>
      <c r="BL321" s="18" t="s">
        <v>174</v>
      </c>
      <c r="BM321" s="152" t="s">
        <v>2705</v>
      </c>
    </row>
    <row r="322" spans="2:65" s="12" customFormat="1" x14ac:dyDescent="0.2">
      <c r="B322" s="164"/>
      <c r="D322" s="165" t="s">
        <v>603</v>
      </c>
      <c r="E322" s="166" t="s">
        <v>3</v>
      </c>
      <c r="F322" s="167" t="s">
        <v>1217</v>
      </c>
      <c r="H322" s="168">
        <v>284</v>
      </c>
      <c r="I322" s="169"/>
      <c r="J322" s="169"/>
      <c r="M322" s="164"/>
      <c r="N322" s="170"/>
      <c r="X322" s="171"/>
      <c r="AT322" s="166" t="s">
        <v>603</v>
      </c>
      <c r="AU322" s="166" t="s">
        <v>164</v>
      </c>
      <c r="AV322" s="12" t="s">
        <v>86</v>
      </c>
      <c r="AW322" s="12" t="s">
        <v>5</v>
      </c>
      <c r="AX322" s="12" t="s">
        <v>84</v>
      </c>
      <c r="AY322" s="166" t="s">
        <v>165</v>
      </c>
    </row>
    <row r="323" spans="2:65" s="1" customFormat="1" ht="24.15" customHeight="1" x14ac:dyDescent="0.2">
      <c r="B323" s="138"/>
      <c r="C323" s="154" t="s">
        <v>387</v>
      </c>
      <c r="D323" s="154" t="s">
        <v>162</v>
      </c>
      <c r="E323" s="155" t="s">
        <v>1975</v>
      </c>
      <c r="F323" s="156" t="s">
        <v>1976</v>
      </c>
      <c r="G323" s="157" t="s">
        <v>991</v>
      </c>
      <c r="H323" s="158">
        <v>299.73099999999999</v>
      </c>
      <c r="I323" s="159"/>
      <c r="J323" s="160"/>
      <c r="K323" s="161">
        <f>ROUND(P323*H323,2)</f>
        <v>0</v>
      </c>
      <c r="L323" s="160"/>
      <c r="M323" s="162"/>
      <c r="N323" s="163" t="s">
        <v>3</v>
      </c>
      <c r="O323" s="148" t="s">
        <v>45</v>
      </c>
      <c r="P323" s="149">
        <f>I323+J323</f>
        <v>0</v>
      </c>
      <c r="Q323" s="149">
        <f>ROUND(I323*H323,2)</f>
        <v>0</v>
      </c>
      <c r="R323" s="149">
        <f>ROUND(J323*H323,2)</f>
        <v>0</v>
      </c>
      <c r="T323" s="150">
        <f>S323*H323</f>
        <v>0</v>
      </c>
      <c r="U323" s="150">
        <v>2.9999999999999997E-4</v>
      </c>
      <c r="V323" s="150">
        <f>U323*H323</f>
        <v>8.9919299999999994E-2</v>
      </c>
      <c r="W323" s="150">
        <v>0</v>
      </c>
      <c r="X323" s="151">
        <f>W323*H323</f>
        <v>0</v>
      </c>
      <c r="AR323" s="152" t="s">
        <v>193</v>
      </c>
      <c r="AT323" s="152" t="s">
        <v>162</v>
      </c>
      <c r="AU323" s="152" t="s">
        <v>164</v>
      </c>
      <c r="AY323" s="18" t="s">
        <v>165</v>
      </c>
      <c r="BE323" s="153">
        <f>IF(O323="základní",K323,0)</f>
        <v>0</v>
      </c>
      <c r="BF323" s="153">
        <f>IF(O323="snížená",K323,0)</f>
        <v>0</v>
      </c>
      <c r="BG323" s="153">
        <f>IF(O323="zákl. přenesená",K323,0)</f>
        <v>0</v>
      </c>
      <c r="BH323" s="153">
        <f>IF(O323="sníž. přenesená",K323,0)</f>
        <v>0</v>
      </c>
      <c r="BI323" s="153">
        <f>IF(O323="nulová",K323,0)</f>
        <v>0</v>
      </c>
      <c r="BJ323" s="18" t="s">
        <v>84</v>
      </c>
      <c r="BK323" s="153">
        <f>ROUND(P323*H323,2)</f>
        <v>0</v>
      </c>
      <c r="BL323" s="18" t="s">
        <v>174</v>
      </c>
      <c r="BM323" s="152" t="s">
        <v>2706</v>
      </c>
    </row>
    <row r="324" spans="2:65" s="14" customFormat="1" x14ac:dyDescent="0.2">
      <c r="B324" s="185"/>
      <c r="D324" s="165" t="s">
        <v>603</v>
      </c>
      <c r="E324" s="186" t="s">
        <v>3</v>
      </c>
      <c r="F324" s="187" t="s">
        <v>1978</v>
      </c>
      <c r="H324" s="186" t="s">
        <v>3</v>
      </c>
      <c r="I324" s="188"/>
      <c r="J324" s="188"/>
      <c r="M324" s="185"/>
      <c r="N324" s="189"/>
      <c r="X324" s="190"/>
      <c r="AT324" s="186" t="s">
        <v>603</v>
      </c>
      <c r="AU324" s="186" t="s">
        <v>164</v>
      </c>
      <c r="AV324" s="14" t="s">
        <v>84</v>
      </c>
      <c r="AW324" s="14" t="s">
        <v>5</v>
      </c>
      <c r="AX324" s="14" t="s">
        <v>76</v>
      </c>
      <c r="AY324" s="186" t="s">
        <v>165</v>
      </c>
    </row>
    <row r="325" spans="2:65" s="12" customFormat="1" x14ac:dyDescent="0.2">
      <c r="B325" s="164"/>
      <c r="D325" s="165" t="s">
        <v>603</v>
      </c>
      <c r="E325" s="166" t="s">
        <v>3</v>
      </c>
      <c r="F325" s="167" t="s">
        <v>2707</v>
      </c>
      <c r="H325" s="168">
        <v>299.73099999999999</v>
      </c>
      <c r="I325" s="169"/>
      <c r="J325" s="169"/>
      <c r="M325" s="164"/>
      <c r="N325" s="170"/>
      <c r="X325" s="171"/>
      <c r="AT325" s="166" t="s">
        <v>603</v>
      </c>
      <c r="AU325" s="166" t="s">
        <v>164</v>
      </c>
      <c r="AV325" s="12" t="s">
        <v>86</v>
      </c>
      <c r="AW325" s="12" t="s">
        <v>5</v>
      </c>
      <c r="AX325" s="12" t="s">
        <v>84</v>
      </c>
      <c r="AY325" s="166" t="s">
        <v>165</v>
      </c>
    </row>
    <row r="326" spans="2:65" s="1" customFormat="1" ht="16.5" customHeight="1" x14ac:dyDescent="0.2">
      <c r="B326" s="138"/>
      <c r="C326" s="154" t="s">
        <v>390</v>
      </c>
      <c r="D326" s="154" t="s">
        <v>162</v>
      </c>
      <c r="E326" s="155" t="s">
        <v>1983</v>
      </c>
      <c r="F326" s="156" t="s">
        <v>1984</v>
      </c>
      <c r="G326" s="157" t="s">
        <v>727</v>
      </c>
      <c r="H326" s="158">
        <v>7</v>
      </c>
      <c r="I326" s="159"/>
      <c r="J326" s="160"/>
      <c r="K326" s="161">
        <f>ROUND(P326*H326,2)</f>
        <v>0</v>
      </c>
      <c r="L326" s="160"/>
      <c r="M326" s="162"/>
      <c r="N326" s="163" t="s">
        <v>3</v>
      </c>
      <c r="O326" s="148" t="s">
        <v>45</v>
      </c>
      <c r="P326" s="149">
        <f>I326+J326</f>
        <v>0</v>
      </c>
      <c r="Q326" s="149">
        <f>ROUND(I326*H326,2)</f>
        <v>0</v>
      </c>
      <c r="R326" s="149">
        <f>ROUND(J326*H326,2)</f>
        <v>0</v>
      </c>
      <c r="T326" s="150">
        <f>S326*H326</f>
        <v>0</v>
      </c>
      <c r="U326" s="150">
        <v>1.1000000000000001E-3</v>
      </c>
      <c r="V326" s="150">
        <f>U326*H326</f>
        <v>7.7000000000000002E-3</v>
      </c>
      <c r="W326" s="150">
        <v>0</v>
      </c>
      <c r="X326" s="151">
        <f>W326*H326</f>
        <v>0</v>
      </c>
      <c r="AR326" s="152" t="s">
        <v>193</v>
      </c>
      <c r="AT326" s="152" t="s">
        <v>162</v>
      </c>
      <c r="AU326" s="152" t="s">
        <v>164</v>
      </c>
      <c r="AY326" s="18" t="s">
        <v>165</v>
      </c>
      <c r="BE326" s="153">
        <f>IF(O326="základní",K326,0)</f>
        <v>0</v>
      </c>
      <c r="BF326" s="153">
        <f>IF(O326="snížená",K326,0)</f>
        <v>0</v>
      </c>
      <c r="BG326" s="153">
        <f>IF(O326="zákl. přenesená",K326,0)</f>
        <v>0</v>
      </c>
      <c r="BH326" s="153">
        <f>IF(O326="sníž. přenesená",K326,0)</f>
        <v>0</v>
      </c>
      <c r="BI326" s="153">
        <f>IF(O326="nulová",K326,0)</f>
        <v>0</v>
      </c>
      <c r="BJ326" s="18" t="s">
        <v>84</v>
      </c>
      <c r="BK326" s="153">
        <f>ROUND(P326*H326,2)</f>
        <v>0</v>
      </c>
      <c r="BL326" s="18" t="s">
        <v>174</v>
      </c>
      <c r="BM326" s="152" t="s">
        <v>2708</v>
      </c>
    </row>
    <row r="327" spans="2:65" s="14" customFormat="1" x14ac:dyDescent="0.2">
      <c r="B327" s="185"/>
      <c r="D327" s="165" t="s">
        <v>603</v>
      </c>
      <c r="E327" s="186" t="s">
        <v>3</v>
      </c>
      <c r="F327" s="187" t="s">
        <v>1986</v>
      </c>
      <c r="H327" s="186" t="s">
        <v>3</v>
      </c>
      <c r="I327" s="188"/>
      <c r="J327" s="188"/>
      <c r="M327" s="185"/>
      <c r="N327" s="189"/>
      <c r="X327" s="190"/>
      <c r="AT327" s="186" t="s">
        <v>603</v>
      </c>
      <c r="AU327" s="186" t="s">
        <v>164</v>
      </c>
      <c r="AV327" s="14" t="s">
        <v>84</v>
      </c>
      <c r="AW327" s="14" t="s">
        <v>5</v>
      </c>
      <c r="AX327" s="14" t="s">
        <v>76</v>
      </c>
      <c r="AY327" s="186" t="s">
        <v>165</v>
      </c>
    </row>
    <row r="328" spans="2:65" s="12" customFormat="1" x14ac:dyDescent="0.2">
      <c r="B328" s="164"/>
      <c r="D328" s="165" t="s">
        <v>603</v>
      </c>
      <c r="E328" s="166" t="s">
        <v>3</v>
      </c>
      <c r="F328" s="167" t="s">
        <v>195</v>
      </c>
      <c r="H328" s="168">
        <v>7</v>
      </c>
      <c r="I328" s="169"/>
      <c r="J328" s="169"/>
      <c r="M328" s="164"/>
      <c r="N328" s="170"/>
      <c r="X328" s="171"/>
      <c r="AT328" s="166" t="s">
        <v>603</v>
      </c>
      <c r="AU328" s="166" t="s">
        <v>164</v>
      </c>
      <c r="AV328" s="12" t="s">
        <v>86</v>
      </c>
      <c r="AW328" s="12" t="s">
        <v>5</v>
      </c>
      <c r="AX328" s="12" t="s">
        <v>84</v>
      </c>
      <c r="AY328" s="166" t="s">
        <v>165</v>
      </c>
    </row>
    <row r="329" spans="2:65" s="11" customFormat="1" ht="20.9" customHeight="1" x14ac:dyDescent="0.25">
      <c r="B329" s="125"/>
      <c r="D329" s="126" t="s">
        <v>75</v>
      </c>
      <c r="E329" s="136" t="s">
        <v>507</v>
      </c>
      <c r="F329" s="136" t="s">
        <v>1987</v>
      </c>
      <c r="I329" s="128"/>
      <c r="J329" s="128"/>
      <c r="K329" s="137">
        <f>BK329</f>
        <v>0</v>
      </c>
      <c r="M329" s="125"/>
      <c r="N329" s="130"/>
      <c r="Q329" s="131">
        <f>SUM(Q330:Q360)</f>
        <v>0</v>
      </c>
      <c r="R329" s="131">
        <f>SUM(R330:R360)</f>
        <v>0</v>
      </c>
      <c r="T329" s="132">
        <f>SUM(T330:T360)</f>
        <v>0</v>
      </c>
      <c r="V329" s="132">
        <f>SUM(V330:V360)</f>
        <v>7.0776999999999992</v>
      </c>
      <c r="X329" s="133">
        <f>SUM(X330:X360)</f>
        <v>0</v>
      </c>
      <c r="AR329" s="126" t="s">
        <v>84</v>
      </c>
      <c r="AT329" s="134" t="s">
        <v>75</v>
      </c>
      <c r="AU329" s="134" t="s">
        <v>86</v>
      </c>
      <c r="AY329" s="126" t="s">
        <v>165</v>
      </c>
      <c r="BK329" s="135">
        <f>SUM(BK330:BK360)</f>
        <v>0</v>
      </c>
    </row>
    <row r="330" spans="2:65" s="1" customFormat="1" ht="24.15" customHeight="1" x14ac:dyDescent="0.2">
      <c r="B330" s="138"/>
      <c r="C330" s="139" t="s">
        <v>394</v>
      </c>
      <c r="D330" s="139" t="s">
        <v>170</v>
      </c>
      <c r="E330" s="140" t="s">
        <v>1988</v>
      </c>
      <c r="F330" s="141" t="s">
        <v>1989</v>
      </c>
      <c r="G330" s="142" t="s">
        <v>173</v>
      </c>
      <c r="H330" s="143">
        <v>48</v>
      </c>
      <c r="I330" s="144"/>
      <c r="J330" s="144"/>
      <c r="K330" s="145">
        <f>ROUND(P330*H330,2)</f>
        <v>0</v>
      </c>
      <c r="L330" s="146"/>
      <c r="M330" s="33"/>
      <c r="N330" s="147" t="s">
        <v>3</v>
      </c>
      <c r="O330" s="148" t="s">
        <v>45</v>
      </c>
      <c r="P330" s="149">
        <f>I330+J330</f>
        <v>0</v>
      </c>
      <c r="Q330" s="149">
        <f>ROUND(I330*H330,2)</f>
        <v>0</v>
      </c>
      <c r="R330" s="149">
        <f>ROUND(J330*H330,2)</f>
        <v>0</v>
      </c>
      <c r="T330" s="150">
        <f>S330*H330</f>
        <v>0</v>
      </c>
      <c r="U330" s="150">
        <v>0</v>
      </c>
      <c r="V330" s="150">
        <f>U330*H330</f>
        <v>0</v>
      </c>
      <c r="W330" s="150">
        <v>0</v>
      </c>
      <c r="X330" s="151">
        <f>W330*H330</f>
        <v>0</v>
      </c>
      <c r="AR330" s="152" t="s">
        <v>174</v>
      </c>
      <c r="AT330" s="152" t="s">
        <v>170</v>
      </c>
      <c r="AU330" s="152" t="s">
        <v>164</v>
      </c>
      <c r="AY330" s="18" t="s">
        <v>165</v>
      </c>
      <c r="BE330" s="153">
        <f>IF(O330="základní",K330,0)</f>
        <v>0</v>
      </c>
      <c r="BF330" s="153">
        <f>IF(O330="snížená",K330,0)</f>
        <v>0</v>
      </c>
      <c r="BG330" s="153">
        <f>IF(O330="zákl. přenesená",K330,0)</f>
        <v>0</v>
      </c>
      <c r="BH330" s="153">
        <f>IF(O330="sníž. přenesená",K330,0)</f>
        <v>0</v>
      </c>
      <c r="BI330" s="153">
        <f>IF(O330="nulová",K330,0)</f>
        <v>0</v>
      </c>
      <c r="BJ330" s="18" t="s">
        <v>84</v>
      </c>
      <c r="BK330" s="153">
        <f>ROUND(P330*H330,2)</f>
        <v>0</v>
      </c>
      <c r="BL330" s="18" t="s">
        <v>174</v>
      </c>
      <c r="BM330" s="152" t="s">
        <v>2709</v>
      </c>
    </row>
    <row r="331" spans="2:65" s="14" customFormat="1" x14ac:dyDescent="0.2">
      <c r="B331" s="185"/>
      <c r="D331" s="165" t="s">
        <v>603</v>
      </c>
      <c r="E331" s="186" t="s">
        <v>3</v>
      </c>
      <c r="F331" s="187" t="s">
        <v>2710</v>
      </c>
      <c r="H331" s="186" t="s">
        <v>3</v>
      </c>
      <c r="I331" s="188"/>
      <c r="J331" s="188"/>
      <c r="M331" s="185"/>
      <c r="N331" s="189"/>
      <c r="X331" s="190"/>
      <c r="AT331" s="186" t="s">
        <v>603</v>
      </c>
      <c r="AU331" s="186" t="s">
        <v>164</v>
      </c>
      <c r="AV331" s="14" t="s">
        <v>84</v>
      </c>
      <c r="AW331" s="14" t="s">
        <v>5</v>
      </c>
      <c r="AX331" s="14" t="s">
        <v>76</v>
      </c>
      <c r="AY331" s="186" t="s">
        <v>165</v>
      </c>
    </row>
    <row r="332" spans="2:65" s="12" customFormat="1" x14ac:dyDescent="0.2">
      <c r="B332" s="164"/>
      <c r="D332" s="165" t="s">
        <v>603</v>
      </c>
      <c r="E332" s="166" t="s">
        <v>3</v>
      </c>
      <c r="F332" s="167" t="s">
        <v>2711</v>
      </c>
      <c r="H332" s="168">
        <v>48</v>
      </c>
      <c r="I332" s="169"/>
      <c r="J332" s="169"/>
      <c r="M332" s="164"/>
      <c r="N332" s="170"/>
      <c r="X332" s="171"/>
      <c r="AT332" s="166" t="s">
        <v>603</v>
      </c>
      <c r="AU332" s="166" t="s">
        <v>164</v>
      </c>
      <c r="AV332" s="12" t="s">
        <v>86</v>
      </c>
      <c r="AW332" s="12" t="s">
        <v>5</v>
      </c>
      <c r="AX332" s="12" t="s">
        <v>84</v>
      </c>
      <c r="AY332" s="166" t="s">
        <v>165</v>
      </c>
    </row>
    <row r="333" spans="2:65" s="1" customFormat="1" ht="24.15" customHeight="1" x14ac:dyDescent="0.2">
      <c r="B333" s="138"/>
      <c r="C333" s="139" t="s">
        <v>398</v>
      </c>
      <c r="D333" s="139" t="s">
        <v>170</v>
      </c>
      <c r="E333" s="140" t="s">
        <v>1993</v>
      </c>
      <c r="F333" s="141" t="s">
        <v>1994</v>
      </c>
      <c r="G333" s="142" t="s">
        <v>727</v>
      </c>
      <c r="H333" s="143">
        <v>7</v>
      </c>
      <c r="I333" s="144"/>
      <c r="J333" s="144"/>
      <c r="K333" s="145">
        <f>ROUND(P333*H333,2)</f>
        <v>0</v>
      </c>
      <c r="L333" s="146"/>
      <c r="M333" s="33"/>
      <c r="N333" s="147" t="s">
        <v>3</v>
      </c>
      <c r="O333" s="148" t="s">
        <v>45</v>
      </c>
      <c r="P333" s="149">
        <f>I333+J333</f>
        <v>0</v>
      </c>
      <c r="Q333" s="149">
        <f>ROUND(I333*H333,2)</f>
        <v>0</v>
      </c>
      <c r="R333" s="149">
        <f>ROUND(J333*H333,2)</f>
        <v>0</v>
      </c>
      <c r="T333" s="150">
        <f>S333*H333</f>
        <v>0</v>
      </c>
      <c r="U333" s="150">
        <v>0</v>
      </c>
      <c r="V333" s="150">
        <f>U333*H333</f>
        <v>0</v>
      </c>
      <c r="W333" s="150">
        <v>0</v>
      </c>
      <c r="X333" s="151">
        <f>W333*H333</f>
        <v>0</v>
      </c>
      <c r="AR333" s="152" t="s">
        <v>174</v>
      </c>
      <c r="AT333" s="152" t="s">
        <v>170</v>
      </c>
      <c r="AU333" s="152" t="s">
        <v>164</v>
      </c>
      <c r="AY333" s="18" t="s">
        <v>165</v>
      </c>
      <c r="BE333" s="153">
        <f>IF(O333="základní",K333,0)</f>
        <v>0</v>
      </c>
      <c r="BF333" s="153">
        <f>IF(O333="snížená",K333,0)</f>
        <v>0</v>
      </c>
      <c r="BG333" s="153">
        <f>IF(O333="zákl. přenesená",K333,0)</f>
        <v>0</v>
      </c>
      <c r="BH333" s="153">
        <f>IF(O333="sníž. přenesená",K333,0)</f>
        <v>0</v>
      </c>
      <c r="BI333" s="153">
        <f>IF(O333="nulová",K333,0)</f>
        <v>0</v>
      </c>
      <c r="BJ333" s="18" t="s">
        <v>84</v>
      </c>
      <c r="BK333" s="153">
        <f>ROUND(P333*H333,2)</f>
        <v>0</v>
      </c>
      <c r="BL333" s="18" t="s">
        <v>174</v>
      </c>
      <c r="BM333" s="152" t="s">
        <v>2712</v>
      </c>
    </row>
    <row r="334" spans="2:65" s="14" customFormat="1" x14ac:dyDescent="0.2">
      <c r="B334" s="185"/>
      <c r="D334" s="165" t="s">
        <v>603</v>
      </c>
      <c r="E334" s="186" t="s">
        <v>3</v>
      </c>
      <c r="F334" s="187" t="s">
        <v>2713</v>
      </c>
      <c r="H334" s="186" t="s">
        <v>3</v>
      </c>
      <c r="I334" s="188"/>
      <c r="J334" s="188"/>
      <c r="M334" s="185"/>
      <c r="N334" s="189"/>
      <c r="X334" s="190"/>
      <c r="AT334" s="186" t="s">
        <v>603</v>
      </c>
      <c r="AU334" s="186" t="s">
        <v>164</v>
      </c>
      <c r="AV334" s="14" t="s">
        <v>84</v>
      </c>
      <c r="AW334" s="14" t="s">
        <v>5</v>
      </c>
      <c r="AX334" s="14" t="s">
        <v>76</v>
      </c>
      <c r="AY334" s="186" t="s">
        <v>165</v>
      </c>
    </row>
    <row r="335" spans="2:65" s="12" customFormat="1" x14ac:dyDescent="0.2">
      <c r="B335" s="164"/>
      <c r="D335" s="165" t="s">
        <v>603</v>
      </c>
      <c r="E335" s="166" t="s">
        <v>3</v>
      </c>
      <c r="F335" s="167" t="s">
        <v>195</v>
      </c>
      <c r="H335" s="168">
        <v>7</v>
      </c>
      <c r="I335" s="169"/>
      <c r="J335" s="169"/>
      <c r="M335" s="164"/>
      <c r="N335" s="170"/>
      <c r="X335" s="171"/>
      <c r="AT335" s="166" t="s">
        <v>603</v>
      </c>
      <c r="AU335" s="166" t="s">
        <v>164</v>
      </c>
      <c r="AV335" s="12" t="s">
        <v>86</v>
      </c>
      <c r="AW335" s="12" t="s">
        <v>5</v>
      </c>
      <c r="AX335" s="12" t="s">
        <v>84</v>
      </c>
      <c r="AY335" s="166" t="s">
        <v>165</v>
      </c>
    </row>
    <row r="336" spans="2:65" s="1" customFormat="1" ht="21.75" customHeight="1" x14ac:dyDescent="0.2">
      <c r="B336" s="138"/>
      <c r="C336" s="139" t="s">
        <v>402</v>
      </c>
      <c r="D336" s="139" t="s">
        <v>170</v>
      </c>
      <c r="E336" s="140" t="s">
        <v>1996</v>
      </c>
      <c r="F336" s="141" t="s">
        <v>1997</v>
      </c>
      <c r="G336" s="142" t="s">
        <v>727</v>
      </c>
      <c r="H336" s="143">
        <v>7</v>
      </c>
      <c r="I336" s="144"/>
      <c r="J336" s="144"/>
      <c r="K336" s="145">
        <f>ROUND(P336*H336,2)</f>
        <v>0</v>
      </c>
      <c r="L336" s="146"/>
      <c r="M336" s="33"/>
      <c r="N336" s="147" t="s">
        <v>3</v>
      </c>
      <c r="O336" s="148" t="s">
        <v>45</v>
      </c>
      <c r="P336" s="149">
        <f>I336+J336</f>
        <v>0</v>
      </c>
      <c r="Q336" s="149">
        <f>ROUND(I336*H336,2)</f>
        <v>0</v>
      </c>
      <c r="R336" s="149">
        <f>ROUND(J336*H336,2)</f>
        <v>0</v>
      </c>
      <c r="T336" s="150">
        <f>S336*H336</f>
        <v>0</v>
      </c>
      <c r="U336" s="150">
        <v>0.14494000000000001</v>
      </c>
      <c r="V336" s="150">
        <f>U336*H336</f>
        <v>1.01458</v>
      </c>
      <c r="W336" s="150">
        <v>0</v>
      </c>
      <c r="X336" s="151">
        <f>W336*H336</f>
        <v>0</v>
      </c>
      <c r="AR336" s="152" t="s">
        <v>174</v>
      </c>
      <c r="AT336" s="152" t="s">
        <v>170</v>
      </c>
      <c r="AU336" s="152" t="s">
        <v>164</v>
      </c>
      <c r="AY336" s="18" t="s">
        <v>165</v>
      </c>
      <c r="BE336" s="153">
        <f>IF(O336="základní",K336,0)</f>
        <v>0</v>
      </c>
      <c r="BF336" s="153">
        <f>IF(O336="snížená",K336,0)</f>
        <v>0</v>
      </c>
      <c r="BG336" s="153">
        <f>IF(O336="zákl. přenesená",K336,0)</f>
        <v>0</v>
      </c>
      <c r="BH336" s="153">
        <f>IF(O336="sníž. přenesená",K336,0)</f>
        <v>0</v>
      </c>
      <c r="BI336" s="153">
        <f>IF(O336="nulová",K336,0)</f>
        <v>0</v>
      </c>
      <c r="BJ336" s="18" t="s">
        <v>84</v>
      </c>
      <c r="BK336" s="153">
        <f>ROUND(P336*H336,2)</f>
        <v>0</v>
      </c>
      <c r="BL336" s="18" t="s">
        <v>174</v>
      </c>
      <c r="BM336" s="152" t="s">
        <v>2714</v>
      </c>
    </row>
    <row r="337" spans="2:65" s="14" customFormat="1" x14ac:dyDescent="0.2">
      <c r="B337" s="185"/>
      <c r="D337" s="165" t="s">
        <v>603</v>
      </c>
      <c r="E337" s="186" t="s">
        <v>3</v>
      </c>
      <c r="F337" s="187" t="s">
        <v>1999</v>
      </c>
      <c r="H337" s="186" t="s">
        <v>3</v>
      </c>
      <c r="I337" s="188"/>
      <c r="J337" s="188"/>
      <c r="M337" s="185"/>
      <c r="N337" s="189"/>
      <c r="X337" s="190"/>
      <c r="AT337" s="186" t="s">
        <v>603</v>
      </c>
      <c r="AU337" s="186" t="s">
        <v>164</v>
      </c>
      <c r="AV337" s="14" t="s">
        <v>84</v>
      </c>
      <c r="AW337" s="14" t="s">
        <v>5</v>
      </c>
      <c r="AX337" s="14" t="s">
        <v>76</v>
      </c>
      <c r="AY337" s="186" t="s">
        <v>165</v>
      </c>
    </row>
    <row r="338" spans="2:65" s="12" customFormat="1" x14ac:dyDescent="0.2">
      <c r="B338" s="164"/>
      <c r="D338" s="165" t="s">
        <v>603</v>
      </c>
      <c r="E338" s="166" t="s">
        <v>3</v>
      </c>
      <c r="F338" s="167" t="s">
        <v>195</v>
      </c>
      <c r="H338" s="168">
        <v>7</v>
      </c>
      <c r="I338" s="169"/>
      <c r="J338" s="169"/>
      <c r="M338" s="164"/>
      <c r="N338" s="170"/>
      <c r="X338" s="171"/>
      <c r="AT338" s="166" t="s">
        <v>603</v>
      </c>
      <c r="AU338" s="166" t="s">
        <v>164</v>
      </c>
      <c r="AV338" s="12" t="s">
        <v>86</v>
      </c>
      <c r="AW338" s="12" t="s">
        <v>5</v>
      </c>
      <c r="AX338" s="12" t="s">
        <v>84</v>
      </c>
      <c r="AY338" s="166" t="s">
        <v>165</v>
      </c>
    </row>
    <row r="339" spans="2:65" s="1" customFormat="1" ht="16.5" customHeight="1" x14ac:dyDescent="0.2">
      <c r="B339" s="138"/>
      <c r="C339" s="154" t="s">
        <v>406</v>
      </c>
      <c r="D339" s="154" t="s">
        <v>162</v>
      </c>
      <c r="E339" s="155" t="s">
        <v>2715</v>
      </c>
      <c r="F339" s="156" t="s">
        <v>2012</v>
      </c>
      <c r="G339" s="157" t="s">
        <v>727</v>
      </c>
      <c r="H339" s="158">
        <v>7</v>
      </c>
      <c r="I339" s="159"/>
      <c r="J339" s="160"/>
      <c r="K339" s="161">
        <f>ROUND(P339*H339,2)</f>
        <v>0</v>
      </c>
      <c r="L339" s="160"/>
      <c r="M339" s="162"/>
      <c r="N339" s="163" t="s">
        <v>3</v>
      </c>
      <c r="O339" s="148" t="s">
        <v>45</v>
      </c>
      <c r="P339" s="149">
        <f>I339+J339</f>
        <v>0</v>
      </c>
      <c r="Q339" s="149">
        <f>ROUND(I339*H339,2)</f>
        <v>0</v>
      </c>
      <c r="R339" s="149">
        <f>ROUND(J339*H339,2)</f>
        <v>0</v>
      </c>
      <c r="T339" s="150">
        <f>S339*H339</f>
        <v>0</v>
      </c>
      <c r="U339" s="150">
        <v>0.12</v>
      </c>
      <c r="V339" s="150">
        <f>U339*H339</f>
        <v>0.84</v>
      </c>
      <c r="W339" s="150">
        <v>0</v>
      </c>
      <c r="X339" s="151">
        <f>W339*H339</f>
        <v>0</v>
      </c>
      <c r="AR339" s="152" t="s">
        <v>193</v>
      </c>
      <c r="AT339" s="152" t="s">
        <v>162</v>
      </c>
      <c r="AU339" s="152" t="s">
        <v>164</v>
      </c>
      <c r="AY339" s="18" t="s">
        <v>165</v>
      </c>
      <c r="BE339" s="153">
        <f>IF(O339="základní",K339,0)</f>
        <v>0</v>
      </c>
      <c r="BF339" s="153">
        <f>IF(O339="snížená",K339,0)</f>
        <v>0</v>
      </c>
      <c r="BG339" s="153">
        <f>IF(O339="zákl. přenesená",K339,0)</f>
        <v>0</v>
      </c>
      <c r="BH339" s="153">
        <f>IF(O339="sníž. přenesená",K339,0)</f>
        <v>0</v>
      </c>
      <c r="BI339" s="153">
        <f>IF(O339="nulová",K339,0)</f>
        <v>0</v>
      </c>
      <c r="BJ339" s="18" t="s">
        <v>84</v>
      </c>
      <c r="BK339" s="153">
        <f>ROUND(P339*H339,2)</f>
        <v>0</v>
      </c>
      <c r="BL339" s="18" t="s">
        <v>174</v>
      </c>
      <c r="BM339" s="152" t="s">
        <v>2716</v>
      </c>
    </row>
    <row r="340" spans="2:65" s="12" customFormat="1" x14ac:dyDescent="0.2">
      <c r="B340" s="164"/>
      <c r="D340" s="165" t="s">
        <v>603</v>
      </c>
      <c r="E340" s="166" t="s">
        <v>3</v>
      </c>
      <c r="F340" s="167" t="s">
        <v>195</v>
      </c>
      <c r="H340" s="168">
        <v>7</v>
      </c>
      <c r="I340" s="169"/>
      <c r="J340" s="169"/>
      <c r="M340" s="164"/>
      <c r="N340" s="170"/>
      <c r="X340" s="171"/>
      <c r="AT340" s="166" t="s">
        <v>603</v>
      </c>
      <c r="AU340" s="166" t="s">
        <v>164</v>
      </c>
      <c r="AV340" s="12" t="s">
        <v>86</v>
      </c>
      <c r="AW340" s="12" t="s">
        <v>5</v>
      </c>
      <c r="AX340" s="12" t="s">
        <v>84</v>
      </c>
      <c r="AY340" s="166" t="s">
        <v>165</v>
      </c>
    </row>
    <row r="341" spans="2:65" s="1" customFormat="1" ht="16.5" customHeight="1" x14ac:dyDescent="0.2">
      <c r="B341" s="138"/>
      <c r="C341" s="154" t="s">
        <v>408</v>
      </c>
      <c r="D341" s="154" t="s">
        <v>162</v>
      </c>
      <c r="E341" s="155" t="s">
        <v>2717</v>
      </c>
      <c r="F341" s="156" t="s">
        <v>2003</v>
      </c>
      <c r="G341" s="157" t="s">
        <v>727</v>
      </c>
      <c r="H341" s="158">
        <v>7</v>
      </c>
      <c r="I341" s="159"/>
      <c r="J341" s="160"/>
      <c r="K341" s="161">
        <f>ROUND(P341*H341,2)</f>
        <v>0</v>
      </c>
      <c r="L341" s="160"/>
      <c r="M341" s="162"/>
      <c r="N341" s="163" t="s">
        <v>3</v>
      </c>
      <c r="O341" s="148" t="s">
        <v>45</v>
      </c>
      <c r="P341" s="149">
        <f>I341+J341</f>
        <v>0</v>
      </c>
      <c r="Q341" s="149">
        <f>ROUND(I341*H341,2)</f>
        <v>0</v>
      </c>
      <c r="R341" s="149">
        <f>ROUND(J341*H341,2)</f>
        <v>0</v>
      </c>
      <c r="T341" s="150">
        <f>S341*H341</f>
        <v>0</v>
      </c>
      <c r="U341" s="150">
        <v>0.10299999999999999</v>
      </c>
      <c r="V341" s="150">
        <f>U341*H341</f>
        <v>0.72099999999999997</v>
      </c>
      <c r="W341" s="150">
        <v>0</v>
      </c>
      <c r="X341" s="151">
        <f>W341*H341</f>
        <v>0</v>
      </c>
      <c r="AR341" s="152" t="s">
        <v>193</v>
      </c>
      <c r="AT341" s="152" t="s">
        <v>162</v>
      </c>
      <c r="AU341" s="152" t="s">
        <v>164</v>
      </c>
      <c r="AY341" s="18" t="s">
        <v>165</v>
      </c>
      <c r="BE341" s="153">
        <f>IF(O341="základní",K341,0)</f>
        <v>0</v>
      </c>
      <c r="BF341" s="153">
        <f>IF(O341="snížená",K341,0)</f>
        <v>0</v>
      </c>
      <c r="BG341" s="153">
        <f>IF(O341="zákl. přenesená",K341,0)</f>
        <v>0</v>
      </c>
      <c r="BH341" s="153">
        <f>IF(O341="sníž. přenesená",K341,0)</f>
        <v>0</v>
      </c>
      <c r="BI341" s="153">
        <f>IF(O341="nulová",K341,0)</f>
        <v>0</v>
      </c>
      <c r="BJ341" s="18" t="s">
        <v>84</v>
      </c>
      <c r="BK341" s="153">
        <f>ROUND(P341*H341,2)</f>
        <v>0</v>
      </c>
      <c r="BL341" s="18" t="s">
        <v>174</v>
      </c>
      <c r="BM341" s="152" t="s">
        <v>2718</v>
      </c>
    </row>
    <row r="342" spans="2:65" s="12" customFormat="1" x14ac:dyDescent="0.2">
      <c r="B342" s="164"/>
      <c r="D342" s="165" t="s">
        <v>603</v>
      </c>
      <c r="E342" s="166" t="s">
        <v>3</v>
      </c>
      <c r="F342" s="167" t="s">
        <v>195</v>
      </c>
      <c r="H342" s="168">
        <v>7</v>
      </c>
      <c r="I342" s="169"/>
      <c r="J342" s="169"/>
      <c r="M342" s="164"/>
      <c r="N342" s="170"/>
      <c r="X342" s="171"/>
      <c r="AT342" s="166" t="s">
        <v>603</v>
      </c>
      <c r="AU342" s="166" t="s">
        <v>164</v>
      </c>
      <c r="AV342" s="12" t="s">
        <v>86</v>
      </c>
      <c r="AW342" s="12" t="s">
        <v>5</v>
      </c>
      <c r="AX342" s="12" t="s">
        <v>84</v>
      </c>
      <c r="AY342" s="166" t="s">
        <v>165</v>
      </c>
    </row>
    <row r="343" spans="2:65" s="1" customFormat="1" ht="16.5" customHeight="1" x14ac:dyDescent="0.2">
      <c r="B343" s="138"/>
      <c r="C343" s="154" t="s">
        <v>410</v>
      </c>
      <c r="D343" s="154" t="s">
        <v>162</v>
      </c>
      <c r="E343" s="155" t="s">
        <v>2719</v>
      </c>
      <c r="F343" s="156" t="s">
        <v>2006</v>
      </c>
      <c r="G343" s="157" t="s">
        <v>727</v>
      </c>
      <c r="H343" s="158">
        <v>7</v>
      </c>
      <c r="I343" s="159"/>
      <c r="J343" s="160"/>
      <c r="K343" s="161">
        <f>ROUND(P343*H343,2)</f>
        <v>0</v>
      </c>
      <c r="L343" s="160"/>
      <c r="M343" s="162"/>
      <c r="N343" s="163" t="s">
        <v>3</v>
      </c>
      <c r="O343" s="148" t="s">
        <v>45</v>
      </c>
      <c r="P343" s="149">
        <f>I343+J343</f>
        <v>0</v>
      </c>
      <c r="Q343" s="149">
        <f>ROUND(I343*H343,2)</f>
        <v>0</v>
      </c>
      <c r="R343" s="149">
        <f>ROUND(J343*H343,2)</f>
        <v>0</v>
      </c>
      <c r="T343" s="150">
        <f>S343*H343</f>
        <v>0</v>
      </c>
      <c r="U343" s="150">
        <v>0.06</v>
      </c>
      <c r="V343" s="150">
        <f>U343*H343</f>
        <v>0.42</v>
      </c>
      <c r="W343" s="150">
        <v>0</v>
      </c>
      <c r="X343" s="151">
        <f>W343*H343</f>
        <v>0</v>
      </c>
      <c r="AR343" s="152" t="s">
        <v>193</v>
      </c>
      <c r="AT343" s="152" t="s">
        <v>162</v>
      </c>
      <c r="AU343" s="152" t="s">
        <v>164</v>
      </c>
      <c r="AY343" s="18" t="s">
        <v>165</v>
      </c>
      <c r="BE343" s="153">
        <f>IF(O343="základní",K343,0)</f>
        <v>0</v>
      </c>
      <c r="BF343" s="153">
        <f>IF(O343="snížená",K343,0)</f>
        <v>0</v>
      </c>
      <c r="BG343" s="153">
        <f>IF(O343="zákl. přenesená",K343,0)</f>
        <v>0</v>
      </c>
      <c r="BH343" s="153">
        <f>IF(O343="sníž. přenesená",K343,0)</f>
        <v>0</v>
      </c>
      <c r="BI343" s="153">
        <f>IF(O343="nulová",K343,0)</f>
        <v>0</v>
      </c>
      <c r="BJ343" s="18" t="s">
        <v>84</v>
      </c>
      <c r="BK343" s="153">
        <f>ROUND(P343*H343,2)</f>
        <v>0</v>
      </c>
      <c r="BL343" s="18" t="s">
        <v>174</v>
      </c>
      <c r="BM343" s="152" t="s">
        <v>2720</v>
      </c>
    </row>
    <row r="344" spans="2:65" s="12" customFormat="1" x14ac:dyDescent="0.2">
      <c r="B344" s="164"/>
      <c r="D344" s="165" t="s">
        <v>603</v>
      </c>
      <c r="E344" s="166" t="s">
        <v>3</v>
      </c>
      <c r="F344" s="167" t="s">
        <v>195</v>
      </c>
      <c r="H344" s="168">
        <v>7</v>
      </c>
      <c r="I344" s="169"/>
      <c r="J344" s="169"/>
      <c r="M344" s="164"/>
      <c r="N344" s="170"/>
      <c r="X344" s="171"/>
      <c r="AT344" s="166" t="s">
        <v>603</v>
      </c>
      <c r="AU344" s="166" t="s">
        <v>164</v>
      </c>
      <c r="AV344" s="12" t="s">
        <v>86</v>
      </c>
      <c r="AW344" s="12" t="s">
        <v>5</v>
      </c>
      <c r="AX344" s="12" t="s">
        <v>84</v>
      </c>
      <c r="AY344" s="166" t="s">
        <v>165</v>
      </c>
    </row>
    <row r="345" spans="2:65" s="1" customFormat="1" ht="16.5" customHeight="1" x14ac:dyDescent="0.2">
      <c r="B345" s="138"/>
      <c r="C345" s="154" t="s">
        <v>412</v>
      </c>
      <c r="D345" s="154" t="s">
        <v>162</v>
      </c>
      <c r="E345" s="155" t="s">
        <v>2721</v>
      </c>
      <c r="F345" s="156" t="s">
        <v>2722</v>
      </c>
      <c r="G345" s="157" t="s">
        <v>727</v>
      </c>
      <c r="H345" s="158">
        <v>7</v>
      </c>
      <c r="I345" s="159"/>
      <c r="J345" s="160"/>
      <c r="K345" s="161">
        <f>ROUND(P345*H345,2)</f>
        <v>0</v>
      </c>
      <c r="L345" s="160"/>
      <c r="M345" s="162"/>
      <c r="N345" s="163" t="s">
        <v>3</v>
      </c>
      <c r="O345" s="148" t="s">
        <v>45</v>
      </c>
      <c r="P345" s="149">
        <f>I345+J345</f>
        <v>0</v>
      </c>
      <c r="Q345" s="149">
        <f>ROUND(I345*H345,2)</f>
        <v>0</v>
      </c>
      <c r="R345" s="149">
        <f>ROUND(J345*H345,2)</f>
        <v>0</v>
      </c>
      <c r="T345" s="150">
        <f>S345*H345</f>
        <v>0</v>
      </c>
      <c r="U345" s="150">
        <v>0.17499999999999999</v>
      </c>
      <c r="V345" s="150">
        <f>U345*H345</f>
        <v>1.2249999999999999</v>
      </c>
      <c r="W345" s="150">
        <v>0</v>
      </c>
      <c r="X345" s="151">
        <f>W345*H345</f>
        <v>0</v>
      </c>
      <c r="AR345" s="152" t="s">
        <v>193</v>
      </c>
      <c r="AT345" s="152" t="s">
        <v>162</v>
      </c>
      <c r="AU345" s="152" t="s">
        <v>164</v>
      </c>
      <c r="AY345" s="18" t="s">
        <v>165</v>
      </c>
      <c r="BE345" s="153">
        <f>IF(O345="základní",K345,0)</f>
        <v>0</v>
      </c>
      <c r="BF345" s="153">
        <f>IF(O345="snížená",K345,0)</f>
        <v>0</v>
      </c>
      <c r="BG345" s="153">
        <f>IF(O345="zákl. přenesená",K345,0)</f>
        <v>0</v>
      </c>
      <c r="BH345" s="153">
        <f>IF(O345="sníž. přenesená",K345,0)</f>
        <v>0</v>
      </c>
      <c r="BI345" s="153">
        <f>IF(O345="nulová",K345,0)</f>
        <v>0</v>
      </c>
      <c r="BJ345" s="18" t="s">
        <v>84</v>
      </c>
      <c r="BK345" s="153">
        <f>ROUND(P345*H345,2)</f>
        <v>0</v>
      </c>
      <c r="BL345" s="18" t="s">
        <v>174</v>
      </c>
      <c r="BM345" s="152" t="s">
        <v>2723</v>
      </c>
    </row>
    <row r="346" spans="2:65" s="12" customFormat="1" x14ac:dyDescent="0.2">
      <c r="B346" s="164"/>
      <c r="D346" s="165" t="s">
        <v>603</v>
      </c>
      <c r="E346" s="166" t="s">
        <v>3</v>
      </c>
      <c r="F346" s="167" t="s">
        <v>195</v>
      </c>
      <c r="H346" s="168">
        <v>7</v>
      </c>
      <c r="I346" s="169"/>
      <c r="J346" s="169"/>
      <c r="M346" s="164"/>
      <c r="N346" s="170"/>
      <c r="X346" s="171"/>
      <c r="AT346" s="166" t="s">
        <v>603</v>
      </c>
      <c r="AU346" s="166" t="s">
        <v>164</v>
      </c>
      <c r="AV346" s="12" t="s">
        <v>86</v>
      </c>
      <c r="AW346" s="12" t="s">
        <v>5</v>
      </c>
      <c r="AX346" s="12" t="s">
        <v>84</v>
      </c>
      <c r="AY346" s="166" t="s">
        <v>165</v>
      </c>
    </row>
    <row r="347" spans="2:65" s="1" customFormat="1" ht="24.15" customHeight="1" x14ac:dyDescent="0.2">
      <c r="B347" s="138"/>
      <c r="C347" s="154" t="s">
        <v>311</v>
      </c>
      <c r="D347" s="154" t="s">
        <v>162</v>
      </c>
      <c r="E347" s="155" t="s">
        <v>2014</v>
      </c>
      <c r="F347" s="156" t="s">
        <v>2015</v>
      </c>
      <c r="G347" s="157" t="s">
        <v>727</v>
      </c>
      <c r="H347" s="158">
        <v>7</v>
      </c>
      <c r="I347" s="159"/>
      <c r="J347" s="160"/>
      <c r="K347" s="161">
        <f>ROUND(P347*H347,2)</f>
        <v>0</v>
      </c>
      <c r="L347" s="160"/>
      <c r="M347" s="162"/>
      <c r="N347" s="163" t="s">
        <v>3</v>
      </c>
      <c r="O347" s="148" t="s">
        <v>45</v>
      </c>
      <c r="P347" s="149">
        <f>I347+J347</f>
        <v>0</v>
      </c>
      <c r="Q347" s="149">
        <f>ROUND(I347*H347,2)</f>
        <v>0</v>
      </c>
      <c r="R347" s="149">
        <f>ROUND(J347*H347,2)</f>
        <v>0</v>
      </c>
      <c r="T347" s="150">
        <f>S347*H347</f>
        <v>0</v>
      </c>
      <c r="U347" s="150">
        <v>2.7E-2</v>
      </c>
      <c r="V347" s="150">
        <f>U347*H347</f>
        <v>0.189</v>
      </c>
      <c r="W347" s="150">
        <v>0</v>
      </c>
      <c r="X347" s="151">
        <f>W347*H347</f>
        <v>0</v>
      </c>
      <c r="AR347" s="152" t="s">
        <v>193</v>
      </c>
      <c r="AT347" s="152" t="s">
        <v>162</v>
      </c>
      <c r="AU347" s="152" t="s">
        <v>164</v>
      </c>
      <c r="AY347" s="18" t="s">
        <v>165</v>
      </c>
      <c r="BE347" s="153">
        <f>IF(O347="základní",K347,0)</f>
        <v>0</v>
      </c>
      <c r="BF347" s="153">
        <f>IF(O347="snížená",K347,0)</f>
        <v>0</v>
      </c>
      <c r="BG347" s="153">
        <f>IF(O347="zákl. přenesená",K347,0)</f>
        <v>0</v>
      </c>
      <c r="BH347" s="153">
        <f>IF(O347="sníž. přenesená",K347,0)</f>
        <v>0</v>
      </c>
      <c r="BI347" s="153">
        <f>IF(O347="nulová",K347,0)</f>
        <v>0</v>
      </c>
      <c r="BJ347" s="18" t="s">
        <v>84</v>
      </c>
      <c r="BK347" s="153">
        <f>ROUND(P347*H347,2)</f>
        <v>0</v>
      </c>
      <c r="BL347" s="18" t="s">
        <v>174</v>
      </c>
      <c r="BM347" s="152" t="s">
        <v>2724</v>
      </c>
    </row>
    <row r="348" spans="2:65" s="12" customFormat="1" x14ac:dyDescent="0.2">
      <c r="B348" s="164"/>
      <c r="D348" s="165" t="s">
        <v>603</v>
      </c>
      <c r="E348" s="166" t="s">
        <v>3</v>
      </c>
      <c r="F348" s="167" t="s">
        <v>195</v>
      </c>
      <c r="H348" s="168">
        <v>7</v>
      </c>
      <c r="I348" s="169"/>
      <c r="J348" s="169"/>
      <c r="M348" s="164"/>
      <c r="N348" s="170"/>
      <c r="X348" s="171"/>
      <c r="AT348" s="166" t="s">
        <v>603</v>
      </c>
      <c r="AU348" s="166" t="s">
        <v>164</v>
      </c>
      <c r="AV348" s="12" t="s">
        <v>86</v>
      </c>
      <c r="AW348" s="12" t="s">
        <v>5</v>
      </c>
      <c r="AX348" s="12" t="s">
        <v>84</v>
      </c>
      <c r="AY348" s="166" t="s">
        <v>165</v>
      </c>
    </row>
    <row r="349" spans="2:65" s="1" customFormat="1" ht="24.15" customHeight="1" x14ac:dyDescent="0.2">
      <c r="B349" s="138"/>
      <c r="C349" s="139" t="s">
        <v>417</v>
      </c>
      <c r="D349" s="139" t="s">
        <v>170</v>
      </c>
      <c r="E349" s="140" t="s">
        <v>2017</v>
      </c>
      <c r="F349" s="141" t="s">
        <v>2018</v>
      </c>
      <c r="G349" s="142" t="s">
        <v>727</v>
      </c>
      <c r="H349" s="143">
        <v>7</v>
      </c>
      <c r="I349" s="144"/>
      <c r="J349" s="144"/>
      <c r="K349" s="145">
        <f>ROUND(P349*H349,2)</f>
        <v>0</v>
      </c>
      <c r="L349" s="146"/>
      <c r="M349" s="33"/>
      <c r="N349" s="147" t="s">
        <v>3</v>
      </c>
      <c r="O349" s="148" t="s">
        <v>45</v>
      </c>
      <c r="P349" s="149">
        <f>I349+J349</f>
        <v>0</v>
      </c>
      <c r="Q349" s="149">
        <f>ROUND(I349*H349,2)</f>
        <v>0</v>
      </c>
      <c r="R349" s="149">
        <f>ROUND(J349*H349,2)</f>
        <v>0</v>
      </c>
      <c r="T349" s="150">
        <f>S349*H349</f>
        <v>0</v>
      </c>
      <c r="U349" s="150">
        <v>0.21734000000000001</v>
      </c>
      <c r="V349" s="150">
        <f>U349*H349</f>
        <v>1.52138</v>
      </c>
      <c r="W349" s="150">
        <v>0</v>
      </c>
      <c r="X349" s="151">
        <f>W349*H349</f>
        <v>0</v>
      </c>
      <c r="AR349" s="152" t="s">
        <v>174</v>
      </c>
      <c r="AT349" s="152" t="s">
        <v>170</v>
      </c>
      <c r="AU349" s="152" t="s">
        <v>164</v>
      </c>
      <c r="AY349" s="18" t="s">
        <v>165</v>
      </c>
      <c r="BE349" s="153">
        <f>IF(O349="základní",K349,0)</f>
        <v>0</v>
      </c>
      <c r="BF349" s="153">
        <f>IF(O349="snížená",K349,0)</f>
        <v>0</v>
      </c>
      <c r="BG349" s="153">
        <f>IF(O349="zákl. přenesená",K349,0)</f>
        <v>0</v>
      </c>
      <c r="BH349" s="153">
        <f>IF(O349="sníž. přenesená",K349,0)</f>
        <v>0</v>
      </c>
      <c r="BI349" s="153">
        <f>IF(O349="nulová",K349,0)</f>
        <v>0</v>
      </c>
      <c r="BJ349" s="18" t="s">
        <v>84</v>
      </c>
      <c r="BK349" s="153">
        <f>ROUND(P349*H349,2)</f>
        <v>0</v>
      </c>
      <c r="BL349" s="18" t="s">
        <v>174</v>
      </c>
      <c r="BM349" s="152" t="s">
        <v>2725</v>
      </c>
    </row>
    <row r="350" spans="2:65" s="12" customFormat="1" x14ac:dyDescent="0.2">
      <c r="B350" s="164"/>
      <c r="D350" s="165" t="s">
        <v>603</v>
      </c>
      <c r="E350" s="166" t="s">
        <v>3</v>
      </c>
      <c r="F350" s="167" t="s">
        <v>195</v>
      </c>
      <c r="H350" s="168">
        <v>7</v>
      </c>
      <c r="I350" s="169"/>
      <c r="J350" s="169"/>
      <c r="M350" s="164"/>
      <c r="N350" s="170"/>
      <c r="X350" s="171"/>
      <c r="AT350" s="166" t="s">
        <v>603</v>
      </c>
      <c r="AU350" s="166" t="s">
        <v>164</v>
      </c>
      <c r="AV350" s="12" t="s">
        <v>86</v>
      </c>
      <c r="AW350" s="12" t="s">
        <v>5</v>
      </c>
      <c r="AX350" s="12" t="s">
        <v>84</v>
      </c>
      <c r="AY350" s="166" t="s">
        <v>165</v>
      </c>
    </row>
    <row r="351" spans="2:65" s="1" customFormat="1" ht="16.5" customHeight="1" x14ac:dyDescent="0.2">
      <c r="B351" s="138"/>
      <c r="C351" s="154" t="s">
        <v>421</v>
      </c>
      <c r="D351" s="154" t="s">
        <v>162</v>
      </c>
      <c r="E351" s="155" t="s">
        <v>2020</v>
      </c>
      <c r="F351" s="156" t="s">
        <v>2021</v>
      </c>
      <c r="G351" s="157" t="s">
        <v>727</v>
      </c>
      <c r="H351" s="158">
        <v>7</v>
      </c>
      <c r="I351" s="159"/>
      <c r="J351" s="160"/>
      <c r="K351" s="161">
        <f>ROUND(P351*H351,2)</f>
        <v>0</v>
      </c>
      <c r="L351" s="160"/>
      <c r="M351" s="162"/>
      <c r="N351" s="163" t="s">
        <v>3</v>
      </c>
      <c r="O351" s="148" t="s">
        <v>45</v>
      </c>
      <c r="P351" s="149">
        <f>I351+J351</f>
        <v>0</v>
      </c>
      <c r="Q351" s="149">
        <f>ROUND(I351*H351,2)</f>
        <v>0</v>
      </c>
      <c r="R351" s="149">
        <f>ROUND(J351*H351,2)</f>
        <v>0</v>
      </c>
      <c r="T351" s="150">
        <f>S351*H351</f>
        <v>0</v>
      </c>
      <c r="U351" s="150">
        <v>5.0599999999999999E-2</v>
      </c>
      <c r="V351" s="150">
        <f>U351*H351</f>
        <v>0.35420000000000001</v>
      </c>
      <c r="W351" s="150">
        <v>0</v>
      </c>
      <c r="X351" s="151">
        <f>W351*H351</f>
        <v>0</v>
      </c>
      <c r="AR351" s="152" t="s">
        <v>193</v>
      </c>
      <c r="AT351" s="152" t="s">
        <v>162</v>
      </c>
      <c r="AU351" s="152" t="s">
        <v>164</v>
      </c>
      <c r="AY351" s="18" t="s">
        <v>165</v>
      </c>
      <c r="BE351" s="153">
        <f>IF(O351="základní",K351,0)</f>
        <v>0</v>
      </c>
      <c r="BF351" s="153">
        <f>IF(O351="snížená",K351,0)</f>
        <v>0</v>
      </c>
      <c r="BG351" s="153">
        <f>IF(O351="zákl. přenesená",K351,0)</f>
        <v>0</v>
      </c>
      <c r="BH351" s="153">
        <f>IF(O351="sníž. přenesená",K351,0)</f>
        <v>0</v>
      </c>
      <c r="BI351" s="153">
        <f>IF(O351="nulová",K351,0)</f>
        <v>0</v>
      </c>
      <c r="BJ351" s="18" t="s">
        <v>84</v>
      </c>
      <c r="BK351" s="153">
        <f>ROUND(P351*H351,2)</f>
        <v>0</v>
      </c>
      <c r="BL351" s="18" t="s">
        <v>174</v>
      </c>
      <c r="BM351" s="152" t="s">
        <v>2726</v>
      </c>
    </row>
    <row r="352" spans="2:65" s="14" customFormat="1" x14ac:dyDescent="0.2">
      <c r="B352" s="185"/>
      <c r="D352" s="165" t="s">
        <v>603</v>
      </c>
      <c r="E352" s="186" t="s">
        <v>3</v>
      </c>
      <c r="F352" s="187" t="s">
        <v>2023</v>
      </c>
      <c r="H352" s="186" t="s">
        <v>3</v>
      </c>
      <c r="I352" s="188"/>
      <c r="J352" s="188"/>
      <c r="M352" s="185"/>
      <c r="N352" s="189"/>
      <c r="X352" s="190"/>
      <c r="AT352" s="186" t="s">
        <v>603</v>
      </c>
      <c r="AU352" s="186" t="s">
        <v>164</v>
      </c>
      <c r="AV352" s="14" t="s">
        <v>84</v>
      </c>
      <c r="AW352" s="14" t="s">
        <v>5</v>
      </c>
      <c r="AX352" s="14" t="s">
        <v>76</v>
      </c>
      <c r="AY352" s="186" t="s">
        <v>165</v>
      </c>
    </row>
    <row r="353" spans="2:65" s="12" customFormat="1" x14ac:dyDescent="0.2">
      <c r="B353" s="164"/>
      <c r="D353" s="165" t="s">
        <v>603</v>
      </c>
      <c r="E353" s="166" t="s">
        <v>3</v>
      </c>
      <c r="F353" s="167" t="s">
        <v>195</v>
      </c>
      <c r="H353" s="168">
        <v>7</v>
      </c>
      <c r="I353" s="169"/>
      <c r="J353" s="169"/>
      <c r="M353" s="164"/>
      <c r="N353" s="170"/>
      <c r="X353" s="171"/>
      <c r="AT353" s="166" t="s">
        <v>603</v>
      </c>
      <c r="AU353" s="166" t="s">
        <v>164</v>
      </c>
      <c r="AV353" s="12" t="s">
        <v>86</v>
      </c>
      <c r="AW353" s="12" t="s">
        <v>5</v>
      </c>
      <c r="AX353" s="12" t="s">
        <v>84</v>
      </c>
      <c r="AY353" s="166" t="s">
        <v>165</v>
      </c>
    </row>
    <row r="354" spans="2:65" s="1" customFormat="1" ht="21.75" customHeight="1" x14ac:dyDescent="0.2">
      <c r="B354" s="138"/>
      <c r="C354" s="154" t="s">
        <v>425</v>
      </c>
      <c r="D354" s="154" t="s">
        <v>162</v>
      </c>
      <c r="E354" s="155" t="s">
        <v>2024</v>
      </c>
      <c r="F354" s="156" t="s">
        <v>2025</v>
      </c>
      <c r="G354" s="157" t="s">
        <v>727</v>
      </c>
      <c r="H354" s="158">
        <v>7</v>
      </c>
      <c r="I354" s="159"/>
      <c r="J354" s="160"/>
      <c r="K354" s="161">
        <f>ROUND(P354*H354,2)</f>
        <v>0</v>
      </c>
      <c r="L354" s="160"/>
      <c r="M354" s="162"/>
      <c r="N354" s="163" t="s">
        <v>3</v>
      </c>
      <c r="O354" s="148" t="s">
        <v>45</v>
      </c>
      <c r="P354" s="149">
        <f>I354+J354</f>
        <v>0</v>
      </c>
      <c r="Q354" s="149">
        <f>ROUND(I354*H354,2)</f>
        <v>0</v>
      </c>
      <c r="R354" s="149">
        <f>ROUND(J354*H354,2)</f>
        <v>0</v>
      </c>
      <c r="T354" s="150">
        <f>S354*H354</f>
        <v>0</v>
      </c>
      <c r="U354" s="150">
        <v>6.0000000000000001E-3</v>
      </c>
      <c r="V354" s="150">
        <f>U354*H354</f>
        <v>4.2000000000000003E-2</v>
      </c>
      <c r="W354" s="150">
        <v>0</v>
      </c>
      <c r="X354" s="151">
        <f>W354*H354</f>
        <v>0</v>
      </c>
      <c r="AR354" s="152" t="s">
        <v>193</v>
      </c>
      <c r="AT354" s="152" t="s">
        <v>162</v>
      </c>
      <c r="AU354" s="152" t="s">
        <v>164</v>
      </c>
      <c r="AY354" s="18" t="s">
        <v>165</v>
      </c>
      <c r="BE354" s="153">
        <f>IF(O354="základní",K354,0)</f>
        <v>0</v>
      </c>
      <c r="BF354" s="153">
        <f>IF(O354="snížená",K354,0)</f>
        <v>0</v>
      </c>
      <c r="BG354" s="153">
        <f>IF(O354="zákl. přenesená",K354,0)</f>
        <v>0</v>
      </c>
      <c r="BH354" s="153">
        <f>IF(O354="sníž. přenesená",K354,0)</f>
        <v>0</v>
      </c>
      <c r="BI354" s="153">
        <f>IF(O354="nulová",K354,0)</f>
        <v>0</v>
      </c>
      <c r="BJ354" s="18" t="s">
        <v>84</v>
      </c>
      <c r="BK354" s="153">
        <f>ROUND(P354*H354,2)</f>
        <v>0</v>
      </c>
      <c r="BL354" s="18" t="s">
        <v>174</v>
      </c>
      <c r="BM354" s="152" t="s">
        <v>2727</v>
      </c>
    </row>
    <row r="355" spans="2:65" s="12" customFormat="1" x14ac:dyDescent="0.2">
      <c r="B355" s="164"/>
      <c r="D355" s="165" t="s">
        <v>603</v>
      </c>
      <c r="E355" s="166" t="s">
        <v>3</v>
      </c>
      <c r="F355" s="167" t="s">
        <v>195</v>
      </c>
      <c r="H355" s="168">
        <v>7</v>
      </c>
      <c r="I355" s="169"/>
      <c r="J355" s="169"/>
      <c r="M355" s="164"/>
      <c r="N355" s="170"/>
      <c r="X355" s="171"/>
      <c r="AT355" s="166" t="s">
        <v>603</v>
      </c>
      <c r="AU355" s="166" t="s">
        <v>164</v>
      </c>
      <c r="AV355" s="12" t="s">
        <v>86</v>
      </c>
      <c r="AW355" s="12" t="s">
        <v>5</v>
      </c>
      <c r="AX355" s="12" t="s">
        <v>84</v>
      </c>
      <c r="AY355" s="166" t="s">
        <v>165</v>
      </c>
    </row>
    <row r="356" spans="2:65" s="1" customFormat="1" ht="24.15" customHeight="1" x14ac:dyDescent="0.2">
      <c r="B356" s="138"/>
      <c r="C356" s="139" t="s">
        <v>427</v>
      </c>
      <c r="D356" s="139" t="s">
        <v>170</v>
      </c>
      <c r="E356" s="140" t="s">
        <v>2027</v>
      </c>
      <c r="F356" s="141" t="s">
        <v>2028</v>
      </c>
      <c r="G356" s="142" t="s">
        <v>727</v>
      </c>
      <c r="H356" s="143">
        <v>1</v>
      </c>
      <c r="I356" s="144"/>
      <c r="J356" s="144"/>
      <c r="K356" s="145">
        <f>ROUND(P356*H356,2)</f>
        <v>0</v>
      </c>
      <c r="L356" s="146"/>
      <c r="M356" s="33"/>
      <c r="N356" s="147" t="s">
        <v>3</v>
      </c>
      <c r="O356" s="148" t="s">
        <v>45</v>
      </c>
      <c r="P356" s="149">
        <f>I356+J356</f>
        <v>0</v>
      </c>
      <c r="Q356" s="149">
        <f>ROUND(I356*H356,2)</f>
        <v>0</v>
      </c>
      <c r="R356" s="149">
        <f>ROUND(J356*H356,2)</f>
        <v>0</v>
      </c>
      <c r="T356" s="150">
        <f>S356*H356</f>
        <v>0</v>
      </c>
      <c r="U356" s="150">
        <v>0.42080000000000001</v>
      </c>
      <c r="V356" s="150">
        <f>U356*H356</f>
        <v>0.42080000000000001</v>
      </c>
      <c r="W356" s="150">
        <v>0</v>
      </c>
      <c r="X356" s="151">
        <f>W356*H356</f>
        <v>0</v>
      </c>
      <c r="AR356" s="152" t="s">
        <v>174</v>
      </c>
      <c r="AT356" s="152" t="s">
        <v>170</v>
      </c>
      <c r="AU356" s="152" t="s">
        <v>164</v>
      </c>
      <c r="AY356" s="18" t="s">
        <v>165</v>
      </c>
      <c r="BE356" s="153">
        <f>IF(O356="základní",K356,0)</f>
        <v>0</v>
      </c>
      <c r="BF356" s="153">
        <f>IF(O356="snížená",K356,0)</f>
        <v>0</v>
      </c>
      <c r="BG356" s="153">
        <f>IF(O356="zákl. přenesená",K356,0)</f>
        <v>0</v>
      </c>
      <c r="BH356" s="153">
        <f>IF(O356="sníž. přenesená",K356,0)</f>
        <v>0</v>
      </c>
      <c r="BI356" s="153">
        <f>IF(O356="nulová",K356,0)</f>
        <v>0</v>
      </c>
      <c r="BJ356" s="18" t="s">
        <v>84</v>
      </c>
      <c r="BK356" s="153">
        <f>ROUND(P356*H356,2)</f>
        <v>0</v>
      </c>
      <c r="BL356" s="18" t="s">
        <v>174</v>
      </c>
      <c r="BM356" s="152" t="s">
        <v>2728</v>
      </c>
    </row>
    <row r="357" spans="2:65" s="14" customFormat="1" x14ac:dyDescent="0.2">
      <c r="B357" s="185"/>
      <c r="D357" s="165" t="s">
        <v>603</v>
      </c>
      <c r="E357" s="186" t="s">
        <v>3</v>
      </c>
      <c r="F357" s="187" t="s">
        <v>2729</v>
      </c>
      <c r="H357" s="186" t="s">
        <v>3</v>
      </c>
      <c r="I357" s="188"/>
      <c r="J357" s="188"/>
      <c r="M357" s="185"/>
      <c r="N357" s="189"/>
      <c r="X357" s="190"/>
      <c r="AT357" s="186" t="s">
        <v>603</v>
      </c>
      <c r="AU357" s="186" t="s">
        <v>164</v>
      </c>
      <c r="AV357" s="14" t="s">
        <v>84</v>
      </c>
      <c r="AW357" s="14" t="s">
        <v>5</v>
      </c>
      <c r="AX357" s="14" t="s">
        <v>76</v>
      </c>
      <c r="AY357" s="186" t="s">
        <v>165</v>
      </c>
    </row>
    <row r="358" spans="2:65" s="12" customFormat="1" x14ac:dyDescent="0.2">
      <c r="B358" s="164"/>
      <c r="D358" s="165" t="s">
        <v>603</v>
      </c>
      <c r="E358" s="166" t="s">
        <v>3</v>
      </c>
      <c r="F358" s="167" t="s">
        <v>84</v>
      </c>
      <c r="H358" s="168">
        <v>1</v>
      </c>
      <c r="I358" s="169"/>
      <c r="J358" s="169"/>
      <c r="M358" s="164"/>
      <c r="N358" s="170"/>
      <c r="X358" s="171"/>
      <c r="AT358" s="166" t="s">
        <v>603</v>
      </c>
      <c r="AU358" s="166" t="s">
        <v>164</v>
      </c>
      <c r="AV358" s="12" t="s">
        <v>86</v>
      </c>
      <c r="AW358" s="12" t="s">
        <v>5</v>
      </c>
      <c r="AX358" s="12" t="s">
        <v>84</v>
      </c>
      <c r="AY358" s="166" t="s">
        <v>165</v>
      </c>
    </row>
    <row r="359" spans="2:65" s="1" customFormat="1" ht="24.15" customHeight="1" x14ac:dyDescent="0.2">
      <c r="B359" s="138"/>
      <c r="C359" s="139" t="s">
        <v>431</v>
      </c>
      <c r="D359" s="139" t="s">
        <v>170</v>
      </c>
      <c r="E359" s="140" t="s">
        <v>2030</v>
      </c>
      <c r="F359" s="141" t="s">
        <v>2031</v>
      </c>
      <c r="G359" s="142" t="s">
        <v>727</v>
      </c>
      <c r="H359" s="143">
        <v>1</v>
      </c>
      <c r="I359" s="144"/>
      <c r="J359" s="144"/>
      <c r="K359" s="145">
        <f>ROUND(P359*H359,2)</f>
        <v>0</v>
      </c>
      <c r="L359" s="146"/>
      <c r="M359" s="33"/>
      <c r="N359" s="147" t="s">
        <v>3</v>
      </c>
      <c r="O359" s="148" t="s">
        <v>45</v>
      </c>
      <c r="P359" s="149">
        <f>I359+J359</f>
        <v>0</v>
      </c>
      <c r="Q359" s="149">
        <f>ROUND(I359*H359,2)</f>
        <v>0</v>
      </c>
      <c r="R359" s="149">
        <f>ROUND(J359*H359,2)</f>
        <v>0</v>
      </c>
      <c r="T359" s="150">
        <f>S359*H359</f>
        <v>0</v>
      </c>
      <c r="U359" s="150">
        <v>0.32973999999999998</v>
      </c>
      <c r="V359" s="150">
        <f>U359*H359</f>
        <v>0.32973999999999998</v>
      </c>
      <c r="W359" s="150">
        <v>0</v>
      </c>
      <c r="X359" s="151">
        <f>W359*H359</f>
        <v>0</v>
      </c>
      <c r="AR359" s="152" t="s">
        <v>174</v>
      </c>
      <c r="AT359" s="152" t="s">
        <v>170</v>
      </c>
      <c r="AU359" s="152" t="s">
        <v>164</v>
      </c>
      <c r="AY359" s="18" t="s">
        <v>165</v>
      </c>
      <c r="BE359" s="153">
        <f>IF(O359="základní",K359,0)</f>
        <v>0</v>
      </c>
      <c r="BF359" s="153">
        <f>IF(O359="snížená",K359,0)</f>
        <v>0</v>
      </c>
      <c r="BG359" s="153">
        <f>IF(O359="zákl. přenesená",K359,0)</f>
        <v>0</v>
      </c>
      <c r="BH359" s="153">
        <f>IF(O359="sníž. přenesená",K359,0)</f>
        <v>0</v>
      </c>
      <c r="BI359" s="153">
        <f>IF(O359="nulová",K359,0)</f>
        <v>0</v>
      </c>
      <c r="BJ359" s="18" t="s">
        <v>84</v>
      </c>
      <c r="BK359" s="153">
        <f>ROUND(P359*H359,2)</f>
        <v>0</v>
      </c>
      <c r="BL359" s="18" t="s">
        <v>174</v>
      </c>
      <c r="BM359" s="152" t="s">
        <v>2730</v>
      </c>
    </row>
    <row r="360" spans="2:65" s="12" customFormat="1" x14ac:dyDescent="0.2">
      <c r="B360" s="164"/>
      <c r="D360" s="165" t="s">
        <v>603</v>
      </c>
      <c r="E360" s="166" t="s">
        <v>3</v>
      </c>
      <c r="F360" s="167" t="s">
        <v>84</v>
      </c>
      <c r="H360" s="168">
        <v>1</v>
      </c>
      <c r="I360" s="169"/>
      <c r="J360" s="169"/>
      <c r="M360" s="164"/>
      <c r="N360" s="170"/>
      <c r="X360" s="171"/>
      <c r="AT360" s="166" t="s">
        <v>603</v>
      </c>
      <c r="AU360" s="166" t="s">
        <v>164</v>
      </c>
      <c r="AV360" s="12" t="s">
        <v>86</v>
      </c>
      <c r="AW360" s="12" t="s">
        <v>5</v>
      </c>
      <c r="AX360" s="12" t="s">
        <v>84</v>
      </c>
      <c r="AY360" s="166" t="s">
        <v>165</v>
      </c>
    </row>
    <row r="361" spans="2:65" s="11" customFormat="1" ht="22.75" customHeight="1" x14ac:dyDescent="0.25">
      <c r="B361" s="125"/>
      <c r="D361" s="126" t="s">
        <v>75</v>
      </c>
      <c r="E361" s="136" t="s">
        <v>202</v>
      </c>
      <c r="F361" s="136" t="s">
        <v>1506</v>
      </c>
      <c r="I361" s="128"/>
      <c r="J361" s="128"/>
      <c r="K361" s="137">
        <f>BK361</f>
        <v>0</v>
      </c>
      <c r="M361" s="125"/>
      <c r="N361" s="130"/>
      <c r="Q361" s="131">
        <f>Q362+Q445</f>
        <v>0</v>
      </c>
      <c r="R361" s="131">
        <f>R362+R445</f>
        <v>0</v>
      </c>
      <c r="T361" s="132">
        <f>T362+T445</f>
        <v>0</v>
      </c>
      <c r="V361" s="132">
        <f>V362+V445</f>
        <v>205.90052550000001</v>
      </c>
      <c r="X361" s="133">
        <f>X362+X445</f>
        <v>0</v>
      </c>
      <c r="AR361" s="126" t="s">
        <v>84</v>
      </c>
      <c r="AT361" s="134" t="s">
        <v>75</v>
      </c>
      <c r="AU361" s="134" t="s">
        <v>84</v>
      </c>
      <c r="AY361" s="126" t="s">
        <v>165</v>
      </c>
      <c r="BK361" s="135">
        <f>BK362+BK445</f>
        <v>0</v>
      </c>
    </row>
    <row r="362" spans="2:65" s="11" customFormat="1" ht="20.9" customHeight="1" x14ac:dyDescent="0.25">
      <c r="B362" s="125"/>
      <c r="D362" s="126" t="s">
        <v>75</v>
      </c>
      <c r="E362" s="136" t="s">
        <v>515</v>
      </c>
      <c r="F362" s="136" t="s">
        <v>2109</v>
      </c>
      <c r="I362" s="128"/>
      <c r="J362" s="128"/>
      <c r="K362" s="137">
        <f>BK362</f>
        <v>0</v>
      </c>
      <c r="M362" s="125"/>
      <c r="N362" s="130"/>
      <c r="Q362" s="131">
        <f>SUM(Q363:Q444)</f>
        <v>0</v>
      </c>
      <c r="R362" s="131">
        <f>SUM(R363:R444)</f>
        <v>0</v>
      </c>
      <c r="T362" s="132">
        <f>SUM(T363:T444)</f>
        <v>0</v>
      </c>
      <c r="V362" s="132">
        <f>SUM(V363:V444)</f>
        <v>205.90052550000001</v>
      </c>
      <c r="X362" s="133">
        <f>SUM(X363:X444)</f>
        <v>0</v>
      </c>
      <c r="AR362" s="126" t="s">
        <v>84</v>
      </c>
      <c r="AT362" s="134" t="s">
        <v>75</v>
      </c>
      <c r="AU362" s="134" t="s">
        <v>86</v>
      </c>
      <c r="AY362" s="126" t="s">
        <v>165</v>
      </c>
      <c r="BK362" s="135">
        <f>SUM(BK363:BK444)</f>
        <v>0</v>
      </c>
    </row>
    <row r="363" spans="2:65" s="1" customFormat="1" ht="24.15" customHeight="1" x14ac:dyDescent="0.2">
      <c r="B363" s="138"/>
      <c r="C363" s="139" t="s">
        <v>439</v>
      </c>
      <c r="D363" s="139" t="s">
        <v>170</v>
      </c>
      <c r="E363" s="140" t="s">
        <v>2049</v>
      </c>
      <c r="F363" s="141" t="s">
        <v>2050</v>
      </c>
      <c r="G363" s="142" t="s">
        <v>727</v>
      </c>
      <c r="H363" s="143">
        <v>5</v>
      </c>
      <c r="I363" s="144"/>
      <c r="J363" s="144"/>
      <c r="K363" s="145">
        <f>ROUND(P363*H363,2)</f>
        <v>0</v>
      </c>
      <c r="L363" s="146"/>
      <c r="M363" s="33"/>
      <c r="N363" s="147" t="s">
        <v>3</v>
      </c>
      <c r="O363" s="148" t="s">
        <v>45</v>
      </c>
      <c r="P363" s="149">
        <f>I363+J363</f>
        <v>0</v>
      </c>
      <c r="Q363" s="149">
        <f>ROUND(I363*H363,2)</f>
        <v>0</v>
      </c>
      <c r="R363" s="149">
        <f>ROUND(J363*H363,2)</f>
        <v>0</v>
      </c>
      <c r="T363" s="150">
        <f>S363*H363</f>
        <v>0</v>
      </c>
      <c r="U363" s="150">
        <v>6.9999999999999999E-4</v>
      </c>
      <c r="V363" s="150">
        <f>U363*H363</f>
        <v>3.5000000000000001E-3</v>
      </c>
      <c r="W363" s="150">
        <v>0</v>
      </c>
      <c r="X363" s="151">
        <f>W363*H363</f>
        <v>0</v>
      </c>
      <c r="AR363" s="152" t="s">
        <v>174</v>
      </c>
      <c r="AT363" s="152" t="s">
        <v>170</v>
      </c>
      <c r="AU363" s="152" t="s">
        <v>164</v>
      </c>
      <c r="AY363" s="18" t="s">
        <v>165</v>
      </c>
      <c r="BE363" s="153">
        <f>IF(O363="základní",K363,0)</f>
        <v>0</v>
      </c>
      <c r="BF363" s="153">
        <f>IF(O363="snížená",K363,0)</f>
        <v>0</v>
      </c>
      <c r="BG363" s="153">
        <f>IF(O363="zákl. přenesená",K363,0)</f>
        <v>0</v>
      </c>
      <c r="BH363" s="153">
        <f>IF(O363="sníž. přenesená",K363,0)</f>
        <v>0</v>
      </c>
      <c r="BI363" s="153">
        <f>IF(O363="nulová",K363,0)</f>
        <v>0</v>
      </c>
      <c r="BJ363" s="18" t="s">
        <v>84</v>
      </c>
      <c r="BK363" s="153">
        <f>ROUND(P363*H363,2)</f>
        <v>0</v>
      </c>
      <c r="BL363" s="18" t="s">
        <v>174</v>
      </c>
      <c r="BM363" s="152" t="s">
        <v>2731</v>
      </c>
    </row>
    <row r="364" spans="2:65" s="12" customFormat="1" x14ac:dyDescent="0.2">
      <c r="B364" s="164"/>
      <c r="D364" s="165" t="s">
        <v>603</v>
      </c>
      <c r="E364" s="166" t="s">
        <v>3</v>
      </c>
      <c r="F364" s="167" t="s">
        <v>186</v>
      </c>
      <c r="H364" s="168">
        <v>5</v>
      </c>
      <c r="I364" s="169"/>
      <c r="J364" s="169"/>
      <c r="M364" s="164"/>
      <c r="N364" s="170"/>
      <c r="X364" s="171"/>
      <c r="AT364" s="166" t="s">
        <v>603</v>
      </c>
      <c r="AU364" s="166" t="s">
        <v>164</v>
      </c>
      <c r="AV364" s="12" t="s">
        <v>86</v>
      </c>
      <c r="AW364" s="12" t="s">
        <v>5</v>
      </c>
      <c r="AX364" s="12" t="s">
        <v>84</v>
      </c>
      <c r="AY364" s="166" t="s">
        <v>165</v>
      </c>
    </row>
    <row r="365" spans="2:65" s="1" customFormat="1" ht="21.75" customHeight="1" x14ac:dyDescent="0.2">
      <c r="B365" s="138"/>
      <c r="C365" s="154" t="s">
        <v>443</v>
      </c>
      <c r="D365" s="154" t="s">
        <v>162</v>
      </c>
      <c r="E365" s="155" t="s">
        <v>2036</v>
      </c>
      <c r="F365" s="156" t="s">
        <v>2037</v>
      </c>
      <c r="G365" s="157" t="s">
        <v>727</v>
      </c>
      <c r="H365" s="158">
        <v>3</v>
      </c>
      <c r="I365" s="159"/>
      <c r="J365" s="160"/>
      <c r="K365" s="161">
        <f>ROUND(P365*H365,2)</f>
        <v>0</v>
      </c>
      <c r="L365" s="160"/>
      <c r="M365" s="162"/>
      <c r="N365" s="163" t="s">
        <v>3</v>
      </c>
      <c r="O365" s="148" t="s">
        <v>45</v>
      </c>
      <c r="P365" s="149">
        <f>I365+J365</f>
        <v>0</v>
      </c>
      <c r="Q365" s="149">
        <f>ROUND(I365*H365,2)</f>
        <v>0</v>
      </c>
      <c r="R365" s="149">
        <f>ROUND(J365*H365,2)</f>
        <v>0</v>
      </c>
      <c r="T365" s="150">
        <f>S365*H365</f>
        <v>0</v>
      </c>
      <c r="U365" s="150">
        <v>6.4999999999999997E-3</v>
      </c>
      <c r="V365" s="150">
        <f>U365*H365</f>
        <v>1.95E-2</v>
      </c>
      <c r="W365" s="150">
        <v>0</v>
      </c>
      <c r="X365" s="151">
        <f>W365*H365</f>
        <v>0</v>
      </c>
      <c r="AR365" s="152" t="s">
        <v>193</v>
      </c>
      <c r="AT365" s="152" t="s">
        <v>162</v>
      </c>
      <c r="AU365" s="152" t="s">
        <v>164</v>
      </c>
      <c r="AY365" s="18" t="s">
        <v>165</v>
      </c>
      <c r="BE365" s="153">
        <f>IF(O365="základní",K365,0)</f>
        <v>0</v>
      </c>
      <c r="BF365" s="153">
        <f>IF(O365="snížená",K365,0)</f>
        <v>0</v>
      </c>
      <c r="BG365" s="153">
        <f>IF(O365="zákl. přenesená",K365,0)</f>
        <v>0</v>
      </c>
      <c r="BH365" s="153">
        <f>IF(O365="sníž. přenesená",K365,0)</f>
        <v>0</v>
      </c>
      <c r="BI365" s="153">
        <f>IF(O365="nulová",K365,0)</f>
        <v>0</v>
      </c>
      <c r="BJ365" s="18" t="s">
        <v>84</v>
      </c>
      <c r="BK365" s="153">
        <f>ROUND(P365*H365,2)</f>
        <v>0</v>
      </c>
      <c r="BL365" s="18" t="s">
        <v>174</v>
      </c>
      <c r="BM365" s="152" t="s">
        <v>2732</v>
      </c>
    </row>
    <row r="366" spans="2:65" s="12" customFormat="1" x14ac:dyDescent="0.2">
      <c r="B366" s="164"/>
      <c r="D366" s="165" t="s">
        <v>603</v>
      </c>
      <c r="E366" s="166" t="s">
        <v>3</v>
      </c>
      <c r="F366" s="167" t="s">
        <v>164</v>
      </c>
      <c r="H366" s="168">
        <v>3</v>
      </c>
      <c r="I366" s="169"/>
      <c r="J366" s="169"/>
      <c r="M366" s="164"/>
      <c r="N366" s="170"/>
      <c r="X366" s="171"/>
      <c r="AT366" s="166" t="s">
        <v>603</v>
      </c>
      <c r="AU366" s="166" t="s">
        <v>164</v>
      </c>
      <c r="AV366" s="12" t="s">
        <v>86</v>
      </c>
      <c r="AW366" s="12" t="s">
        <v>5</v>
      </c>
      <c r="AX366" s="12" t="s">
        <v>84</v>
      </c>
      <c r="AY366" s="166" t="s">
        <v>165</v>
      </c>
    </row>
    <row r="367" spans="2:65" s="1" customFormat="1" ht="16.5" customHeight="1" x14ac:dyDescent="0.2">
      <c r="B367" s="138"/>
      <c r="C367" s="154" t="s">
        <v>445</v>
      </c>
      <c r="D367" s="154" t="s">
        <v>162</v>
      </c>
      <c r="E367" s="155" t="s">
        <v>2053</v>
      </c>
      <c r="F367" s="156" t="s">
        <v>2054</v>
      </c>
      <c r="G367" s="157" t="s">
        <v>727</v>
      </c>
      <c r="H367" s="158">
        <v>1</v>
      </c>
      <c r="I367" s="159"/>
      <c r="J367" s="160"/>
      <c r="K367" s="161">
        <f>ROUND(P367*H367,2)</f>
        <v>0</v>
      </c>
      <c r="L367" s="160"/>
      <c r="M367" s="162"/>
      <c r="N367" s="163" t="s">
        <v>3</v>
      </c>
      <c r="O367" s="148" t="s">
        <v>45</v>
      </c>
      <c r="P367" s="149">
        <f>I367+J367</f>
        <v>0</v>
      </c>
      <c r="Q367" s="149">
        <f>ROUND(I367*H367,2)</f>
        <v>0</v>
      </c>
      <c r="R367" s="149">
        <f>ROUND(J367*H367,2)</f>
        <v>0</v>
      </c>
      <c r="T367" s="150">
        <f>S367*H367</f>
        <v>0</v>
      </c>
      <c r="U367" s="150">
        <v>5.0000000000000001E-3</v>
      </c>
      <c r="V367" s="150">
        <f>U367*H367</f>
        <v>5.0000000000000001E-3</v>
      </c>
      <c r="W367" s="150">
        <v>0</v>
      </c>
      <c r="X367" s="151">
        <f>W367*H367</f>
        <v>0</v>
      </c>
      <c r="AR367" s="152" t="s">
        <v>193</v>
      </c>
      <c r="AT367" s="152" t="s">
        <v>162</v>
      </c>
      <c r="AU367" s="152" t="s">
        <v>164</v>
      </c>
      <c r="AY367" s="18" t="s">
        <v>165</v>
      </c>
      <c r="BE367" s="153">
        <f>IF(O367="základní",K367,0)</f>
        <v>0</v>
      </c>
      <c r="BF367" s="153">
        <f>IF(O367="snížená",K367,0)</f>
        <v>0</v>
      </c>
      <c r="BG367" s="153">
        <f>IF(O367="zákl. přenesená",K367,0)</f>
        <v>0</v>
      </c>
      <c r="BH367" s="153">
        <f>IF(O367="sníž. přenesená",K367,0)</f>
        <v>0</v>
      </c>
      <c r="BI367" s="153">
        <f>IF(O367="nulová",K367,0)</f>
        <v>0</v>
      </c>
      <c r="BJ367" s="18" t="s">
        <v>84</v>
      </c>
      <c r="BK367" s="153">
        <f>ROUND(P367*H367,2)</f>
        <v>0</v>
      </c>
      <c r="BL367" s="18" t="s">
        <v>174</v>
      </c>
      <c r="BM367" s="152" t="s">
        <v>2733</v>
      </c>
    </row>
    <row r="368" spans="2:65" s="14" customFormat="1" x14ac:dyDescent="0.2">
      <c r="B368" s="185"/>
      <c r="D368" s="165" t="s">
        <v>603</v>
      </c>
      <c r="E368" s="186" t="s">
        <v>3</v>
      </c>
      <c r="F368" s="187" t="s">
        <v>2056</v>
      </c>
      <c r="H368" s="186" t="s">
        <v>3</v>
      </c>
      <c r="I368" s="188"/>
      <c r="J368" s="188"/>
      <c r="M368" s="185"/>
      <c r="N368" s="189"/>
      <c r="X368" s="190"/>
      <c r="AT368" s="186" t="s">
        <v>603</v>
      </c>
      <c r="AU368" s="186" t="s">
        <v>164</v>
      </c>
      <c r="AV368" s="14" t="s">
        <v>84</v>
      </c>
      <c r="AW368" s="14" t="s">
        <v>5</v>
      </c>
      <c r="AX368" s="14" t="s">
        <v>76</v>
      </c>
      <c r="AY368" s="186" t="s">
        <v>165</v>
      </c>
    </row>
    <row r="369" spans="2:65" s="12" customFormat="1" x14ac:dyDescent="0.2">
      <c r="B369" s="164"/>
      <c r="D369" s="165" t="s">
        <v>603</v>
      </c>
      <c r="E369" s="166" t="s">
        <v>3</v>
      </c>
      <c r="F369" s="167" t="s">
        <v>84</v>
      </c>
      <c r="H369" s="168">
        <v>1</v>
      </c>
      <c r="I369" s="169"/>
      <c r="J369" s="169"/>
      <c r="M369" s="164"/>
      <c r="N369" s="170"/>
      <c r="X369" s="171"/>
      <c r="AT369" s="166" t="s">
        <v>603</v>
      </c>
      <c r="AU369" s="166" t="s">
        <v>164</v>
      </c>
      <c r="AV369" s="12" t="s">
        <v>86</v>
      </c>
      <c r="AW369" s="12" t="s">
        <v>5</v>
      </c>
      <c r="AX369" s="12" t="s">
        <v>84</v>
      </c>
      <c r="AY369" s="166" t="s">
        <v>165</v>
      </c>
    </row>
    <row r="370" spans="2:65" s="1" customFormat="1" ht="24.15" customHeight="1" x14ac:dyDescent="0.2">
      <c r="B370" s="138"/>
      <c r="C370" s="154" t="s">
        <v>449</v>
      </c>
      <c r="D370" s="154" t="s">
        <v>162</v>
      </c>
      <c r="E370" s="155" t="s">
        <v>2057</v>
      </c>
      <c r="F370" s="156" t="s">
        <v>2058</v>
      </c>
      <c r="G370" s="157" t="s">
        <v>727</v>
      </c>
      <c r="H370" s="158">
        <v>2</v>
      </c>
      <c r="I370" s="159"/>
      <c r="J370" s="160"/>
      <c r="K370" s="161">
        <f>ROUND(P370*H370,2)</f>
        <v>0</v>
      </c>
      <c r="L370" s="160"/>
      <c r="M370" s="162"/>
      <c r="N370" s="163" t="s">
        <v>3</v>
      </c>
      <c r="O370" s="148" t="s">
        <v>45</v>
      </c>
      <c r="P370" s="149">
        <f>I370+J370</f>
        <v>0</v>
      </c>
      <c r="Q370" s="149">
        <f>ROUND(I370*H370,2)</f>
        <v>0</v>
      </c>
      <c r="R370" s="149">
        <f>ROUND(J370*H370,2)</f>
        <v>0</v>
      </c>
      <c r="T370" s="150">
        <f>S370*H370</f>
        <v>0</v>
      </c>
      <c r="U370" s="150">
        <v>2.5999999999999999E-3</v>
      </c>
      <c r="V370" s="150">
        <f>U370*H370</f>
        <v>5.1999999999999998E-3</v>
      </c>
      <c r="W370" s="150">
        <v>0</v>
      </c>
      <c r="X370" s="151">
        <f>W370*H370</f>
        <v>0</v>
      </c>
      <c r="AR370" s="152" t="s">
        <v>193</v>
      </c>
      <c r="AT370" s="152" t="s">
        <v>162</v>
      </c>
      <c r="AU370" s="152" t="s">
        <v>164</v>
      </c>
      <c r="AY370" s="18" t="s">
        <v>165</v>
      </c>
      <c r="BE370" s="153">
        <f>IF(O370="základní",K370,0)</f>
        <v>0</v>
      </c>
      <c r="BF370" s="153">
        <f>IF(O370="snížená",K370,0)</f>
        <v>0</v>
      </c>
      <c r="BG370" s="153">
        <f>IF(O370="zákl. přenesená",K370,0)</f>
        <v>0</v>
      </c>
      <c r="BH370" s="153">
        <f>IF(O370="sníž. přenesená",K370,0)</f>
        <v>0</v>
      </c>
      <c r="BI370" s="153">
        <f>IF(O370="nulová",K370,0)</f>
        <v>0</v>
      </c>
      <c r="BJ370" s="18" t="s">
        <v>84</v>
      </c>
      <c r="BK370" s="153">
        <f>ROUND(P370*H370,2)</f>
        <v>0</v>
      </c>
      <c r="BL370" s="18" t="s">
        <v>174</v>
      </c>
      <c r="BM370" s="152" t="s">
        <v>2734</v>
      </c>
    </row>
    <row r="371" spans="2:65" s="14" customFormat="1" x14ac:dyDescent="0.2">
      <c r="B371" s="185"/>
      <c r="D371" s="165" t="s">
        <v>603</v>
      </c>
      <c r="E371" s="186" t="s">
        <v>3</v>
      </c>
      <c r="F371" s="187" t="s">
        <v>2060</v>
      </c>
      <c r="H371" s="186" t="s">
        <v>3</v>
      </c>
      <c r="I371" s="188"/>
      <c r="J371" s="188"/>
      <c r="M371" s="185"/>
      <c r="N371" s="189"/>
      <c r="X371" s="190"/>
      <c r="AT371" s="186" t="s">
        <v>603</v>
      </c>
      <c r="AU371" s="186" t="s">
        <v>164</v>
      </c>
      <c r="AV371" s="14" t="s">
        <v>84</v>
      </c>
      <c r="AW371" s="14" t="s">
        <v>5</v>
      </c>
      <c r="AX371" s="14" t="s">
        <v>76</v>
      </c>
      <c r="AY371" s="186" t="s">
        <v>165</v>
      </c>
    </row>
    <row r="372" spans="2:65" s="12" customFormat="1" x14ac:dyDescent="0.2">
      <c r="B372" s="164"/>
      <c r="D372" s="165" t="s">
        <v>603</v>
      </c>
      <c r="E372" s="166" t="s">
        <v>3</v>
      </c>
      <c r="F372" s="167" t="s">
        <v>86</v>
      </c>
      <c r="H372" s="168">
        <v>2</v>
      </c>
      <c r="I372" s="169"/>
      <c r="J372" s="169"/>
      <c r="M372" s="164"/>
      <c r="N372" s="170"/>
      <c r="X372" s="171"/>
      <c r="AT372" s="166" t="s">
        <v>603</v>
      </c>
      <c r="AU372" s="166" t="s">
        <v>164</v>
      </c>
      <c r="AV372" s="12" t="s">
        <v>86</v>
      </c>
      <c r="AW372" s="12" t="s">
        <v>5</v>
      </c>
      <c r="AX372" s="12" t="s">
        <v>84</v>
      </c>
      <c r="AY372" s="166" t="s">
        <v>165</v>
      </c>
    </row>
    <row r="373" spans="2:65" s="1" customFormat="1" ht="24.15" customHeight="1" x14ac:dyDescent="0.2">
      <c r="B373" s="138"/>
      <c r="C373" s="154" t="s">
        <v>451</v>
      </c>
      <c r="D373" s="154" t="s">
        <v>162</v>
      </c>
      <c r="E373" s="155" t="s">
        <v>2735</v>
      </c>
      <c r="F373" s="156" t="s">
        <v>2736</v>
      </c>
      <c r="G373" s="157" t="s">
        <v>727</v>
      </c>
      <c r="H373" s="158">
        <v>2</v>
      </c>
      <c r="I373" s="159"/>
      <c r="J373" s="160"/>
      <c r="K373" s="161">
        <f>ROUND(P373*H373,2)</f>
        <v>0</v>
      </c>
      <c r="L373" s="160"/>
      <c r="M373" s="162"/>
      <c r="N373" s="163" t="s">
        <v>3</v>
      </c>
      <c r="O373" s="148" t="s">
        <v>45</v>
      </c>
      <c r="P373" s="149">
        <f>I373+J373</f>
        <v>0</v>
      </c>
      <c r="Q373" s="149">
        <f>ROUND(I373*H373,2)</f>
        <v>0</v>
      </c>
      <c r="R373" s="149">
        <f>ROUND(J373*H373,2)</f>
        <v>0</v>
      </c>
      <c r="T373" s="150">
        <f>S373*H373</f>
        <v>0</v>
      </c>
      <c r="U373" s="150">
        <v>3.5000000000000001E-3</v>
      </c>
      <c r="V373" s="150">
        <f>U373*H373</f>
        <v>7.0000000000000001E-3</v>
      </c>
      <c r="W373" s="150">
        <v>0</v>
      </c>
      <c r="X373" s="151">
        <f>W373*H373</f>
        <v>0</v>
      </c>
      <c r="AR373" s="152" t="s">
        <v>193</v>
      </c>
      <c r="AT373" s="152" t="s">
        <v>162</v>
      </c>
      <c r="AU373" s="152" t="s">
        <v>164</v>
      </c>
      <c r="AY373" s="18" t="s">
        <v>165</v>
      </c>
      <c r="BE373" s="153">
        <f>IF(O373="základní",K373,0)</f>
        <v>0</v>
      </c>
      <c r="BF373" s="153">
        <f>IF(O373="snížená",K373,0)</f>
        <v>0</v>
      </c>
      <c r="BG373" s="153">
        <f>IF(O373="zákl. přenesená",K373,0)</f>
        <v>0</v>
      </c>
      <c r="BH373" s="153">
        <f>IF(O373="sníž. přenesená",K373,0)</f>
        <v>0</v>
      </c>
      <c r="BI373" s="153">
        <f>IF(O373="nulová",K373,0)</f>
        <v>0</v>
      </c>
      <c r="BJ373" s="18" t="s">
        <v>84</v>
      </c>
      <c r="BK373" s="153">
        <f>ROUND(P373*H373,2)</f>
        <v>0</v>
      </c>
      <c r="BL373" s="18" t="s">
        <v>174</v>
      </c>
      <c r="BM373" s="152" t="s">
        <v>2737</v>
      </c>
    </row>
    <row r="374" spans="2:65" s="14" customFormat="1" x14ac:dyDescent="0.2">
      <c r="B374" s="185"/>
      <c r="D374" s="165" t="s">
        <v>603</v>
      </c>
      <c r="E374" s="186" t="s">
        <v>3</v>
      </c>
      <c r="F374" s="187" t="s">
        <v>2738</v>
      </c>
      <c r="H374" s="186" t="s">
        <v>3</v>
      </c>
      <c r="I374" s="188"/>
      <c r="J374" s="188"/>
      <c r="M374" s="185"/>
      <c r="N374" s="189"/>
      <c r="X374" s="190"/>
      <c r="AT374" s="186" t="s">
        <v>603</v>
      </c>
      <c r="AU374" s="186" t="s">
        <v>164</v>
      </c>
      <c r="AV374" s="14" t="s">
        <v>84</v>
      </c>
      <c r="AW374" s="14" t="s">
        <v>5</v>
      </c>
      <c r="AX374" s="14" t="s">
        <v>76</v>
      </c>
      <c r="AY374" s="186" t="s">
        <v>165</v>
      </c>
    </row>
    <row r="375" spans="2:65" s="12" customFormat="1" x14ac:dyDescent="0.2">
      <c r="B375" s="164"/>
      <c r="D375" s="165" t="s">
        <v>603</v>
      </c>
      <c r="E375" s="166" t="s">
        <v>3</v>
      </c>
      <c r="F375" s="167" t="s">
        <v>84</v>
      </c>
      <c r="H375" s="168">
        <v>1</v>
      </c>
      <c r="I375" s="169"/>
      <c r="J375" s="169"/>
      <c r="M375" s="164"/>
      <c r="N375" s="170"/>
      <c r="X375" s="171"/>
      <c r="AT375" s="166" t="s">
        <v>603</v>
      </c>
      <c r="AU375" s="166" t="s">
        <v>164</v>
      </c>
      <c r="AV375" s="12" t="s">
        <v>86</v>
      </c>
      <c r="AW375" s="12" t="s">
        <v>5</v>
      </c>
      <c r="AX375" s="12" t="s">
        <v>76</v>
      </c>
      <c r="AY375" s="166" t="s">
        <v>165</v>
      </c>
    </row>
    <row r="376" spans="2:65" s="14" customFormat="1" x14ac:dyDescent="0.2">
      <c r="B376" s="185"/>
      <c r="D376" s="165" t="s">
        <v>603</v>
      </c>
      <c r="E376" s="186" t="s">
        <v>3</v>
      </c>
      <c r="F376" s="187" t="s">
        <v>2739</v>
      </c>
      <c r="H376" s="186" t="s">
        <v>3</v>
      </c>
      <c r="I376" s="188"/>
      <c r="J376" s="188"/>
      <c r="M376" s="185"/>
      <c r="N376" s="189"/>
      <c r="X376" s="190"/>
      <c r="AT376" s="186" t="s">
        <v>603</v>
      </c>
      <c r="AU376" s="186" t="s">
        <v>164</v>
      </c>
      <c r="AV376" s="14" t="s">
        <v>84</v>
      </c>
      <c r="AW376" s="14" t="s">
        <v>5</v>
      </c>
      <c r="AX376" s="14" t="s">
        <v>76</v>
      </c>
      <c r="AY376" s="186" t="s">
        <v>165</v>
      </c>
    </row>
    <row r="377" spans="2:65" s="12" customFormat="1" x14ac:dyDescent="0.2">
      <c r="B377" s="164"/>
      <c r="D377" s="165" t="s">
        <v>603</v>
      </c>
      <c r="E377" s="166" t="s">
        <v>3</v>
      </c>
      <c r="F377" s="167" t="s">
        <v>84</v>
      </c>
      <c r="H377" s="168">
        <v>1</v>
      </c>
      <c r="I377" s="169"/>
      <c r="J377" s="169"/>
      <c r="M377" s="164"/>
      <c r="N377" s="170"/>
      <c r="X377" s="171"/>
      <c r="AT377" s="166" t="s">
        <v>603</v>
      </c>
      <c r="AU377" s="166" t="s">
        <v>164</v>
      </c>
      <c r="AV377" s="12" t="s">
        <v>86</v>
      </c>
      <c r="AW377" s="12" t="s">
        <v>5</v>
      </c>
      <c r="AX377" s="12" t="s">
        <v>76</v>
      </c>
      <c r="AY377" s="166" t="s">
        <v>165</v>
      </c>
    </row>
    <row r="378" spans="2:65" s="13" customFormat="1" x14ac:dyDescent="0.2">
      <c r="B378" s="172"/>
      <c r="D378" s="165" t="s">
        <v>603</v>
      </c>
      <c r="E378" s="173" t="s">
        <v>3</v>
      </c>
      <c r="F378" s="174" t="s">
        <v>606</v>
      </c>
      <c r="H378" s="175">
        <v>2</v>
      </c>
      <c r="I378" s="176"/>
      <c r="J378" s="176"/>
      <c r="M378" s="172"/>
      <c r="N378" s="177"/>
      <c r="X378" s="178"/>
      <c r="AT378" s="173" t="s">
        <v>603</v>
      </c>
      <c r="AU378" s="173" t="s">
        <v>164</v>
      </c>
      <c r="AV378" s="13" t="s">
        <v>174</v>
      </c>
      <c r="AW378" s="13" t="s">
        <v>5</v>
      </c>
      <c r="AX378" s="13" t="s">
        <v>84</v>
      </c>
      <c r="AY378" s="173" t="s">
        <v>165</v>
      </c>
    </row>
    <row r="379" spans="2:65" s="1" customFormat="1" ht="16.5" customHeight="1" x14ac:dyDescent="0.2">
      <c r="B379" s="138"/>
      <c r="C379" s="154" t="s">
        <v>455</v>
      </c>
      <c r="D379" s="154" t="s">
        <v>162</v>
      </c>
      <c r="E379" s="155" t="s">
        <v>2740</v>
      </c>
      <c r="F379" s="156" t="s">
        <v>2741</v>
      </c>
      <c r="G379" s="157" t="s">
        <v>727</v>
      </c>
      <c r="H379" s="158">
        <v>1</v>
      </c>
      <c r="I379" s="159"/>
      <c r="J379" s="160"/>
      <c r="K379" s="161">
        <f>ROUND(P379*H379,2)</f>
        <v>0</v>
      </c>
      <c r="L379" s="160"/>
      <c r="M379" s="162"/>
      <c r="N379" s="163" t="s">
        <v>3</v>
      </c>
      <c r="O379" s="148" t="s">
        <v>45</v>
      </c>
      <c r="P379" s="149">
        <f>I379+J379</f>
        <v>0</v>
      </c>
      <c r="Q379" s="149">
        <f>ROUND(I379*H379,2)</f>
        <v>0</v>
      </c>
      <c r="R379" s="149">
        <f>ROUND(J379*H379,2)</f>
        <v>0</v>
      </c>
      <c r="T379" s="150">
        <f>S379*H379</f>
        <v>0</v>
      </c>
      <c r="U379" s="150">
        <v>1.6999999999999999E-3</v>
      </c>
      <c r="V379" s="150">
        <f>U379*H379</f>
        <v>1.6999999999999999E-3</v>
      </c>
      <c r="W379" s="150">
        <v>0</v>
      </c>
      <c r="X379" s="151">
        <f>W379*H379</f>
        <v>0</v>
      </c>
      <c r="AR379" s="152" t="s">
        <v>193</v>
      </c>
      <c r="AT379" s="152" t="s">
        <v>162</v>
      </c>
      <c r="AU379" s="152" t="s">
        <v>164</v>
      </c>
      <c r="AY379" s="18" t="s">
        <v>165</v>
      </c>
      <c r="BE379" s="153">
        <f>IF(O379="základní",K379,0)</f>
        <v>0</v>
      </c>
      <c r="BF379" s="153">
        <f>IF(O379="snížená",K379,0)</f>
        <v>0</v>
      </c>
      <c r="BG379" s="153">
        <f>IF(O379="zákl. přenesená",K379,0)</f>
        <v>0</v>
      </c>
      <c r="BH379" s="153">
        <f>IF(O379="sníž. přenesená",K379,0)</f>
        <v>0</v>
      </c>
      <c r="BI379" s="153">
        <f>IF(O379="nulová",K379,0)</f>
        <v>0</v>
      </c>
      <c r="BJ379" s="18" t="s">
        <v>84</v>
      </c>
      <c r="BK379" s="153">
        <f>ROUND(P379*H379,2)</f>
        <v>0</v>
      </c>
      <c r="BL379" s="18" t="s">
        <v>174</v>
      </c>
      <c r="BM379" s="152" t="s">
        <v>2742</v>
      </c>
    </row>
    <row r="380" spans="2:65" s="14" customFormat="1" x14ac:dyDescent="0.2">
      <c r="B380" s="185"/>
      <c r="D380" s="165" t="s">
        <v>603</v>
      </c>
      <c r="E380" s="186" t="s">
        <v>3</v>
      </c>
      <c r="F380" s="187" t="s">
        <v>2743</v>
      </c>
      <c r="H380" s="186" t="s">
        <v>3</v>
      </c>
      <c r="I380" s="188"/>
      <c r="J380" s="188"/>
      <c r="M380" s="185"/>
      <c r="N380" s="189"/>
      <c r="X380" s="190"/>
      <c r="AT380" s="186" t="s">
        <v>603</v>
      </c>
      <c r="AU380" s="186" t="s">
        <v>164</v>
      </c>
      <c r="AV380" s="14" t="s">
        <v>84</v>
      </c>
      <c r="AW380" s="14" t="s">
        <v>5</v>
      </c>
      <c r="AX380" s="14" t="s">
        <v>76</v>
      </c>
      <c r="AY380" s="186" t="s">
        <v>165</v>
      </c>
    </row>
    <row r="381" spans="2:65" s="12" customFormat="1" x14ac:dyDescent="0.2">
      <c r="B381" s="164"/>
      <c r="D381" s="165" t="s">
        <v>603</v>
      </c>
      <c r="E381" s="166" t="s">
        <v>3</v>
      </c>
      <c r="F381" s="167" t="s">
        <v>84</v>
      </c>
      <c r="H381" s="168">
        <v>1</v>
      </c>
      <c r="I381" s="169"/>
      <c r="J381" s="169"/>
      <c r="M381" s="164"/>
      <c r="N381" s="170"/>
      <c r="X381" s="171"/>
      <c r="AT381" s="166" t="s">
        <v>603</v>
      </c>
      <c r="AU381" s="166" t="s">
        <v>164</v>
      </c>
      <c r="AV381" s="12" t="s">
        <v>86</v>
      </c>
      <c r="AW381" s="12" t="s">
        <v>5</v>
      </c>
      <c r="AX381" s="12" t="s">
        <v>84</v>
      </c>
      <c r="AY381" s="166" t="s">
        <v>165</v>
      </c>
    </row>
    <row r="382" spans="2:65" s="1" customFormat="1" ht="21.75" customHeight="1" x14ac:dyDescent="0.2">
      <c r="B382" s="138"/>
      <c r="C382" s="154" t="s">
        <v>459</v>
      </c>
      <c r="D382" s="154" t="s">
        <v>162</v>
      </c>
      <c r="E382" s="155" t="s">
        <v>2744</v>
      </c>
      <c r="F382" s="156" t="s">
        <v>2745</v>
      </c>
      <c r="G382" s="157" t="s">
        <v>727</v>
      </c>
      <c r="H382" s="158">
        <v>1</v>
      </c>
      <c r="I382" s="159"/>
      <c r="J382" s="160"/>
      <c r="K382" s="161">
        <f>ROUND(P382*H382,2)</f>
        <v>0</v>
      </c>
      <c r="L382" s="160"/>
      <c r="M382" s="162"/>
      <c r="N382" s="163" t="s">
        <v>3</v>
      </c>
      <c r="O382" s="148" t="s">
        <v>45</v>
      </c>
      <c r="P382" s="149">
        <f>I382+J382</f>
        <v>0</v>
      </c>
      <c r="Q382" s="149">
        <f>ROUND(I382*H382,2)</f>
        <v>0</v>
      </c>
      <c r="R382" s="149">
        <f>ROUND(J382*H382,2)</f>
        <v>0</v>
      </c>
      <c r="T382" s="150">
        <f>S382*H382</f>
        <v>0</v>
      </c>
      <c r="U382" s="150">
        <v>8.9999999999999998E-4</v>
      </c>
      <c r="V382" s="150">
        <f>U382*H382</f>
        <v>8.9999999999999998E-4</v>
      </c>
      <c r="W382" s="150">
        <v>0</v>
      </c>
      <c r="X382" s="151">
        <f>W382*H382</f>
        <v>0</v>
      </c>
      <c r="AR382" s="152" t="s">
        <v>193</v>
      </c>
      <c r="AT382" s="152" t="s">
        <v>162</v>
      </c>
      <c r="AU382" s="152" t="s">
        <v>164</v>
      </c>
      <c r="AY382" s="18" t="s">
        <v>165</v>
      </c>
      <c r="BE382" s="153">
        <f>IF(O382="základní",K382,0)</f>
        <v>0</v>
      </c>
      <c r="BF382" s="153">
        <f>IF(O382="snížená",K382,0)</f>
        <v>0</v>
      </c>
      <c r="BG382" s="153">
        <f>IF(O382="zákl. přenesená",K382,0)</f>
        <v>0</v>
      </c>
      <c r="BH382" s="153">
        <f>IF(O382="sníž. přenesená",K382,0)</f>
        <v>0</v>
      </c>
      <c r="BI382" s="153">
        <f>IF(O382="nulová",K382,0)</f>
        <v>0</v>
      </c>
      <c r="BJ382" s="18" t="s">
        <v>84</v>
      </c>
      <c r="BK382" s="153">
        <f>ROUND(P382*H382,2)</f>
        <v>0</v>
      </c>
      <c r="BL382" s="18" t="s">
        <v>174</v>
      </c>
      <c r="BM382" s="152" t="s">
        <v>2746</v>
      </c>
    </row>
    <row r="383" spans="2:65" s="14" customFormat="1" x14ac:dyDescent="0.2">
      <c r="B383" s="185"/>
      <c r="D383" s="165" t="s">
        <v>603</v>
      </c>
      <c r="E383" s="186" t="s">
        <v>3</v>
      </c>
      <c r="F383" s="187" t="s">
        <v>2747</v>
      </c>
      <c r="H383" s="186" t="s">
        <v>3</v>
      </c>
      <c r="I383" s="188"/>
      <c r="J383" s="188"/>
      <c r="M383" s="185"/>
      <c r="N383" s="189"/>
      <c r="X383" s="190"/>
      <c r="AT383" s="186" t="s">
        <v>603</v>
      </c>
      <c r="AU383" s="186" t="s">
        <v>164</v>
      </c>
      <c r="AV383" s="14" t="s">
        <v>84</v>
      </c>
      <c r="AW383" s="14" t="s">
        <v>5</v>
      </c>
      <c r="AX383" s="14" t="s">
        <v>76</v>
      </c>
      <c r="AY383" s="186" t="s">
        <v>165</v>
      </c>
    </row>
    <row r="384" spans="2:65" s="12" customFormat="1" x14ac:dyDescent="0.2">
      <c r="B384" s="164"/>
      <c r="D384" s="165" t="s">
        <v>603</v>
      </c>
      <c r="E384" s="166" t="s">
        <v>3</v>
      </c>
      <c r="F384" s="167" t="s">
        <v>84</v>
      </c>
      <c r="H384" s="168">
        <v>1</v>
      </c>
      <c r="I384" s="169"/>
      <c r="J384" s="169"/>
      <c r="M384" s="164"/>
      <c r="N384" s="170"/>
      <c r="X384" s="171"/>
      <c r="AT384" s="166" t="s">
        <v>603</v>
      </c>
      <c r="AU384" s="166" t="s">
        <v>164</v>
      </c>
      <c r="AV384" s="12" t="s">
        <v>86</v>
      </c>
      <c r="AW384" s="12" t="s">
        <v>5</v>
      </c>
      <c r="AX384" s="12" t="s">
        <v>84</v>
      </c>
      <c r="AY384" s="166" t="s">
        <v>165</v>
      </c>
    </row>
    <row r="385" spans="2:65" s="1" customFormat="1" ht="16.5" customHeight="1" x14ac:dyDescent="0.2">
      <c r="B385" s="138"/>
      <c r="C385" s="154" t="s">
        <v>463</v>
      </c>
      <c r="D385" s="154" t="s">
        <v>162</v>
      </c>
      <c r="E385" s="155" t="s">
        <v>2039</v>
      </c>
      <c r="F385" s="156" t="s">
        <v>2040</v>
      </c>
      <c r="G385" s="157" t="s">
        <v>727</v>
      </c>
      <c r="H385" s="158">
        <v>3</v>
      </c>
      <c r="I385" s="159"/>
      <c r="J385" s="160"/>
      <c r="K385" s="161">
        <f>ROUND(P385*H385,2)</f>
        <v>0</v>
      </c>
      <c r="L385" s="160"/>
      <c r="M385" s="162"/>
      <c r="N385" s="163" t="s">
        <v>3</v>
      </c>
      <c r="O385" s="148" t="s">
        <v>45</v>
      </c>
      <c r="P385" s="149">
        <f>I385+J385</f>
        <v>0</v>
      </c>
      <c r="Q385" s="149">
        <f>ROUND(I385*H385,2)</f>
        <v>0</v>
      </c>
      <c r="R385" s="149">
        <f>ROUND(J385*H385,2)</f>
        <v>0</v>
      </c>
      <c r="T385" s="150">
        <f>S385*H385</f>
        <v>0</v>
      </c>
      <c r="U385" s="150">
        <v>3.3E-3</v>
      </c>
      <c r="V385" s="150">
        <f>U385*H385</f>
        <v>9.8999999999999991E-3</v>
      </c>
      <c r="W385" s="150">
        <v>0</v>
      </c>
      <c r="X385" s="151">
        <f>W385*H385</f>
        <v>0</v>
      </c>
      <c r="AR385" s="152" t="s">
        <v>193</v>
      </c>
      <c r="AT385" s="152" t="s">
        <v>162</v>
      </c>
      <c r="AU385" s="152" t="s">
        <v>164</v>
      </c>
      <c r="AY385" s="18" t="s">
        <v>165</v>
      </c>
      <c r="BE385" s="153">
        <f>IF(O385="základní",K385,0)</f>
        <v>0</v>
      </c>
      <c r="BF385" s="153">
        <f>IF(O385="snížená",K385,0)</f>
        <v>0</v>
      </c>
      <c r="BG385" s="153">
        <f>IF(O385="zákl. přenesená",K385,0)</f>
        <v>0</v>
      </c>
      <c r="BH385" s="153">
        <f>IF(O385="sníž. přenesená",K385,0)</f>
        <v>0</v>
      </c>
      <c r="BI385" s="153">
        <f>IF(O385="nulová",K385,0)</f>
        <v>0</v>
      </c>
      <c r="BJ385" s="18" t="s">
        <v>84</v>
      </c>
      <c r="BK385" s="153">
        <f>ROUND(P385*H385,2)</f>
        <v>0</v>
      </c>
      <c r="BL385" s="18" t="s">
        <v>174</v>
      </c>
      <c r="BM385" s="152" t="s">
        <v>2748</v>
      </c>
    </row>
    <row r="386" spans="2:65" s="12" customFormat="1" x14ac:dyDescent="0.2">
      <c r="B386" s="164"/>
      <c r="D386" s="165" t="s">
        <v>603</v>
      </c>
      <c r="E386" s="166" t="s">
        <v>3</v>
      </c>
      <c r="F386" s="167" t="s">
        <v>164</v>
      </c>
      <c r="H386" s="168">
        <v>3</v>
      </c>
      <c r="I386" s="169"/>
      <c r="J386" s="169"/>
      <c r="M386" s="164"/>
      <c r="N386" s="170"/>
      <c r="X386" s="171"/>
      <c r="AT386" s="166" t="s">
        <v>603</v>
      </c>
      <c r="AU386" s="166" t="s">
        <v>164</v>
      </c>
      <c r="AV386" s="12" t="s">
        <v>86</v>
      </c>
      <c r="AW386" s="12" t="s">
        <v>5</v>
      </c>
      <c r="AX386" s="12" t="s">
        <v>84</v>
      </c>
      <c r="AY386" s="166" t="s">
        <v>165</v>
      </c>
    </row>
    <row r="387" spans="2:65" s="1" customFormat="1" ht="16.5" customHeight="1" x14ac:dyDescent="0.2">
      <c r="B387" s="138"/>
      <c r="C387" s="154" t="s">
        <v>467</v>
      </c>
      <c r="D387" s="154" t="s">
        <v>162</v>
      </c>
      <c r="E387" s="155" t="s">
        <v>2042</v>
      </c>
      <c r="F387" s="156" t="s">
        <v>2043</v>
      </c>
      <c r="G387" s="157" t="s">
        <v>727</v>
      </c>
      <c r="H387" s="158">
        <v>3</v>
      </c>
      <c r="I387" s="159"/>
      <c r="J387" s="160"/>
      <c r="K387" s="161">
        <f>ROUND(P387*H387,2)</f>
        <v>0</v>
      </c>
      <c r="L387" s="160"/>
      <c r="M387" s="162"/>
      <c r="N387" s="163" t="s">
        <v>3</v>
      </c>
      <c r="O387" s="148" t="s">
        <v>45</v>
      </c>
      <c r="P387" s="149">
        <f>I387+J387</f>
        <v>0</v>
      </c>
      <c r="Q387" s="149">
        <f>ROUND(I387*H387,2)</f>
        <v>0</v>
      </c>
      <c r="R387" s="149">
        <f>ROUND(J387*H387,2)</f>
        <v>0</v>
      </c>
      <c r="T387" s="150">
        <f>S387*H387</f>
        <v>0</v>
      </c>
      <c r="U387" s="150">
        <v>1.4999999999999999E-4</v>
      </c>
      <c r="V387" s="150">
        <f>U387*H387</f>
        <v>4.4999999999999999E-4</v>
      </c>
      <c r="W387" s="150">
        <v>0</v>
      </c>
      <c r="X387" s="151">
        <f>W387*H387</f>
        <v>0</v>
      </c>
      <c r="AR387" s="152" t="s">
        <v>193</v>
      </c>
      <c r="AT387" s="152" t="s">
        <v>162</v>
      </c>
      <c r="AU387" s="152" t="s">
        <v>164</v>
      </c>
      <c r="AY387" s="18" t="s">
        <v>165</v>
      </c>
      <c r="BE387" s="153">
        <f>IF(O387="základní",K387,0)</f>
        <v>0</v>
      </c>
      <c r="BF387" s="153">
        <f>IF(O387="snížená",K387,0)</f>
        <v>0</v>
      </c>
      <c r="BG387" s="153">
        <f>IF(O387="zákl. přenesená",K387,0)</f>
        <v>0</v>
      </c>
      <c r="BH387" s="153">
        <f>IF(O387="sníž. přenesená",K387,0)</f>
        <v>0</v>
      </c>
      <c r="BI387" s="153">
        <f>IF(O387="nulová",K387,0)</f>
        <v>0</v>
      </c>
      <c r="BJ387" s="18" t="s">
        <v>84</v>
      </c>
      <c r="BK387" s="153">
        <f>ROUND(P387*H387,2)</f>
        <v>0</v>
      </c>
      <c r="BL387" s="18" t="s">
        <v>174</v>
      </c>
      <c r="BM387" s="152" t="s">
        <v>2749</v>
      </c>
    </row>
    <row r="388" spans="2:65" s="12" customFormat="1" x14ac:dyDescent="0.2">
      <c r="B388" s="164"/>
      <c r="D388" s="165" t="s">
        <v>603</v>
      </c>
      <c r="E388" s="166" t="s">
        <v>3</v>
      </c>
      <c r="F388" s="167" t="s">
        <v>164</v>
      </c>
      <c r="H388" s="168">
        <v>3</v>
      </c>
      <c r="I388" s="169"/>
      <c r="J388" s="169"/>
      <c r="M388" s="164"/>
      <c r="N388" s="170"/>
      <c r="X388" s="171"/>
      <c r="AT388" s="166" t="s">
        <v>603</v>
      </c>
      <c r="AU388" s="166" t="s">
        <v>164</v>
      </c>
      <c r="AV388" s="12" t="s">
        <v>86</v>
      </c>
      <c r="AW388" s="12" t="s">
        <v>5</v>
      </c>
      <c r="AX388" s="12" t="s">
        <v>84</v>
      </c>
      <c r="AY388" s="166" t="s">
        <v>165</v>
      </c>
    </row>
    <row r="389" spans="2:65" s="1" customFormat="1" ht="16.5" customHeight="1" x14ac:dyDescent="0.2">
      <c r="B389" s="138"/>
      <c r="C389" s="154" t="s">
        <v>471</v>
      </c>
      <c r="D389" s="154" t="s">
        <v>162</v>
      </c>
      <c r="E389" s="155" t="s">
        <v>2045</v>
      </c>
      <c r="F389" s="156" t="s">
        <v>2046</v>
      </c>
      <c r="G389" s="157" t="s">
        <v>727</v>
      </c>
      <c r="H389" s="158">
        <v>10</v>
      </c>
      <c r="I389" s="159"/>
      <c r="J389" s="160"/>
      <c r="K389" s="161">
        <f>ROUND(P389*H389,2)</f>
        <v>0</v>
      </c>
      <c r="L389" s="160"/>
      <c r="M389" s="162"/>
      <c r="N389" s="163" t="s">
        <v>3</v>
      </c>
      <c r="O389" s="148" t="s">
        <v>45</v>
      </c>
      <c r="P389" s="149">
        <f>I389+J389</f>
        <v>0</v>
      </c>
      <c r="Q389" s="149">
        <f>ROUND(I389*H389,2)</f>
        <v>0</v>
      </c>
      <c r="R389" s="149">
        <f>ROUND(J389*H389,2)</f>
        <v>0</v>
      </c>
      <c r="T389" s="150">
        <f>S389*H389</f>
        <v>0</v>
      </c>
      <c r="U389" s="150">
        <v>4.0000000000000002E-4</v>
      </c>
      <c r="V389" s="150">
        <f>U389*H389</f>
        <v>4.0000000000000001E-3</v>
      </c>
      <c r="W389" s="150">
        <v>0</v>
      </c>
      <c r="X389" s="151">
        <f>W389*H389</f>
        <v>0</v>
      </c>
      <c r="AR389" s="152" t="s">
        <v>193</v>
      </c>
      <c r="AT389" s="152" t="s">
        <v>162</v>
      </c>
      <c r="AU389" s="152" t="s">
        <v>164</v>
      </c>
      <c r="AY389" s="18" t="s">
        <v>165</v>
      </c>
      <c r="BE389" s="153">
        <f>IF(O389="základní",K389,0)</f>
        <v>0</v>
      </c>
      <c r="BF389" s="153">
        <f>IF(O389="snížená",K389,0)</f>
        <v>0</v>
      </c>
      <c r="BG389" s="153">
        <f>IF(O389="zákl. přenesená",K389,0)</f>
        <v>0</v>
      </c>
      <c r="BH389" s="153">
        <f>IF(O389="sníž. přenesená",K389,0)</f>
        <v>0</v>
      </c>
      <c r="BI389" s="153">
        <f>IF(O389="nulová",K389,0)</f>
        <v>0</v>
      </c>
      <c r="BJ389" s="18" t="s">
        <v>84</v>
      </c>
      <c r="BK389" s="153">
        <f>ROUND(P389*H389,2)</f>
        <v>0</v>
      </c>
      <c r="BL389" s="18" t="s">
        <v>174</v>
      </c>
      <c r="BM389" s="152" t="s">
        <v>2750</v>
      </c>
    </row>
    <row r="390" spans="2:65" s="12" customFormat="1" x14ac:dyDescent="0.2">
      <c r="B390" s="164"/>
      <c r="D390" s="165" t="s">
        <v>603</v>
      </c>
      <c r="E390" s="166" t="s">
        <v>3</v>
      </c>
      <c r="F390" s="167" t="s">
        <v>2751</v>
      </c>
      <c r="H390" s="168">
        <v>10</v>
      </c>
      <c r="I390" s="169"/>
      <c r="J390" s="169"/>
      <c r="M390" s="164"/>
      <c r="N390" s="170"/>
      <c r="X390" s="171"/>
      <c r="AT390" s="166" t="s">
        <v>603</v>
      </c>
      <c r="AU390" s="166" t="s">
        <v>164</v>
      </c>
      <c r="AV390" s="12" t="s">
        <v>86</v>
      </c>
      <c r="AW390" s="12" t="s">
        <v>5</v>
      </c>
      <c r="AX390" s="12" t="s">
        <v>84</v>
      </c>
      <c r="AY390" s="166" t="s">
        <v>165</v>
      </c>
    </row>
    <row r="391" spans="2:65" s="1" customFormat="1" ht="24.15" customHeight="1" x14ac:dyDescent="0.2">
      <c r="B391" s="138"/>
      <c r="C391" s="139" t="s">
        <v>475</v>
      </c>
      <c r="D391" s="139" t="s">
        <v>170</v>
      </c>
      <c r="E391" s="140" t="s">
        <v>2069</v>
      </c>
      <c r="F391" s="141" t="s">
        <v>2070</v>
      </c>
      <c r="G391" s="142" t="s">
        <v>173</v>
      </c>
      <c r="H391" s="143">
        <v>399.9</v>
      </c>
      <c r="I391" s="144"/>
      <c r="J391" s="144"/>
      <c r="K391" s="145">
        <f>ROUND(P391*H391,2)</f>
        <v>0</v>
      </c>
      <c r="L391" s="146"/>
      <c r="M391" s="33"/>
      <c r="N391" s="147" t="s">
        <v>3</v>
      </c>
      <c r="O391" s="148" t="s">
        <v>45</v>
      </c>
      <c r="P391" s="149">
        <f>I391+J391</f>
        <v>0</v>
      </c>
      <c r="Q391" s="149">
        <f>ROUND(I391*H391,2)</f>
        <v>0</v>
      </c>
      <c r="R391" s="149">
        <f>ROUND(J391*H391,2)</f>
        <v>0</v>
      </c>
      <c r="T391" s="150">
        <f>S391*H391</f>
        <v>0</v>
      </c>
      <c r="U391" s="150">
        <v>1.1E-4</v>
      </c>
      <c r="V391" s="150">
        <f>U391*H391</f>
        <v>4.3989E-2</v>
      </c>
      <c r="W391" s="150">
        <v>0</v>
      </c>
      <c r="X391" s="151">
        <f>W391*H391</f>
        <v>0</v>
      </c>
      <c r="AR391" s="152" t="s">
        <v>174</v>
      </c>
      <c r="AT391" s="152" t="s">
        <v>170</v>
      </c>
      <c r="AU391" s="152" t="s">
        <v>164</v>
      </c>
      <c r="AY391" s="18" t="s">
        <v>165</v>
      </c>
      <c r="BE391" s="153">
        <f>IF(O391="základní",K391,0)</f>
        <v>0</v>
      </c>
      <c r="BF391" s="153">
        <f>IF(O391="snížená",K391,0)</f>
        <v>0</v>
      </c>
      <c r="BG391" s="153">
        <f>IF(O391="zákl. přenesená",K391,0)</f>
        <v>0</v>
      </c>
      <c r="BH391" s="153">
        <f>IF(O391="sníž. přenesená",K391,0)</f>
        <v>0</v>
      </c>
      <c r="BI391" s="153">
        <f>IF(O391="nulová",K391,0)</f>
        <v>0</v>
      </c>
      <c r="BJ391" s="18" t="s">
        <v>84</v>
      </c>
      <c r="BK391" s="153">
        <f>ROUND(P391*H391,2)</f>
        <v>0</v>
      </c>
      <c r="BL391" s="18" t="s">
        <v>174</v>
      </c>
      <c r="BM391" s="152" t="s">
        <v>2752</v>
      </c>
    </row>
    <row r="392" spans="2:65" s="14" customFormat="1" x14ac:dyDescent="0.2">
      <c r="B392" s="185"/>
      <c r="D392" s="165" t="s">
        <v>603</v>
      </c>
      <c r="E392" s="186" t="s">
        <v>3</v>
      </c>
      <c r="F392" s="187" t="s">
        <v>2753</v>
      </c>
      <c r="H392" s="186" t="s">
        <v>3</v>
      </c>
      <c r="I392" s="188"/>
      <c r="J392" s="188"/>
      <c r="M392" s="185"/>
      <c r="N392" s="189"/>
      <c r="X392" s="190"/>
      <c r="AT392" s="186" t="s">
        <v>603</v>
      </c>
      <c r="AU392" s="186" t="s">
        <v>164</v>
      </c>
      <c r="AV392" s="14" t="s">
        <v>84</v>
      </c>
      <c r="AW392" s="14" t="s">
        <v>5</v>
      </c>
      <c r="AX392" s="14" t="s">
        <v>76</v>
      </c>
      <c r="AY392" s="186" t="s">
        <v>165</v>
      </c>
    </row>
    <row r="393" spans="2:65" s="12" customFormat="1" x14ac:dyDescent="0.2">
      <c r="B393" s="164"/>
      <c r="D393" s="165" t="s">
        <v>603</v>
      </c>
      <c r="E393" s="166" t="s">
        <v>3</v>
      </c>
      <c r="F393" s="167" t="s">
        <v>2754</v>
      </c>
      <c r="H393" s="168">
        <v>12</v>
      </c>
      <c r="I393" s="169"/>
      <c r="J393" s="169"/>
      <c r="M393" s="164"/>
      <c r="N393" s="170"/>
      <c r="X393" s="171"/>
      <c r="AT393" s="166" t="s">
        <v>603</v>
      </c>
      <c r="AU393" s="166" t="s">
        <v>164</v>
      </c>
      <c r="AV393" s="12" t="s">
        <v>86</v>
      </c>
      <c r="AW393" s="12" t="s">
        <v>5</v>
      </c>
      <c r="AX393" s="12" t="s">
        <v>76</v>
      </c>
      <c r="AY393" s="166" t="s">
        <v>165</v>
      </c>
    </row>
    <row r="394" spans="2:65" s="14" customFormat="1" x14ac:dyDescent="0.2">
      <c r="B394" s="185"/>
      <c r="D394" s="165" t="s">
        <v>603</v>
      </c>
      <c r="E394" s="186" t="s">
        <v>3</v>
      </c>
      <c r="F394" s="187" t="s">
        <v>2755</v>
      </c>
      <c r="H394" s="186" t="s">
        <v>3</v>
      </c>
      <c r="I394" s="188"/>
      <c r="J394" s="188"/>
      <c r="M394" s="185"/>
      <c r="N394" s="189"/>
      <c r="X394" s="190"/>
      <c r="AT394" s="186" t="s">
        <v>603</v>
      </c>
      <c r="AU394" s="186" t="s">
        <v>164</v>
      </c>
      <c r="AV394" s="14" t="s">
        <v>84</v>
      </c>
      <c r="AW394" s="14" t="s">
        <v>5</v>
      </c>
      <c r="AX394" s="14" t="s">
        <v>76</v>
      </c>
      <c r="AY394" s="186" t="s">
        <v>165</v>
      </c>
    </row>
    <row r="395" spans="2:65" s="12" customFormat="1" x14ac:dyDescent="0.2">
      <c r="B395" s="164"/>
      <c r="D395" s="165" t="s">
        <v>603</v>
      </c>
      <c r="E395" s="166" t="s">
        <v>3</v>
      </c>
      <c r="F395" s="167" t="s">
        <v>2756</v>
      </c>
      <c r="H395" s="168">
        <v>386.9</v>
      </c>
      <c r="I395" s="169"/>
      <c r="J395" s="169"/>
      <c r="M395" s="164"/>
      <c r="N395" s="170"/>
      <c r="X395" s="171"/>
      <c r="AT395" s="166" t="s">
        <v>603</v>
      </c>
      <c r="AU395" s="166" t="s">
        <v>164</v>
      </c>
      <c r="AV395" s="12" t="s">
        <v>86</v>
      </c>
      <c r="AW395" s="12" t="s">
        <v>5</v>
      </c>
      <c r="AX395" s="12" t="s">
        <v>76</v>
      </c>
      <c r="AY395" s="166" t="s">
        <v>165</v>
      </c>
    </row>
    <row r="396" spans="2:65" s="14" customFormat="1" x14ac:dyDescent="0.2">
      <c r="B396" s="185"/>
      <c r="D396" s="165" t="s">
        <v>603</v>
      </c>
      <c r="E396" s="186" t="s">
        <v>3</v>
      </c>
      <c r="F396" s="187" t="s">
        <v>2076</v>
      </c>
      <c r="H396" s="186" t="s">
        <v>3</v>
      </c>
      <c r="I396" s="188"/>
      <c r="J396" s="188"/>
      <c r="M396" s="185"/>
      <c r="N396" s="189"/>
      <c r="X396" s="190"/>
      <c r="AT396" s="186" t="s">
        <v>603</v>
      </c>
      <c r="AU396" s="186" t="s">
        <v>164</v>
      </c>
      <c r="AV396" s="14" t="s">
        <v>84</v>
      </c>
      <c r="AW396" s="14" t="s">
        <v>5</v>
      </c>
      <c r="AX396" s="14" t="s">
        <v>76</v>
      </c>
      <c r="AY396" s="186" t="s">
        <v>165</v>
      </c>
    </row>
    <row r="397" spans="2:65" s="12" customFormat="1" x14ac:dyDescent="0.2">
      <c r="B397" s="164"/>
      <c r="D397" s="165" t="s">
        <v>603</v>
      </c>
      <c r="E397" s="166" t="s">
        <v>3</v>
      </c>
      <c r="F397" s="167" t="s">
        <v>84</v>
      </c>
      <c r="H397" s="168">
        <v>1</v>
      </c>
      <c r="I397" s="169"/>
      <c r="J397" s="169"/>
      <c r="M397" s="164"/>
      <c r="N397" s="170"/>
      <c r="X397" s="171"/>
      <c r="AT397" s="166" t="s">
        <v>603</v>
      </c>
      <c r="AU397" s="166" t="s">
        <v>164</v>
      </c>
      <c r="AV397" s="12" t="s">
        <v>86</v>
      </c>
      <c r="AW397" s="12" t="s">
        <v>5</v>
      </c>
      <c r="AX397" s="12" t="s">
        <v>76</v>
      </c>
      <c r="AY397" s="166" t="s">
        <v>165</v>
      </c>
    </row>
    <row r="398" spans="2:65" s="13" customFormat="1" x14ac:dyDescent="0.2">
      <c r="B398" s="172"/>
      <c r="D398" s="165" t="s">
        <v>603</v>
      </c>
      <c r="E398" s="173" t="s">
        <v>3</v>
      </c>
      <c r="F398" s="174" t="s">
        <v>606</v>
      </c>
      <c r="H398" s="175">
        <v>399.9</v>
      </c>
      <c r="I398" s="176"/>
      <c r="J398" s="176"/>
      <c r="M398" s="172"/>
      <c r="N398" s="177"/>
      <c r="X398" s="178"/>
      <c r="AT398" s="173" t="s">
        <v>603</v>
      </c>
      <c r="AU398" s="173" t="s">
        <v>164</v>
      </c>
      <c r="AV398" s="13" t="s">
        <v>174</v>
      </c>
      <c r="AW398" s="13" t="s">
        <v>5</v>
      </c>
      <c r="AX398" s="13" t="s">
        <v>84</v>
      </c>
      <c r="AY398" s="173" t="s">
        <v>165</v>
      </c>
    </row>
    <row r="399" spans="2:65" s="1" customFormat="1" ht="24.15" customHeight="1" x14ac:dyDescent="0.2">
      <c r="B399" s="138"/>
      <c r="C399" s="139" t="s">
        <v>479</v>
      </c>
      <c r="D399" s="139" t="s">
        <v>170</v>
      </c>
      <c r="E399" s="140" t="s">
        <v>2082</v>
      </c>
      <c r="F399" s="141" t="s">
        <v>2083</v>
      </c>
      <c r="G399" s="142" t="s">
        <v>991</v>
      </c>
      <c r="H399" s="143">
        <v>4</v>
      </c>
      <c r="I399" s="144"/>
      <c r="J399" s="144"/>
      <c r="K399" s="145">
        <f>ROUND(P399*H399,2)</f>
        <v>0</v>
      </c>
      <c r="L399" s="146"/>
      <c r="M399" s="33"/>
      <c r="N399" s="147" t="s">
        <v>3</v>
      </c>
      <c r="O399" s="148" t="s">
        <v>45</v>
      </c>
      <c r="P399" s="149">
        <f>I399+J399</f>
        <v>0</v>
      </c>
      <c r="Q399" s="149">
        <f>ROUND(I399*H399,2)</f>
        <v>0</v>
      </c>
      <c r="R399" s="149">
        <f>ROUND(J399*H399,2)</f>
        <v>0</v>
      </c>
      <c r="T399" s="150">
        <f>S399*H399</f>
        <v>0</v>
      </c>
      <c r="U399" s="150">
        <v>5.9999999999999995E-4</v>
      </c>
      <c r="V399" s="150">
        <f>U399*H399</f>
        <v>2.3999999999999998E-3</v>
      </c>
      <c r="W399" s="150">
        <v>0</v>
      </c>
      <c r="X399" s="151">
        <f>W399*H399</f>
        <v>0</v>
      </c>
      <c r="AR399" s="152" t="s">
        <v>174</v>
      </c>
      <c r="AT399" s="152" t="s">
        <v>170</v>
      </c>
      <c r="AU399" s="152" t="s">
        <v>164</v>
      </c>
      <c r="AY399" s="18" t="s">
        <v>165</v>
      </c>
      <c r="BE399" s="153">
        <f>IF(O399="základní",K399,0)</f>
        <v>0</v>
      </c>
      <c r="BF399" s="153">
        <f>IF(O399="snížená",K399,0)</f>
        <v>0</v>
      </c>
      <c r="BG399" s="153">
        <f>IF(O399="zákl. přenesená",K399,0)</f>
        <v>0</v>
      </c>
      <c r="BH399" s="153">
        <f>IF(O399="sníž. přenesená",K399,0)</f>
        <v>0</v>
      </c>
      <c r="BI399" s="153">
        <f>IF(O399="nulová",K399,0)</f>
        <v>0</v>
      </c>
      <c r="BJ399" s="18" t="s">
        <v>84</v>
      </c>
      <c r="BK399" s="153">
        <f>ROUND(P399*H399,2)</f>
        <v>0</v>
      </c>
      <c r="BL399" s="18" t="s">
        <v>174</v>
      </c>
      <c r="BM399" s="152" t="s">
        <v>2757</v>
      </c>
    </row>
    <row r="400" spans="2:65" s="14" customFormat="1" x14ac:dyDescent="0.2">
      <c r="B400" s="185"/>
      <c r="D400" s="165" t="s">
        <v>603</v>
      </c>
      <c r="E400" s="186" t="s">
        <v>3</v>
      </c>
      <c r="F400" s="187" t="s">
        <v>2758</v>
      </c>
      <c r="H400" s="186" t="s">
        <v>3</v>
      </c>
      <c r="I400" s="188"/>
      <c r="J400" s="188"/>
      <c r="M400" s="185"/>
      <c r="N400" s="189"/>
      <c r="X400" s="190"/>
      <c r="AT400" s="186" t="s">
        <v>603</v>
      </c>
      <c r="AU400" s="186" t="s">
        <v>164</v>
      </c>
      <c r="AV400" s="14" t="s">
        <v>84</v>
      </c>
      <c r="AW400" s="14" t="s">
        <v>5</v>
      </c>
      <c r="AX400" s="14" t="s">
        <v>76</v>
      </c>
      <c r="AY400" s="186" t="s">
        <v>165</v>
      </c>
    </row>
    <row r="401" spans="2:65" s="12" customFormat="1" x14ac:dyDescent="0.2">
      <c r="B401" s="164"/>
      <c r="D401" s="165" t="s">
        <v>603</v>
      </c>
      <c r="E401" s="166" t="s">
        <v>3</v>
      </c>
      <c r="F401" s="167" t="s">
        <v>174</v>
      </c>
      <c r="H401" s="168">
        <v>4</v>
      </c>
      <c r="I401" s="169"/>
      <c r="J401" s="169"/>
      <c r="M401" s="164"/>
      <c r="N401" s="170"/>
      <c r="X401" s="171"/>
      <c r="AT401" s="166" t="s">
        <v>603</v>
      </c>
      <c r="AU401" s="166" t="s">
        <v>164</v>
      </c>
      <c r="AV401" s="12" t="s">
        <v>86</v>
      </c>
      <c r="AW401" s="12" t="s">
        <v>5</v>
      </c>
      <c r="AX401" s="12" t="s">
        <v>84</v>
      </c>
      <c r="AY401" s="166" t="s">
        <v>165</v>
      </c>
    </row>
    <row r="402" spans="2:65" s="1" customFormat="1" ht="24.15" customHeight="1" x14ac:dyDescent="0.2">
      <c r="B402" s="138"/>
      <c r="C402" s="154" t="s">
        <v>483</v>
      </c>
      <c r="D402" s="154" t="s">
        <v>162</v>
      </c>
      <c r="E402" s="155" t="s">
        <v>2086</v>
      </c>
      <c r="F402" s="156" t="s">
        <v>2087</v>
      </c>
      <c r="G402" s="157" t="s">
        <v>842</v>
      </c>
      <c r="H402" s="158">
        <v>43.09</v>
      </c>
      <c r="I402" s="159"/>
      <c r="J402" s="160"/>
      <c r="K402" s="161">
        <f>ROUND(P402*H402,2)</f>
        <v>0</v>
      </c>
      <c r="L402" s="160"/>
      <c r="M402" s="162"/>
      <c r="N402" s="163" t="s">
        <v>3</v>
      </c>
      <c r="O402" s="148" t="s">
        <v>45</v>
      </c>
      <c r="P402" s="149">
        <f>I402+J402</f>
        <v>0</v>
      </c>
      <c r="Q402" s="149">
        <f>ROUND(I402*H402,2)</f>
        <v>0</v>
      </c>
      <c r="R402" s="149">
        <f>ROUND(J402*H402,2)</f>
        <v>0</v>
      </c>
      <c r="T402" s="150">
        <f>S402*H402</f>
        <v>0</v>
      </c>
      <c r="U402" s="150">
        <v>1E-3</v>
      </c>
      <c r="V402" s="150">
        <f>U402*H402</f>
        <v>4.3090000000000003E-2</v>
      </c>
      <c r="W402" s="150">
        <v>0</v>
      </c>
      <c r="X402" s="151">
        <f>W402*H402</f>
        <v>0</v>
      </c>
      <c r="AR402" s="152" t="s">
        <v>193</v>
      </c>
      <c r="AT402" s="152" t="s">
        <v>162</v>
      </c>
      <c r="AU402" s="152" t="s">
        <v>164</v>
      </c>
      <c r="AY402" s="18" t="s">
        <v>165</v>
      </c>
      <c r="BE402" s="153">
        <f>IF(O402="základní",K402,0)</f>
        <v>0</v>
      </c>
      <c r="BF402" s="153">
        <f>IF(O402="snížená",K402,0)</f>
        <v>0</v>
      </c>
      <c r="BG402" s="153">
        <f>IF(O402="zákl. přenesená",K402,0)</f>
        <v>0</v>
      </c>
      <c r="BH402" s="153">
        <f>IF(O402="sníž. přenesená",K402,0)</f>
        <v>0</v>
      </c>
      <c r="BI402" s="153">
        <f>IF(O402="nulová",K402,0)</f>
        <v>0</v>
      </c>
      <c r="BJ402" s="18" t="s">
        <v>84</v>
      </c>
      <c r="BK402" s="153">
        <f>ROUND(P402*H402,2)</f>
        <v>0</v>
      </c>
      <c r="BL402" s="18" t="s">
        <v>174</v>
      </c>
      <c r="BM402" s="152" t="s">
        <v>2759</v>
      </c>
    </row>
    <row r="403" spans="2:65" s="14" customFormat="1" x14ac:dyDescent="0.2">
      <c r="B403" s="185"/>
      <c r="D403" s="165" t="s">
        <v>603</v>
      </c>
      <c r="E403" s="186" t="s">
        <v>3</v>
      </c>
      <c r="F403" s="187" t="s">
        <v>2089</v>
      </c>
      <c r="H403" s="186" t="s">
        <v>3</v>
      </c>
      <c r="I403" s="188"/>
      <c r="J403" s="188"/>
      <c r="M403" s="185"/>
      <c r="N403" s="189"/>
      <c r="X403" s="190"/>
      <c r="AT403" s="186" t="s">
        <v>603</v>
      </c>
      <c r="AU403" s="186" t="s">
        <v>164</v>
      </c>
      <c r="AV403" s="14" t="s">
        <v>84</v>
      </c>
      <c r="AW403" s="14" t="s">
        <v>5</v>
      </c>
      <c r="AX403" s="14" t="s">
        <v>76</v>
      </c>
      <c r="AY403" s="186" t="s">
        <v>165</v>
      </c>
    </row>
    <row r="404" spans="2:65" s="12" customFormat="1" x14ac:dyDescent="0.2">
      <c r="B404" s="164"/>
      <c r="D404" s="165" t="s">
        <v>603</v>
      </c>
      <c r="E404" s="166" t="s">
        <v>3</v>
      </c>
      <c r="F404" s="167" t="s">
        <v>2760</v>
      </c>
      <c r="H404" s="168">
        <v>43.09</v>
      </c>
      <c r="I404" s="169"/>
      <c r="J404" s="169"/>
      <c r="M404" s="164"/>
      <c r="N404" s="170"/>
      <c r="X404" s="171"/>
      <c r="AT404" s="166" t="s">
        <v>603</v>
      </c>
      <c r="AU404" s="166" t="s">
        <v>164</v>
      </c>
      <c r="AV404" s="12" t="s">
        <v>86</v>
      </c>
      <c r="AW404" s="12" t="s">
        <v>5</v>
      </c>
      <c r="AX404" s="12" t="s">
        <v>84</v>
      </c>
      <c r="AY404" s="166" t="s">
        <v>165</v>
      </c>
    </row>
    <row r="405" spans="2:65" s="1" customFormat="1" ht="16.5" customHeight="1" x14ac:dyDescent="0.2">
      <c r="B405" s="138"/>
      <c r="C405" s="139" t="s">
        <v>487</v>
      </c>
      <c r="D405" s="139" t="s">
        <v>170</v>
      </c>
      <c r="E405" s="140" t="s">
        <v>2091</v>
      </c>
      <c r="F405" s="141" t="s">
        <v>2092</v>
      </c>
      <c r="G405" s="142" t="s">
        <v>173</v>
      </c>
      <c r="H405" s="143">
        <v>402.9</v>
      </c>
      <c r="I405" s="144"/>
      <c r="J405" s="144"/>
      <c r="K405" s="145">
        <f>ROUND(P405*H405,2)</f>
        <v>0</v>
      </c>
      <c r="L405" s="146"/>
      <c r="M405" s="33"/>
      <c r="N405" s="147" t="s">
        <v>3</v>
      </c>
      <c r="O405" s="148" t="s">
        <v>45</v>
      </c>
      <c r="P405" s="149">
        <f>I405+J405</f>
        <v>0</v>
      </c>
      <c r="Q405" s="149">
        <f>ROUND(I405*H405,2)</f>
        <v>0</v>
      </c>
      <c r="R405" s="149">
        <f>ROUND(J405*H405,2)</f>
        <v>0</v>
      </c>
      <c r="T405" s="150">
        <f>S405*H405</f>
        <v>0</v>
      </c>
      <c r="U405" s="150">
        <v>0</v>
      </c>
      <c r="V405" s="150">
        <f>U405*H405</f>
        <v>0</v>
      </c>
      <c r="W405" s="150">
        <v>0</v>
      </c>
      <c r="X405" s="151">
        <f>W405*H405</f>
        <v>0</v>
      </c>
      <c r="AR405" s="152" t="s">
        <v>174</v>
      </c>
      <c r="AT405" s="152" t="s">
        <v>170</v>
      </c>
      <c r="AU405" s="152" t="s">
        <v>164</v>
      </c>
      <c r="AY405" s="18" t="s">
        <v>165</v>
      </c>
      <c r="BE405" s="153">
        <f>IF(O405="základní",K405,0)</f>
        <v>0</v>
      </c>
      <c r="BF405" s="153">
        <f>IF(O405="snížená",K405,0)</f>
        <v>0</v>
      </c>
      <c r="BG405" s="153">
        <f>IF(O405="zákl. přenesená",K405,0)</f>
        <v>0</v>
      </c>
      <c r="BH405" s="153">
        <f>IF(O405="sníž. přenesená",K405,0)</f>
        <v>0</v>
      </c>
      <c r="BI405" s="153">
        <f>IF(O405="nulová",K405,0)</f>
        <v>0</v>
      </c>
      <c r="BJ405" s="18" t="s">
        <v>84</v>
      </c>
      <c r="BK405" s="153">
        <f>ROUND(P405*H405,2)</f>
        <v>0</v>
      </c>
      <c r="BL405" s="18" t="s">
        <v>174</v>
      </c>
      <c r="BM405" s="152" t="s">
        <v>2761</v>
      </c>
    </row>
    <row r="406" spans="2:65" s="12" customFormat="1" x14ac:dyDescent="0.2">
      <c r="B406" s="164"/>
      <c r="D406" s="165" t="s">
        <v>603</v>
      </c>
      <c r="E406" s="166" t="s">
        <v>3</v>
      </c>
      <c r="F406" s="167" t="s">
        <v>2762</v>
      </c>
      <c r="H406" s="168">
        <v>402.9</v>
      </c>
      <c r="I406" s="169"/>
      <c r="J406" s="169"/>
      <c r="M406" s="164"/>
      <c r="N406" s="170"/>
      <c r="X406" s="171"/>
      <c r="AT406" s="166" t="s">
        <v>603</v>
      </c>
      <c r="AU406" s="166" t="s">
        <v>164</v>
      </c>
      <c r="AV406" s="12" t="s">
        <v>86</v>
      </c>
      <c r="AW406" s="12" t="s">
        <v>5</v>
      </c>
      <c r="AX406" s="12" t="s">
        <v>84</v>
      </c>
      <c r="AY406" s="166" t="s">
        <v>165</v>
      </c>
    </row>
    <row r="407" spans="2:65" s="1" customFormat="1" ht="33" customHeight="1" x14ac:dyDescent="0.2">
      <c r="B407" s="138"/>
      <c r="C407" s="139" t="s">
        <v>491</v>
      </c>
      <c r="D407" s="139" t="s">
        <v>170</v>
      </c>
      <c r="E407" s="140" t="s">
        <v>2110</v>
      </c>
      <c r="F407" s="141" t="s">
        <v>2111</v>
      </c>
      <c r="G407" s="142" t="s">
        <v>173</v>
      </c>
      <c r="H407" s="143">
        <v>603.04</v>
      </c>
      <c r="I407" s="144"/>
      <c r="J407" s="144"/>
      <c r="K407" s="145">
        <f>ROUND(P407*H407,2)</f>
        <v>0</v>
      </c>
      <c r="L407" s="146"/>
      <c r="M407" s="33"/>
      <c r="N407" s="147" t="s">
        <v>3</v>
      </c>
      <c r="O407" s="148" t="s">
        <v>45</v>
      </c>
      <c r="P407" s="149">
        <f>I407+J407</f>
        <v>0</v>
      </c>
      <c r="Q407" s="149">
        <f>ROUND(I407*H407,2)</f>
        <v>0</v>
      </c>
      <c r="R407" s="149">
        <f>ROUND(J407*H407,2)</f>
        <v>0</v>
      </c>
      <c r="T407" s="150">
        <f>S407*H407</f>
        <v>0</v>
      </c>
      <c r="U407" s="150">
        <v>0.15540000000000001</v>
      </c>
      <c r="V407" s="150">
        <f>U407*H407</f>
        <v>93.712416000000005</v>
      </c>
      <c r="W407" s="150">
        <v>0</v>
      </c>
      <c r="X407" s="151">
        <f>W407*H407</f>
        <v>0</v>
      </c>
      <c r="AR407" s="152" t="s">
        <v>174</v>
      </c>
      <c r="AT407" s="152" t="s">
        <v>170</v>
      </c>
      <c r="AU407" s="152" t="s">
        <v>164</v>
      </c>
      <c r="AY407" s="18" t="s">
        <v>165</v>
      </c>
      <c r="BE407" s="153">
        <f>IF(O407="základní",K407,0)</f>
        <v>0</v>
      </c>
      <c r="BF407" s="153">
        <f>IF(O407="snížená",K407,0)</f>
        <v>0</v>
      </c>
      <c r="BG407" s="153">
        <f>IF(O407="zákl. přenesená",K407,0)</f>
        <v>0</v>
      </c>
      <c r="BH407" s="153">
        <f>IF(O407="sníž. přenesená",K407,0)</f>
        <v>0</v>
      </c>
      <c r="BI407" s="153">
        <f>IF(O407="nulová",K407,0)</f>
        <v>0</v>
      </c>
      <c r="BJ407" s="18" t="s">
        <v>84</v>
      </c>
      <c r="BK407" s="153">
        <f>ROUND(P407*H407,2)</f>
        <v>0</v>
      </c>
      <c r="BL407" s="18" t="s">
        <v>174</v>
      </c>
      <c r="BM407" s="152" t="s">
        <v>2763</v>
      </c>
    </row>
    <row r="408" spans="2:65" s="14" customFormat="1" x14ac:dyDescent="0.2">
      <c r="B408" s="185"/>
      <c r="D408" s="165" t="s">
        <v>603</v>
      </c>
      <c r="E408" s="186" t="s">
        <v>3</v>
      </c>
      <c r="F408" s="187" t="s">
        <v>2764</v>
      </c>
      <c r="H408" s="186" t="s">
        <v>3</v>
      </c>
      <c r="I408" s="188"/>
      <c r="J408" s="188"/>
      <c r="M408" s="185"/>
      <c r="N408" s="189"/>
      <c r="X408" s="190"/>
      <c r="AT408" s="186" t="s">
        <v>603</v>
      </c>
      <c r="AU408" s="186" t="s">
        <v>164</v>
      </c>
      <c r="AV408" s="14" t="s">
        <v>84</v>
      </c>
      <c r="AW408" s="14" t="s">
        <v>5</v>
      </c>
      <c r="AX408" s="14" t="s">
        <v>76</v>
      </c>
      <c r="AY408" s="186" t="s">
        <v>165</v>
      </c>
    </row>
    <row r="409" spans="2:65" s="12" customFormat="1" x14ac:dyDescent="0.2">
      <c r="B409" s="164"/>
      <c r="D409" s="165" t="s">
        <v>603</v>
      </c>
      <c r="E409" s="166" t="s">
        <v>3</v>
      </c>
      <c r="F409" s="167" t="s">
        <v>1135</v>
      </c>
      <c r="H409" s="168">
        <v>262</v>
      </c>
      <c r="I409" s="169"/>
      <c r="J409" s="169"/>
      <c r="M409" s="164"/>
      <c r="N409" s="170"/>
      <c r="X409" s="171"/>
      <c r="AT409" s="166" t="s">
        <v>603</v>
      </c>
      <c r="AU409" s="166" t="s">
        <v>164</v>
      </c>
      <c r="AV409" s="12" t="s">
        <v>86</v>
      </c>
      <c r="AW409" s="12" t="s">
        <v>5</v>
      </c>
      <c r="AX409" s="12" t="s">
        <v>76</v>
      </c>
      <c r="AY409" s="166" t="s">
        <v>165</v>
      </c>
    </row>
    <row r="410" spans="2:65" s="14" customFormat="1" x14ac:dyDescent="0.2">
      <c r="B410" s="185"/>
      <c r="D410" s="165" t="s">
        <v>603</v>
      </c>
      <c r="E410" s="186" t="s">
        <v>3</v>
      </c>
      <c r="F410" s="187" t="s">
        <v>2113</v>
      </c>
      <c r="H410" s="186" t="s">
        <v>3</v>
      </c>
      <c r="I410" s="188"/>
      <c r="J410" s="188"/>
      <c r="M410" s="185"/>
      <c r="N410" s="189"/>
      <c r="X410" s="190"/>
      <c r="AT410" s="186" t="s">
        <v>603</v>
      </c>
      <c r="AU410" s="186" t="s">
        <v>164</v>
      </c>
      <c r="AV410" s="14" t="s">
        <v>84</v>
      </c>
      <c r="AW410" s="14" t="s">
        <v>5</v>
      </c>
      <c r="AX410" s="14" t="s">
        <v>76</v>
      </c>
      <c r="AY410" s="186" t="s">
        <v>165</v>
      </c>
    </row>
    <row r="411" spans="2:65" s="12" customFormat="1" x14ac:dyDescent="0.2">
      <c r="B411" s="164"/>
      <c r="D411" s="165" t="s">
        <v>603</v>
      </c>
      <c r="E411" s="166" t="s">
        <v>3</v>
      </c>
      <c r="F411" s="167" t="s">
        <v>2765</v>
      </c>
      <c r="H411" s="168">
        <v>9.5</v>
      </c>
      <c r="I411" s="169"/>
      <c r="J411" s="169"/>
      <c r="M411" s="164"/>
      <c r="N411" s="170"/>
      <c r="X411" s="171"/>
      <c r="AT411" s="166" t="s">
        <v>603</v>
      </c>
      <c r="AU411" s="166" t="s">
        <v>164</v>
      </c>
      <c r="AV411" s="12" t="s">
        <v>86</v>
      </c>
      <c r="AW411" s="12" t="s">
        <v>5</v>
      </c>
      <c r="AX411" s="12" t="s">
        <v>76</v>
      </c>
      <c r="AY411" s="166" t="s">
        <v>165</v>
      </c>
    </row>
    <row r="412" spans="2:65" s="14" customFormat="1" x14ac:dyDescent="0.2">
      <c r="B412" s="185"/>
      <c r="D412" s="165" t="s">
        <v>603</v>
      </c>
      <c r="E412" s="186" t="s">
        <v>3</v>
      </c>
      <c r="F412" s="187" t="s">
        <v>2115</v>
      </c>
      <c r="H412" s="186" t="s">
        <v>3</v>
      </c>
      <c r="I412" s="188"/>
      <c r="J412" s="188"/>
      <c r="M412" s="185"/>
      <c r="N412" s="189"/>
      <c r="X412" s="190"/>
      <c r="AT412" s="186" t="s">
        <v>603</v>
      </c>
      <c r="AU412" s="186" t="s">
        <v>164</v>
      </c>
      <c r="AV412" s="14" t="s">
        <v>84</v>
      </c>
      <c r="AW412" s="14" t="s">
        <v>5</v>
      </c>
      <c r="AX412" s="14" t="s">
        <v>76</v>
      </c>
      <c r="AY412" s="186" t="s">
        <v>165</v>
      </c>
    </row>
    <row r="413" spans="2:65" s="12" customFormat="1" x14ac:dyDescent="0.2">
      <c r="B413" s="164"/>
      <c r="D413" s="165" t="s">
        <v>603</v>
      </c>
      <c r="E413" s="166" t="s">
        <v>3</v>
      </c>
      <c r="F413" s="167" t="s">
        <v>2766</v>
      </c>
      <c r="H413" s="168">
        <v>2</v>
      </c>
      <c r="I413" s="169"/>
      <c r="J413" s="169"/>
      <c r="M413" s="164"/>
      <c r="N413" s="170"/>
      <c r="X413" s="171"/>
      <c r="AT413" s="166" t="s">
        <v>603</v>
      </c>
      <c r="AU413" s="166" t="s">
        <v>164</v>
      </c>
      <c r="AV413" s="12" t="s">
        <v>86</v>
      </c>
      <c r="AW413" s="12" t="s">
        <v>5</v>
      </c>
      <c r="AX413" s="12" t="s">
        <v>76</v>
      </c>
      <c r="AY413" s="166" t="s">
        <v>165</v>
      </c>
    </row>
    <row r="414" spans="2:65" s="14" customFormat="1" x14ac:dyDescent="0.2">
      <c r="B414" s="185"/>
      <c r="D414" s="165" t="s">
        <v>603</v>
      </c>
      <c r="E414" s="186" t="s">
        <v>3</v>
      </c>
      <c r="F414" s="187" t="s">
        <v>2767</v>
      </c>
      <c r="H414" s="186" t="s">
        <v>3</v>
      </c>
      <c r="I414" s="188"/>
      <c r="J414" s="188"/>
      <c r="M414" s="185"/>
      <c r="N414" s="189"/>
      <c r="X414" s="190"/>
      <c r="AT414" s="186" t="s">
        <v>603</v>
      </c>
      <c r="AU414" s="186" t="s">
        <v>164</v>
      </c>
      <c r="AV414" s="14" t="s">
        <v>84</v>
      </c>
      <c r="AW414" s="14" t="s">
        <v>5</v>
      </c>
      <c r="AX414" s="14" t="s">
        <v>76</v>
      </c>
      <c r="AY414" s="186" t="s">
        <v>165</v>
      </c>
    </row>
    <row r="415" spans="2:65" s="12" customFormat="1" x14ac:dyDescent="0.2">
      <c r="B415" s="164"/>
      <c r="D415" s="165" t="s">
        <v>603</v>
      </c>
      <c r="E415" s="166" t="s">
        <v>3</v>
      </c>
      <c r="F415" s="167" t="s">
        <v>2768</v>
      </c>
      <c r="H415" s="168">
        <v>329.54</v>
      </c>
      <c r="I415" s="169"/>
      <c r="J415" s="169"/>
      <c r="M415" s="164"/>
      <c r="N415" s="170"/>
      <c r="X415" s="171"/>
      <c r="AT415" s="166" t="s">
        <v>603</v>
      </c>
      <c r="AU415" s="166" t="s">
        <v>164</v>
      </c>
      <c r="AV415" s="12" t="s">
        <v>86</v>
      </c>
      <c r="AW415" s="12" t="s">
        <v>5</v>
      </c>
      <c r="AX415" s="12" t="s">
        <v>76</v>
      </c>
      <c r="AY415" s="166" t="s">
        <v>165</v>
      </c>
    </row>
    <row r="416" spans="2:65" s="13" customFormat="1" x14ac:dyDescent="0.2">
      <c r="B416" s="172"/>
      <c r="D416" s="165" t="s">
        <v>603</v>
      </c>
      <c r="E416" s="173" t="s">
        <v>3</v>
      </c>
      <c r="F416" s="174" t="s">
        <v>606</v>
      </c>
      <c r="H416" s="175">
        <v>603.04</v>
      </c>
      <c r="I416" s="176"/>
      <c r="J416" s="176"/>
      <c r="M416" s="172"/>
      <c r="N416" s="177"/>
      <c r="X416" s="178"/>
      <c r="AT416" s="173" t="s">
        <v>603</v>
      </c>
      <c r="AU416" s="173" t="s">
        <v>164</v>
      </c>
      <c r="AV416" s="13" t="s">
        <v>174</v>
      </c>
      <c r="AW416" s="13" t="s">
        <v>5</v>
      </c>
      <c r="AX416" s="13" t="s">
        <v>84</v>
      </c>
      <c r="AY416" s="173" t="s">
        <v>165</v>
      </c>
    </row>
    <row r="417" spans="2:65" s="1" customFormat="1" ht="16.5" customHeight="1" x14ac:dyDescent="0.2">
      <c r="B417" s="138"/>
      <c r="C417" s="154" t="s">
        <v>495</v>
      </c>
      <c r="D417" s="154" t="s">
        <v>162</v>
      </c>
      <c r="E417" s="155" t="s">
        <v>2124</v>
      </c>
      <c r="F417" s="156" t="s">
        <v>2125</v>
      </c>
      <c r="G417" s="157" t="s">
        <v>173</v>
      </c>
      <c r="H417" s="158">
        <v>346.017</v>
      </c>
      <c r="I417" s="159"/>
      <c r="J417" s="160"/>
      <c r="K417" s="161">
        <f>ROUND(P417*H417,2)</f>
        <v>0</v>
      </c>
      <c r="L417" s="160"/>
      <c r="M417" s="162"/>
      <c r="N417" s="163" t="s">
        <v>3</v>
      </c>
      <c r="O417" s="148" t="s">
        <v>45</v>
      </c>
      <c r="P417" s="149">
        <f>I417+J417</f>
        <v>0</v>
      </c>
      <c r="Q417" s="149">
        <f>ROUND(I417*H417,2)</f>
        <v>0</v>
      </c>
      <c r="R417" s="149">
        <f>ROUND(J417*H417,2)</f>
        <v>0</v>
      </c>
      <c r="T417" s="150">
        <f>S417*H417</f>
        <v>0</v>
      </c>
      <c r="U417" s="150">
        <v>0.08</v>
      </c>
      <c r="V417" s="150">
        <f>U417*H417</f>
        <v>27.681360000000002</v>
      </c>
      <c r="W417" s="150">
        <v>0</v>
      </c>
      <c r="X417" s="151">
        <f>W417*H417</f>
        <v>0</v>
      </c>
      <c r="AR417" s="152" t="s">
        <v>193</v>
      </c>
      <c r="AT417" s="152" t="s">
        <v>162</v>
      </c>
      <c r="AU417" s="152" t="s">
        <v>164</v>
      </c>
      <c r="AY417" s="18" t="s">
        <v>165</v>
      </c>
      <c r="BE417" s="153">
        <f>IF(O417="základní",K417,0)</f>
        <v>0</v>
      </c>
      <c r="BF417" s="153">
        <f>IF(O417="snížená",K417,0)</f>
        <v>0</v>
      </c>
      <c r="BG417" s="153">
        <f>IF(O417="zákl. přenesená",K417,0)</f>
        <v>0</v>
      </c>
      <c r="BH417" s="153">
        <f>IF(O417="sníž. přenesená",K417,0)</f>
        <v>0</v>
      </c>
      <c r="BI417" s="153">
        <f>IF(O417="nulová",K417,0)</f>
        <v>0</v>
      </c>
      <c r="BJ417" s="18" t="s">
        <v>84</v>
      </c>
      <c r="BK417" s="153">
        <f>ROUND(P417*H417,2)</f>
        <v>0</v>
      </c>
      <c r="BL417" s="18" t="s">
        <v>174</v>
      </c>
      <c r="BM417" s="152" t="s">
        <v>2769</v>
      </c>
    </row>
    <row r="418" spans="2:65" s="12" customFormat="1" x14ac:dyDescent="0.2">
      <c r="B418" s="164"/>
      <c r="D418" s="165" t="s">
        <v>603</v>
      </c>
      <c r="E418" s="166" t="s">
        <v>3</v>
      </c>
      <c r="F418" s="167" t="s">
        <v>2770</v>
      </c>
      <c r="H418" s="168">
        <v>346.017</v>
      </c>
      <c r="I418" s="169"/>
      <c r="J418" s="169"/>
      <c r="M418" s="164"/>
      <c r="N418" s="170"/>
      <c r="X418" s="171"/>
      <c r="AT418" s="166" t="s">
        <v>603</v>
      </c>
      <c r="AU418" s="166" t="s">
        <v>164</v>
      </c>
      <c r="AV418" s="12" t="s">
        <v>86</v>
      </c>
      <c r="AW418" s="12" t="s">
        <v>5</v>
      </c>
      <c r="AX418" s="12" t="s">
        <v>84</v>
      </c>
      <c r="AY418" s="166" t="s">
        <v>165</v>
      </c>
    </row>
    <row r="419" spans="2:65" s="1" customFormat="1" ht="16.5" customHeight="1" x14ac:dyDescent="0.2">
      <c r="B419" s="138"/>
      <c r="C419" s="154" t="s">
        <v>499</v>
      </c>
      <c r="D419" s="154" t="s">
        <v>162</v>
      </c>
      <c r="E419" s="155" t="s">
        <v>2132</v>
      </c>
      <c r="F419" s="156" t="s">
        <v>2771</v>
      </c>
      <c r="G419" s="157" t="s">
        <v>173</v>
      </c>
      <c r="H419" s="158">
        <v>275.10000000000002</v>
      </c>
      <c r="I419" s="159"/>
      <c r="J419" s="160"/>
      <c r="K419" s="161">
        <f>ROUND(P419*H419,2)</f>
        <v>0</v>
      </c>
      <c r="L419" s="160"/>
      <c r="M419" s="162"/>
      <c r="N419" s="163" t="s">
        <v>3</v>
      </c>
      <c r="O419" s="148" t="s">
        <v>45</v>
      </c>
      <c r="P419" s="149">
        <f>I419+J419</f>
        <v>0</v>
      </c>
      <c r="Q419" s="149">
        <f>ROUND(I419*H419,2)</f>
        <v>0</v>
      </c>
      <c r="R419" s="149">
        <f>ROUND(J419*H419,2)</f>
        <v>0</v>
      </c>
      <c r="T419" s="150">
        <f>S419*H419</f>
        <v>0</v>
      </c>
      <c r="U419" s="150">
        <v>5.6120000000000003E-2</v>
      </c>
      <c r="V419" s="150">
        <f>U419*H419</f>
        <v>15.438612000000003</v>
      </c>
      <c r="W419" s="150">
        <v>0</v>
      </c>
      <c r="X419" s="151">
        <f>W419*H419</f>
        <v>0</v>
      </c>
      <c r="AR419" s="152" t="s">
        <v>193</v>
      </c>
      <c r="AT419" s="152" t="s">
        <v>162</v>
      </c>
      <c r="AU419" s="152" t="s">
        <v>164</v>
      </c>
      <c r="AY419" s="18" t="s">
        <v>165</v>
      </c>
      <c r="BE419" s="153">
        <f>IF(O419="základní",K419,0)</f>
        <v>0</v>
      </c>
      <c r="BF419" s="153">
        <f>IF(O419="snížená",K419,0)</f>
        <v>0</v>
      </c>
      <c r="BG419" s="153">
        <f>IF(O419="zákl. přenesená",K419,0)</f>
        <v>0</v>
      </c>
      <c r="BH419" s="153">
        <f>IF(O419="sníž. přenesená",K419,0)</f>
        <v>0</v>
      </c>
      <c r="BI419" s="153">
        <f>IF(O419="nulová",K419,0)</f>
        <v>0</v>
      </c>
      <c r="BJ419" s="18" t="s">
        <v>84</v>
      </c>
      <c r="BK419" s="153">
        <f>ROUND(P419*H419,2)</f>
        <v>0</v>
      </c>
      <c r="BL419" s="18" t="s">
        <v>174</v>
      </c>
      <c r="BM419" s="152" t="s">
        <v>2772</v>
      </c>
    </row>
    <row r="420" spans="2:65" s="14" customFormat="1" x14ac:dyDescent="0.2">
      <c r="B420" s="185"/>
      <c r="D420" s="165" t="s">
        <v>603</v>
      </c>
      <c r="E420" s="186" t="s">
        <v>3</v>
      </c>
      <c r="F420" s="187" t="s">
        <v>2773</v>
      </c>
      <c r="H420" s="186" t="s">
        <v>3</v>
      </c>
      <c r="I420" s="188"/>
      <c r="J420" s="188"/>
      <c r="M420" s="185"/>
      <c r="N420" s="189"/>
      <c r="X420" s="190"/>
      <c r="AT420" s="186" t="s">
        <v>603</v>
      </c>
      <c r="AU420" s="186" t="s">
        <v>164</v>
      </c>
      <c r="AV420" s="14" t="s">
        <v>84</v>
      </c>
      <c r="AW420" s="14" t="s">
        <v>5</v>
      </c>
      <c r="AX420" s="14" t="s">
        <v>76</v>
      </c>
      <c r="AY420" s="186" t="s">
        <v>165</v>
      </c>
    </row>
    <row r="421" spans="2:65" s="12" customFormat="1" x14ac:dyDescent="0.2">
      <c r="B421" s="164"/>
      <c r="D421" s="165" t="s">
        <v>603</v>
      </c>
      <c r="E421" s="166" t="s">
        <v>3</v>
      </c>
      <c r="F421" s="167" t="s">
        <v>2774</v>
      </c>
      <c r="H421" s="168">
        <v>275.10000000000002</v>
      </c>
      <c r="I421" s="169"/>
      <c r="J421" s="169"/>
      <c r="M421" s="164"/>
      <c r="N421" s="170"/>
      <c r="X421" s="171"/>
      <c r="AT421" s="166" t="s">
        <v>603</v>
      </c>
      <c r="AU421" s="166" t="s">
        <v>164</v>
      </c>
      <c r="AV421" s="12" t="s">
        <v>86</v>
      </c>
      <c r="AW421" s="12" t="s">
        <v>5</v>
      </c>
      <c r="AX421" s="12" t="s">
        <v>84</v>
      </c>
      <c r="AY421" s="166" t="s">
        <v>165</v>
      </c>
    </row>
    <row r="422" spans="2:65" s="1" customFormat="1" ht="24.15" customHeight="1" x14ac:dyDescent="0.2">
      <c r="B422" s="138"/>
      <c r="C422" s="154" t="s">
        <v>503</v>
      </c>
      <c r="D422" s="154" t="s">
        <v>162</v>
      </c>
      <c r="E422" s="155" t="s">
        <v>2128</v>
      </c>
      <c r="F422" s="156" t="s">
        <v>2775</v>
      </c>
      <c r="G422" s="157" t="s">
        <v>173</v>
      </c>
      <c r="H422" s="158">
        <v>2</v>
      </c>
      <c r="I422" s="159"/>
      <c r="J422" s="160"/>
      <c r="K422" s="161">
        <f>ROUND(P422*H422,2)</f>
        <v>0</v>
      </c>
      <c r="L422" s="160"/>
      <c r="M422" s="162"/>
      <c r="N422" s="163" t="s">
        <v>3</v>
      </c>
      <c r="O422" s="148" t="s">
        <v>45</v>
      </c>
      <c r="P422" s="149">
        <f>I422+J422</f>
        <v>0</v>
      </c>
      <c r="Q422" s="149">
        <f>ROUND(I422*H422,2)</f>
        <v>0</v>
      </c>
      <c r="R422" s="149">
        <f>ROUND(J422*H422,2)</f>
        <v>0</v>
      </c>
      <c r="T422" s="150">
        <f>S422*H422</f>
        <v>0</v>
      </c>
      <c r="U422" s="150">
        <v>6.5670000000000006E-2</v>
      </c>
      <c r="V422" s="150">
        <f>U422*H422</f>
        <v>0.13134000000000001</v>
      </c>
      <c r="W422" s="150">
        <v>0</v>
      </c>
      <c r="X422" s="151">
        <f>W422*H422</f>
        <v>0</v>
      </c>
      <c r="AR422" s="152" t="s">
        <v>193</v>
      </c>
      <c r="AT422" s="152" t="s">
        <v>162</v>
      </c>
      <c r="AU422" s="152" t="s">
        <v>164</v>
      </c>
      <c r="AY422" s="18" t="s">
        <v>165</v>
      </c>
      <c r="BE422" s="153">
        <f>IF(O422="základní",K422,0)</f>
        <v>0</v>
      </c>
      <c r="BF422" s="153">
        <f>IF(O422="snížená",K422,0)</f>
        <v>0</v>
      </c>
      <c r="BG422" s="153">
        <f>IF(O422="zákl. přenesená",K422,0)</f>
        <v>0</v>
      </c>
      <c r="BH422" s="153">
        <f>IF(O422="sníž. přenesená",K422,0)</f>
        <v>0</v>
      </c>
      <c r="BI422" s="153">
        <f>IF(O422="nulová",K422,0)</f>
        <v>0</v>
      </c>
      <c r="BJ422" s="18" t="s">
        <v>84</v>
      </c>
      <c r="BK422" s="153">
        <f>ROUND(P422*H422,2)</f>
        <v>0</v>
      </c>
      <c r="BL422" s="18" t="s">
        <v>174</v>
      </c>
      <c r="BM422" s="152" t="s">
        <v>2776</v>
      </c>
    </row>
    <row r="423" spans="2:65" s="14" customFormat="1" x14ac:dyDescent="0.2">
      <c r="B423" s="185"/>
      <c r="D423" s="165" t="s">
        <v>603</v>
      </c>
      <c r="E423" s="186" t="s">
        <v>3</v>
      </c>
      <c r="F423" s="187" t="s">
        <v>2777</v>
      </c>
      <c r="H423" s="186" t="s">
        <v>3</v>
      </c>
      <c r="I423" s="188"/>
      <c r="J423" s="188"/>
      <c r="M423" s="185"/>
      <c r="N423" s="189"/>
      <c r="X423" s="190"/>
      <c r="AT423" s="186" t="s">
        <v>603</v>
      </c>
      <c r="AU423" s="186" t="s">
        <v>164</v>
      </c>
      <c r="AV423" s="14" t="s">
        <v>84</v>
      </c>
      <c r="AW423" s="14" t="s">
        <v>5</v>
      </c>
      <c r="AX423" s="14" t="s">
        <v>76</v>
      </c>
      <c r="AY423" s="186" t="s">
        <v>165</v>
      </c>
    </row>
    <row r="424" spans="2:65" s="12" customFormat="1" x14ac:dyDescent="0.2">
      <c r="B424" s="164"/>
      <c r="D424" s="165" t="s">
        <v>603</v>
      </c>
      <c r="E424" s="166" t="s">
        <v>3</v>
      </c>
      <c r="F424" s="167" t="s">
        <v>84</v>
      </c>
      <c r="H424" s="168">
        <v>1</v>
      </c>
      <c r="I424" s="169"/>
      <c r="J424" s="169"/>
      <c r="M424" s="164"/>
      <c r="N424" s="170"/>
      <c r="X424" s="171"/>
      <c r="AT424" s="166" t="s">
        <v>603</v>
      </c>
      <c r="AU424" s="166" t="s">
        <v>164</v>
      </c>
      <c r="AV424" s="12" t="s">
        <v>86</v>
      </c>
      <c r="AW424" s="12" t="s">
        <v>5</v>
      </c>
      <c r="AX424" s="12" t="s">
        <v>76</v>
      </c>
      <c r="AY424" s="166" t="s">
        <v>165</v>
      </c>
    </row>
    <row r="425" spans="2:65" s="14" customFormat="1" x14ac:dyDescent="0.2">
      <c r="B425" s="185"/>
      <c r="D425" s="165" t="s">
        <v>603</v>
      </c>
      <c r="E425" s="186" t="s">
        <v>3</v>
      </c>
      <c r="F425" s="187" t="s">
        <v>2778</v>
      </c>
      <c r="H425" s="186" t="s">
        <v>3</v>
      </c>
      <c r="I425" s="188"/>
      <c r="J425" s="188"/>
      <c r="M425" s="185"/>
      <c r="N425" s="189"/>
      <c r="X425" s="190"/>
      <c r="AT425" s="186" t="s">
        <v>603</v>
      </c>
      <c r="AU425" s="186" t="s">
        <v>164</v>
      </c>
      <c r="AV425" s="14" t="s">
        <v>84</v>
      </c>
      <c r="AW425" s="14" t="s">
        <v>5</v>
      </c>
      <c r="AX425" s="14" t="s">
        <v>76</v>
      </c>
      <c r="AY425" s="186" t="s">
        <v>165</v>
      </c>
    </row>
    <row r="426" spans="2:65" s="12" customFormat="1" x14ac:dyDescent="0.2">
      <c r="B426" s="164"/>
      <c r="D426" s="165" t="s">
        <v>603</v>
      </c>
      <c r="E426" s="166" t="s">
        <v>3</v>
      </c>
      <c r="F426" s="167" t="s">
        <v>84</v>
      </c>
      <c r="H426" s="168">
        <v>1</v>
      </c>
      <c r="I426" s="169"/>
      <c r="J426" s="169"/>
      <c r="M426" s="164"/>
      <c r="N426" s="170"/>
      <c r="X426" s="171"/>
      <c r="AT426" s="166" t="s">
        <v>603</v>
      </c>
      <c r="AU426" s="166" t="s">
        <v>164</v>
      </c>
      <c r="AV426" s="12" t="s">
        <v>86</v>
      </c>
      <c r="AW426" s="12" t="s">
        <v>5</v>
      </c>
      <c r="AX426" s="12" t="s">
        <v>76</v>
      </c>
      <c r="AY426" s="166" t="s">
        <v>165</v>
      </c>
    </row>
    <row r="427" spans="2:65" s="13" customFormat="1" x14ac:dyDescent="0.2">
      <c r="B427" s="172"/>
      <c r="D427" s="165" t="s">
        <v>603</v>
      </c>
      <c r="E427" s="173" t="s">
        <v>3</v>
      </c>
      <c r="F427" s="174" t="s">
        <v>606</v>
      </c>
      <c r="H427" s="175">
        <v>2</v>
      </c>
      <c r="I427" s="176"/>
      <c r="J427" s="176"/>
      <c r="M427" s="172"/>
      <c r="N427" s="177"/>
      <c r="X427" s="178"/>
      <c r="AT427" s="173" t="s">
        <v>603</v>
      </c>
      <c r="AU427" s="173" t="s">
        <v>164</v>
      </c>
      <c r="AV427" s="13" t="s">
        <v>174</v>
      </c>
      <c r="AW427" s="13" t="s">
        <v>5</v>
      </c>
      <c r="AX427" s="13" t="s">
        <v>84</v>
      </c>
      <c r="AY427" s="173" t="s">
        <v>165</v>
      </c>
    </row>
    <row r="428" spans="2:65" s="1" customFormat="1" ht="21.75" customHeight="1" x14ac:dyDescent="0.2">
      <c r="B428" s="138"/>
      <c r="C428" s="154" t="s">
        <v>507</v>
      </c>
      <c r="D428" s="154" t="s">
        <v>162</v>
      </c>
      <c r="E428" s="155" t="s">
        <v>2120</v>
      </c>
      <c r="F428" s="156" t="s">
        <v>2121</v>
      </c>
      <c r="G428" s="157" t="s">
        <v>173</v>
      </c>
      <c r="H428" s="158">
        <v>9.9749999999999996</v>
      </c>
      <c r="I428" s="159"/>
      <c r="J428" s="160"/>
      <c r="K428" s="161">
        <f>ROUND(P428*H428,2)</f>
        <v>0</v>
      </c>
      <c r="L428" s="160"/>
      <c r="M428" s="162"/>
      <c r="N428" s="163" t="s">
        <v>3</v>
      </c>
      <c r="O428" s="148" t="s">
        <v>45</v>
      </c>
      <c r="P428" s="149">
        <f>I428+J428</f>
        <v>0</v>
      </c>
      <c r="Q428" s="149">
        <f>ROUND(I428*H428,2)</f>
        <v>0</v>
      </c>
      <c r="R428" s="149">
        <f>ROUND(J428*H428,2)</f>
        <v>0</v>
      </c>
      <c r="T428" s="150">
        <f>S428*H428</f>
        <v>0</v>
      </c>
      <c r="U428" s="150">
        <v>4.8300000000000003E-2</v>
      </c>
      <c r="V428" s="150">
        <f>U428*H428</f>
        <v>0.48179250000000001</v>
      </c>
      <c r="W428" s="150">
        <v>0</v>
      </c>
      <c r="X428" s="151">
        <f>W428*H428</f>
        <v>0</v>
      </c>
      <c r="AR428" s="152" t="s">
        <v>193</v>
      </c>
      <c r="AT428" s="152" t="s">
        <v>162</v>
      </c>
      <c r="AU428" s="152" t="s">
        <v>164</v>
      </c>
      <c r="AY428" s="18" t="s">
        <v>165</v>
      </c>
      <c r="BE428" s="153">
        <f>IF(O428="základní",K428,0)</f>
        <v>0</v>
      </c>
      <c r="BF428" s="153">
        <f>IF(O428="snížená",K428,0)</f>
        <v>0</v>
      </c>
      <c r="BG428" s="153">
        <f>IF(O428="zákl. přenesená",K428,0)</f>
        <v>0</v>
      </c>
      <c r="BH428" s="153">
        <f>IF(O428="sníž. přenesená",K428,0)</f>
        <v>0</v>
      </c>
      <c r="BI428" s="153">
        <f>IF(O428="nulová",K428,0)</f>
        <v>0</v>
      </c>
      <c r="BJ428" s="18" t="s">
        <v>84</v>
      </c>
      <c r="BK428" s="153">
        <f>ROUND(P428*H428,2)</f>
        <v>0</v>
      </c>
      <c r="BL428" s="18" t="s">
        <v>174</v>
      </c>
      <c r="BM428" s="152" t="s">
        <v>2779</v>
      </c>
    </row>
    <row r="429" spans="2:65" s="12" customFormat="1" x14ac:dyDescent="0.2">
      <c r="B429" s="164"/>
      <c r="D429" s="165" t="s">
        <v>603</v>
      </c>
      <c r="E429" s="166" t="s">
        <v>3</v>
      </c>
      <c r="F429" s="167" t="s">
        <v>2780</v>
      </c>
      <c r="H429" s="168">
        <v>9.9749999999999996</v>
      </c>
      <c r="I429" s="169"/>
      <c r="J429" s="169"/>
      <c r="M429" s="164"/>
      <c r="N429" s="170"/>
      <c r="X429" s="171"/>
      <c r="AT429" s="166" t="s">
        <v>603</v>
      </c>
      <c r="AU429" s="166" t="s">
        <v>164</v>
      </c>
      <c r="AV429" s="12" t="s">
        <v>86</v>
      </c>
      <c r="AW429" s="12" t="s">
        <v>5</v>
      </c>
      <c r="AX429" s="12" t="s">
        <v>84</v>
      </c>
      <c r="AY429" s="166" t="s">
        <v>165</v>
      </c>
    </row>
    <row r="430" spans="2:65" s="1" customFormat="1" ht="33" customHeight="1" x14ac:dyDescent="0.2">
      <c r="B430" s="138"/>
      <c r="C430" s="139" t="s">
        <v>511</v>
      </c>
      <c r="D430" s="139" t="s">
        <v>170</v>
      </c>
      <c r="E430" s="140" t="s">
        <v>2136</v>
      </c>
      <c r="F430" s="141" t="s">
        <v>2137</v>
      </c>
      <c r="G430" s="142" t="s">
        <v>173</v>
      </c>
      <c r="H430" s="143">
        <v>7.44</v>
      </c>
      <c r="I430" s="144"/>
      <c r="J430" s="144"/>
      <c r="K430" s="145">
        <f>ROUND(P430*H430,2)</f>
        <v>0</v>
      </c>
      <c r="L430" s="146"/>
      <c r="M430" s="33"/>
      <c r="N430" s="147" t="s">
        <v>3</v>
      </c>
      <c r="O430" s="148" t="s">
        <v>45</v>
      </c>
      <c r="P430" s="149">
        <f>I430+J430</f>
        <v>0</v>
      </c>
      <c r="Q430" s="149">
        <f>ROUND(I430*H430,2)</f>
        <v>0</v>
      </c>
      <c r="R430" s="149">
        <f>ROUND(J430*H430,2)</f>
        <v>0</v>
      </c>
      <c r="T430" s="150">
        <f>S430*H430</f>
        <v>0</v>
      </c>
      <c r="U430" s="150">
        <v>0.1295</v>
      </c>
      <c r="V430" s="150">
        <f>U430*H430</f>
        <v>0.96348000000000011</v>
      </c>
      <c r="W430" s="150">
        <v>0</v>
      </c>
      <c r="X430" s="151">
        <f>W430*H430</f>
        <v>0</v>
      </c>
      <c r="AR430" s="152" t="s">
        <v>174</v>
      </c>
      <c r="AT430" s="152" t="s">
        <v>170</v>
      </c>
      <c r="AU430" s="152" t="s">
        <v>164</v>
      </c>
      <c r="AY430" s="18" t="s">
        <v>165</v>
      </c>
      <c r="BE430" s="153">
        <f>IF(O430="základní",K430,0)</f>
        <v>0</v>
      </c>
      <c r="BF430" s="153">
        <f>IF(O430="snížená",K430,0)</f>
        <v>0</v>
      </c>
      <c r="BG430" s="153">
        <f>IF(O430="zákl. přenesená",K430,0)</f>
        <v>0</v>
      </c>
      <c r="BH430" s="153">
        <f>IF(O430="sníž. přenesená",K430,0)</f>
        <v>0</v>
      </c>
      <c r="BI430" s="153">
        <f>IF(O430="nulová",K430,0)</f>
        <v>0</v>
      </c>
      <c r="BJ430" s="18" t="s">
        <v>84</v>
      </c>
      <c r="BK430" s="153">
        <f>ROUND(P430*H430,2)</f>
        <v>0</v>
      </c>
      <c r="BL430" s="18" t="s">
        <v>174</v>
      </c>
      <c r="BM430" s="152" t="s">
        <v>2781</v>
      </c>
    </row>
    <row r="431" spans="2:65" s="14" customFormat="1" x14ac:dyDescent="0.2">
      <c r="B431" s="185"/>
      <c r="D431" s="165" t="s">
        <v>603</v>
      </c>
      <c r="E431" s="186" t="s">
        <v>3</v>
      </c>
      <c r="F431" s="187" t="s">
        <v>2782</v>
      </c>
      <c r="H431" s="186" t="s">
        <v>3</v>
      </c>
      <c r="I431" s="188"/>
      <c r="J431" s="188"/>
      <c r="M431" s="185"/>
      <c r="N431" s="189"/>
      <c r="X431" s="190"/>
      <c r="AT431" s="186" t="s">
        <v>603</v>
      </c>
      <c r="AU431" s="186" t="s">
        <v>164</v>
      </c>
      <c r="AV431" s="14" t="s">
        <v>84</v>
      </c>
      <c r="AW431" s="14" t="s">
        <v>5</v>
      </c>
      <c r="AX431" s="14" t="s">
        <v>76</v>
      </c>
      <c r="AY431" s="186" t="s">
        <v>165</v>
      </c>
    </row>
    <row r="432" spans="2:65" s="12" customFormat="1" x14ac:dyDescent="0.2">
      <c r="B432" s="164"/>
      <c r="D432" s="165" t="s">
        <v>603</v>
      </c>
      <c r="E432" s="166" t="s">
        <v>3</v>
      </c>
      <c r="F432" s="167" t="s">
        <v>2783</v>
      </c>
      <c r="H432" s="168">
        <v>7.44</v>
      </c>
      <c r="I432" s="169"/>
      <c r="J432" s="169"/>
      <c r="M432" s="164"/>
      <c r="N432" s="170"/>
      <c r="X432" s="171"/>
      <c r="AT432" s="166" t="s">
        <v>603</v>
      </c>
      <c r="AU432" s="166" t="s">
        <v>164</v>
      </c>
      <c r="AV432" s="12" t="s">
        <v>86</v>
      </c>
      <c r="AW432" s="12" t="s">
        <v>5</v>
      </c>
      <c r="AX432" s="12" t="s">
        <v>76</v>
      </c>
      <c r="AY432" s="166" t="s">
        <v>165</v>
      </c>
    </row>
    <row r="433" spans="2:65" s="13" customFormat="1" x14ac:dyDescent="0.2">
      <c r="B433" s="172"/>
      <c r="D433" s="165" t="s">
        <v>603</v>
      </c>
      <c r="E433" s="173" t="s">
        <v>3</v>
      </c>
      <c r="F433" s="174" t="s">
        <v>606</v>
      </c>
      <c r="H433" s="175">
        <v>7.44</v>
      </c>
      <c r="I433" s="176"/>
      <c r="J433" s="176"/>
      <c r="M433" s="172"/>
      <c r="N433" s="177"/>
      <c r="X433" s="178"/>
      <c r="AT433" s="173" t="s">
        <v>603</v>
      </c>
      <c r="AU433" s="173" t="s">
        <v>164</v>
      </c>
      <c r="AV433" s="13" t="s">
        <v>174</v>
      </c>
      <c r="AW433" s="13" t="s">
        <v>5</v>
      </c>
      <c r="AX433" s="13" t="s">
        <v>84</v>
      </c>
      <c r="AY433" s="173" t="s">
        <v>165</v>
      </c>
    </row>
    <row r="434" spans="2:65" s="1" customFormat="1" ht="16.5" customHeight="1" x14ac:dyDescent="0.2">
      <c r="B434" s="138"/>
      <c r="C434" s="154" t="s">
        <v>515</v>
      </c>
      <c r="D434" s="154" t="s">
        <v>162</v>
      </c>
      <c r="E434" s="155" t="s">
        <v>2141</v>
      </c>
      <c r="F434" s="156" t="s">
        <v>2142</v>
      </c>
      <c r="G434" s="157" t="s">
        <v>173</v>
      </c>
      <c r="H434" s="158">
        <v>7.8120000000000003</v>
      </c>
      <c r="I434" s="159"/>
      <c r="J434" s="160"/>
      <c r="K434" s="161">
        <f>ROUND(P434*H434,2)</f>
        <v>0</v>
      </c>
      <c r="L434" s="160"/>
      <c r="M434" s="162"/>
      <c r="N434" s="163" t="s">
        <v>3</v>
      </c>
      <c r="O434" s="148" t="s">
        <v>45</v>
      </c>
      <c r="P434" s="149">
        <f>I434+J434</f>
        <v>0</v>
      </c>
      <c r="Q434" s="149">
        <f>ROUND(I434*H434,2)</f>
        <v>0</v>
      </c>
      <c r="R434" s="149">
        <f>ROUND(J434*H434,2)</f>
        <v>0</v>
      </c>
      <c r="T434" s="150">
        <f>S434*H434</f>
        <v>0</v>
      </c>
      <c r="U434" s="150">
        <v>2.4E-2</v>
      </c>
      <c r="V434" s="150">
        <f>U434*H434</f>
        <v>0.18748800000000002</v>
      </c>
      <c r="W434" s="150">
        <v>0</v>
      </c>
      <c r="X434" s="151">
        <f>W434*H434</f>
        <v>0</v>
      </c>
      <c r="AR434" s="152" t="s">
        <v>193</v>
      </c>
      <c r="AT434" s="152" t="s">
        <v>162</v>
      </c>
      <c r="AU434" s="152" t="s">
        <v>164</v>
      </c>
      <c r="AY434" s="18" t="s">
        <v>165</v>
      </c>
      <c r="BE434" s="153">
        <f>IF(O434="základní",K434,0)</f>
        <v>0</v>
      </c>
      <c r="BF434" s="153">
        <f>IF(O434="snížená",K434,0)</f>
        <v>0</v>
      </c>
      <c r="BG434" s="153">
        <f>IF(O434="zákl. přenesená",K434,0)</f>
        <v>0</v>
      </c>
      <c r="BH434" s="153">
        <f>IF(O434="sníž. přenesená",K434,0)</f>
        <v>0</v>
      </c>
      <c r="BI434" s="153">
        <f>IF(O434="nulová",K434,0)</f>
        <v>0</v>
      </c>
      <c r="BJ434" s="18" t="s">
        <v>84</v>
      </c>
      <c r="BK434" s="153">
        <f>ROUND(P434*H434,2)</f>
        <v>0</v>
      </c>
      <c r="BL434" s="18" t="s">
        <v>174</v>
      </c>
      <c r="BM434" s="152" t="s">
        <v>2784</v>
      </c>
    </row>
    <row r="435" spans="2:65" s="12" customFormat="1" x14ac:dyDescent="0.2">
      <c r="B435" s="164"/>
      <c r="D435" s="165" t="s">
        <v>603</v>
      </c>
      <c r="E435" s="166" t="s">
        <v>3</v>
      </c>
      <c r="F435" s="167" t="s">
        <v>2785</v>
      </c>
      <c r="H435" s="168">
        <v>7.8120000000000003</v>
      </c>
      <c r="I435" s="169"/>
      <c r="J435" s="169"/>
      <c r="M435" s="164"/>
      <c r="N435" s="170"/>
      <c r="X435" s="171"/>
      <c r="AT435" s="166" t="s">
        <v>603</v>
      </c>
      <c r="AU435" s="166" t="s">
        <v>164</v>
      </c>
      <c r="AV435" s="12" t="s">
        <v>86</v>
      </c>
      <c r="AW435" s="12" t="s">
        <v>5</v>
      </c>
      <c r="AX435" s="12" t="s">
        <v>84</v>
      </c>
      <c r="AY435" s="166" t="s">
        <v>165</v>
      </c>
    </row>
    <row r="436" spans="2:65" s="1" customFormat="1" ht="33" customHeight="1" x14ac:dyDescent="0.2">
      <c r="B436" s="138"/>
      <c r="C436" s="139" t="s">
        <v>519</v>
      </c>
      <c r="D436" s="139" t="s">
        <v>170</v>
      </c>
      <c r="E436" s="140" t="s">
        <v>2786</v>
      </c>
      <c r="F436" s="141" t="s">
        <v>2787</v>
      </c>
      <c r="G436" s="142" t="s">
        <v>173</v>
      </c>
      <c r="H436" s="143">
        <v>73.5</v>
      </c>
      <c r="I436" s="144"/>
      <c r="J436" s="144"/>
      <c r="K436" s="145">
        <f>ROUND(P436*H436,2)</f>
        <v>0</v>
      </c>
      <c r="L436" s="146"/>
      <c r="M436" s="33"/>
      <c r="N436" s="147" t="s">
        <v>3</v>
      </c>
      <c r="O436" s="148" t="s">
        <v>45</v>
      </c>
      <c r="P436" s="149">
        <f>I436+J436</f>
        <v>0</v>
      </c>
      <c r="Q436" s="149">
        <f>ROUND(I436*H436,2)</f>
        <v>0</v>
      </c>
      <c r="R436" s="149">
        <f>ROUND(J436*H436,2)</f>
        <v>0</v>
      </c>
      <c r="T436" s="150">
        <f>S436*H436</f>
        <v>0</v>
      </c>
      <c r="U436" s="150">
        <v>0.63219999999999998</v>
      </c>
      <c r="V436" s="150">
        <f>U436*H436</f>
        <v>46.466699999999996</v>
      </c>
      <c r="W436" s="150">
        <v>0</v>
      </c>
      <c r="X436" s="151">
        <f>W436*H436</f>
        <v>0</v>
      </c>
      <c r="AR436" s="152" t="s">
        <v>174</v>
      </c>
      <c r="AT436" s="152" t="s">
        <v>170</v>
      </c>
      <c r="AU436" s="152" t="s">
        <v>164</v>
      </c>
      <c r="AY436" s="18" t="s">
        <v>165</v>
      </c>
      <c r="BE436" s="153">
        <f>IF(O436="základní",K436,0)</f>
        <v>0</v>
      </c>
      <c r="BF436" s="153">
        <f>IF(O436="snížená",K436,0)</f>
        <v>0</v>
      </c>
      <c r="BG436" s="153">
        <f>IF(O436="zákl. přenesená",K436,0)</f>
        <v>0</v>
      </c>
      <c r="BH436" s="153">
        <f>IF(O436="sníž. přenesená",K436,0)</f>
        <v>0</v>
      </c>
      <c r="BI436" s="153">
        <f>IF(O436="nulová",K436,0)</f>
        <v>0</v>
      </c>
      <c r="BJ436" s="18" t="s">
        <v>84</v>
      </c>
      <c r="BK436" s="153">
        <f>ROUND(P436*H436,2)</f>
        <v>0</v>
      </c>
      <c r="BL436" s="18" t="s">
        <v>174</v>
      </c>
      <c r="BM436" s="152" t="s">
        <v>2788</v>
      </c>
    </row>
    <row r="437" spans="2:65" s="14" customFormat="1" x14ac:dyDescent="0.2">
      <c r="B437" s="185"/>
      <c r="D437" s="165" t="s">
        <v>603</v>
      </c>
      <c r="E437" s="186" t="s">
        <v>3</v>
      </c>
      <c r="F437" s="187" t="s">
        <v>2789</v>
      </c>
      <c r="H437" s="186" t="s">
        <v>3</v>
      </c>
      <c r="I437" s="188"/>
      <c r="J437" s="188"/>
      <c r="M437" s="185"/>
      <c r="N437" s="189"/>
      <c r="X437" s="190"/>
      <c r="AT437" s="186" t="s">
        <v>603</v>
      </c>
      <c r="AU437" s="186" t="s">
        <v>164</v>
      </c>
      <c r="AV437" s="14" t="s">
        <v>84</v>
      </c>
      <c r="AW437" s="14" t="s">
        <v>5</v>
      </c>
      <c r="AX437" s="14" t="s">
        <v>76</v>
      </c>
      <c r="AY437" s="186" t="s">
        <v>165</v>
      </c>
    </row>
    <row r="438" spans="2:65" s="12" customFormat="1" x14ac:dyDescent="0.2">
      <c r="B438" s="164"/>
      <c r="D438" s="165" t="s">
        <v>603</v>
      </c>
      <c r="E438" s="166" t="s">
        <v>3</v>
      </c>
      <c r="F438" s="167" t="s">
        <v>2790</v>
      </c>
      <c r="H438" s="168">
        <v>73.5</v>
      </c>
      <c r="I438" s="169"/>
      <c r="J438" s="169"/>
      <c r="M438" s="164"/>
      <c r="N438" s="170"/>
      <c r="X438" s="171"/>
      <c r="AT438" s="166" t="s">
        <v>603</v>
      </c>
      <c r="AU438" s="166" t="s">
        <v>164</v>
      </c>
      <c r="AV438" s="12" t="s">
        <v>86</v>
      </c>
      <c r="AW438" s="12" t="s">
        <v>5</v>
      </c>
      <c r="AX438" s="12" t="s">
        <v>84</v>
      </c>
      <c r="AY438" s="166" t="s">
        <v>165</v>
      </c>
    </row>
    <row r="439" spans="2:65" s="1" customFormat="1" ht="16.5" customHeight="1" x14ac:dyDescent="0.2">
      <c r="B439" s="138"/>
      <c r="C439" s="154" t="s">
        <v>523</v>
      </c>
      <c r="D439" s="154" t="s">
        <v>162</v>
      </c>
      <c r="E439" s="155" t="s">
        <v>2791</v>
      </c>
      <c r="F439" s="156" t="s">
        <v>2792</v>
      </c>
      <c r="G439" s="157" t="s">
        <v>173</v>
      </c>
      <c r="H439" s="158">
        <v>154.35</v>
      </c>
      <c r="I439" s="159"/>
      <c r="J439" s="160"/>
      <c r="K439" s="161">
        <f>ROUND(P439*H439,2)</f>
        <v>0</v>
      </c>
      <c r="L439" s="160"/>
      <c r="M439" s="162"/>
      <c r="N439" s="163" t="s">
        <v>3</v>
      </c>
      <c r="O439" s="148" t="s">
        <v>45</v>
      </c>
      <c r="P439" s="149">
        <f>I439+J439</f>
        <v>0</v>
      </c>
      <c r="Q439" s="149">
        <f>ROUND(I439*H439,2)</f>
        <v>0</v>
      </c>
      <c r="R439" s="149">
        <f>ROUND(J439*H439,2)</f>
        <v>0</v>
      </c>
      <c r="T439" s="150">
        <f>S439*H439</f>
        <v>0</v>
      </c>
      <c r="U439" s="150">
        <v>0.13400000000000001</v>
      </c>
      <c r="V439" s="150">
        <f>U439*H439</f>
        <v>20.6829</v>
      </c>
      <c r="W439" s="150">
        <v>0</v>
      </c>
      <c r="X439" s="151">
        <f>W439*H439</f>
        <v>0</v>
      </c>
      <c r="AR439" s="152" t="s">
        <v>193</v>
      </c>
      <c r="AT439" s="152" t="s">
        <v>162</v>
      </c>
      <c r="AU439" s="152" t="s">
        <v>164</v>
      </c>
      <c r="AY439" s="18" t="s">
        <v>165</v>
      </c>
      <c r="BE439" s="153">
        <f>IF(O439="základní",K439,0)</f>
        <v>0</v>
      </c>
      <c r="BF439" s="153">
        <f>IF(O439="snížená",K439,0)</f>
        <v>0</v>
      </c>
      <c r="BG439" s="153">
        <f>IF(O439="zákl. přenesená",K439,0)</f>
        <v>0</v>
      </c>
      <c r="BH439" s="153">
        <f>IF(O439="sníž. přenesená",K439,0)</f>
        <v>0</v>
      </c>
      <c r="BI439" s="153">
        <f>IF(O439="nulová",K439,0)</f>
        <v>0</v>
      </c>
      <c r="BJ439" s="18" t="s">
        <v>84</v>
      </c>
      <c r="BK439" s="153">
        <f>ROUND(P439*H439,2)</f>
        <v>0</v>
      </c>
      <c r="BL439" s="18" t="s">
        <v>174</v>
      </c>
      <c r="BM439" s="152" t="s">
        <v>2793</v>
      </c>
    </row>
    <row r="440" spans="2:65" s="12" customFormat="1" x14ac:dyDescent="0.2">
      <c r="B440" s="164"/>
      <c r="D440" s="165" t="s">
        <v>603</v>
      </c>
      <c r="E440" s="166" t="s">
        <v>3</v>
      </c>
      <c r="F440" s="167" t="s">
        <v>2794</v>
      </c>
      <c r="H440" s="168">
        <v>154.35</v>
      </c>
      <c r="I440" s="169"/>
      <c r="J440" s="169"/>
      <c r="M440" s="164"/>
      <c r="N440" s="170"/>
      <c r="X440" s="171"/>
      <c r="AT440" s="166" t="s">
        <v>603</v>
      </c>
      <c r="AU440" s="166" t="s">
        <v>164</v>
      </c>
      <c r="AV440" s="12" t="s">
        <v>86</v>
      </c>
      <c r="AW440" s="12" t="s">
        <v>5</v>
      </c>
      <c r="AX440" s="12" t="s">
        <v>84</v>
      </c>
      <c r="AY440" s="166" t="s">
        <v>165</v>
      </c>
    </row>
    <row r="441" spans="2:65" s="1" customFormat="1" ht="33" customHeight="1" x14ac:dyDescent="0.2">
      <c r="B441" s="138"/>
      <c r="C441" s="139" t="s">
        <v>527</v>
      </c>
      <c r="D441" s="139" t="s">
        <v>170</v>
      </c>
      <c r="E441" s="140" t="s">
        <v>2153</v>
      </c>
      <c r="F441" s="141" t="s">
        <v>2154</v>
      </c>
      <c r="G441" s="142" t="s">
        <v>173</v>
      </c>
      <c r="H441" s="143">
        <v>12.8</v>
      </c>
      <c r="I441" s="144"/>
      <c r="J441" s="144"/>
      <c r="K441" s="145">
        <f>ROUND(P441*H441,2)</f>
        <v>0</v>
      </c>
      <c r="L441" s="146"/>
      <c r="M441" s="33"/>
      <c r="N441" s="147" t="s">
        <v>3</v>
      </c>
      <c r="O441" s="148" t="s">
        <v>45</v>
      </c>
      <c r="P441" s="149">
        <f>I441+J441</f>
        <v>0</v>
      </c>
      <c r="Q441" s="149">
        <f>ROUND(I441*H441,2)</f>
        <v>0</v>
      </c>
      <c r="R441" s="149">
        <f>ROUND(J441*H441,2)</f>
        <v>0</v>
      </c>
      <c r="T441" s="150">
        <f>S441*H441</f>
        <v>0</v>
      </c>
      <c r="U441" s="150">
        <v>6.0999999999999997E-4</v>
      </c>
      <c r="V441" s="150">
        <f>U441*H441</f>
        <v>7.8079999999999998E-3</v>
      </c>
      <c r="W441" s="150">
        <v>0</v>
      </c>
      <c r="X441" s="151">
        <f>W441*H441</f>
        <v>0</v>
      </c>
      <c r="AR441" s="152" t="s">
        <v>174</v>
      </c>
      <c r="AT441" s="152" t="s">
        <v>170</v>
      </c>
      <c r="AU441" s="152" t="s">
        <v>164</v>
      </c>
      <c r="AY441" s="18" t="s">
        <v>165</v>
      </c>
      <c r="BE441" s="153">
        <f>IF(O441="základní",K441,0)</f>
        <v>0</v>
      </c>
      <c r="BF441" s="153">
        <f>IF(O441="snížená",K441,0)</f>
        <v>0</v>
      </c>
      <c r="BG441" s="153">
        <f>IF(O441="zákl. přenesená",K441,0)</f>
        <v>0</v>
      </c>
      <c r="BH441" s="153">
        <f>IF(O441="sníž. přenesená",K441,0)</f>
        <v>0</v>
      </c>
      <c r="BI441" s="153">
        <f>IF(O441="nulová",K441,0)</f>
        <v>0</v>
      </c>
      <c r="BJ441" s="18" t="s">
        <v>84</v>
      </c>
      <c r="BK441" s="153">
        <f>ROUND(P441*H441,2)</f>
        <v>0</v>
      </c>
      <c r="BL441" s="18" t="s">
        <v>174</v>
      </c>
      <c r="BM441" s="152" t="s">
        <v>2795</v>
      </c>
    </row>
    <row r="442" spans="2:65" s="14" customFormat="1" x14ac:dyDescent="0.2">
      <c r="B442" s="185"/>
      <c r="D442" s="165" t="s">
        <v>603</v>
      </c>
      <c r="E442" s="186" t="s">
        <v>3</v>
      </c>
      <c r="F442" s="187" t="s">
        <v>2796</v>
      </c>
      <c r="H442" s="186" t="s">
        <v>3</v>
      </c>
      <c r="I442" s="188"/>
      <c r="J442" s="188"/>
      <c r="M442" s="185"/>
      <c r="N442" s="189"/>
      <c r="X442" s="190"/>
      <c r="AT442" s="186" t="s">
        <v>603</v>
      </c>
      <c r="AU442" s="186" t="s">
        <v>164</v>
      </c>
      <c r="AV442" s="14" t="s">
        <v>84</v>
      </c>
      <c r="AW442" s="14" t="s">
        <v>5</v>
      </c>
      <c r="AX442" s="14" t="s">
        <v>76</v>
      </c>
      <c r="AY442" s="186" t="s">
        <v>165</v>
      </c>
    </row>
    <row r="443" spans="2:65" s="12" customFormat="1" x14ac:dyDescent="0.2">
      <c r="B443" s="164"/>
      <c r="D443" s="165" t="s">
        <v>603</v>
      </c>
      <c r="E443" s="166" t="s">
        <v>3</v>
      </c>
      <c r="F443" s="167" t="s">
        <v>2797</v>
      </c>
      <c r="H443" s="168">
        <v>12.8</v>
      </c>
      <c r="I443" s="169"/>
      <c r="J443" s="169"/>
      <c r="M443" s="164"/>
      <c r="N443" s="170"/>
      <c r="X443" s="171"/>
      <c r="AT443" s="166" t="s">
        <v>603</v>
      </c>
      <c r="AU443" s="166" t="s">
        <v>164</v>
      </c>
      <c r="AV443" s="12" t="s">
        <v>86</v>
      </c>
      <c r="AW443" s="12" t="s">
        <v>5</v>
      </c>
      <c r="AX443" s="12" t="s">
        <v>76</v>
      </c>
      <c r="AY443" s="166" t="s">
        <v>165</v>
      </c>
    </row>
    <row r="444" spans="2:65" s="13" customFormat="1" x14ac:dyDescent="0.2">
      <c r="B444" s="172"/>
      <c r="D444" s="165" t="s">
        <v>603</v>
      </c>
      <c r="E444" s="173" t="s">
        <v>3</v>
      </c>
      <c r="F444" s="174" t="s">
        <v>606</v>
      </c>
      <c r="H444" s="175">
        <v>12.8</v>
      </c>
      <c r="I444" s="176"/>
      <c r="J444" s="176"/>
      <c r="M444" s="172"/>
      <c r="N444" s="177"/>
      <c r="X444" s="178"/>
      <c r="AT444" s="173" t="s">
        <v>603</v>
      </c>
      <c r="AU444" s="173" t="s">
        <v>164</v>
      </c>
      <c r="AV444" s="13" t="s">
        <v>174</v>
      </c>
      <c r="AW444" s="13" t="s">
        <v>5</v>
      </c>
      <c r="AX444" s="13" t="s">
        <v>84</v>
      </c>
      <c r="AY444" s="173" t="s">
        <v>165</v>
      </c>
    </row>
    <row r="445" spans="2:65" s="11" customFormat="1" ht="20.9" customHeight="1" x14ac:dyDescent="0.25">
      <c r="B445" s="125"/>
      <c r="D445" s="126" t="s">
        <v>75</v>
      </c>
      <c r="E445" s="136" t="s">
        <v>546</v>
      </c>
      <c r="F445" s="136" t="s">
        <v>2157</v>
      </c>
      <c r="I445" s="128"/>
      <c r="J445" s="128"/>
      <c r="K445" s="137">
        <f>BK445</f>
        <v>0</v>
      </c>
      <c r="M445" s="125"/>
      <c r="N445" s="130"/>
      <c r="Q445" s="131">
        <f>Q446</f>
        <v>0</v>
      </c>
      <c r="R445" s="131">
        <f>R446</f>
        <v>0</v>
      </c>
      <c r="T445" s="132">
        <f>T446</f>
        <v>0</v>
      </c>
      <c r="V445" s="132">
        <f>V446</f>
        <v>0</v>
      </c>
      <c r="X445" s="133">
        <f>X446</f>
        <v>0</v>
      </c>
      <c r="AR445" s="126" t="s">
        <v>84</v>
      </c>
      <c r="AT445" s="134" t="s">
        <v>75</v>
      </c>
      <c r="AU445" s="134" t="s">
        <v>86</v>
      </c>
      <c r="AY445" s="126" t="s">
        <v>165</v>
      </c>
      <c r="BK445" s="135">
        <f>BK446</f>
        <v>0</v>
      </c>
    </row>
    <row r="446" spans="2:65" s="1" customFormat="1" ht="24.15" customHeight="1" x14ac:dyDescent="0.2">
      <c r="B446" s="138"/>
      <c r="C446" s="139" t="s">
        <v>531</v>
      </c>
      <c r="D446" s="139" t="s">
        <v>170</v>
      </c>
      <c r="E446" s="140" t="s">
        <v>2798</v>
      </c>
      <c r="F446" s="141" t="s">
        <v>2799</v>
      </c>
      <c r="G446" s="142" t="s">
        <v>1366</v>
      </c>
      <c r="H446" s="143">
        <v>4430.6180000000004</v>
      </c>
      <c r="I446" s="144"/>
      <c r="J446" s="144"/>
      <c r="K446" s="145">
        <f>ROUND(P446*H446,2)</f>
        <v>0</v>
      </c>
      <c r="L446" s="146"/>
      <c r="M446" s="33"/>
      <c r="N446" s="179" t="s">
        <v>3</v>
      </c>
      <c r="O446" s="180" t="s">
        <v>45</v>
      </c>
      <c r="P446" s="181">
        <f>I446+J446</f>
        <v>0</v>
      </c>
      <c r="Q446" s="181">
        <f>ROUND(I446*H446,2)</f>
        <v>0</v>
      </c>
      <c r="R446" s="181">
        <f>ROUND(J446*H446,2)</f>
        <v>0</v>
      </c>
      <c r="S446" s="182"/>
      <c r="T446" s="183">
        <f>S446*H446</f>
        <v>0</v>
      </c>
      <c r="U446" s="183">
        <v>0</v>
      </c>
      <c r="V446" s="183">
        <f>U446*H446</f>
        <v>0</v>
      </c>
      <c r="W446" s="183">
        <v>0</v>
      </c>
      <c r="X446" s="184">
        <f>W446*H446</f>
        <v>0</v>
      </c>
      <c r="AR446" s="152" t="s">
        <v>174</v>
      </c>
      <c r="AT446" s="152" t="s">
        <v>170</v>
      </c>
      <c r="AU446" s="152" t="s">
        <v>164</v>
      </c>
      <c r="AY446" s="18" t="s">
        <v>165</v>
      </c>
      <c r="BE446" s="153">
        <f>IF(O446="základní",K446,0)</f>
        <v>0</v>
      </c>
      <c r="BF446" s="153">
        <f>IF(O446="snížená",K446,0)</f>
        <v>0</v>
      </c>
      <c r="BG446" s="153">
        <f>IF(O446="zákl. přenesená",K446,0)</f>
        <v>0</v>
      </c>
      <c r="BH446" s="153">
        <f>IF(O446="sníž. přenesená",K446,0)</f>
        <v>0</v>
      </c>
      <c r="BI446" s="153">
        <f>IF(O446="nulová",K446,0)</f>
        <v>0</v>
      </c>
      <c r="BJ446" s="18" t="s">
        <v>84</v>
      </c>
      <c r="BK446" s="153">
        <f>ROUND(P446*H446,2)</f>
        <v>0</v>
      </c>
      <c r="BL446" s="18" t="s">
        <v>174</v>
      </c>
      <c r="BM446" s="152" t="s">
        <v>2800</v>
      </c>
    </row>
    <row r="447" spans="2:65" s="1" customFormat="1" ht="6.9" customHeight="1" x14ac:dyDescent="0.2">
      <c r="B447" s="42"/>
      <c r="C447" s="43"/>
      <c r="D447" s="43"/>
      <c r="E447" s="43"/>
      <c r="F447" s="43"/>
      <c r="G447" s="43"/>
      <c r="H447" s="43"/>
      <c r="I447" s="43"/>
      <c r="J447" s="43"/>
      <c r="K447" s="43"/>
      <c r="L447" s="43"/>
      <c r="M447" s="33"/>
    </row>
  </sheetData>
  <autoFilter ref="C103:L446" xr:uid="{00000000-0009-0000-0000-000007000000}"/>
  <mergeCells count="9">
    <mergeCell ref="E52:H52"/>
    <mergeCell ref="E94:H94"/>
    <mergeCell ref="E96:H96"/>
    <mergeCell ref="M2:Z2"/>
    <mergeCell ref="E7:H7"/>
    <mergeCell ref="E9:H9"/>
    <mergeCell ref="E18:H18"/>
    <mergeCell ref="E27:H27"/>
    <mergeCell ref="E50:H50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2:BM277"/>
  <sheetViews>
    <sheetView showGridLines="0" workbookViewId="0"/>
  </sheetViews>
  <sheetFormatPr defaultRowHeight="10" x14ac:dyDescent="0.2"/>
  <cols>
    <col min="1" max="1" width="8.33203125" customWidth="1"/>
    <col min="2" max="2" width="1.109375" customWidth="1"/>
    <col min="3" max="3" width="4.109375" customWidth="1"/>
    <col min="4" max="4" width="4.33203125" customWidth="1"/>
    <col min="5" max="5" width="17.109375" customWidth="1"/>
    <col min="6" max="6" width="50.88671875" customWidth="1"/>
    <col min="7" max="7" width="7.44140625" customWidth="1"/>
    <col min="8" max="8" width="14" customWidth="1"/>
    <col min="9" max="9" width="15.88671875" customWidth="1"/>
    <col min="10" max="11" width="22.33203125" customWidth="1"/>
    <col min="12" max="12" width="15.44140625" hidden="1" customWidth="1"/>
    <col min="13" max="13" width="9.33203125" customWidth="1"/>
    <col min="14" max="14" width="10.88671875" hidden="1" customWidth="1"/>
    <col min="15" max="15" width="9.33203125" hidden="1"/>
    <col min="16" max="24" width="14.109375" hidden="1" customWidth="1"/>
    <col min="25" max="25" width="12.33203125" hidden="1" customWidth="1"/>
    <col min="26" max="26" width="16.33203125" customWidth="1"/>
    <col min="27" max="27" width="12.33203125" customWidth="1"/>
    <col min="28" max="28" width="1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" customHeight="1" x14ac:dyDescent="0.2">
      <c r="M2" s="290" t="s">
        <v>7</v>
      </c>
      <c r="N2" s="291"/>
      <c r="O2" s="291"/>
      <c r="P2" s="291"/>
      <c r="Q2" s="291"/>
      <c r="R2" s="291"/>
      <c r="S2" s="291"/>
      <c r="T2" s="291"/>
      <c r="U2" s="291"/>
      <c r="V2" s="291"/>
      <c r="W2" s="291"/>
      <c r="X2" s="291"/>
      <c r="Y2" s="291"/>
      <c r="Z2" s="291"/>
      <c r="AT2" s="18" t="s">
        <v>108</v>
      </c>
    </row>
    <row r="3" spans="2:46" ht="6.9" customHeight="1" x14ac:dyDescent="0.2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1"/>
      <c r="AT3" s="18" t="s">
        <v>86</v>
      </c>
    </row>
    <row r="4" spans="2:46" ht="24.9" customHeight="1" x14ac:dyDescent="0.2">
      <c r="B4" s="21"/>
      <c r="D4" s="22" t="s">
        <v>120</v>
      </c>
      <c r="M4" s="21"/>
      <c r="N4" s="94" t="s">
        <v>12</v>
      </c>
      <c r="AT4" s="18" t="s">
        <v>4</v>
      </c>
    </row>
    <row r="5" spans="2:46" ht="6.9" customHeight="1" x14ac:dyDescent="0.2">
      <c r="B5" s="21"/>
      <c r="M5" s="21"/>
    </row>
    <row r="6" spans="2:46" ht="12" customHeight="1" x14ac:dyDescent="0.2">
      <c r="B6" s="21"/>
      <c r="D6" s="28" t="s">
        <v>18</v>
      </c>
      <c r="M6" s="21"/>
    </row>
    <row r="7" spans="2:46" ht="16.5" customHeight="1" x14ac:dyDescent="0.2">
      <c r="B7" s="21"/>
      <c r="E7" s="326" t="str">
        <f>'Rekapitulace stavby'!K6</f>
        <v>Rozvoj vodíkové mobility v Ostravě 1.etapa - 1.a2. fáze</v>
      </c>
      <c r="F7" s="327"/>
      <c r="G7" s="327"/>
      <c r="H7" s="327"/>
      <c r="M7" s="21"/>
    </row>
    <row r="8" spans="2:46" ht="12" customHeight="1" x14ac:dyDescent="0.2">
      <c r="B8" s="21"/>
      <c r="D8" s="28" t="s">
        <v>121</v>
      </c>
      <c r="M8" s="21"/>
    </row>
    <row r="9" spans="2:46" s="1" customFormat="1" ht="16.5" customHeight="1" x14ac:dyDescent="0.2">
      <c r="B9" s="33"/>
      <c r="E9" s="326" t="s">
        <v>2525</v>
      </c>
      <c r="F9" s="325"/>
      <c r="G9" s="325"/>
      <c r="H9" s="325"/>
      <c r="M9" s="33"/>
    </row>
    <row r="10" spans="2:46" s="1" customFormat="1" ht="12" customHeight="1" x14ac:dyDescent="0.2">
      <c r="B10" s="33"/>
      <c r="D10" s="28" t="s">
        <v>2801</v>
      </c>
      <c r="M10" s="33"/>
    </row>
    <row r="11" spans="2:46" s="1" customFormat="1" ht="16.5" customHeight="1" x14ac:dyDescent="0.2">
      <c r="B11" s="33"/>
      <c r="E11" s="320" t="s">
        <v>2802</v>
      </c>
      <c r="F11" s="325"/>
      <c r="G11" s="325"/>
      <c r="H11" s="325"/>
      <c r="M11" s="33"/>
    </row>
    <row r="12" spans="2:46" s="1" customFormat="1" x14ac:dyDescent="0.2">
      <c r="B12" s="33"/>
      <c r="M12" s="33"/>
    </row>
    <row r="13" spans="2:46" s="1" customFormat="1" ht="12" customHeight="1" x14ac:dyDescent="0.2">
      <c r="B13" s="33"/>
      <c r="D13" s="28" t="s">
        <v>20</v>
      </c>
      <c r="F13" s="26" t="s">
        <v>3</v>
      </c>
      <c r="I13" s="28" t="s">
        <v>21</v>
      </c>
      <c r="J13" s="26" t="s">
        <v>3</v>
      </c>
      <c r="M13" s="33"/>
    </row>
    <row r="14" spans="2:46" s="1" customFormat="1" ht="12" customHeight="1" x14ac:dyDescent="0.2">
      <c r="B14" s="33"/>
      <c r="D14" s="28" t="s">
        <v>22</v>
      </c>
      <c r="F14" s="26" t="s">
        <v>23</v>
      </c>
      <c r="I14" s="28" t="s">
        <v>24</v>
      </c>
      <c r="J14" s="50" t="str">
        <f>'Rekapitulace stavby'!AN8</f>
        <v>28. 3. 2022</v>
      </c>
      <c r="M14" s="33"/>
    </row>
    <row r="15" spans="2:46" s="1" customFormat="1" ht="10.75" customHeight="1" x14ac:dyDescent="0.2">
      <c r="B15" s="33"/>
      <c r="M15" s="33"/>
    </row>
    <row r="16" spans="2:46" s="1" customFormat="1" ht="12" customHeight="1" x14ac:dyDescent="0.2">
      <c r="B16" s="33"/>
      <c r="D16" s="28" t="s">
        <v>26</v>
      </c>
      <c r="I16" s="28" t="s">
        <v>27</v>
      </c>
      <c r="J16" s="26" t="s">
        <v>28</v>
      </c>
      <c r="M16" s="33"/>
    </row>
    <row r="17" spans="2:13" s="1" customFormat="1" ht="18" customHeight="1" x14ac:dyDescent="0.2">
      <c r="B17" s="33"/>
      <c r="E17" s="26" t="s">
        <v>29</v>
      </c>
      <c r="I17" s="28" t="s">
        <v>30</v>
      </c>
      <c r="J17" s="26" t="s">
        <v>3</v>
      </c>
      <c r="M17" s="33"/>
    </row>
    <row r="18" spans="2:13" s="1" customFormat="1" ht="6.9" customHeight="1" x14ac:dyDescent="0.2">
      <c r="B18" s="33"/>
      <c r="M18" s="33"/>
    </row>
    <row r="19" spans="2:13" s="1" customFormat="1" ht="12" customHeight="1" x14ac:dyDescent="0.2">
      <c r="B19" s="33"/>
      <c r="D19" s="28" t="s">
        <v>31</v>
      </c>
      <c r="I19" s="28" t="s">
        <v>27</v>
      </c>
      <c r="J19" s="29" t="str">
        <f>'Rekapitulace stavby'!AN13</f>
        <v>Vyplň údaj</v>
      </c>
      <c r="M19" s="33"/>
    </row>
    <row r="20" spans="2:13" s="1" customFormat="1" ht="18" customHeight="1" x14ac:dyDescent="0.2">
      <c r="B20" s="33"/>
      <c r="E20" s="328" t="str">
        <f>'Rekapitulace stavby'!E14</f>
        <v>Vyplň údaj</v>
      </c>
      <c r="F20" s="310"/>
      <c r="G20" s="310"/>
      <c r="H20" s="310"/>
      <c r="I20" s="28" t="s">
        <v>30</v>
      </c>
      <c r="J20" s="29" t="str">
        <f>'Rekapitulace stavby'!AN14</f>
        <v>Vyplň údaj</v>
      </c>
      <c r="M20" s="33"/>
    </row>
    <row r="21" spans="2:13" s="1" customFormat="1" ht="6.9" customHeight="1" x14ac:dyDescent="0.2">
      <c r="B21" s="33"/>
      <c r="M21" s="33"/>
    </row>
    <row r="22" spans="2:13" s="1" customFormat="1" ht="12" customHeight="1" x14ac:dyDescent="0.2">
      <c r="B22" s="33"/>
      <c r="D22" s="28" t="s">
        <v>33</v>
      </c>
      <c r="I22" s="28" t="s">
        <v>27</v>
      </c>
      <c r="J22" s="26" t="s">
        <v>34</v>
      </c>
      <c r="M22" s="33"/>
    </row>
    <row r="23" spans="2:13" s="1" customFormat="1" ht="18" customHeight="1" x14ac:dyDescent="0.2">
      <c r="B23" s="33"/>
      <c r="E23" s="26" t="s">
        <v>35</v>
      </c>
      <c r="I23" s="28" t="s">
        <v>30</v>
      </c>
      <c r="J23" s="26" t="s">
        <v>3</v>
      </c>
      <c r="M23" s="33"/>
    </row>
    <row r="24" spans="2:13" s="1" customFormat="1" ht="6.9" customHeight="1" x14ac:dyDescent="0.2">
      <c r="B24" s="33"/>
      <c r="M24" s="33"/>
    </row>
    <row r="25" spans="2:13" s="1" customFormat="1" ht="12" customHeight="1" x14ac:dyDescent="0.2">
      <c r="B25" s="33"/>
      <c r="D25" s="28" t="s">
        <v>36</v>
      </c>
      <c r="I25" s="28" t="s">
        <v>27</v>
      </c>
      <c r="J25" s="26" t="s">
        <v>3</v>
      </c>
      <c r="M25" s="33"/>
    </row>
    <row r="26" spans="2:13" s="1" customFormat="1" ht="18" customHeight="1" x14ac:dyDescent="0.2">
      <c r="B26" s="33"/>
      <c r="E26" s="26" t="s">
        <v>37</v>
      </c>
      <c r="I26" s="28" t="s">
        <v>30</v>
      </c>
      <c r="J26" s="26" t="s">
        <v>3</v>
      </c>
      <c r="M26" s="33"/>
    </row>
    <row r="27" spans="2:13" s="1" customFormat="1" ht="6.9" customHeight="1" x14ac:dyDescent="0.2">
      <c r="B27" s="33"/>
      <c r="M27" s="33"/>
    </row>
    <row r="28" spans="2:13" s="1" customFormat="1" ht="12" customHeight="1" x14ac:dyDescent="0.2">
      <c r="B28" s="33"/>
      <c r="D28" s="28" t="s">
        <v>38</v>
      </c>
      <c r="M28" s="33"/>
    </row>
    <row r="29" spans="2:13" s="7" customFormat="1" ht="16.5" customHeight="1" x14ac:dyDescent="0.2">
      <c r="B29" s="95"/>
      <c r="E29" s="314" t="s">
        <v>3</v>
      </c>
      <c r="F29" s="314"/>
      <c r="G29" s="314"/>
      <c r="H29" s="314"/>
      <c r="M29" s="95"/>
    </row>
    <row r="30" spans="2:13" s="1" customFormat="1" ht="6.9" customHeight="1" x14ac:dyDescent="0.2">
      <c r="B30" s="33"/>
      <c r="M30" s="33"/>
    </row>
    <row r="31" spans="2:13" s="1" customFormat="1" ht="6.9" customHeight="1" x14ac:dyDescent="0.2">
      <c r="B31" s="33"/>
      <c r="D31" s="51"/>
      <c r="E31" s="51"/>
      <c r="F31" s="51"/>
      <c r="G31" s="51"/>
      <c r="H31" s="51"/>
      <c r="I31" s="51"/>
      <c r="J31" s="51"/>
      <c r="K31" s="51"/>
      <c r="L31" s="51"/>
      <c r="M31" s="33"/>
    </row>
    <row r="32" spans="2:13" s="1" customFormat="1" ht="12.5" x14ac:dyDescent="0.2">
      <c r="B32" s="33"/>
      <c r="E32" s="28" t="s">
        <v>123</v>
      </c>
      <c r="K32" s="87">
        <f>I65</f>
        <v>0</v>
      </c>
      <c r="M32" s="33"/>
    </row>
    <row r="33" spans="2:13" s="1" customFormat="1" ht="12.5" x14ac:dyDescent="0.2">
      <c r="B33" s="33"/>
      <c r="E33" s="28" t="s">
        <v>124</v>
      </c>
      <c r="K33" s="87">
        <f>J65</f>
        <v>0</v>
      </c>
      <c r="M33" s="33"/>
    </row>
    <row r="34" spans="2:13" s="1" customFormat="1" ht="25.4" customHeight="1" x14ac:dyDescent="0.2">
      <c r="B34" s="33"/>
      <c r="D34" s="96" t="s">
        <v>40</v>
      </c>
      <c r="K34" s="64">
        <f>ROUND(K93, 2)</f>
        <v>0</v>
      </c>
      <c r="M34" s="33"/>
    </row>
    <row r="35" spans="2:13" s="1" customFormat="1" ht="6.9" customHeight="1" x14ac:dyDescent="0.2">
      <c r="B35" s="33"/>
      <c r="D35" s="51"/>
      <c r="E35" s="51"/>
      <c r="F35" s="51"/>
      <c r="G35" s="51"/>
      <c r="H35" s="51"/>
      <c r="I35" s="51"/>
      <c r="J35" s="51"/>
      <c r="K35" s="51"/>
      <c r="L35" s="51"/>
      <c r="M35" s="33"/>
    </row>
    <row r="36" spans="2:13" s="1" customFormat="1" ht="14.4" customHeight="1" x14ac:dyDescent="0.2">
      <c r="B36" s="33"/>
      <c r="F36" s="36" t="s">
        <v>42</v>
      </c>
      <c r="I36" s="36" t="s">
        <v>41</v>
      </c>
      <c r="K36" s="36" t="s">
        <v>43</v>
      </c>
      <c r="M36" s="33"/>
    </row>
    <row r="37" spans="2:13" s="1" customFormat="1" ht="14.4" customHeight="1" x14ac:dyDescent="0.2">
      <c r="B37" s="33"/>
      <c r="D37" s="53" t="s">
        <v>44</v>
      </c>
      <c r="E37" s="28" t="s">
        <v>45</v>
      </c>
      <c r="F37" s="87">
        <f>ROUND((SUM(BE93:BE276)),  2)</f>
        <v>0</v>
      </c>
      <c r="I37" s="97">
        <v>0.21</v>
      </c>
      <c r="K37" s="87">
        <f>ROUND(((SUM(BE93:BE276))*I37),  2)</f>
        <v>0</v>
      </c>
      <c r="M37" s="33"/>
    </row>
    <row r="38" spans="2:13" s="1" customFormat="1" ht="14.4" customHeight="1" x14ac:dyDescent="0.2">
      <c r="B38" s="33"/>
      <c r="E38" s="28" t="s">
        <v>46</v>
      </c>
      <c r="F38" s="87">
        <f>ROUND((SUM(BF93:BF276)),  2)</f>
        <v>0</v>
      </c>
      <c r="I38" s="97">
        <v>0.15</v>
      </c>
      <c r="K38" s="87">
        <f>ROUND(((SUM(BF93:BF276))*I38),  2)</f>
        <v>0</v>
      </c>
      <c r="M38" s="33"/>
    </row>
    <row r="39" spans="2:13" s="1" customFormat="1" ht="14.4" hidden="1" customHeight="1" x14ac:dyDescent="0.2">
      <c r="B39" s="33"/>
      <c r="E39" s="28" t="s">
        <v>47</v>
      </c>
      <c r="F39" s="87">
        <f>ROUND((SUM(BG93:BG276)),  2)</f>
        <v>0</v>
      </c>
      <c r="I39" s="97">
        <v>0.21</v>
      </c>
      <c r="K39" s="87">
        <f>0</f>
        <v>0</v>
      </c>
      <c r="M39" s="33"/>
    </row>
    <row r="40" spans="2:13" s="1" customFormat="1" ht="14.4" hidden="1" customHeight="1" x14ac:dyDescent="0.2">
      <c r="B40" s="33"/>
      <c r="E40" s="28" t="s">
        <v>48</v>
      </c>
      <c r="F40" s="87">
        <f>ROUND((SUM(BH93:BH276)),  2)</f>
        <v>0</v>
      </c>
      <c r="I40" s="97">
        <v>0.15</v>
      </c>
      <c r="K40" s="87">
        <f>0</f>
        <v>0</v>
      </c>
      <c r="M40" s="33"/>
    </row>
    <row r="41" spans="2:13" s="1" customFormat="1" ht="14.4" hidden="1" customHeight="1" x14ac:dyDescent="0.2">
      <c r="B41" s="33"/>
      <c r="E41" s="28" t="s">
        <v>49</v>
      </c>
      <c r="F41" s="87">
        <f>ROUND((SUM(BI93:BI276)),  2)</f>
        <v>0</v>
      </c>
      <c r="I41" s="97">
        <v>0</v>
      </c>
      <c r="K41" s="87">
        <f>0</f>
        <v>0</v>
      </c>
      <c r="M41" s="33"/>
    </row>
    <row r="42" spans="2:13" s="1" customFormat="1" ht="6.9" customHeight="1" x14ac:dyDescent="0.2">
      <c r="B42" s="33"/>
      <c r="M42" s="33"/>
    </row>
    <row r="43" spans="2:13" s="1" customFormat="1" ht="25.4" customHeight="1" x14ac:dyDescent="0.2">
      <c r="B43" s="33"/>
      <c r="C43" s="98"/>
      <c r="D43" s="99" t="s">
        <v>50</v>
      </c>
      <c r="E43" s="55"/>
      <c r="F43" s="55"/>
      <c r="G43" s="100" t="s">
        <v>51</v>
      </c>
      <c r="H43" s="101" t="s">
        <v>52</v>
      </c>
      <c r="I43" s="55"/>
      <c r="J43" s="55"/>
      <c r="K43" s="102">
        <f>SUM(K34:K41)</f>
        <v>0</v>
      </c>
      <c r="L43" s="103"/>
      <c r="M43" s="33"/>
    </row>
    <row r="44" spans="2:13" s="1" customFormat="1" ht="14.4" customHeight="1" x14ac:dyDescent="0.2">
      <c r="B44" s="42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33"/>
    </row>
    <row r="48" spans="2:13" s="1" customFormat="1" ht="6.9" customHeight="1" x14ac:dyDescent="0.2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33"/>
    </row>
    <row r="49" spans="2:13" s="1" customFormat="1" ht="24.9" customHeight="1" x14ac:dyDescent="0.2">
      <c r="B49" s="33"/>
      <c r="C49" s="22" t="s">
        <v>125</v>
      </c>
      <c r="M49" s="33"/>
    </row>
    <row r="50" spans="2:13" s="1" customFormat="1" ht="6.9" customHeight="1" x14ac:dyDescent="0.2">
      <c r="B50" s="33"/>
      <c r="M50" s="33"/>
    </row>
    <row r="51" spans="2:13" s="1" customFormat="1" ht="12" customHeight="1" x14ac:dyDescent="0.2">
      <c r="B51" s="33"/>
      <c r="C51" s="28" t="s">
        <v>18</v>
      </c>
      <c r="M51" s="33"/>
    </row>
    <row r="52" spans="2:13" s="1" customFormat="1" ht="16.5" customHeight="1" x14ac:dyDescent="0.2">
      <c r="B52" s="33"/>
      <c r="E52" s="326" t="str">
        <f>E7</f>
        <v>Rozvoj vodíkové mobility v Ostravě 1.etapa - 1.a2. fáze</v>
      </c>
      <c r="F52" s="327"/>
      <c r="G52" s="327"/>
      <c r="H52" s="327"/>
      <c r="M52" s="33"/>
    </row>
    <row r="53" spans="2:13" ht="12" customHeight="1" x14ac:dyDescent="0.2">
      <c r="B53" s="21"/>
      <c r="C53" s="28" t="s">
        <v>121</v>
      </c>
      <c r="M53" s="21"/>
    </row>
    <row r="54" spans="2:13" s="1" customFormat="1" ht="16.5" customHeight="1" x14ac:dyDescent="0.2">
      <c r="B54" s="33"/>
      <c r="E54" s="326" t="s">
        <v>2525</v>
      </c>
      <c r="F54" s="325"/>
      <c r="G54" s="325"/>
      <c r="H54" s="325"/>
      <c r="M54" s="33"/>
    </row>
    <row r="55" spans="2:13" s="1" customFormat="1" ht="12" customHeight="1" x14ac:dyDescent="0.2">
      <c r="B55" s="33"/>
      <c r="C55" s="28" t="s">
        <v>2801</v>
      </c>
      <c r="M55" s="33"/>
    </row>
    <row r="56" spans="2:13" s="1" customFormat="1" ht="16.5" customHeight="1" x14ac:dyDescent="0.2">
      <c r="B56" s="33"/>
      <c r="E56" s="320" t="str">
        <f>E11</f>
        <v>SO 05.1 - Odvodnění parkovacích stání</v>
      </c>
      <c r="F56" s="325"/>
      <c r="G56" s="325"/>
      <c r="H56" s="325"/>
      <c r="M56" s="33"/>
    </row>
    <row r="57" spans="2:13" s="1" customFormat="1" ht="6.9" customHeight="1" x14ac:dyDescent="0.2">
      <c r="B57" s="33"/>
      <c r="M57" s="33"/>
    </row>
    <row r="58" spans="2:13" s="1" customFormat="1" ht="12" customHeight="1" x14ac:dyDescent="0.2">
      <c r="B58" s="33"/>
      <c r="C58" s="28" t="s">
        <v>22</v>
      </c>
      <c r="F58" s="26" t="str">
        <f>F14</f>
        <v>Ostrava</v>
      </c>
      <c r="I58" s="28" t="s">
        <v>24</v>
      </c>
      <c r="J58" s="50" t="str">
        <f>IF(J14="","",J14)</f>
        <v>28. 3. 2022</v>
      </c>
      <c r="M58" s="33"/>
    </row>
    <row r="59" spans="2:13" s="1" customFormat="1" ht="6.9" customHeight="1" x14ac:dyDescent="0.2">
      <c r="B59" s="33"/>
      <c r="M59" s="33"/>
    </row>
    <row r="60" spans="2:13" s="1" customFormat="1" ht="15.15" customHeight="1" x14ac:dyDescent="0.2">
      <c r="B60" s="33"/>
      <c r="C60" s="28" t="s">
        <v>26</v>
      </c>
      <c r="F60" s="26" t="str">
        <f>E17</f>
        <v>Dopravní podnik Ostrava a.s.</v>
      </c>
      <c r="I60" s="28" t="s">
        <v>33</v>
      </c>
      <c r="J60" s="31" t="str">
        <f>E23</f>
        <v>IGEA s.r.o.</v>
      </c>
      <c r="M60" s="33"/>
    </row>
    <row r="61" spans="2:13" s="1" customFormat="1" ht="15.15" customHeight="1" x14ac:dyDescent="0.2">
      <c r="B61" s="33"/>
      <c r="C61" s="28" t="s">
        <v>31</v>
      </c>
      <c r="F61" s="26" t="str">
        <f>IF(E20="","",E20)</f>
        <v>Vyplň údaj</v>
      </c>
      <c r="I61" s="28" t="s">
        <v>36</v>
      </c>
      <c r="J61" s="31" t="str">
        <f>E26</f>
        <v>R.Vojtěchová</v>
      </c>
      <c r="M61" s="33"/>
    </row>
    <row r="62" spans="2:13" s="1" customFormat="1" ht="10.4" customHeight="1" x14ac:dyDescent="0.2">
      <c r="B62" s="33"/>
      <c r="M62" s="33"/>
    </row>
    <row r="63" spans="2:13" s="1" customFormat="1" ht="29.25" customHeight="1" x14ac:dyDescent="0.2">
      <c r="B63" s="33"/>
      <c r="C63" s="104" t="s">
        <v>126</v>
      </c>
      <c r="D63" s="98"/>
      <c r="E63" s="98"/>
      <c r="F63" s="98"/>
      <c r="G63" s="98"/>
      <c r="H63" s="98"/>
      <c r="I63" s="105" t="s">
        <v>127</v>
      </c>
      <c r="J63" s="105" t="s">
        <v>128</v>
      </c>
      <c r="K63" s="105" t="s">
        <v>129</v>
      </c>
      <c r="L63" s="98"/>
      <c r="M63" s="33"/>
    </row>
    <row r="64" spans="2:13" s="1" customFormat="1" ht="10.4" customHeight="1" x14ac:dyDescent="0.2">
      <c r="B64" s="33"/>
      <c r="M64" s="33"/>
    </row>
    <row r="65" spans="2:47" s="1" customFormat="1" ht="22.75" customHeight="1" x14ac:dyDescent="0.2">
      <c r="B65" s="33"/>
      <c r="C65" s="106" t="s">
        <v>74</v>
      </c>
      <c r="I65" s="64">
        <f t="shared" ref="I65:J67" si="0">Q93</f>
        <v>0</v>
      </c>
      <c r="J65" s="64">
        <f t="shared" si="0"/>
        <v>0</v>
      </c>
      <c r="K65" s="64">
        <f>K93</f>
        <v>0</v>
      </c>
      <c r="M65" s="33"/>
      <c r="AU65" s="18" t="s">
        <v>130</v>
      </c>
    </row>
    <row r="66" spans="2:47" s="8" customFormat="1" ht="24.9" customHeight="1" x14ac:dyDescent="0.2">
      <c r="B66" s="107"/>
      <c r="D66" s="108" t="s">
        <v>1241</v>
      </c>
      <c r="E66" s="109"/>
      <c r="F66" s="109"/>
      <c r="G66" s="109"/>
      <c r="H66" s="109"/>
      <c r="I66" s="110">
        <f t="shared" si="0"/>
        <v>0</v>
      </c>
      <c r="J66" s="110">
        <f t="shared" si="0"/>
        <v>0</v>
      </c>
      <c r="K66" s="110">
        <f>K94</f>
        <v>0</v>
      </c>
      <c r="M66" s="107"/>
    </row>
    <row r="67" spans="2:47" s="9" customFormat="1" ht="20" customHeight="1" x14ac:dyDescent="0.2">
      <c r="B67" s="111"/>
      <c r="D67" s="112" t="s">
        <v>1242</v>
      </c>
      <c r="E67" s="113"/>
      <c r="F67" s="113"/>
      <c r="G67" s="113"/>
      <c r="H67" s="113"/>
      <c r="I67" s="114">
        <f t="shared" si="0"/>
        <v>0</v>
      </c>
      <c r="J67" s="114">
        <f t="shared" si="0"/>
        <v>0</v>
      </c>
      <c r="K67" s="114">
        <f>K95</f>
        <v>0</v>
      </c>
      <c r="M67" s="111"/>
    </row>
    <row r="68" spans="2:47" s="9" customFormat="1" ht="20" customHeight="1" x14ac:dyDescent="0.2">
      <c r="B68" s="111"/>
      <c r="D68" s="112" t="s">
        <v>1243</v>
      </c>
      <c r="E68" s="113"/>
      <c r="F68" s="113"/>
      <c r="G68" s="113"/>
      <c r="H68" s="113"/>
      <c r="I68" s="114">
        <f>Q175</f>
        <v>0</v>
      </c>
      <c r="J68" s="114">
        <f>R175</f>
        <v>0</v>
      </c>
      <c r="K68" s="114">
        <f>K175</f>
        <v>0</v>
      </c>
      <c r="M68" s="111"/>
    </row>
    <row r="69" spans="2:47" s="9" customFormat="1" ht="20" customHeight="1" x14ac:dyDescent="0.2">
      <c r="B69" s="111"/>
      <c r="D69" s="112" t="s">
        <v>2176</v>
      </c>
      <c r="E69" s="113"/>
      <c r="F69" s="113"/>
      <c r="G69" s="113"/>
      <c r="H69" s="113"/>
      <c r="I69" s="114">
        <f>Q195</f>
        <v>0</v>
      </c>
      <c r="J69" s="114">
        <f>R195</f>
        <v>0</v>
      </c>
      <c r="K69" s="114">
        <f>K195</f>
        <v>0</v>
      </c>
      <c r="M69" s="111"/>
    </row>
    <row r="70" spans="2:47" s="9" customFormat="1" ht="20" customHeight="1" x14ac:dyDescent="0.2">
      <c r="B70" s="111"/>
      <c r="D70" s="112" t="s">
        <v>1629</v>
      </c>
      <c r="E70" s="113"/>
      <c r="F70" s="113"/>
      <c r="G70" s="113"/>
      <c r="H70" s="113"/>
      <c r="I70" s="114">
        <f>Q228</f>
        <v>0</v>
      </c>
      <c r="J70" s="114">
        <f>R228</f>
        <v>0</v>
      </c>
      <c r="K70" s="114">
        <f>K228</f>
        <v>0</v>
      </c>
      <c r="M70" s="111"/>
    </row>
    <row r="71" spans="2:47" s="9" customFormat="1" ht="20" customHeight="1" x14ac:dyDescent="0.2">
      <c r="B71" s="111"/>
      <c r="D71" s="112" t="s">
        <v>2803</v>
      </c>
      <c r="E71" s="113"/>
      <c r="F71" s="113"/>
      <c r="G71" s="113"/>
      <c r="H71" s="113"/>
      <c r="I71" s="114">
        <f>Q274</f>
        <v>0</v>
      </c>
      <c r="J71" s="114">
        <f>R274</f>
        <v>0</v>
      </c>
      <c r="K71" s="114">
        <f>K274</f>
        <v>0</v>
      </c>
      <c r="M71" s="111"/>
    </row>
    <row r="72" spans="2:47" s="1" customFormat="1" ht="21.75" customHeight="1" x14ac:dyDescent="0.2">
      <c r="B72" s="33"/>
      <c r="M72" s="33"/>
    </row>
    <row r="73" spans="2:47" s="1" customFormat="1" ht="6.9" customHeight="1" x14ac:dyDescent="0.2">
      <c r="B73" s="42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33"/>
    </row>
    <row r="77" spans="2:47" s="1" customFormat="1" ht="6.9" customHeight="1" x14ac:dyDescent="0.2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33"/>
    </row>
    <row r="78" spans="2:47" s="1" customFormat="1" ht="24.9" customHeight="1" x14ac:dyDescent="0.2">
      <c r="B78" s="33"/>
      <c r="C78" s="22" t="s">
        <v>145</v>
      </c>
      <c r="M78" s="33"/>
    </row>
    <row r="79" spans="2:47" s="1" customFormat="1" ht="6.9" customHeight="1" x14ac:dyDescent="0.2">
      <c r="B79" s="33"/>
      <c r="M79" s="33"/>
    </row>
    <row r="80" spans="2:47" s="1" customFormat="1" ht="12" customHeight="1" x14ac:dyDescent="0.2">
      <c r="B80" s="33"/>
      <c r="C80" s="28" t="s">
        <v>18</v>
      </c>
      <c r="M80" s="33"/>
    </row>
    <row r="81" spans="2:65" s="1" customFormat="1" ht="16.5" customHeight="1" x14ac:dyDescent="0.2">
      <c r="B81" s="33"/>
      <c r="E81" s="326" t="str">
        <f>E7</f>
        <v>Rozvoj vodíkové mobility v Ostravě 1.etapa - 1.a2. fáze</v>
      </c>
      <c r="F81" s="327"/>
      <c r="G81" s="327"/>
      <c r="H81" s="327"/>
      <c r="M81" s="33"/>
    </row>
    <row r="82" spans="2:65" ht="12" customHeight="1" x14ac:dyDescent="0.2">
      <c r="B82" s="21"/>
      <c r="C82" s="28" t="s">
        <v>121</v>
      </c>
      <c r="M82" s="21"/>
    </row>
    <row r="83" spans="2:65" s="1" customFormat="1" ht="16.5" customHeight="1" x14ac:dyDescent="0.2">
      <c r="B83" s="33"/>
      <c r="E83" s="326" t="s">
        <v>2525</v>
      </c>
      <c r="F83" s="325"/>
      <c r="G83" s="325"/>
      <c r="H83" s="325"/>
      <c r="M83" s="33"/>
    </row>
    <row r="84" spans="2:65" s="1" customFormat="1" ht="12" customHeight="1" x14ac:dyDescent="0.2">
      <c r="B84" s="33"/>
      <c r="C84" s="28" t="s">
        <v>2801</v>
      </c>
      <c r="M84" s="33"/>
    </row>
    <row r="85" spans="2:65" s="1" customFormat="1" ht="16.5" customHeight="1" x14ac:dyDescent="0.2">
      <c r="B85" s="33"/>
      <c r="E85" s="320" t="str">
        <f>E11</f>
        <v>SO 05.1 - Odvodnění parkovacích stání</v>
      </c>
      <c r="F85" s="325"/>
      <c r="G85" s="325"/>
      <c r="H85" s="325"/>
      <c r="M85" s="33"/>
    </row>
    <row r="86" spans="2:65" s="1" customFormat="1" ht="6.9" customHeight="1" x14ac:dyDescent="0.2">
      <c r="B86" s="33"/>
      <c r="M86" s="33"/>
    </row>
    <row r="87" spans="2:65" s="1" customFormat="1" ht="12" customHeight="1" x14ac:dyDescent="0.2">
      <c r="B87" s="33"/>
      <c r="C87" s="28" t="s">
        <v>22</v>
      </c>
      <c r="F87" s="26" t="str">
        <f>F14</f>
        <v>Ostrava</v>
      </c>
      <c r="I87" s="28" t="s">
        <v>24</v>
      </c>
      <c r="J87" s="50" t="str">
        <f>IF(J14="","",J14)</f>
        <v>28. 3. 2022</v>
      </c>
      <c r="M87" s="33"/>
    </row>
    <row r="88" spans="2:65" s="1" customFormat="1" ht="6.9" customHeight="1" x14ac:dyDescent="0.2">
      <c r="B88" s="33"/>
      <c r="M88" s="33"/>
    </row>
    <row r="89" spans="2:65" s="1" customFormat="1" ht="15.15" customHeight="1" x14ac:dyDescent="0.2">
      <c r="B89" s="33"/>
      <c r="C89" s="28" t="s">
        <v>26</v>
      </c>
      <c r="F89" s="26" t="str">
        <f>E17</f>
        <v>Dopravní podnik Ostrava a.s.</v>
      </c>
      <c r="I89" s="28" t="s">
        <v>33</v>
      </c>
      <c r="J89" s="31" t="str">
        <f>E23</f>
        <v>IGEA s.r.o.</v>
      </c>
      <c r="M89" s="33"/>
    </row>
    <row r="90" spans="2:65" s="1" customFormat="1" ht="15.15" customHeight="1" x14ac:dyDescent="0.2">
      <c r="B90" s="33"/>
      <c r="C90" s="28" t="s">
        <v>31</v>
      </c>
      <c r="F90" s="26" t="str">
        <f>IF(E20="","",E20)</f>
        <v>Vyplň údaj</v>
      </c>
      <c r="I90" s="28" t="s">
        <v>36</v>
      </c>
      <c r="J90" s="31" t="str">
        <f>E26</f>
        <v>R.Vojtěchová</v>
      </c>
      <c r="M90" s="33"/>
    </row>
    <row r="91" spans="2:65" s="1" customFormat="1" ht="10.4" customHeight="1" x14ac:dyDescent="0.2">
      <c r="B91" s="33"/>
      <c r="M91" s="33"/>
    </row>
    <row r="92" spans="2:65" s="10" customFormat="1" ht="29.25" customHeight="1" x14ac:dyDescent="0.2">
      <c r="B92" s="115"/>
      <c r="C92" s="116" t="s">
        <v>146</v>
      </c>
      <c r="D92" s="117" t="s">
        <v>59</v>
      </c>
      <c r="E92" s="117" t="s">
        <v>55</v>
      </c>
      <c r="F92" s="117" t="s">
        <v>56</v>
      </c>
      <c r="G92" s="117" t="s">
        <v>147</v>
      </c>
      <c r="H92" s="117" t="s">
        <v>148</v>
      </c>
      <c r="I92" s="117" t="s">
        <v>149</v>
      </c>
      <c r="J92" s="117" t="s">
        <v>150</v>
      </c>
      <c r="K92" s="118" t="s">
        <v>129</v>
      </c>
      <c r="L92" s="119" t="s">
        <v>151</v>
      </c>
      <c r="M92" s="115"/>
      <c r="N92" s="57" t="s">
        <v>3</v>
      </c>
      <c r="O92" s="58" t="s">
        <v>44</v>
      </c>
      <c r="P92" s="58" t="s">
        <v>152</v>
      </c>
      <c r="Q92" s="58" t="s">
        <v>153</v>
      </c>
      <c r="R92" s="58" t="s">
        <v>154</v>
      </c>
      <c r="S92" s="58" t="s">
        <v>155</v>
      </c>
      <c r="T92" s="58" t="s">
        <v>156</v>
      </c>
      <c r="U92" s="58" t="s">
        <v>157</v>
      </c>
      <c r="V92" s="58" t="s">
        <v>158</v>
      </c>
      <c r="W92" s="58" t="s">
        <v>159</v>
      </c>
      <c r="X92" s="59" t="s">
        <v>160</v>
      </c>
    </row>
    <row r="93" spans="2:65" s="1" customFormat="1" ht="22.75" customHeight="1" x14ac:dyDescent="0.35">
      <c r="B93" s="33"/>
      <c r="C93" s="62" t="s">
        <v>161</v>
      </c>
      <c r="K93" s="120">
        <f>BK93</f>
        <v>0</v>
      </c>
      <c r="M93" s="33"/>
      <c r="N93" s="60"/>
      <c r="O93" s="51"/>
      <c r="P93" s="51"/>
      <c r="Q93" s="121">
        <f>Q94</f>
        <v>0</v>
      </c>
      <c r="R93" s="121">
        <f>R94</f>
        <v>0</v>
      </c>
      <c r="S93" s="51"/>
      <c r="T93" s="122">
        <f>T94</f>
        <v>0</v>
      </c>
      <c r="U93" s="51"/>
      <c r="V93" s="122">
        <f>V94</f>
        <v>269.23446238999998</v>
      </c>
      <c r="W93" s="51"/>
      <c r="X93" s="123">
        <f>X94</f>
        <v>0</v>
      </c>
      <c r="AT93" s="18" t="s">
        <v>75</v>
      </c>
      <c r="AU93" s="18" t="s">
        <v>130</v>
      </c>
      <c r="BK93" s="124">
        <f>BK94</f>
        <v>0</v>
      </c>
    </row>
    <row r="94" spans="2:65" s="11" customFormat="1" ht="26" customHeight="1" x14ac:dyDescent="0.35">
      <c r="B94" s="125"/>
      <c r="D94" s="126" t="s">
        <v>75</v>
      </c>
      <c r="E94" s="127" t="s">
        <v>1249</v>
      </c>
      <c r="F94" s="127" t="s">
        <v>1250</v>
      </c>
      <c r="I94" s="128"/>
      <c r="J94" s="128"/>
      <c r="K94" s="129">
        <f>BK94</f>
        <v>0</v>
      </c>
      <c r="M94" s="125"/>
      <c r="N94" s="130"/>
      <c r="Q94" s="131">
        <f>Q95+Q175+Q195+Q228+Q274</f>
        <v>0</v>
      </c>
      <c r="R94" s="131">
        <f>R95+R175+R195+R228+R274</f>
        <v>0</v>
      </c>
      <c r="T94" s="132">
        <f>T95+T175+T195+T228+T274</f>
        <v>0</v>
      </c>
      <c r="V94" s="132">
        <f>V95+V175+V195+V228+V274</f>
        <v>269.23446238999998</v>
      </c>
      <c r="X94" s="133">
        <f>X95+X175+X195+X228+X274</f>
        <v>0</v>
      </c>
      <c r="AR94" s="126" t="s">
        <v>84</v>
      </c>
      <c r="AT94" s="134" t="s">
        <v>75</v>
      </c>
      <c r="AU94" s="134" t="s">
        <v>76</v>
      </c>
      <c r="AY94" s="126" t="s">
        <v>165</v>
      </c>
      <c r="BK94" s="135">
        <f>BK95+BK175+BK195+BK228+BK274</f>
        <v>0</v>
      </c>
    </row>
    <row r="95" spans="2:65" s="11" customFormat="1" ht="22.75" customHeight="1" x14ac:dyDescent="0.25">
      <c r="B95" s="125"/>
      <c r="D95" s="126" t="s">
        <v>75</v>
      </c>
      <c r="E95" s="136" t="s">
        <v>84</v>
      </c>
      <c r="F95" s="136" t="s">
        <v>588</v>
      </c>
      <c r="I95" s="128"/>
      <c r="J95" s="128"/>
      <c r="K95" s="137">
        <f>BK95</f>
        <v>0</v>
      </c>
      <c r="M95" s="125"/>
      <c r="N95" s="130"/>
      <c r="Q95" s="131">
        <f>SUM(Q96:Q174)</f>
        <v>0</v>
      </c>
      <c r="R95" s="131">
        <f>SUM(R96:R174)</f>
        <v>0</v>
      </c>
      <c r="T95" s="132">
        <f>SUM(T96:T174)</f>
        <v>0</v>
      </c>
      <c r="V95" s="132">
        <f>SUM(V96:V174)</f>
        <v>151.4038151</v>
      </c>
      <c r="X95" s="133">
        <f>SUM(X96:X174)</f>
        <v>0</v>
      </c>
      <c r="AR95" s="126" t="s">
        <v>84</v>
      </c>
      <c r="AT95" s="134" t="s">
        <v>75</v>
      </c>
      <c r="AU95" s="134" t="s">
        <v>84</v>
      </c>
      <c r="AY95" s="126" t="s">
        <v>165</v>
      </c>
      <c r="BK95" s="135">
        <f>SUM(BK96:BK174)</f>
        <v>0</v>
      </c>
    </row>
    <row r="96" spans="2:65" s="1" customFormat="1" ht="90" customHeight="1" x14ac:dyDescent="0.2">
      <c r="B96" s="138"/>
      <c r="C96" s="139" t="s">
        <v>84</v>
      </c>
      <c r="D96" s="139" t="s">
        <v>170</v>
      </c>
      <c r="E96" s="140" t="s">
        <v>2804</v>
      </c>
      <c r="F96" s="141" t="s">
        <v>2805</v>
      </c>
      <c r="G96" s="142" t="s">
        <v>173</v>
      </c>
      <c r="H96" s="143">
        <v>4</v>
      </c>
      <c r="I96" s="144"/>
      <c r="J96" s="144"/>
      <c r="K96" s="145">
        <f>ROUND(P96*H96,2)</f>
        <v>0</v>
      </c>
      <c r="L96" s="146"/>
      <c r="M96" s="33"/>
      <c r="N96" s="147" t="s">
        <v>3</v>
      </c>
      <c r="O96" s="148" t="s">
        <v>45</v>
      </c>
      <c r="P96" s="149">
        <f>I96+J96</f>
        <v>0</v>
      </c>
      <c r="Q96" s="149">
        <f>ROUND(I96*H96,2)</f>
        <v>0</v>
      </c>
      <c r="R96" s="149">
        <f>ROUND(J96*H96,2)</f>
        <v>0</v>
      </c>
      <c r="T96" s="150">
        <f>S96*H96</f>
        <v>0</v>
      </c>
      <c r="U96" s="150">
        <v>3.6900000000000002E-2</v>
      </c>
      <c r="V96" s="150">
        <f>U96*H96</f>
        <v>0.14760000000000001</v>
      </c>
      <c r="W96" s="150">
        <v>0</v>
      </c>
      <c r="X96" s="151">
        <f>W96*H96</f>
        <v>0</v>
      </c>
      <c r="AR96" s="152" t="s">
        <v>174</v>
      </c>
      <c r="AT96" s="152" t="s">
        <v>170</v>
      </c>
      <c r="AU96" s="152" t="s">
        <v>86</v>
      </c>
      <c r="AY96" s="18" t="s">
        <v>165</v>
      </c>
      <c r="BE96" s="153">
        <f>IF(O96="základní",K96,0)</f>
        <v>0</v>
      </c>
      <c r="BF96" s="153">
        <f>IF(O96="snížená",K96,0)</f>
        <v>0</v>
      </c>
      <c r="BG96" s="153">
        <f>IF(O96="zákl. přenesená",K96,0)</f>
        <v>0</v>
      </c>
      <c r="BH96" s="153">
        <f>IF(O96="sníž. přenesená",K96,0)</f>
        <v>0</v>
      </c>
      <c r="BI96" s="153">
        <f>IF(O96="nulová",K96,0)</f>
        <v>0</v>
      </c>
      <c r="BJ96" s="18" t="s">
        <v>84</v>
      </c>
      <c r="BK96" s="153">
        <f>ROUND(P96*H96,2)</f>
        <v>0</v>
      </c>
      <c r="BL96" s="18" t="s">
        <v>174</v>
      </c>
      <c r="BM96" s="152" t="s">
        <v>2806</v>
      </c>
    </row>
    <row r="97" spans="2:65" s="12" customFormat="1" x14ac:dyDescent="0.2">
      <c r="B97" s="164"/>
      <c r="D97" s="165" t="s">
        <v>603</v>
      </c>
      <c r="E97" s="166" t="s">
        <v>3</v>
      </c>
      <c r="F97" s="167" t="s">
        <v>2807</v>
      </c>
      <c r="H97" s="168">
        <v>4</v>
      </c>
      <c r="I97" s="169"/>
      <c r="J97" s="169"/>
      <c r="M97" s="164"/>
      <c r="N97" s="170"/>
      <c r="X97" s="171"/>
      <c r="AT97" s="166" t="s">
        <v>603</v>
      </c>
      <c r="AU97" s="166" t="s">
        <v>86</v>
      </c>
      <c r="AV97" s="12" t="s">
        <v>86</v>
      </c>
      <c r="AW97" s="12" t="s">
        <v>5</v>
      </c>
      <c r="AX97" s="12" t="s">
        <v>84</v>
      </c>
      <c r="AY97" s="166" t="s">
        <v>165</v>
      </c>
    </row>
    <row r="98" spans="2:65" s="1" customFormat="1" ht="90" customHeight="1" x14ac:dyDescent="0.2">
      <c r="B98" s="138"/>
      <c r="C98" s="139" t="s">
        <v>86</v>
      </c>
      <c r="D98" s="139" t="s">
        <v>170</v>
      </c>
      <c r="E98" s="140" t="s">
        <v>2808</v>
      </c>
      <c r="F98" s="141" t="s">
        <v>2809</v>
      </c>
      <c r="G98" s="142" t="s">
        <v>173</v>
      </c>
      <c r="H98" s="143">
        <v>6</v>
      </c>
      <c r="I98" s="144"/>
      <c r="J98" s="144"/>
      <c r="K98" s="145">
        <f>ROUND(P98*H98,2)</f>
        <v>0</v>
      </c>
      <c r="L98" s="146"/>
      <c r="M98" s="33"/>
      <c r="N98" s="147" t="s">
        <v>3</v>
      </c>
      <c r="O98" s="148" t="s">
        <v>45</v>
      </c>
      <c r="P98" s="149">
        <f>I98+J98</f>
        <v>0</v>
      </c>
      <c r="Q98" s="149">
        <f>ROUND(I98*H98,2)</f>
        <v>0</v>
      </c>
      <c r="R98" s="149">
        <f>ROUND(J98*H98,2)</f>
        <v>0</v>
      </c>
      <c r="T98" s="150">
        <f>S98*H98</f>
        <v>0</v>
      </c>
      <c r="U98" s="150">
        <v>3.6900000000000002E-2</v>
      </c>
      <c r="V98" s="150">
        <f>U98*H98</f>
        <v>0.22140000000000001</v>
      </c>
      <c r="W98" s="150">
        <v>0</v>
      </c>
      <c r="X98" s="151">
        <f>W98*H98</f>
        <v>0</v>
      </c>
      <c r="AR98" s="152" t="s">
        <v>174</v>
      </c>
      <c r="AT98" s="152" t="s">
        <v>170</v>
      </c>
      <c r="AU98" s="152" t="s">
        <v>86</v>
      </c>
      <c r="AY98" s="18" t="s">
        <v>165</v>
      </c>
      <c r="BE98" s="153">
        <f>IF(O98="základní",K98,0)</f>
        <v>0</v>
      </c>
      <c r="BF98" s="153">
        <f>IF(O98="snížená",K98,0)</f>
        <v>0</v>
      </c>
      <c r="BG98" s="153">
        <f>IF(O98="zákl. přenesená",K98,0)</f>
        <v>0</v>
      </c>
      <c r="BH98" s="153">
        <f>IF(O98="sníž. přenesená",K98,0)</f>
        <v>0</v>
      </c>
      <c r="BI98" s="153">
        <f>IF(O98="nulová",K98,0)</f>
        <v>0</v>
      </c>
      <c r="BJ98" s="18" t="s">
        <v>84</v>
      </c>
      <c r="BK98" s="153">
        <f>ROUND(P98*H98,2)</f>
        <v>0</v>
      </c>
      <c r="BL98" s="18" t="s">
        <v>174</v>
      </c>
      <c r="BM98" s="152" t="s">
        <v>2810</v>
      </c>
    </row>
    <row r="99" spans="2:65" s="12" customFormat="1" x14ac:dyDescent="0.2">
      <c r="B99" s="164"/>
      <c r="D99" s="165" t="s">
        <v>603</v>
      </c>
      <c r="E99" s="166" t="s">
        <v>3</v>
      </c>
      <c r="F99" s="167" t="s">
        <v>2811</v>
      </c>
      <c r="H99" s="168">
        <v>6</v>
      </c>
      <c r="I99" s="169"/>
      <c r="J99" s="169"/>
      <c r="M99" s="164"/>
      <c r="N99" s="170"/>
      <c r="X99" s="171"/>
      <c r="AT99" s="166" t="s">
        <v>603</v>
      </c>
      <c r="AU99" s="166" t="s">
        <v>86</v>
      </c>
      <c r="AV99" s="12" t="s">
        <v>86</v>
      </c>
      <c r="AW99" s="12" t="s">
        <v>5</v>
      </c>
      <c r="AX99" s="12" t="s">
        <v>84</v>
      </c>
      <c r="AY99" s="166" t="s">
        <v>165</v>
      </c>
    </row>
    <row r="100" spans="2:65" s="1" customFormat="1" ht="44.25" customHeight="1" x14ac:dyDescent="0.2">
      <c r="B100" s="138"/>
      <c r="C100" s="139" t="s">
        <v>164</v>
      </c>
      <c r="D100" s="139" t="s">
        <v>170</v>
      </c>
      <c r="E100" s="140" t="s">
        <v>2194</v>
      </c>
      <c r="F100" s="141" t="s">
        <v>2195</v>
      </c>
      <c r="G100" s="142" t="s">
        <v>597</v>
      </c>
      <c r="H100" s="143">
        <v>36.5</v>
      </c>
      <c r="I100" s="144"/>
      <c r="J100" s="144"/>
      <c r="K100" s="145">
        <f>ROUND(P100*H100,2)</f>
        <v>0</v>
      </c>
      <c r="L100" s="146"/>
      <c r="M100" s="33"/>
      <c r="N100" s="147" t="s">
        <v>3</v>
      </c>
      <c r="O100" s="148" t="s">
        <v>45</v>
      </c>
      <c r="P100" s="149">
        <f>I100+J100</f>
        <v>0</v>
      </c>
      <c r="Q100" s="149">
        <f>ROUND(I100*H100,2)</f>
        <v>0</v>
      </c>
      <c r="R100" s="149">
        <f>ROUND(J100*H100,2)</f>
        <v>0</v>
      </c>
      <c r="T100" s="150">
        <f>S100*H100</f>
        <v>0</v>
      </c>
      <c r="U100" s="150">
        <v>0</v>
      </c>
      <c r="V100" s="150">
        <f>U100*H100</f>
        <v>0</v>
      </c>
      <c r="W100" s="150">
        <v>0</v>
      </c>
      <c r="X100" s="151">
        <f>W100*H100</f>
        <v>0</v>
      </c>
      <c r="AR100" s="152" t="s">
        <v>174</v>
      </c>
      <c r="AT100" s="152" t="s">
        <v>170</v>
      </c>
      <c r="AU100" s="152" t="s">
        <v>86</v>
      </c>
      <c r="AY100" s="18" t="s">
        <v>165</v>
      </c>
      <c r="BE100" s="153">
        <f>IF(O100="základní",K100,0)</f>
        <v>0</v>
      </c>
      <c r="BF100" s="153">
        <f>IF(O100="snížená",K100,0)</f>
        <v>0</v>
      </c>
      <c r="BG100" s="153">
        <f>IF(O100="zákl. přenesená",K100,0)</f>
        <v>0</v>
      </c>
      <c r="BH100" s="153">
        <f>IF(O100="sníž. přenesená",K100,0)</f>
        <v>0</v>
      </c>
      <c r="BI100" s="153">
        <f>IF(O100="nulová",K100,0)</f>
        <v>0</v>
      </c>
      <c r="BJ100" s="18" t="s">
        <v>84</v>
      </c>
      <c r="BK100" s="153">
        <f>ROUND(P100*H100,2)</f>
        <v>0</v>
      </c>
      <c r="BL100" s="18" t="s">
        <v>174</v>
      </c>
      <c r="BM100" s="152" t="s">
        <v>2812</v>
      </c>
    </row>
    <row r="101" spans="2:65" s="14" customFormat="1" x14ac:dyDescent="0.2">
      <c r="B101" s="185"/>
      <c r="D101" s="165" t="s">
        <v>603</v>
      </c>
      <c r="E101" s="186" t="s">
        <v>3</v>
      </c>
      <c r="F101" s="187" t="s">
        <v>2813</v>
      </c>
      <c r="H101" s="186" t="s">
        <v>3</v>
      </c>
      <c r="I101" s="188"/>
      <c r="J101" s="188"/>
      <c r="M101" s="185"/>
      <c r="N101" s="189"/>
      <c r="X101" s="190"/>
      <c r="AT101" s="186" t="s">
        <v>603</v>
      </c>
      <c r="AU101" s="186" t="s">
        <v>86</v>
      </c>
      <c r="AV101" s="14" t="s">
        <v>84</v>
      </c>
      <c r="AW101" s="14" t="s">
        <v>5</v>
      </c>
      <c r="AX101" s="14" t="s">
        <v>76</v>
      </c>
      <c r="AY101" s="186" t="s">
        <v>165</v>
      </c>
    </row>
    <row r="102" spans="2:65" s="12" customFormat="1" x14ac:dyDescent="0.2">
      <c r="B102" s="164"/>
      <c r="D102" s="165" t="s">
        <v>603</v>
      </c>
      <c r="E102" s="166" t="s">
        <v>3</v>
      </c>
      <c r="F102" s="167" t="s">
        <v>2814</v>
      </c>
      <c r="H102" s="168">
        <v>24.5</v>
      </c>
      <c r="I102" s="169"/>
      <c r="J102" s="169"/>
      <c r="M102" s="164"/>
      <c r="N102" s="170"/>
      <c r="X102" s="171"/>
      <c r="AT102" s="166" t="s">
        <v>603</v>
      </c>
      <c r="AU102" s="166" t="s">
        <v>86</v>
      </c>
      <c r="AV102" s="12" t="s">
        <v>86</v>
      </c>
      <c r="AW102" s="12" t="s">
        <v>5</v>
      </c>
      <c r="AX102" s="12" t="s">
        <v>76</v>
      </c>
      <c r="AY102" s="166" t="s">
        <v>165</v>
      </c>
    </row>
    <row r="103" spans="2:65" s="12" customFormat="1" x14ac:dyDescent="0.2">
      <c r="B103" s="164"/>
      <c r="D103" s="165" t="s">
        <v>603</v>
      </c>
      <c r="E103" s="166" t="s">
        <v>3</v>
      </c>
      <c r="F103" s="167" t="s">
        <v>2815</v>
      </c>
      <c r="H103" s="168">
        <v>9.1999999999999993</v>
      </c>
      <c r="I103" s="169"/>
      <c r="J103" s="169"/>
      <c r="M103" s="164"/>
      <c r="N103" s="170"/>
      <c r="X103" s="171"/>
      <c r="AT103" s="166" t="s">
        <v>603</v>
      </c>
      <c r="AU103" s="166" t="s">
        <v>86</v>
      </c>
      <c r="AV103" s="12" t="s">
        <v>86</v>
      </c>
      <c r="AW103" s="12" t="s">
        <v>5</v>
      </c>
      <c r="AX103" s="12" t="s">
        <v>76</v>
      </c>
      <c r="AY103" s="166" t="s">
        <v>165</v>
      </c>
    </row>
    <row r="104" spans="2:65" s="12" customFormat="1" x14ac:dyDescent="0.2">
      <c r="B104" s="164"/>
      <c r="D104" s="165" t="s">
        <v>603</v>
      </c>
      <c r="E104" s="166" t="s">
        <v>3</v>
      </c>
      <c r="F104" s="167" t="s">
        <v>2816</v>
      </c>
      <c r="H104" s="168">
        <v>2.8</v>
      </c>
      <c r="I104" s="169"/>
      <c r="J104" s="169"/>
      <c r="M104" s="164"/>
      <c r="N104" s="170"/>
      <c r="X104" s="171"/>
      <c r="AT104" s="166" t="s">
        <v>603</v>
      </c>
      <c r="AU104" s="166" t="s">
        <v>86</v>
      </c>
      <c r="AV104" s="12" t="s">
        <v>86</v>
      </c>
      <c r="AW104" s="12" t="s">
        <v>5</v>
      </c>
      <c r="AX104" s="12" t="s">
        <v>76</v>
      </c>
      <c r="AY104" s="166" t="s">
        <v>165</v>
      </c>
    </row>
    <row r="105" spans="2:65" s="13" customFormat="1" x14ac:dyDescent="0.2">
      <c r="B105" s="172"/>
      <c r="D105" s="165" t="s">
        <v>603</v>
      </c>
      <c r="E105" s="173" t="s">
        <v>3</v>
      </c>
      <c r="F105" s="174" t="s">
        <v>606</v>
      </c>
      <c r="H105" s="175">
        <v>36.5</v>
      </c>
      <c r="I105" s="176"/>
      <c r="J105" s="176"/>
      <c r="M105" s="172"/>
      <c r="N105" s="177"/>
      <c r="X105" s="178"/>
      <c r="AT105" s="173" t="s">
        <v>603</v>
      </c>
      <c r="AU105" s="173" t="s">
        <v>86</v>
      </c>
      <c r="AV105" s="13" t="s">
        <v>174</v>
      </c>
      <c r="AW105" s="13" t="s">
        <v>5</v>
      </c>
      <c r="AX105" s="13" t="s">
        <v>84</v>
      </c>
      <c r="AY105" s="173" t="s">
        <v>165</v>
      </c>
    </row>
    <row r="106" spans="2:65" s="1" customFormat="1" ht="44.25" customHeight="1" x14ac:dyDescent="0.2">
      <c r="B106" s="138"/>
      <c r="C106" s="139" t="s">
        <v>174</v>
      </c>
      <c r="D106" s="139" t="s">
        <v>170</v>
      </c>
      <c r="E106" s="140" t="s">
        <v>2817</v>
      </c>
      <c r="F106" s="141" t="s">
        <v>2818</v>
      </c>
      <c r="G106" s="142" t="s">
        <v>597</v>
      </c>
      <c r="H106" s="143">
        <v>79.650000000000006</v>
      </c>
      <c r="I106" s="144"/>
      <c r="J106" s="144"/>
      <c r="K106" s="145">
        <f>ROUND(P106*H106,2)</f>
        <v>0</v>
      </c>
      <c r="L106" s="146"/>
      <c r="M106" s="33"/>
      <c r="N106" s="147" t="s">
        <v>3</v>
      </c>
      <c r="O106" s="148" t="s">
        <v>45</v>
      </c>
      <c r="P106" s="149">
        <f>I106+J106</f>
        <v>0</v>
      </c>
      <c r="Q106" s="149">
        <f>ROUND(I106*H106,2)</f>
        <v>0</v>
      </c>
      <c r="R106" s="149">
        <f>ROUND(J106*H106,2)</f>
        <v>0</v>
      </c>
      <c r="T106" s="150">
        <f>S106*H106</f>
        <v>0</v>
      </c>
      <c r="U106" s="150">
        <v>0</v>
      </c>
      <c r="V106" s="150">
        <f>U106*H106</f>
        <v>0</v>
      </c>
      <c r="W106" s="150">
        <v>0</v>
      </c>
      <c r="X106" s="151">
        <f>W106*H106</f>
        <v>0</v>
      </c>
      <c r="AR106" s="152" t="s">
        <v>174</v>
      </c>
      <c r="AT106" s="152" t="s">
        <v>170</v>
      </c>
      <c r="AU106" s="152" t="s">
        <v>86</v>
      </c>
      <c r="AY106" s="18" t="s">
        <v>165</v>
      </c>
      <c r="BE106" s="153">
        <f>IF(O106="základní",K106,0)</f>
        <v>0</v>
      </c>
      <c r="BF106" s="153">
        <f>IF(O106="snížená",K106,0)</f>
        <v>0</v>
      </c>
      <c r="BG106" s="153">
        <f>IF(O106="zákl. přenesená",K106,0)</f>
        <v>0</v>
      </c>
      <c r="BH106" s="153">
        <f>IF(O106="sníž. přenesená",K106,0)</f>
        <v>0</v>
      </c>
      <c r="BI106" s="153">
        <f>IF(O106="nulová",K106,0)</f>
        <v>0</v>
      </c>
      <c r="BJ106" s="18" t="s">
        <v>84</v>
      </c>
      <c r="BK106" s="153">
        <f>ROUND(P106*H106,2)</f>
        <v>0</v>
      </c>
      <c r="BL106" s="18" t="s">
        <v>174</v>
      </c>
      <c r="BM106" s="152" t="s">
        <v>2819</v>
      </c>
    </row>
    <row r="107" spans="2:65" s="14" customFormat="1" x14ac:dyDescent="0.2">
      <c r="B107" s="185"/>
      <c r="D107" s="165" t="s">
        <v>603</v>
      </c>
      <c r="E107" s="186" t="s">
        <v>3</v>
      </c>
      <c r="F107" s="187" t="s">
        <v>2820</v>
      </c>
      <c r="H107" s="186" t="s">
        <v>3</v>
      </c>
      <c r="I107" s="188"/>
      <c r="J107" s="188"/>
      <c r="M107" s="185"/>
      <c r="N107" s="189"/>
      <c r="X107" s="190"/>
      <c r="AT107" s="186" t="s">
        <v>603</v>
      </c>
      <c r="AU107" s="186" t="s">
        <v>86</v>
      </c>
      <c r="AV107" s="14" t="s">
        <v>84</v>
      </c>
      <c r="AW107" s="14" t="s">
        <v>5</v>
      </c>
      <c r="AX107" s="14" t="s">
        <v>76</v>
      </c>
      <c r="AY107" s="186" t="s">
        <v>165</v>
      </c>
    </row>
    <row r="108" spans="2:65" s="12" customFormat="1" x14ac:dyDescent="0.2">
      <c r="B108" s="164"/>
      <c r="D108" s="165" t="s">
        <v>603</v>
      </c>
      <c r="E108" s="166" t="s">
        <v>3</v>
      </c>
      <c r="F108" s="167" t="s">
        <v>2821</v>
      </c>
      <c r="H108" s="168">
        <v>47.25</v>
      </c>
      <c r="I108" s="169"/>
      <c r="J108" s="169"/>
      <c r="M108" s="164"/>
      <c r="N108" s="170"/>
      <c r="X108" s="171"/>
      <c r="AT108" s="166" t="s">
        <v>603</v>
      </c>
      <c r="AU108" s="166" t="s">
        <v>86</v>
      </c>
      <c r="AV108" s="12" t="s">
        <v>86</v>
      </c>
      <c r="AW108" s="12" t="s">
        <v>5</v>
      </c>
      <c r="AX108" s="12" t="s">
        <v>76</v>
      </c>
      <c r="AY108" s="166" t="s">
        <v>165</v>
      </c>
    </row>
    <row r="109" spans="2:65" s="12" customFormat="1" x14ac:dyDescent="0.2">
      <c r="B109" s="164"/>
      <c r="D109" s="165" t="s">
        <v>603</v>
      </c>
      <c r="E109" s="166" t="s">
        <v>3</v>
      </c>
      <c r="F109" s="167" t="s">
        <v>2822</v>
      </c>
      <c r="H109" s="168">
        <v>32.4</v>
      </c>
      <c r="I109" s="169"/>
      <c r="J109" s="169"/>
      <c r="M109" s="164"/>
      <c r="N109" s="170"/>
      <c r="X109" s="171"/>
      <c r="AT109" s="166" t="s">
        <v>603</v>
      </c>
      <c r="AU109" s="166" t="s">
        <v>86</v>
      </c>
      <c r="AV109" s="12" t="s">
        <v>86</v>
      </c>
      <c r="AW109" s="12" t="s">
        <v>5</v>
      </c>
      <c r="AX109" s="12" t="s">
        <v>76</v>
      </c>
      <c r="AY109" s="166" t="s">
        <v>165</v>
      </c>
    </row>
    <row r="110" spans="2:65" s="13" customFormat="1" x14ac:dyDescent="0.2">
      <c r="B110" s="172"/>
      <c r="D110" s="165" t="s">
        <v>603</v>
      </c>
      <c r="E110" s="173" t="s">
        <v>3</v>
      </c>
      <c r="F110" s="174" t="s">
        <v>606</v>
      </c>
      <c r="H110" s="175">
        <v>79.650000000000006</v>
      </c>
      <c r="I110" s="176"/>
      <c r="J110" s="176"/>
      <c r="M110" s="172"/>
      <c r="N110" s="177"/>
      <c r="X110" s="178"/>
      <c r="AT110" s="173" t="s">
        <v>603</v>
      </c>
      <c r="AU110" s="173" t="s">
        <v>86</v>
      </c>
      <c r="AV110" s="13" t="s">
        <v>174</v>
      </c>
      <c r="AW110" s="13" t="s">
        <v>5</v>
      </c>
      <c r="AX110" s="13" t="s">
        <v>84</v>
      </c>
      <c r="AY110" s="173" t="s">
        <v>165</v>
      </c>
    </row>
    <row r="111" spans="2:65" s="1" customFormat="1" ht="49" customHeight="1" x14ac:dyDescent="0.2">
      <c r="B111" s="138"/>
      <c r="C111" s="139" t="s">
        <v>186</v>
      </c>
      <c r="D111" s="139" t="s">
        <v>170</v>
      </c>
      <c r="E111" s="140" t="s">
        <v>2207</v>
      </c>
      <c r="F111" s="141" t="s">
        <v>2208</v>
      </c>
      <c r="G111" s="142" t="s">
        <v>597</v>
      </c>
      <c r="H111" s="143">
        <v>43.779000000000003</v>
      </c>
      <c r="I111" s="144"/>
      <c r="J111" s="144"/>
      <c r="K111" s="145">
        <f>ROUND(P111*H111,2)</f>
        <v>0</v>
      </c>
      <c r="L111" s="146"/>
      <c r="M111" s="33"/>
      <c r="N111" s="147" t="s">
        <v>3</v>
      </c>
      <c r="O111" s="148" t="s">
        <v>45</v>
      </c>
      <c r="P111" s="149">
        <f>I111+J111</f>
        <v>0</v>
      </c>
      <c r="Q111" s="149">
        <f>ROUND(I111*H111,2)</f>
        <v>0</v>
      </c>
      <c r="R111" s="149">
        <f>ROUND(J111*H111,2)</f>
        <v>0</v>
      </c>
      <c r="T111" s="150">
        <f>S111*H111</f>
        <v>0</v>
      </c>
      <c r="U111" s="150">
        <v>0</v>
      </c>
      <c r="V111" s="150">
        <f>U111*H111</f>
        <v>0</v>
      </c>
      <c r="W111" s="150">
        <v>0</v>
      </c>
      <c r="X111" s="151">
        <f>W111*H111</f>
        <v>0</v>
      </c>
      <c r="AR111" s="152" t="s">
        <v>174</v>
      </c>
      <c r="AT111" s="152" t="s">
        <v>170</v>
      </c>
      <c r="AU111" s="152" t="s">
        <v>86</v>
      </c>
      <c r="AY111" s="18" t="s">
        <v>165</v>
      </c>
      <c r="BE111" s="153">
        <f>IF(O111="základní",K111,0)</f>
        <v>0</v>
      </c>
      <c r="BF111" s="153">
        <f>IF(O111="snížená",K111,0)</f>
        <v>0</v>
      </c>
      <c r="BG111" s="153">
        <f>IF(O111="zákl. přenesená",K111,0)</f>
        <v>0</v>
      </c>
      <c r="BH111" s="153">
        <f>IF(O111="sníž. přenesená",K111,0)</f>
        <v>0</v>
      </c>
      <c r="BI111" s="153">
        <f>IF(O111="nulová",K111,0)</f>
        <v>0</v>
      </c>
      <c r="BJ111" s="18" t="s">
        <v>84</v>
      </c>
      <c r="BK111" s="153">
        <f>ROUND(P111*H111,2)</f>
        <v>0</v>
      </c>
      <c r="BL111" s="18" t="s">
        <v>174</v>
      </c>
      <c r="BM111" s="152" t="s">
        <v>2823</v>
      </c>
    </row>
    <row r="112" spans="2:65" s="14" customFormat="1" x14ac:dyDescent="0.2">
      <c r="B112" s="185"/>
      <c r="D112" s="165" t="s">
        <v>603</v>
      </c>
      <c r="E112" s="186" t="s">
        <v>3</v>
      </c>
      <c r="F112" s="187" t="s">
        <v>2824</v>
      </c>
      <c r="H112" s="186" t="s">
        <v>3</v>
      </c>
      <c r="I112" s="188"/>
      <c r="J112" s="188"/>
      <c r="M112" s="185"/>
      <c r="N112" s="189"/>
      <c r="X112" s="190"/>
      <c r="AT112" s="186" t="s">
        <v>603</v>
      </c>
      <c r="AU112" s="186" t="s">
        <v>86</v>
      </c>
      <c r="AV112" s="14" t="s">
        <v>84</v>
      </c>
      <c r="AW112" s="14" t="s">
        <v>5</v>
      </c>
      <c r="AX112" s="14" t="s">
        <v>76</v>
      </c>
      <c r="AY112" s="186" t="s">
        <v>165</v>
      </c>
    </row>
    <row r="113" spans="2:65" s="12" customFormat="1" x14ac:dyDescent="0.2">
      <c r="B113" s="164"/>
      <c r="D113" s="165" t="s">
        <v>603</v>
      </c>
      <c r="E113" s="166" t="s">
        <v>3</v>
      </c>
      <c r="F113" s="167" t="s">
        <v>2825</v>
      </c>
      <c r="H113" s="168">
        <v>21.12</v>
      </c>
      <c r="I113" s="169"/>
      <c r="J113" s="169"/>
      <c r="M113" s="164"/>
      <c r="N113" s="170"/>
      <c r="X113" s="171"/>
      <c r="AT113" s="166" t="s">
        <v>603</v>
      </c>
      <c r="AU113" s="166" t="s">
        <v>86</v>
      </c>
      <c r="AV113" s="12" t="s">
        <v>86</v>
      </c>
      <c r="AW113" s="12" t="s">
        <v>5</v>
      </c>
      <c r="AX113" s="12" t="s">
        <v>76</v>
      </c>
      <c r="AY113" s="166" t="s">
        <v>165</v>
      </c>
    </row>
    <row r="114" spans="2:65" s="14" customFormat="1" x14ac:dyDescent="0.2">
      <c r="B114" s="185"/>
      <c r="D114" s="165" t="s">
        <v>603</v>
      </c>
      <c r="E114" s="186" t="s">
        <v>3</v>
      </c>
      <c r="F114" s="187" t="s">
        <v>2826</v>
      </c>
      <c r="H114" s="186" t="s">
        <v>3</v>
      </c>
      <c r="I114" s="188"/>
      <c r="J114" s="188"/>
      <c r="M114" s="185"/>
      <c r="N114" s="189"/>
      <c r="X114" s="190"/>
      <c r="AT114" s="186" t="s">
        <v>603</v>
      </c>
      <c r="AU114" s="186" t="s">
        <v>86</v>
      </c>
      <c r="AV114" s="14" t="s">
        <v>84</v>
      </c>
      <c r="AW114" s="14" t="s">
        <v>5</v>
      </c>
      <c r="AX114" s="14" t="s">
        <v>76</v>
      </c>
      <c r="AY114" s="186" t="s">
        <v>165</v>
      </c>
    </row>
    <row r="115" spans="2:65" s="12" customFormat="1" x14ac:dyDescent="0.2">
      <c r="B115" s="164"/>
      <c r="D115" s="165" t="s">
        <v>603</v>
      </c>
      <c r="E115" s="166" t="s">
        <v>3</v>
      </c>
      <c r="F115" s="167" t="s">
        <v>2827</v>
      </c>
      <c r="H115" s="168">
        <v>57.442</v>
      </c>
      <c r="I115" s="169"/>
      <c r="J115" s="169"/>
      <c r="M115" s="164"/>
      <c r="N115" s="170"/>
      <c r="X115" s="171"/>
      <c r="AT115" s="166" t="s">
        <v>603</v>
      </c>
      <c r="AU115" s="166" t="s">
        <v>86</v>
      </c>
      <c r="AV115" s="12" t="s">
        <v>86</v>
      </c>
      <c r="AW115" s="12" t="s">
        <v>5</v>
      </c>
      <c r="AX115" s="12" t="s">
        <v>76</v>
      </c>
      <c r="AY115" s="166" t="s">
        <v>165</v>
      </c>
    </row>
    <row r="116" spans="2:65" s="14" customFormat="1" x14ac:dyDescent="0.2">
      <c r="B116" s="185"/>
      <c r="D116" s="165" t="s">
        <v>603</v>
      </c>
      <c r="E116" s="186" t="s">
        <v>3</v>
      </c>
      <c r="F116" s="187" t="s">
        <v>2828</v>
      </c>
      <c r="H116" s="186" t="s">
        <v>3</v>
      </c>
      <c r="I116" s="188"/>
      <c r="J116" s="188"/>
      <c r="M116" s="185"/>
      <c r="N116" s="189"/>
      <c r="X116" s="190"/>
      <c r="AT116" s="186" t="s">
        <v>603</v>
      </c>
      <c r="AU116" s="186" t="s">
        <v>86</v>
      </c>
      <c r="AV116" s="14" t="s">
        <v>84</v>
      </c>
      <c r="AW116" s="14" t="s">
        <v>5</v>
      </c>
      <c r="AX116" s="14" t="s">
        <v>76</v>
      </c>
      <c r="AY116" s="186" t="s">
        <v>165</v>
      </c>
    </row>
    <row r="117" spans="2:65" s="12" customFormat="1" x14ac:dyDescent="0.2">
      <c r="B117" s="164"/>
      <c r="D117" s="165" t="s">
        <v>603</v>
      </c>
      <c r="E117" s="166" t="s">
        <v>3</v>
      </c>
      <c r="F117" s="167" t="s">
        <v>2829</v>
      </c>
      <c r="H117" s="168">
        <v>90.832999999999998</v>
      </c>
      <c r="I117" s="169"/>
      <c r="J117" s="169"/>
      <c r="M117" s="164"/>
      <c r="N117" s="170"/>
      <c r="X117" s="171"/>
      <c r="AT117" s="166" t="s">
        <v>603</v>
      </c>
      <c r="AU117" s="166" t="s">
        <v>86</v>
      </c>
      <c r="AV117" s="12" t="s">
        <v>86</v>
      </c>
      <c r="AW117" s="12" t="s">
        <v>5</v>
      </c>
      <c r="AX117" s="12" t="s">
        <v>76</v>
      </c>
      <c r="AY117" s="166" t="s">
        <v>165</v>
      </c>
    </row>
    <row r="118" spans="2:65" s="15" customFormat="1" x14ac:dyDescent="0.2">
      <c r="B118" s="194"/>
      <c r="D118" s="165" t="s">
        <v>603</v>
      </c>
      <c r="E118" s="195" t="s">
        <v>3</v>
      </c>
      <c r="F118" s="196" t="s">
        <v>1807</v>
      </c>
      <c r="H118" s="197">
        <v>169.39499999999998</v>
      </c>
      <c r="I118" s="198"/>
      <c r="J118" s="198"/>
      <c r="M118" s="194"/>
      <c r="N118" s="199"/>
      <c r="X118" s="200"/>
      <c r="AT118" s="195" t="s">
        <v>603</v>
      </c>
      <c r="AU118" s="195" t="s">
        <v>86</v>
      </c>
      <c r="AV118" s="15" t="s">
        <v>164</v>
      </c>
      <c r="AW118" s="15" t="s">
        <v>5</v>
      </c>
      <c r="AX118" s="15" t="s">
        <v>76</v>
      </c>
      <c r="AY118" s="195" t="s">
        <v>165</v>
      </c>
    </row>
    <row r="119" spans="2:65" s="14" customFormat="1" x14ac:dyDescent="0.2">
      <c r="B119" s="185"/>
      <c r="D119" s="165" t="s">
        <v>603</v>
      </c>
      <c r="E119" s="186" t="s">
        <v>3</v>
      </c>
      <c r="F119" s="187" t="s">
        <v>2219</v>
      </c>
      <c r="H119" s="186" t="s">
        <v>3</v>
      </c>
      <c r="I119" s="188"/>
      <c r="J119" s="188"/>
      <c r="M119" s="185"/>
      <c r="N119" s="189"/>
      <c r="X119" s="190"/>
      <c r="AT119" s="186" t="s">
        <v>603</v>
      </c>
      <c r="AU119" s="186" t="s">
        <v>86</v>
      </c>
      <c r="AV119" s="14" t="s">
        <v>84</v>
      </c>
      <c r="AW119" s="14" t="s">
        <v>5</v>
      </c>
      <c r="AX119" s="14" t="s">
        <v>76</v>
      </c>
      <c r="AY119" s="186" t="s">
        <v>165</v>
      </c>
    </row>
    <row r="120" spans="2:65" s="12" customFormat="1" x14ac:dyDescent="0.2">
      <c r="B120" s="164"/>
      <c r="D120" s="165" t="s">
        <v>603</v>
      </c>
      <c r="E120" s="166" t="s">
        <v>3</v>
      </c>
      <c r="F120" s="167" t="s">
        <v>2830</v>
      </c>
      <c r="H120" s="168">
        <v>49.5</v>
      </c>
      <c r="I120" s="169"/>
      <c r="J120" s="169"/>
      <c r="M120" s="164"/>
      <c r="N120" s="170"/>
      <c r="X120" s="171"/>
      <c r="AT120" s="166" t="s">
        <v>603</v>
      </c>
      <c r="AU120" s="166" t="s">
        <v>86</v>
      </c>
      <c r="AV120" s="12" t="s">
        <v>86</v>
      </c>
      <c r="AW120" s="12" t="s">
        <v>5</v>
      </c>
      <c r="AX120" s="12" t="s">
        <v>76</v>
      </c>
      <c r="AY120" s="166" t="s">
        <v>165</v>
      </c>
    </row>
    <row r="121" spans="2:65" s="15" customFormat="1" x14ac:dyDescent="0.2">
      <c r="B121" s="194"/>
      <c r="D121" s="165" t="s">
        <v>603</v>
      </c>
      <c r="E121" s="195" t="s">
        <v>3</v>
      </c>
      <c r="F121" s="196" t="s">
        <v>1807</v>
      </c>
      <c r="H121" s="197">
        <v>49.5</v>
      </c>
      <c r="I121" s="198"/>
      <c r="J121" s="198"/>
      <c r="M121" s="194"/>
      <c r="N121" s="199"/>
      <c r="X121" s="200"/>
      <c r="AT121" s="195" t="s">
        <v>603</v>
      </c>
      <c r="AU121" s="195" t="s">
        <v>86</v>
      </c>
      <c r="AV121" s="15" t="s">
        <v>164</v>
      </c>
      <c r="AW121" s="15" t="s">
        <v>5</v>
      </c>
      <c r="AX121" s="15" t="s">
        <v>76</v>
      </c>
      <c r="AY121" s="195" t="s">
        <v>165</v>
      </c>
    </row>
    <row r="122" spans="2:65" s="13" customFormat="1" x14ac:dyDescent="0.2">
      <c r="B122" s="172"/>
      <c r="D122" s="165" t="s">
        <v>603</v>
      </c>
      <c r="E122" s="173" t="s">
        <v>3</v>
      </c>
      <c r="F122" s="174" t="s">
        <v>606</v>
      </c>
      <c r="H122" s="175">
        <v>218.89499999999998</v>
      </c>
      <c r="I122" s="176"/>
      <c r="J122" s="176"/>
      <c r="M122" s="172"/>
      <c r="N122" s="177"/>
      <c r="X122" s="178"/>
      <c r="AT122" s="173" t="s">
        <v>603</v>
      </c>
      <c r="AU122" s="173" t="s">
        <v>86</v>
      </c>
      <c r="AV122" s="13" t="s">
        <v>174</v>
      </c>
      <c r="AW122" s="13" t="s">
        <v>5</v>
      </c>
      <c r="AX122" s="13" t="s">
        <v>84</v>
      </c>
      <c r="AY122" s="173" t="s">
        <v>165</v>
      </c>
    </row>
    <row r="123" spans="2:65" s="12" customFormat="1" x14ac:dyDescent="0.2">
      <c r="B123" s="164"/>
      <c r="D123" s="165" t="s">
        <v>603</v>
      </c>
      <c r="F123" s="167" t="s">
        <v>2831</v>
      </c>
      <c r="H123" s="168">
        <v>43.779000000000003</v>
      </c>
      <c r="I123" s="169"/>
      <c r="J123" s="169"/>
      <c r="M123" s="164"/>
      <c r="N123" s="170"/>
      <c r="X123" s="171"/>
      <c r="AT123" s="166" t="s">
        <v>603</v>
      </c>
      <c r="AU123" s="166" t="s">
        <v>86</v>
      </c>
      <c r="AV123" s="12" t="s">
        <v>86</v>
      </c>
      <c r="AW123" s="12" t="s">
        <v>4</v>
      </c>
      <c r="AX123" s="12" t="s">
        <v>84</v>
      </c>
      <c r="AY123" s="166" t="s">
        <v>165</v>
      </c>
    </row>
    <row r="124" spans="2:65" s="1" customFormat="1" ht="49" customHeight="1" x14ac:dyDescent="0.2">
      <c r="B124" s="138"/>
      <c r="C124" s="139" t="s">
        <v>190</v>
      </c>
      <c r="D124" s="139" t="s">
        <v>170</v>
      </c>
      <c r="E124" s="140" t="s">
        <v>2224</v>
      </c>
      <c r="F124" s="141" t="s">
        <v>2225</v>
      </c>
      <c r="G124" s="142" t="s">
        <v>597</v>
      </c>
      <c r="H124" s="143">
        <v>175.11600000000001</v>
      </c>
      <c r="I124" s="144"/>
      <c r="J124" s="144"/>
      <c r="K124" s="145">
        <f>ROUND(P124*H124,2)</f>
        <v>0</v>
      </c>
      <c r="L124" s="146"/>
      <c r="M124" s="33"/>
      <c r="N124" s="147" t="s">
        <v>3</v>
      </c>
      <c r="O124" s="148" t="s">
        <v>45</v>
      </c>
      <c r="P124" s="149">
        <f>I124+J124</f>
        <v>0</v>
      </c>
      <c r="Q124" s="149">
        <f>ROUND(I124*H124,2)</f>
        <v>0</v>
      </c>
      <c r="R124" s="149">
        <f>ROUND(J124*H124,2)</f>
        <v>0</v>
      </c>
      <c r="T124" s="150">
        <f>S124*H124</f>
        <v>0</v>
      </c>
      <c r="U124" s="150">
        <v>0</v>
      </c>
      <c r="V124" s="150">
        <f>U124*H124</f>
        <v>0</v>
      </c>
      <c r="W124" s="150">
        <v>0</v>
      </c>
      <c r="X124" s="151">
        <f>W124*H124</f>
        <v>0</v>
      </c>
      <c r="AR124" s="152" t="s">
        <v>174</v>
      </c>
      <c r="AT124" s="152" t="s">
        <v>170</v>
      </c>
      <c r="AU124" s="152" t="s">
        <v>86</v>
      </c>
      <c r="AY124" s="18" t="s">
        <v>165</v>
      </c>
      <c r="BE124" s="153">
        <f>IF(O124="základní",K124,0)</f>
        <v>0</v>
      </c>
      <c r="BF124" s="153">
        <f>IF(O124="snížená",K124,0)</f>
        <v>0</v>
      </c>
      <c r="BG124" s="153">
        <f>IF(O124="zákl. přenesená",K124,0)</f>
        <v>0</v>
      </c>
      <c r="BH124" s="153">
        <f>IF(O124="sníž. přenesená",K124,0)</f>
        <v>0</v>
      </c>
      <c r="BI124" s="153">
        <f>IF(O124="nulová",K124,0)</f>
        <v>0</v>
      </c>
      <c r="BJ124" s="18" t="s">
        <v>84</v>
      </c>
      <c r="BK124" s="153">
        <f>ROUND(P124*H124,2)</f>
        <v>0</v>
      </c>
      <c r="BL124" s="18" t="s">
        <v>174</v>
      </c>
      <c r="BM124" s="152" t="s">
        <v>2832</v>
      </c>
    </row>
    <row r="125" spans="2:65" s="12" customFormat="1" x14ac:dyDescent="0.2">
      <c r="B125" s="164"/>
      <c r="D125" s="165" t="s">
        <v>603</v>
      </c>
      <c r="F125" s="167" t="s">
        <v>2833</v>
      </c>
      <c r="H125" s="168">
        <v>175.11600000000001</v>
      </c>
      <c r="I125" s="169"/>
      <c r="J125" s="169"/>
      <c r="M125" s="164"/>
      <c r="N125" s="170"/>
      <c r="X125" s="171"/>
      <c r="AT125" s="166" t="s">
        <v>603</v>
      </c>
      <c r="AU125" s="166" t="s">
        <v>86</v>
      </c>
      <c r="AV125" s="12" t="s">
        <v>86</v>
      </c>
      <c r="AW125" s="12" t="s">
        <v>4</v>
      </c>
      <c r="AX125" s="12" t="s">
        <v>84</v>
      </c>
      <c r="AY125" s="166" t="s">
        <v>165</v>
      </c>
    </row>
    <row r="126" spans="2:65" s="1" customFormat="1" ht="49" customHeight="1" x14ac:dyDescent="0.2">
      <c r="B126" s="138"/>
      <c r="C126" s="139" t="s">
        <v>195</v>
      </c>
      <c r="D126" s="139" t="s">
        <v>170</v>
      </c>
      <c r="E126" s="140" t="s">
        <v>2834</v>
      </c>
      <c r="F126" s="141" t="s">
        <v>2835</v>
      </c>
      <c r="G126" s="142" t="s">
        <v>173</v>
      </c>
      <c r="H126" s="143">
        <v>18</v>
      </c>
      <c r="I126" s="144"/>
      <c r="J126" s="144"/>
      <c r="K126" s="145">
        <f>ROUND(P126*H126,2)</f>
        <v>0</v>
      </c>
      <c r="L126" s="146"/>
      <c r="M126" s="33"/>
      <c r="N126" s="147" t="s">
        <v>3</v>
      </c>
      <c r="O126" s="148" t="s">
        <v>45</v>
      </c>
      <c r="P126" s="149">
        <f>I126+J126</f>
        <v>0</v>
      </c>
      <c r="Q126" s="149">
        <f>ROUND(I126*H126,2)</f>
        <v>0</v>
      </c>
      <c r="R126" s="149">
        <f>ROUND(J126*H126,2)</f>
        <v>0</v>
      </c>
      <c r="T126" s="150">
        <f>S126*H126</f>
        <v>0</v>
      </c>
      <c r="U126" s="150">
        <v>3.2000000000000002E-3</v>
      </c>
      <c r="V126" s="150">
        <f>U126*H126</f>
        <v>5.7600000000000005E-2</v>
      </c>
      <c r="W126" s="150">
        <v>0</v>
      </c>
      <c r="X126" s="151">
        <f>W126*H126</f>
        <v>0</v>
      </c>
      <c r="AR126" s="152" t="s">
        <v>174</v>
      </c>
      <c r="AT126" s="152" t="s">
        <v>170</v>
      </c>
      <c r="AU126" s="152" t="s">
        <v>86</v>
      </c>
      <c r="AY126" s="18" t="s">
        <v>165</v>
      </c>
      <c r="BE126" s="153">
        <f>IF(O126="základní",K126,0)</f>
        <v>0</v>
      </c>
      <c r="BF126" s="153">
        <f>IF(O126="snížená",K126,0)</f>
        <v>0</v>
      </c>
      <c r="BG126" s="153">
        <f>IF(O126="zákl. přenesená",K126,0)</f>
        <v>0</v>
      </c>
      <c r="BH126" s="153">
        <f>IF(O126="sníž. přenesená",K126,0)</f>
        <v>0</v>
      </c>
      <c r="BI126" s="153">
        <f>IF(O126="nulová",K126,0)</f>
        <v>0</v>
      </c>
      <c r="BJ126" s="18" t="s">
        <v>84</v>
      </c>
      <c r="BK126" s="153">
        <f>ROUND(P126*H126,2)</f>
        <v>0</v>
      </c>
      <c r="BL126" s="18" t="s">
        <v>174</v>
      </c>
      <c r="BM126" s="152" t="s">
        <v>2836</v>
      </c>
    </row>
    <row r="127" spans="2:65" s="1" customFormat="1" ht="16.5" customHeight="1" x14ac:dyDescent="0.2">
      <c r="B127" s="138"/>
      <c r="C127" s="154" t="s">
        <v>193</v>
      </c>
      <c r="D127" s="154" t="s">
        <v>162</v>
      </c>
      <c r="E127" s="155" t="s">
        <v>2837</v>
      </c>
      <c r="F127" s="156" t="s">
        <v>2838</v>
      </c>
      <c r="G127" s="157" t="s">
        <v>173</v>
      </c>
      <c r="H127" s="158">
        <v>18.27</v>
      </c>
      <c r="I127" s="159"/>
      <c r="J127" s="160"/>
      <c r="K127" s="161">
        <f>ROUND(P127*H127,2)</f>
        <v>0</v>
      </c>
      <c r="L127" s="160"/>
      <c r="M127" s="162"/>
      <c r="N127" s="163" t="s">
        <v>3</v>
      </c>
      <c r="O127" s="148" t="s">
        <v>45</v>
      </c>
      <c r="P127" s="149">
        <f>I127+J127</f>
        <v>0</v>
      </c>
      <c r="Q127" s="149">
        <f>ROUND(I127*H127,2)</f>
        <v>0</v>
      </c>
      <c r="R127" s="149">
        <f>ROUND(J127*H127,2)</f>
        <v>0</v>
      </c>
      <c r="T127" s="150">
        <f>S127*H127</f>
        <v>0</v>
      </c>
      <c r="U127" s="150">
        <v>5.13E-3</v>
      </c>
      <c r="V127" s="150">
        <f>U127*H127</f>
        <v>9.3725099999999992E-2</v>
      </c>
      <c r="W127" s="150">
        <v>0</v>
      </c>
      <c r="X127" s="151">
        <f>W127*H127</f>
        <v>0</v>
      </c>
      <c r="AR127" s="152" t="s">
        <v>193</v>
      </c>
      <c r="AT127" s="152" t="s">
        <v>162</v>
      </c>
      <c r="AU127" s="152" t="s">
        <v>86</v>
      </c>
      <c r="AY127" s="18" t="s">
        <v>165</v>
      </c>
      <c r="BE127" s="153">
        <f>IF(O127="základní",K127,0)</f>
        <v>0</v>
      </c>
      <c r="BF127" s="153">
        <f>IF(O127="snížená",K127,0)</f>
        <v>0</v>
      </c>
      <c r="BG127" s="153">
        <f>IF(O127="zákl. přenesená",K127,0)</f>
        <v>0</v>
      </c>
      <c r="BH127" s="153">
        <f>IF(O127="sníž. přenesená",K127,0)</f>
        <v>0</v>
      </c>
      <c r="BI127" s="153">
        <f>IF(O127="nulová",K127,0)</f>
        <v>0</v>
      </c>
      <c r="BJ127" s="18" t="s">
        <v>84</v>
      </c>
      <c r="BK127" s="153">
        <f>ROUND(P127*H127,2)</f>
        <v>0</v>
      </c>
      <c r="BL127" s="18" t="s">
        <v>174</v>
      </c>
      <c r="BM127" s="152" t="s">
        <v>2839</v>
      </c>
    </row>
    <row r="128" spans="2:65" s="12" customFormat="1" x14ac:dyDescent="0.2">
      <c r="B128" s="164"/>
      <c r="D128" s="165" t="s">
        <v>603</v>
      </c>
      <c r="F128" s="167" t="s">
        <v>2840</v>
      </c>
      <c r="H128" s="168">
        <v>18.27</v>
      </c>
      <c r="I128" s="169"/>
      <c r="J128" s="169"/>
      <c r="M128" s="164"/>
      <c r="N128" s="170"/>
      <c r="X128" s="171"/>
      <c r="AT128" s="166" t="s">
        <v>603</v>
      </c>
      <c r="AU128" s="166" t="s">
        <v>86</v>
      </c>
      <c r="AV128" s="12" t="s">
        <v>86</v>
      </c>
      <c r="AW128" s="12" t="s">
        <v>4</v>
      </c>
      <c r="AX128" s="12" t="s">
        <v>84</v>
      </c>
      <c r="AY128" s="166" t="s">
        <v>165</v>
      </c>
    </row>
    <row r="129" spans="2:65" s="1" customFormat="1" ht="24.15" customHeight="1" x14ac:dyDescent="0.2">
      <c r="B129" s="138"/>
      <c r="C129" s="139" t="s">
        <v>202</v>
      </c>
      <c r="D129" s="139" t="s">
        <v>170</v>
      </c>
      <c r="E129" s="140" t="s">
        <v>2228</v>
      </c>
      <c r="F129" s="141" t="s">
        <v>2229</v>
      </c>
      <c r="G129" s="142" t="s">
        <v>991</v>
      </c>
      <c r="H129" s="143">
        <v>80.7</v>
      </c>
      <c r="I129" s="144"/>
      <c r="J129" s="144"/>
      <c r="K129" s="145">
        <f>ROUND(P129*H129,2)</f>
        <v>0</v>
      </c>
      <c r="L129" s="146"/>
      <c r="M129" s="33"/>
      <c r="N129" s="147" t="s">
        <v>3</v>
      </c>
      <c r="O129" s="148" t="s">
        <v>45</v>
      </c>
      <c r="P129" s="149">
        <f>I129+J129</f>
        <v>0</v>
      </c>
      <c r="Q129" s="149">
        <f>ROUND(I129*H129,2)</f>
        <v>0</v>
      </c>
      <c r="R129" s="149">
        <f>ROUND(J129*H129,2)</f>
        <v>0</v>
      </c>
      <c r="T129" s="150">
        <f>S129*H129</f>
        <v>0</v>
      </c>
      <c r="U129" s="150">
        <v>6.9999999999999999E-4</v>
      </c>
      <c r="V129" s="150">
        <f>U129*H129</f>
        <v>5.6489999999999999E-2</v>
      </c>
      <c r="W129" s="150">
        <v>0</v>
      </c>
      <c r="X129" s="151">
        <f>W129*H129</f>
        <v>0</v>
      </c>
      <c r="AR129" s="152" t="s">
        <v>174</v>
      </c>
      <c r="AT129" s="152" t="s">
        <v>170</v>
      </c>
      <c r="AU129" s="152" t="s">
        <v>86</v>
      </c>
      <c r="AY129" s="18" t="s">
        <v>165</v>
      </c>
      <c r="BE129" s="153">
        <f>IF(O129="základní",K129,0)</f>
        <v>0</v>
      </c>
      <c r="BF129" s="153">
        <f>IF(O129="snížená",K129,0)</f>
        <v>0</v>
      </c>
      <c r="BG129" s="153">
        <f>IF(O129="zákl. přenesená",K129,0)</f>
        <v>0</v>
      </c>
      <c r="BH129" s="153">
        <f>IF(O129="sníž. přenesená",K129,0)</f>
        <v>0</v>
      </c>
      <c r="BI129" s="153">
        <f>IF(O129="nulová",K129,0)</f>
        <v>0</v>
      </c>
      <c r="BJ129" s="18" t="s">
        <v>84</v>
      </c>
      <c r="BK129" s="153">
        <f>ROUND(P129*H129,2)</f>
        <v>0</v>
      </c>
      <c r="BL129" s="18" t="s">
        <v>174</v>
      </c>
      <c r="BM129" s="152" t="s">
        <v>2841</v>
      </c>
    </row>
    <row r="130" spans="2:65" s="14" customFormat="1" x14ac:dyDescent="0.2">
      <c r="B130" s="185"/>
      <c r="D130" s="165" t="s">
        <v>603</v>
      </c>
      <c r="E130" s="186" t="s">
        <v>3</v>
      </c>
      <c r="F130" s="187" t="s">
        <v>2820</v>
      </c>
      <c r="H130" s="186" t="s">
        <v>3</v>
      </c>
      <c r="I130" s="188"/>
      <c r="J130" s="188"/>
      <c r="M130" s="185"/>
      <c r="N130" s="189"/>
      <c r="X130" s="190"/>
      <c r="AT130" s="186" t="s">
        <v>603</v>
      </c>
      <c r="AU130" s="186" t="s">
        <v>86</v>
      </c>
      <c r="AV130" s="14" t="s">
        <v>84</v>
      </c>
      <c r="AW130" s="14" t="s">
        <v>5</v>
      </c>
      <c r="AX130" s="14" t="s">
        <v>76</v>
      </c>
      <c r="AY130" s="186" t="s">
        <v>165</v>
      </c>
    </row>
    <row r="131" spans="2:65" s="12" customFormat="1" x14ac:dyDescent="0.2">
      <c r="B131" s="164"/>
      <c r="D131" s="165" t="s">
        <v>603</v>
      </c>
      <c r="E131" s="166" t="s">
        <v>3</v>
      </c>
      <c r="F131" s="167" t="s">
        <v>2842</v>
      </c>
      <c r="H131" s="168">
        <v>37.5</v>
      </c>
      <c r="I131" s="169"/>
      <c r="J131" s="169"/>
      <c r="M131" s="164"/>
      <c r="N131" s="170"/>
      <c r="X131" s="171"/>
      <c r="AT131" s="166" t="s">
        <v>603</v>
      </c>
      <c r="AU131" s="166" t="s">
        <v>86</v>
      </c>
      <c r="AV131" s="12" t="s">
        <v>86</v>
      </c>
      <c r="AW131" s="12" t="s">
        <v>5</v>
      </c>
      <c r="AX131" s="12" t="s">
        <v>76</v>
      </c>
      <c r="AY131" s="166" t="s">
        <v>165</v>
      </c>
    </row>
    <row r="132" spans="2:65" s="12" customFormat="1" x14ac:dyDescent="0.2">
      <c r="B132" s="164"/>
      <c r="D132" s="165" t="s">
        <v>603</v>
      </c>
      <c r="E132" s="166" t="s">
        <v>3</v>
      </c>
      <c r="F132" s="167" t="s">
        <v>2843</v>
      </c>
      <c r="H132" s="168">
        <v>43.2</v>
      </c>
      <c r="I132" s="169"/>
      <c r="J132" s="169"/>
      <c r="M132" s="164"/>
      <c r="N132" s="170"/>
      <c r="X132" s="171"/>
      <c r="AT132" s="166" t="s">
        <v>603</v>
      </c>
      <c r="AU132" s="166" t="s">
        <v>86</v>
      </c>
      <c r="AV132" s="12" t="s">
        <v>86</v>
      </c>
      <c r="AW132" s="12" t="s">
        <v>5</v>
      </c>
      <c r="AX132" s="12" t="s">
        <v>76</v>
      </c>
      <c r="AY132" s="166" t="s">
        <v>165</v>
      </c>
    </row>
    <row r="133" spans="2:65" s="13" customFormat="1" x14ac:dyDescent="0.2">
      <c r="B133" s="172"/>
      <c r="D133" s="165" t="s">
        <v>603</v>
      </c>
      <c r="E133" s="173" t="s">
        <v>3</v>
      </c>
      <c r="F133" s="174" t="s">
        <v>606</v>
      </c>
      <c r="H133" s="175">
        <v>80.7</v>
      </c>
      <c r="I133" s="176"/>
      <c r="J133" s="176"/>
      <c r="M133" s="172"/>
      <c r="N133" s="177"/>
      <c r="X133" s="178"/>
      <c r="AT133" s="173" t="s">
        <v>603</v>
      </c>
      <c r="AU133" s="173" t="s">
        <v>86</v>
      </c>
      <c r="AV133" s="13" t="s">
        <v>174</v>
      </c>
      <c r="AW133" s="13" t="s">
        <v>5</v>
      </c>
      <c r="AX133" s="13" t="s">
        <v>84</v>
      </c>
      <c r="AY133" s="173" t="s">
        <v>165</v>
      </c>
    </row>
    <row r="134" spans="2:65" s="1" customFormat="1" ht="44.25" customHeight="1" x14ac:dyDescent="0.2">
      <c r="B134" s="138"/>
      <c r="C134" s="139" t="s">
        <v>205</v>
      </c>
      <c r="D134" s="139" t="s">
        <v>170</v>
      </c>
      <c r="E134" s="140" t="s">
        <v>2245</v>
      </c>
      <c r="F134" s="141" t="s">
        <v>2246</v>
      </c>
      <c r="G134" s="142" t="s">
        <v>991</v>
      </c>
      <c r="H134" s="143">
        <v>80.7</v>
      </c>
      <c r="I134" s="144"/>
      <c r="J134" s="144"/>
      <c r="K134" s="145">
        <f>ROUND(P134*H134,2)</f>
        <v>0</v>
      </c>
      <c r="L134" s="146"/>
      <c r="M134" s="33"/>
      <c r="N134" s="147" t="s">
        <v>3</v>
      </c>
      <c r="O134" s="148" t="s">
        <v>45</v>
      </c>
      <c r="P134" s="149">
        <f>I134+J134</f>
        <v>0</v>
      </c>
      <c r="Q134" s="149">
        <f>ROUND(I134*H134,2)</f>
        <v>0</v>
      </c>
      <c r="R134" s="149">
        <f>ROUND(J134*H134,2)</f>
        <v>0</v>
      </c>
      <c r="T134" s="150">
        <f>S134*H134</f>
        <v>0</v>
      </c>
      <c r="U134" s="150">
        <v>0</v>
      </c>
      <c r="V134" s="150">
        <f>U134*H134</f>
        <v>0</v>
      </c>
      <c r="W134" s="150">
        <v>0</v>
      </c>
      <c r="X134" s="151">
        <f>W134*H134</f>
        <v>0</v>
      </c>
      <c r="AR134" s="152" t="s">
        <v>174</v>
      </c>
      <c r="AT134" s="152" t="s">
        <v>170</v>
      </c>
      <c r="AU134" s="152" t="s">
        <v>86</v>
      </c>
      <c r="AY134" s="18" t="s">
        <v>165</v>
      </c>
      <c r="BE134" s="153">
        <f>IF(O134="základní",K134,0)</f>
        <v>0</v>
      </c>
      <c r="BF134" s="153">
        <f>IF(O134="snížená",K134,0)</f>
        <v>0</v>
      </c>
      <c r="BG134" s="153">
        <f>IF(O134="zákl. přenesená",K134,0)</f>
        <v>0</v>
      </c>
      <c r="BH134" s="153">
        <f>IF(O134="sníž. přenesená",K134,0)</f>
        <v>0</v>
      </c>
      <c r="BI134" s="153">
        <f>IF(O134="nulová",K134,0)</f>
        <v>0</v>
      </c>
      <c r="BJ134" s="18" t="s">
        <v>84</v>
      </c>
      <c r="BK134" s="153">
        <f>ROUND(P134*H134,2)</f>
        <v>0</v>
      </c>
      <c r="BL134" s="18" t="s">
        <v>174</v>
      </c>
      <c r="BM134" s="152" t="s">
        <v>2844</v>
      </c>
    </row>
    <row r="135" spans="2:65" s="1" customFormat="1" ht="62.75" customHeight="1" x14ac:dyDescent="0.2">
      <c r="B135" s="138"/>
      <c r="C135" s="139" t="s">
        <v>210</v>
      </c>
      <c r="D135" s="139" t="s">
        <v>170</v>
      </c>
      <c r="E135" s="140" t="s">
        <v>2248</v>
      </c>
      <c r="F135" s="141" t="s">
        <v>2249</v>
      </c>
      <c r="G135" s="142" t="s">
        <v>597</v>
      </c>
      <c r="H135" s="143">
        <v>444.83</v>
      </c>
      <c r="I135" s="144"/>
      <c r="J135" s="144"/>
      <c r="K135" s="145">
        <f>ROUND(P135*H135,2)</f>
        <v>0</v>
      </c>
      <c r="L135" s="146"/>
      <c r="M135" s="33"/>
      <c r="N135" s="147" t="s">
        <v>3</v>
      </c>
      <c r="O135" s="148" t="s">
        <v>45</v>
      </c>
      <c r="P135" s="149">
        <f>I135+J135</f>
        <v>0</v>
      </c>
      <c r="Q135" s="149">
        <f>ROUND(I135*H135,2)</f>
        <v>0</v>
      </c>
      <c r="R135" s="149">
        <f>ROUND(J135*H135,2)</f>
        <v>0</v>
      </c>
      <c r="T135" s="150">
        <f>S135*H135</f>
        <v>0</v>
      </c>
      <c r="U135" s="150">
        <v>0</v>
      </c>
      <c r="V135" s="150">
        <f>U135*H135</f>
        <v>0</v>
      </c>
      <c r="W135" s="150">
        <v>0</v>
      </c>
      <c r="X135" s="151">
        <f>W135*H135</f>
        <v>0</v>
      </c>
      <c r="AR135" s="152" t="s">
        <v>174</v>
      </c>
      <c r="AT135" s="152" t="s">
        <v>170</v>
      </c>
      <c r="AU135" s="152" t="s">
        <v>86</v>
      </c>
      <c r="AY135" s="18" t="s">
        <v>165</v>
      </c>
      <c r="BE135" s="153">
        <f>IF(O135="základní",K135,0)</f>
        <v>0</v>
      </c>
      <c r="BF135" s="153">
        <f>IF(O135="snížená",K135,0)</f>
        <v>0</v>
      </c>
      <c r="BG135" s="153">
        <f>IF(O135="zákl. přenesená",K135,0)</f>
        <v>0</v>
      </c>
      <c r="BH135" s="153">
        <f>IF(O135="sníž. přenesená",K135,0)</f>
        <v>0</v>
      </c>
      <c r="BI135" s="153">
        <f>IF(O135="nulová",K135,0)</f>
        <v>0</v>
      </c>
      <c r="BJ135" s="18" t="s">
        <v>84</v>
      </c>
      <c r="BK135" s="153">
        <f>ROUND(P135*H135,2)</f>
        <v>0</v>
      </c>
      <c r="BL135" s="18" t="s">
        <v>174</v>
      </c>
      <c r="BM135" s="152" t="s">
        <v>2845</v>
      </c>
    </row>
    <row r="136" spans="2:65" s="12" customFormat="1" x14ac:dyDescent="0.2">
      <c r="B136" s="164"/>
      <c r="D136" s="165" t="s">
        <v>603</v>
      </c>
      <c r="E136" s="166" t="s">
        <v>3</v>
      </c>
      <c r="F136" s="167" t="s">
        <v>2846</v>
      </c>
      <c r="H136" s="168">
        <v>444.83</v>
      </c>
      <c r="I136" s="169"/>
      <c r="J136" s="169"/>
      <c r="M136" s="164"/>
      <c r="N136" s="170"/>
      <c r="X136" s="171"/>
      <c r="AT136" s="166" t="s">
        <v>603</v>
      </c>
      <c r="AU136" s="166" t="s">
        <v>86</v>
      </c>
      <c r="AV136" s="12" t="s">
        <v>86</v>
      </c>
      <c r="AW136" s="12" t="s">
        <v>5</v>
      </c>
      <c r="AX136" s="12" t="s">
        <v>84</v>
      </c>
      <c r="AY136" s="166" t="s">
        <v>165</v>
      </c>
    </row>
    <row r="137" spans="2:65" s="1" customFormat="1" ht="62.75" customHeight="1" x14ac:dyDescent="0.2">
      <c r="B137" s="138"/>
      <c r="C137" s="139" t="s">
        <v>216</v>
      </c>
      <c r="D137" s="139" t="s">
        <v>170</v>
      </c>
      <c r="E137" s="140" t="s">
        <v>1350</v>
      </c>
      <c r="F137" s="141" t="s">
        <v>1351</v>
      </c>
      <c r="G137" s="142" t="s">
        <v>597</v>
      </c>
      <c r="H137" s="143">
        <v>117.53</v>
      </c>
      <c r="I137" s="144"/>
      <c r="J137" s="144"/>
      <c r="K137" s="145">
        <f>ROUND(P137*H137,2)</f>
        <v>0</v>
      </c>
      <c r="L137" s="146"/>
      <c r="M137" s="33"/>
      <c r="N137" s="147" t="s">
        <v>3</v>
      </c>
      <c r="O137" s="148" t="s">
        <v>45</v>
      </c>
      <c r="P137" s="149">
        <f>I137+J137</f>
        <v>0</v>
      </c>
      <c r="Q137" s="149">
        <f>ROUND(I137*H137,2)</f>
        <v>0</v>
      </c>
      <c r="R137" s="149">
        <f>ROUND(J137*H137,2)</f>
        <v>0</v>
      </c>
      <c r="T137" s="150">
        <f>S137*H137</f>
        <v>0</v>
      </c>
      <c r="U137" s="150">
        <v>0</v>
      </c>
      <c r="V137" s="150">
        <f>U137*H137</f>
        <v>0</v>
      </c>
      <c r="W137" s="150">
        <v>0</v>
      </c>
      <c r="X137" s="151">
        <f>W137*H137</f>
        <v>0</v>
      </c>
      <c r="AR137" s="152" t="s">
        <v>174</v>
      </c>
      <c r="AT137" s="152" t="s">
        <v>170</v>
      </c>
      <c r="AU137" s="152" t="s">
        <v>86</v>
      </c>
      <c r="AY137" s="18" t="s">
        <v>165</v>
      </c>
      <c r="BE137" s="153">
        <f>IF(O137="základní",K137,0)</f>
        <v>0</v>
      </c>
      <c r="BF137" s="153">
        <f>IF(O137="snížená",K137,0)</f>
        <v>0</v>
      </c>
      <c r="BG137" s="153">
        <f>IF(O137="zákl. přenesená",K137,0)</f>
        <v>0</v>
      </c>
      <c r="BH137" s="153">
        <f>IF(O137="sníž. přenesená",K137,0)</f>
        <v>0</v>
      </c>
      <c r="BI137" s="153">
        <f>IF(O137="nulová",K137,0)</f>
        <v>0</v>
      </c>
      <c r="BJ137" s="18" t="s">
        <v>84</v>
      </c>
      <c r="BK137" s="153">
        <f>ROUND(P137*H137,2)</f>
        <v>0</v>
      </c>
      <c r="BL137" s="18" t="s">
        <v>174</v>
      </c>
      <c r="BM137" s="152" t="s">
        <v>2847</v>
      </c>
    </row>
    <row r="138" spans="2:65" s="12" customFormat="1" x14ac:dyDescent="0.2">
      <c r="B138" s="164"/>
      <c r="D138" s="165" t="s">
        <v>603</v>
      </c>
      <c r="E138" s="166" t="s">
        <v>3</v>
      </c>
      <c r="F138" s="167" t="s">
        <v>2848</v>
      </c>
      <c r="H138" s="168">
        <v>117.53</v>
      </c>
      <c r="I138" s="169"/>
      <c r="J138" s="169"/>
      <c r="M138" s="164"/>
      <c r="N138" s="170"/>
      <c r="X138" s="171"/>
      <c r="AT138" s="166" t="s">
        <v>603</v>
      </c>
      <c r="AU138" s="166" t="s">
        <v>86</v>
      </c>
      <c r="AV138" s="12" t="s">
        <v>86</v>
      </c>
      <c r="AW138" s="12" t="s">
        <v>5</v>
      </c>
      <c r="AX138" s="12" t="s">
        <v>84</v>
      </c>
      <c r="AY138" s="166" t="s">
        <v>165</v>
      </c>
    </row>
    <row r="139" spans="2:65" s="1" customFormat="1" ht="44.25" customHeight="1" x14ac:dyDescent="0.2">
      <c r="B139" s="138"/>
      <c r="C139" s="139" t="s">
        <v>220</v>
      </c>
      <c r="D139" s="139" t="s">
        <v>170</v>
      </c>
      <c r="E139" s="140" t="s">
        <v>2254</v>
      </c>
      <c r="F139" s="141" t="s">
        <v>2255</v>
      </c>
      <c r="G139" s="142" t="s">
        <v>597</v>
      </c>
      <c r="H139" s="143">
        <v>222.41499999999999</v>
      </c>
      <c r="I139" s="144"/>
      <c r="J139" s="144"/>
      <c r="K139" s="145">
        <f>ROUND(P139*H139,2)</f>
        <v>0</v>
      </c>
      <c r="L139" s="146"/>
      <c r="M139" s="33"/>
      <c r="N139" s="147" t="s">
        <v>3</v>
      </c>
      <c r="O139" s="148" t="s">
        <v>45</v>
      </c>
      <c r="P139" s="149">
        <f>I139+J139</f>
        <v>0</v>
      </c>
      <c r="Q139" s="149">
        <f>ROUND(I139*H139,2)</f>
        <v>0</v>
      </c>
      <c r="R139" s="149">
        <f>ROUND(J139*H139,2)</f>
        <v>0</v>
      </c>
      <c r="T139" s="150">
        <f>S139*H139</f>
        <v>0</v>
      </c>
      <c r="U139" s="150">
        <v>0</v>
      </c>
      <c r="V139" s="150">
        <f>U139*H139</f>
        <v>0</v>
      </c>
      <c r="W139" s="150">
        <v>0</v>
      </c>
      <c r="X139" s="151">
        <f>W139*H139</f>
        <v>0</v>
      </c>
      <c r="AR139" s="152" t="s">
        <v>174</v>
      </c>
      <c r="AT139" s="152" t="s">
        <v>170</v>
      </c>
      <c r="AU139" s="152" t="s">
        <v>86</v>
      </c>
      <c r="AY139" s="18" t="s">
        <v>165</v>
      </c>
      <c r="BE139" s="153">
        <f>IF(O139="základní",K139,0)</f>
        <v>0</v>
      </c>
      <c r="BF139" s="153">
        <f>IF(O139="snížená",K139,0)</f>
        <v>0</v>
      </c>
      <c r="BG139" s="153">
        <f>IF(O139="zákl. přenesená",K139,0)</f>
        <v>0</v>
      </c>
      <c r="BH139" s="153">
        <f>IF(O139="sníž. přenesená",K139,0)</f>
        <v>0</v>
      </c>
      <c r="BI139" s="153">
        <f>IF(O139="nulová",K139,0)</f>
        <v>0</v>
      </c>
      <c r="BJ139" s="18" t="s">
        <v>84</v>
      </c>
      <c r="BK139" s="153">
        <f>ROUND(P139*H139,2)</f>
        <v>0</v>
      </c>
      <c r="BL139" s="18" t="s">
        <v>174</v>
      </c>
      <c r="BM139" s="152" t="s">
        <v>2849</v>
      </c>
    </row>
    <row r="140" spans="2:65" s="1" customFormat="1" ht="44.25" customHeight="1" x14ac:dyDescent="0.2">
      <c r="B140" s="138"/>
      <c r="C140" s="139" t="s">
        <v>224</v>
      </c>
      <c r="D140" s="139" t="s">
        <v>170</v>
      </c>
      <c r="E140" s="140" t="s">
        <v>2257</v>
      </c>
      <c r="F140" s="141" t="s">
        <v>1544</v>
      </c>
      <c r="G140" s="142" t="s">
        <v>1366</v>
      </c>
      <c r="H140" s="143">
        <v>199.80099999999999</v>
      </c>
      <c r="I140" s="144"/>
      <c r="J140" s="144"/>
      <c r="K140" s="145">
        <f>ROUND(P140*H140,2)</f>
        <v>0</v>
      </c>
      <c r="L140" s="146"/>
      <c r="M140" s="33"/>
      <c r="N140" s="147" t="s">
        <v>3</v>
      </c>
      <c r="O140" s="148" t="s">
        <v>45</v>
      </c>
      <c r="P140" s="149">
        <f>I140+J140</f>
        <v>0</v>
      </c>
      <c r="Q140" s="149">
        <f>ROUND(I140*H140,2)</f>
        <v>0</v>
      </c>
      <c r="R140" s="149">
        <f>ROUND(J140*H140,2)</f>
        <v>0</v>
      </c>
      <c r="T140" s="150">
        <f>S140*H140</f>
        <v>0</v>
      </c>
      <c r="U140" s="150">
        <v>0</v>
      </c>
      <c r="V140" s="150">
        <f>U140*H140</f>
        <v>0</v>
      </c>
      <c r="W140" s="150">
        <v>0</v>
      </c>
      <c r="X140" s="151">
        <f>W140*H140</f>
        <v>0</v>
      </c>
      <c r="AR140" s="152" t="s">
        <v>174</v>
      </c>
      <c r="AT140" s="152" t="s">
        <v>170</v>
      </c>
      <c r="AU140" s="152" t="s">
        <v>86</v>
      </c>
      <c r="AY140" s="18" t="s">
        <v>165</v>
      </c>
      <c r="BE140" s="153">
        <f>IF(O140="základní",K140,0)</f>
        <v>0</v>
      </c>
      <c r="BF140" s="153">
        <f>IF(O140="snížená",K140,0)</f>
        <v>0</v>
      </c>
      <c r="BG140" s="153">
        <f>IF(O140="zákl. přenesená",K140,0)</f>
        <v>0</v>
      </c>
      <c r="BH140" s="153">
        <f>IF(O140="sníž. přenesená",K140,0)</f>
        <v>0</v>
      </c>
      <c r="BI140" s="153">
        <f>IF(O140="nulová",K140,0)</f>
        <v>0</v>
      </c>
      <c r="BJ140" s="18" t="s">
        <v>84</v>
      </c>
      <c r="BK140" s="153">
        <f>ROUND(P140*H140,2)</f>
        <v>0</v>
      </c>
      <c r="BL140" s="18" t="s">
        <v>174</v>
      </c>
      <c r="BM140" s="152" t="s">
        <v>2850</v>
      </c>
    </row>
    <row r="141" spans="2:65" s="12" customFormat="1" x14ac:dyDescent="0.2">
      <c r="B141" s="164"/>
      <c r="D141" s="165" t="s">
        <v>603</v>
      </c>
      <c r="F141" s="167" t="s">
        <v>2851</v>
      </c>
      <c r="H141" s="168">
        <v>199.80099999999999</v>
      </c>
      <c r="I141" s="169"/>
      <c r="J141" s="169"/>
      <c r="M141" s="164"/>
      <c r="N141" s="170"/>
      <c r="X141" s="171"/>
      <c r="AT141" s="166" t="s">
        <v>603</v>
      </c>
      <c r="AU141" s="166" t="s">
        <v>86</v>
      </c>
      <c r="AV141" s="12" t="s">
        <v>86</v>
      </c>
      <c r="AW141" s="12" t="s">
        <v>4</v>
      </c>
      <c r="AX141" s="12" t="s">
        <v>84</v>
      </c>
      <c r="AY141" s="166" t="s">
        <v>165</v>
      </c>
    </row>
    <row r="142" spans="2:65" s="1" customFormat="1" ht="44.25" customHeight="1" x14ac:dyDescent="0.2">
      <c r="B142" s="138"/>
      <c r="C142" s="139" t="s">
        <v>10</v>
      </c>
      <c r="D142" s="139" t="s">
        <v>170</v>
      </c>
      <c r="E142" s="140" t="s">
        <v>1369</v>
      </c>
      <c r="F142" s="141" t="s">
        <v>1370</v>
      </c>
      <c r="G142" s="142" t="s">
        <v>597</v>
      </c>
      <c r="H142" s="143">
        <v>222.41499999999999</v>
      </c>
      <c r="I142" s="144"/>
      <c r="J142" s="144"/>
      <c r="K142" s="145">
        <f>ROUND(P142*H142,2)</f>
        <v>0</v>
      </c>
      <c r="L142" s="146"/>
      <c r="M142" s="33"/>
      <c r="N142" s="147" t="s">
        <v>3</v>
      </c>
      <c r="O142" s="148" t="s">
        <v>45</v>
      </c>
      <c r="P142" s="149">
        <f>I142+J142</f>
        <v>0</v>
      </c>
      <c r="Q142" s="149">
        <f>ROUND(I142*H142,2)</f>
        <v>0</v>
      </c>
      <c r="R142" s="149">
        <f>ROUND(J142*H142,2)</f>
        <v>0</v>
      </c>
      <c r="T142" s="150">
        <f>S142*H142</f>
        <v>0</v>
      </c>
      <c r="U142" s="150">
        <v>0</v>
      </c>
      <c r="V142" s="150">
        <f>U142*H142</f>
        <v>0</v>
      </c>
      <c r="W142" s="150">
        <v>0</v>
      </c>
      <c r="X142" s="151">
        <f>W142*H142</f>
        <v>0</v>
      </c>
      <c r="AR142" s="152" t="s">
        <v>174</v>
      </c>
      <c r="AT142" s="152" t="s">
        <v>170</v>
      </c>
      <c r="AU142" s="152" t="s">
        <v>86</v>
      </c>
      <c r="AY142" s="18" t="s">
        <v>165</v>
      </c>
      <c r="BE142" s="153">
        <f>IF(O142="základní",K142,0)</f>
        <v>0</v>
      </c>
      <c r="BF142" s="153">
        <f>IF(O142="snížená",K142,0)</f>
        <v>0</v>
      </c>
      <c r="BG142" s="153">
        <f>IF(O142="zákl. přenesená",K142,0)</f>
        <v>0</v>
      </c>
      <c r="BH142" s="153">
        <f>IF(O142="sníž. přenesená",K142,0)</f>
        <v>0</v>
      </c>
      <c r="BI142" s="153">
        <f>IF(O142="nulová",K142,0)</f>
        <v>0</v>
      </c>
      <c r="BJ142" s="18" t="s">
        <v>84</v>
      </c>
      <c r="BK142" s="153">
        <f>ROUND(P142*H142,2)</f>
        <v>0</v>
      </c>
      <c r="BL142" s="18" t="s">
        <v>174</v>
      </c>
      <c r="BM142" s="152" t="s">
        <v>2852</v>
      </c>
    </row>
    <row r="143" spans="2:65" s="14" customFormat="1" x14ac:dyDescent="0.2">
      <c r="B143" s="185"/>
      <c r="D143" s="165" t="s">
        <v>603</v>
      </c>
      <c r="E143" s="186" t="s">
        <v>3</v>
      </c>
      <c r="F143" s="187" t="s">
        <v>2261</v>
      </c>
      <c r="H143" s="186" t="s">
        <v>3</v>
      </c>
      <c r="I143" s="188"/>
      <c r="J143" s="188"/>
      <c r="M143" s="185"/>
      <c r="N143" s="189"/>
      <c r="X143" s="190"/>
      <c r="AT143" s="186" t="s">
        <v>603</v>
      </c>
      <c r="AU143" s="186" t="s">
        <v>86</v>
      </c>
      <c r="AV143" s="14" t="s">
        <v>84</v>
      </c>
      <c r="AW143" s="14" t="s">
        <v>5</v>
      </c>
      <c r="AX143" s="14" t="s">
        <v>76</v>
      </c>
      <c r="AY143" s="186" t="s">
        <v>165</v>
      </c>
    </row>
    <row r="144" spans="2:65" s="12" customFormat="1" x14ac:dyDescent="0.2">
      <c r="B144" s="164"/>
      <c r="D144" s="165" t="s">
        <v>603</v>
      </c>
      <c r="E144" s="166" t="s">
        <v>3</v>
      </c>
      <c r="F144" s="167" t="s">
        <v>2853</v>
      </c>
      <c r="H144" s="168">
        <v>7.8</v>
      </c>
      <c r="I144" s="169"/>
      <c r="J144" s="169"/>
      <c r="M144" s="164"/>
      <c r="N144" s="170"/>
      <c r="X144" s="171"/>
      <c r="AT144" s="166" t="s">
        <v>603</v>
      </c>
      <c r="AU144" s="166" t="s">
        <v>86</v>
      </c>
      <c r="AV144" s="12" t="s">
        <v>86</v>
      </c>
      <c r="AW144" s="12" t="s">
        <v>5</v>
      </c>
      <c r="AX144" s="12" t="s">
        <v>76</v>
      </c>
      <c r="AY144" s="166" t="s">
        <v>165</v>
      </c>
    </row>
    <row r="145" spans="2:51" s="12" customFormat="1" x14ac:dyDescent="0.2">
      <c r="B145" s="164"/>
      <c r="D145" s="165" t="s">
        <v>603</v>
      </c>
      <c r="E145" s="166" t="s">
        <v>3</v>
      </c>
      <c r="F145" s="167" t="s">
        <v>2854</v>
      </c>
      <c r="H145" s="168">
        <v>8</v>
      </c>
      <c r="I145" s="169"/>
      <c r="J145" s="169"/>
      <c r="M145" s="164"/>
      <c r="N145" s="170"/>
      <c r="X145" s="171"/>
      <c r="AT145" s="166" t="s">
        <v>603</v>
      </c>
      <c r="AU145" s="166" t="s">
        <v>86</v>
      </c>
      <c r="AV145" s="12" t="s">
        <v>86</v>
      </c>
      <c r="AW145" s="12" t="s">
        <v>5</v>
      </c>
      <c r="AX145" s="12" t="s">
        <v>76</v>
      </c>
      <c r="AY145" s="166" t="s">
        <v>165</v>
      </c>
    </row>
    <row r="146" spans="2:51" s="12" customFormat="1" x14ac:dyDescent="0.2">
      <c r="B146" s="164"/>
      <c r="D146" s="165" t="s">
        <v>603</v>
      </c>
      <c r="E146" s="166" t="s">
        <v>3</v>
      </c>
      <c r="F146" s="167" t="s">
        <v>2855</v>
      </c>
      <c r="H146" s="168">
        <v>7.2</v>
      </c>
      <c r="I146" s="169"/>
      <c r="J146" s="169"/>
      <c r="M146" s="164"/>
      <c r="N146" s="170"/>
      <c r="X146" s="171"/>
      <c r="AT146" s="166" t="s">
        <v>603</v>
      </c>
      <c r="AU146" s="166" t="s">
        <v>86</v>
      </c>
      <c r="AV146" s="12" t="s">
        <v>86</v>
      </c>
      <c r="AW146" s="12" t="s">
        <v>5</v>
      </c>
      <c r="AX146" s="12" t="s">
        <v>76</v>
      </c>
      <c r="AY146" s="166" t="s">
        <v>165</v>
      </c>
    </row>
    <row r="147" spans="2:51" s="12" customFormat="1" x14ac:dyDescent="0.2">
      <c r="B147" s="164"/>
      <c r="D147" s="165" t="s">
        <v>603</v>
      </c>
      <c r="E147" s="166" t="s">
        <v>3</v>
      </c>
      <c r="F147" s="167" t="s">
        <v>2856</v>
      </c>
      <c r="H147" s="168">
        <v>6.8</v>
      </c>
      <c r="I147" s="169"/>
      <c r="J147" s="169"/>
      <c r="M147" s="164"/>
      <c r="N147" s="170"/>
      <c r="X147" s="171"/>
      <c r="AT147" s="166" t="s">
        <v>603</v>
      </c>
      <c r="AU147" s="166" t="s">
        <v>86</v>
      </c>
      <c r="AV147" s="12" t="s">
        <v>86</v>
      </c>
      <c r="AW147" s="12" t="s">
        <v>5</v>
      </c>
      <c r="AX147" s="12" t="s">
        <v>76</v>
      </c>
      <c r="AY147" s="166" t="s">
        <v>165</v>
      </c>
    </row>
    <row r="148" spans="2:51" s="12" customFormat="1" x14ac:dyDescent="0.2">
      <c r="B148" s="164"/>
      <c r="D148" s="165" t="s">
        <v>603</v>
      </c>
      <c r="E148" s="166" t="s">
        <v>3</v>
      </c>
      <c r="F148" s="167" t="s">
        <v>2857</v>
      </c>
      <c r="H148" s="168">
        <v>7.6</v>
      </c>
      <c r="I148" s="169"/>
      <c r="J148" s="169"/>
      <c r="M148" s="164"/>
      <c r="N148" s="170"/>
      <c r="X148" s="171"/>
      <c r="AT148" s="166" t="s">
        <v>603</v>
      </c>
      <c r="AU148" s="166" t="s">
        <v>86</v>
      </c>
      <c r="AV148" s="12" t="s">
        <v>86</v>
      </c>
      <c r="AW148" s="12" t="s">
        <v>5</v>
      </c>
      <c r="AX148" s="12" t="s">
        <v>76</v>
      </c>
      <c r="AY148" s="166" t="s">
        <v>165</v>
      </c>
    </row>
    <row r="149" spans="2:51" s="12" customFormat="1" x14ac:dyDescent="0.2">
      <c r="B149" s="164"/>
      <c r="D149" s="165" t="s">
        <v>603</v>
      </c>
      <c r="E149" s="166" t="s">
        <v>3</v>
      </c>
      <c r="F149" s="167" t="s">
        <v>2858</v>
      </c>
      <c r="H149" s="168">
        <v>7.6</v>
      </c>
      <c r="I149" s="169"/>
      <c r="J149" s="169"/>
      <c r="M149" s="164"/>
      <c r="N149" s="170"/>
      <c r="X149" s="171"/>
      <c r="AT149" s="166" t="s">
        <v>603</v>
      </c>
      <c r="AU149" s="166" t="s">
        <v>86</v>
      </c>
      <c r="AV149" s="12" t="s">
        <v>86</v>
      </c>
      <c r="AW149" s="12" t="s">
        <v>5</v>
      </c>
      <c r="AX149" s="12" t="s">
        <v>76</v>
      </c>
      <c r="AY149" s="166" t="s">
        <v>165</v>
      </c>
    </row>
    <row r="150" spans="2:51" s="12" customFormat="1" x14ac:dyDescent="0.2">
      <c r="B150" s="164"/>
      <c r="D150" s="165" t="s">
        <v>603</v>
      </c>
      <c r="E150" s="166" t="s">
        <v>3</v>
      </c>
      <c r="F150" s="167" t="s">
        <v>2859</v>
      </c>
      <c r="H150" s="168">
        <v>6.4</v>
      </c>
      <c r="I150" s="169"/>
      <c r="J150" s="169"/>
      <c r="M150" s="164"/>
      <c r="N150" s="170"/>
      <c r="X150" s="171"/>
      <c r="AT150" s="166" t="s">
        <v>603</v>
      </c>
      <c r="AU150" s="166" t="s">
        <v>86</v>
      </c>
      <c r="AV150" s="12" t="s">
        <v>86</v>
      </c>
      <c r="AW150" s="12" t="s">
        <v>5</v>
      </c>
      <c r="AX150" s="12" t="s">
        <v>76</v>
      </c>
      <c r="AY150" s="166" t="s">
        <v>165</v>
      </c>
    </row>
    <row r="151" spans="2:51" s="12" customFormat="1" x14ac:dyDescent="0.2">
      <c r="B151" s="164"/>
      <c r="D151" s="165" t="s">
        <v>603</v>
      </c>
      <c r="E151" s="166" t="s">
        <v>3</v>
      </c>
      <c r="F151" s="167" t="s">
        <v>2860</v>
      </c>
      <c r="H151" s="168">
        <v>5.6</v>
      </c>
      <c r="I151" s="169"/>
      <c r="J151" s="169"/>
      <c r="M151" s="164"/>
      <c r="N151" s="170"/>
      <c r="X151" s="171"/>
      <c r="AT151" s="166" t="s">
        <v>603</v>
      </c>
      <c r="AU151" s="166" t="s">
        <v>86</v>
      </c>
      <c r="AV151" s="12" t="s">
        <v>86</v>
      </c>
      <c r="AW151" s="12" t="s">
        <v>5</v>
      </c>
      <c r="AX151" s="12" t="s">
        <v>76</v>
      </c>
      <c r="AY151" s="166" t="s">
        <v>165</v>
      </c>
    </row>
    <row r="152" spans="2:51" s="12" customFormat="1" x14ac:dyDescent="0.2">
      <c r="B152" s="164"/>
      <c r="D152" s="165" t="s">
        <v>603</v>
      </c>
      <c r="E152" s="166" t="s">
        <v>3</v>
      </c>
      <c r="F152" s="167" t="s">
        <v>2861</v>
      </c>
      <c r="H152" s="168">
        <v>4.4000000000000004</v>
      </c>
      <c r="I152" s="169"/>
      <c r="J152" s="169"/>
      <c r="M152" s="164"/>
      <c r="N152" s="170"/>
      <c r="X152" s="171"/>
      <c r="AT152" s="166" t="s">
        <v>603</v>
      </c>
      <c r="AU152" s="166" t="s">
        <v>86</v>
      </c>
      <c r="AV152" s="12" t="s">
        <v>86</v>
      </c>
      <c r="AW152" s="12" t="s">
        <v>5</v>
      </c>
      <c r="AX152" s="12" t="s">
        <v>76</v>
      </c>
      <c r="AY152" s="166" t="s">
        <v>165</v>
      </c>
    </row>
    <row r="153" spans="2:51" s="12" customFormat="1" x14ac:dyDescent="0.2">
      <c r="B153" s="164"/>
      <c r="D153" s="165" t="s">
        <v>603</v>
      </c>
      <c r="E153" s="166" t="s">
        <v>3</v>
      </c>
      <c r="F153" s="167" t="s">
        <v>2862</v>
      </c>
      <c r="H153" s="168">
        <v>4.4000000000000004</v>
      </c>
      <c r="I153" s="169"/>
      <c r="J153" s="169"/>
      <c r="M153" s="164"/>
      <c r="N153" s="170"/>
      <c r="X153" s="171"/>
      <c r="AT153" s="166" t="s">
        <v>603</v>
      </c>
      <c r="AU153" s="166" t="s">
        <v>86</v>
      </c>
      <c r="AV153" s="12" t="s">
        <v>86</v>
      </c>
      <c r="AW153" s="12" t="s">
        <v>5</v>
      </c>
      <c r="AX153" s="12" t="s">
        <v>76</v>
      </c>
      <c r="AY153" s="166" t="s">
        <v>165</v>
      </c>
    </row>
    <row r="154" spans="2:51" s="14" customFormat="1" x14ac:dyDescent="0.2">
      <c r="B154" s="185"/>
      <c r="D154" s="165" t="s">
        <v>603</v>
      </c>
      <c r="E154" s="186" t="s">
        <v>3</v>
      </c>
      <c r="F154" s="187" t="s">
        <v>2210</v>
      </c>
      <c r="H154" s="186" t="s">
        <v>3</v>
      </c>
      <c r="I154" s="188"/>
      <c r="J154" s="188"/>
      <c r="M154" s="185"/>
      <c r="N154" s="189"/>
      <c r="X154" s="190"/>
      <c r="AT154" s="186" t="s">
        <v>603</v>
      </c>
      <c r="AU154" s="186" t="s">
        <v>86</v>
      </c>
      <c r="AV154" s="14" t="s">
        <v>84</v>
      </c>
      <c r="AW154" s="14" t="s">
        <v>5</v>
      </c>
      <c r="AX154" s="14" t="s">
        <v>76</v>
      </c>
      <c r="AY154" s="186" t="s">
        <v>165</v>
      </c>
    </row>
    <row r="155" spans="2:51" s="12" customFormat="1" x14ac:dyDescent="0.2">
      <c r="B155" s="164"/>
      <c r="D155" s="165" t="s">
        <v>603</v>
      </c>
      <c r="E155" s="166" t="s">
        <v>3</v>
      </c>
      <c r="F155" s="167" t="s">
        <v>2863</v>
      </c>
      <c r="H155" s="168">
        <v>335.04500000000002</v>
      </c>
      <c r="I155" s="169"/>
      <c r="J155" s="169"/>
      <c r="M155" s="164"/>
      <c r="N155" s="170"/>
      <c r="X155" s="171"/>
      <c r="AT155" s="166" t="s">
        <v>603</v>
      </c>
      <c r="AU155" s="166" t="s">
        <v>86</v>
      </c>
      <c r="AV155" s="12" t="s">
        <v>86</v>
      </c>
      <c r="AW155" s="12" t="s">
        <v>5</v>
      </c>
      <c r="AX155" s="12" t="s">
        <v>76</v>
      </c>
      <c r="AY155" s="166" t="s">
        <v>165</v>
      </c>
    </row>
    <row r="156" spans="2:51" s="12" customFormat="1" ht="20" x14ac:dyDescent="0.2">
      <c r="B156" s="164"/>
      <c r="D156" s="165" t="s">
        <v>603</v>
      </c>
      <c r="E156" s="166" t="s">
        <v>3</v>
      </c>
      <c r="F156" s="167" t="s">
        <v>2864</v>
      </c>
      <c r="H156" s="168">
        <v>-35.857999999999997</v>
      </c>
      <c r="I156" s="169"/>
      <c r="J156" s="169"/>
      <c r="M156" s="164"/>
      <c r="N156" s="170"/>
      <c r="X156" s="171"/>
      <c r="AT156" s="166" t="s">
        <v>603</v>
      </c>
      <c r="AU156" s="166" t="s">
        <v>86</v>
      </c>
      <c r="AV156" s="12" t="s">
        <v>86</v>
      </c>
      <c r="AW156" s="12" t="s">
        <v>5</v>
      </c>
      <c r="AX156" s="12" t="s">
        <v>76</v>
      </c>
      <c r="AY156" s="166" t="s">
        <v>165</v>
      </c>
    </row>
    <row r="157" spans="2:51" s="12" customFormat="1" x14ac:dyDescent="0.2">
      <c r="B157" s="164"/>
      <c r="D157" s="165" t="s">
        <v>603</v>
      </c>
      <c r="E157" s="166" t="s">
        <v>3</v>
      </c>
      <c r="F157" s="167" t="s">
        <v>2865</v>
      </c>
      <c r="H157" s="168">
        <v>-21.45</v>
      </c>
      <c r="I157" s="169"/>
      <c r="J157" s="169"/>
      <c r="M157" s="164"/>
      <c r="N157" s="170"/>
      <c r="X157" s="171"/>
      <c r="AT157" s="166" t="s">
        <v>603</v>
      </c>
      <c r="AU157" s="166" t="s">
        <v>86</v>
      </c>
      <c r="AV157" s="12" t="s">
        <v>86</v>
      </c>
      <c r="AW157" s="12" t="s">
        <v>5</v>
      </c>
      <c r="AX157" s="12" t="s">
        <v>76</v>
      </c>
      <c r="AY157" s="166" t="s">
        <v>165</v>
      </c>
    </row>
    <row r="158" spans="2:51" s="12" customFormat="1" x14ac:dyDescent="0.2">
      <c r="B158" s="164"/>
      <c r="D158" s="165" t="s">
        <v>603</v>
      </c>
      <c r="E158" s="166" t="s">
        <v>3</v>
      </c>
      <c r="F158" s="167" t="s">
        <v>2866</v>
      </c>
      <c r="H158" s="168">
        <v>-104.646</v>
      </c>
      <c r="I158" s="169"/>
      <c r="J158" s="169"/>
      <c r="M158" s="164"/>
      <c r="N158" s="170"/>
      <c r="X158" s="171"/>
      <c r="AT158" s="166" t="s">
        <v>603</v>
      </c>
      <c r="AU158" s="166" t="s">
        <v>86</v>
      </c>
      <c r="AV158" s="12" t="s">
        <v>86</v>
      </c>
      <c r="AW158" s="12" t="s">
        <v>5</v>
      </c>
      <c r="AX158" s="12" t="s">
        <v>76</v>
      </c>
      <c r="AY158" s="166" t="s">
        <v>165</v>
      </c>
    </row>
    <row r="159" spans="2:51" s="12" customFormat="1" x14ac:dyDescent="0.2">
      <c r="B159" s="164"/>
      <c r="D159" s="165" t="s">
        <v>603</v>
      </c>
      <c r="E159" s="166" t="s">
        <v>3</v>
      </c>
      <c r="F159" s="167" t="s">
        <v>2867</v>
      </c>
      <c r="H159" s="168">
        <v>-16.475999999999999</v>
      </c>
      <c r="I159" s="169"/>
      <c r="J159" s="169"/>
      <c r="M159" s="164"/>
      <c r="N159" s="170"/>
      <c r="X159" s="171"/>
      <c r="AT159" s="166" t="s">
        <v>603</v>
      </c>
      <c r="AU159" s="166" t="s">
        <v>86</v>
      </c>
      <c r="AV159" s="12" t="s">
        <v>86</v>
      </c>
      <c r="AW159" s="12" t="s">
        <v>5</v>
      </c>
      <c r="AX159" s="12" t="s">
        <v>76</v>
      </c>
      <c r="AY159" s="166" t="s">
        <v>165</v>
      </c>
    </row>
    <row r="160" spans="2:51" s="13" customFormat="1" x14ac:dyDescent="0.2">
      <c r="B160" s="172"/>
      <c r="D160" s="165" t="s">
        <v>603</v>
      </c>
      <c r="E160" s="173" t="s">
        <v>3</v>
      </c>
      <c r="F160" s="174" t="s">
        <v>606</v>
      </c>
      <c r="H160" s="175">
        <v>222.41500000000002</v>
      </c>
      <c r="I160" s="176"/>
      <c r="J160" s="176"/>
      <c r="M160" s="172"/>
      <c r="N160" s="177"/>
      <c r="X160" s="178"/>
      <c r="AT160" s="173" t="s">
        <v>603</v>
      </c>
      <c r="AU160" s="173" t="s">
        <v>86</v>
      </c>
      <c r="AV160" s="13" t="s">
        <v>174</v>
      </c>
      <c r="AW160" s="13" t="s">
        <v>5</v>
      </c>
      <c r="AX160" s="13" t="s">
        <v>84</v>
      </c>
      <c r="AY160" s="173" t="s">
        <v>165</v>
      </c>
    </row>
    <row r="161" spans="2:65" s="1" customFormat="1" ht="66.75" customHeight="1" x14ac:dyDescent="0.2">
      <c r="B161" s="138"/>
      <c r="C161" s="139" t="s">
        <v>231</v>
      </c>
      <c r="D161" s="139" t="s">
        <v>170</v>
      </c>
      <c r="E161" s="140" t="s">
        <v>2271</v>
      </c>
      <c r="F161" s="141" t="s">
        <v>2272</v>
      </c>
      <c r="G161" s="142" t="s">
        <v>597</v>
      </c>
      <c r="H161" s="143">
        <v>83.793000000000006</v>
      </c>
      <c r="I161" s="144"/>
      <c r="J161" s="144"/>
      <c r="K161" s="145">
        <f>ROUND(P161*H161,2)</f>
        <v>0</v>
      </c>
      <c r="L161" s="146"/>
      <c r="M161" s="33"/>
      <c r="N161" s="147" t="s">
        <v>3</v>
      </c>
      <c r="O161" s="148" t="s">
        <v>45</v>
      </c>
      <c r="P161" s="149">
        <f>I161+J161</f>
        <v>0</v>
      </c>
      <c r="Q161" s="149">
        <f>ROUND(I161*H161,2)</f>
        <v>0</v>
      </c>
      <c r="R161" s="149">
        <f>ROUND(J161*H161,2)</f>
        <v>0</v>
      </c>
      <c r="T161" s="150">
        <f>S161*H161</f>
        <v>0</v>
      </c>
      <c r="U161" s="150">
        <v>0</v>
      </c>
      <c r="V161" s="150">
        <f>U161*H161</f>
        <v>0</v>
      </c>
      <c r="W161" s="150">
        <v>0</v>
      </c>
      <c r="X161" s="151">
        <f>W161*H161</f>
        <v>0</v>
      </c>
      <c r="AR161" s="152" t="s">
        <v>174</v>
      </c>
      <c r="AT161" s="152" t="s">
        <v>170</v>
      </c>
      <c r="AU161" s="152" t="s">
        <v>86</v>
      </c>
      <c r="AY161" s="18" t="s">
        <v>165</v>
      </c>
      <c r="BE161" s="153">
        <f>IF(O161="základní",K161,0)</f>
        <v>0</v>
      </c>
      <c r="BF161" s="153">
        <f>IF(O161="snížená",K161,0)</f>
        <v>0</v>
      </c>
      <c r="BG161" s="153">
        <f>IF(O161="zákl. přenesená",K161,0)</f>
        <v>0</v>
      </c>
      <c r="BH161" s="153">
        <f>IF(O161="sníž. přenesená",K161,0)</f>
        <v>0</v>
      </c>
      <c r="BI161" s="153">
        <f>IF(O161="nulová",K161,0)</f>
        <v>0</v>
      </c>
      <c r="BJ161" s="18" t="s">
        <v>84</v>
      </c>
      <c r="BK161" s="153">
        <f>ROUND(P161*H161,2)</f>
        <v>0</v>
      </c>
      <c r="BL161" s="18" t="s">
        <v>174</v>
      </c>
      <c r="BM161" s="152" t="s">
        <v>2868</v>
      </c>
    </row>
    <row r="162" spans="2:65" s="14" customFormat="1" x14ac:dyDescent="0.2">
      <c r="B162" s="185"/>
      <c r="D162" s="165" t="s">
        <v>603</v>
      </c>
      <c r="E162" s="186" t="s">
        <v>3</v>
      </c>
      <c r="F162" s="187" t="s">
        <v>2824</v>
      </c>
      <c r="H162" s="186" t="s">
        <v>3</v>
      </c>
      <c r="I162" s="188"/>
      <c r="J162" s="188"/>
      <c r="M162" s="185"/>
      <c r="N162" s="189"/>
      <c r="X162" s="190"/>
      <c r="AT162" s="186" t="s">
        <v>603</v>
      </c>
      <c r="AU162" s="186" t="s">
        <v>86</v>
      </c>
      <c r="AV162" s="14" t="s">
        <v>84</v>
      </c>
      <c r="AW162" s="14" t="s">
        <v>5</v>
      </c>
      <c r="AX162" s="14" t="s">
        <v>76</v>
      </c>
      <c r="AY162" s="186" t="s">
        <v>165</v>
      </c>
    </row>
    <row r="163" spans="2:65" s="12" customFormat="1" x14ac:dyDescent="0.2">
      <c r="B163" s="164"/>
      <c r="D163" s="165" t="s">
        <v>603</v>
      </c>
      <c r="E163" s="166" t="s">
        <v>3</v>
      </c>
      <c r="F163" s="167" t="s">
        <v>2869</v>
      </c>
      <c r="H163" s="168">
        <v>9.43</v>
      </c>
      <c r="I163" s="169"/>
      <c r="J163" s="169"/>
      <c r="M163" s="164"/>
      <c r="N163" s="170"/>
      <c r="X163" s="171"/>
      <c r="AT163" s="166" t="s">
        <v>603</v>
      </c>
      <c r="AU163" s="166" t="s">
        <v>86</v>
      </c>
      <c r="AV163" s="12" t="s">
        <v>86</v>
      </c>
      <c r="AW163" s="12" t="s">
        <v>5</v>
      </c>
      <c r="AX163" s="12" t="s">
        <v>76</v>
      </c>
      <c r="AY163" s="166" t="s">
        <v>165</v>
      </c>
    </row>
    <row r="164" spans="2:65" s="14" customFormat="1" x14ac:dyDescent="0.2">
      <c r="B164" s="185"/>
      <c r="D164" s="165" t="s">
        <v>603</v>
      </c>
      <c r="E164" s="186" t="s">
        <v>3</v>
      </c>
      <c r="F164" s="187" t="s">
        <v>2826</v>
      </c>
      <c r="H164" s="186" t="s">
        <v>3</v>
      </c>
      <c r="I164" s="188"/>
      <c r="J164" s="188"/>
      <c r="M164" s="185"/>
      <c r="N164" s="189"/>
      <c r="X164" s="190"/>
      <c r="AT164" s="186" t="s">
        <v>603</v>
      </c>
      <c r="AU164" s="186" t="s">
        <v>86</v>
      </c>
      <c r="AV164" s="14" t="s">
        <v>84</v>
      </c>
      <c r="AW164" s="14" t="s">
        <v>5</v>
      </c>
      <c r="AX164" s="14" t="s">
        <v>76</v>
      </c>
      <c r="AY164" s="186" t="s">
        <v>165</v>
      </c>
    </row>
    <row r="165" spans="2:65" s="12" customFormat="1" ht="20" x14ac:dyDescent="0.2">
      <c r="B165" s="164"/>
      <c r="D165" s="165" t="s">
        <v>603</v>
      </c>
      <c r="E165" s="166" t="s">
        <v>3</v>
      </c>
      <c r="F165" s="167" t="s">
        <v>2870</v>
      </c>
      <c r="H165" s="168">
        <v>28.878</v>
      </c>
      <c r="I165" s="169"/>
      <c r="J165" s="169"/>
      <c r="M165" s="164"/>
      <c r="N165" s="170"/>
      <c r="X165" s="171"/>
      <c r="AT165" s="166" t="s">
        <v>603</v>
      </c>
      <c r="AU165" s="166" t="s">
        <v>86</v>
      </c>
      <c r="AV165" s="12" t="s">
        <v>86</v>
      </c>
      <c r="AW165" s="12" t="s">
        <v>5</v>
      </c>
      <c r="AX165" s="12" t="s">
        <v>76</v>
      </c>
      <c r="AY165" s="166" t="s">
        <v>165</v>
      </c>
    </row>
    <row r="166" spans="2:65" s="14" customFormat="1" x14ac:dyDescent="0.2">
      <c r="B166" s="185"/>
      <c r="D166" s="165" t="s">
        <v>603</v>
      </c>
      <c r="E166" s="186" t="s">
        <v>3</v>
      </c>
      <c r="F166" s="187" t="s">
        <v>2828</v>
      </c>
      <c r="H166" s="186" t="s">
        <v>3</v>
      </c>
      <c r="I166" s="188"/>
      <c r="J166" s="188"/>
      <c r="M166" s="185"/>
      <c r="N166" s="189"/>
      <c r="X166" s="190"/>
      <c r="AT166" s="186" t="s">
        <v>603</v>
      </c>
      <c r="AU166" s="186" t="s">
        <v>86</v>
      </c>
      <c r="AV166" s="14" t="s">
        <v>84</v>
      </c>
      <c r="AW166" s="14" t="s">
        <v>5</v>
      </c>
      <c r="AX166" s="14" t="s">
        <v>76</v>
      </c>
      <c r="AY166" s="186" t="s">
        <v>165</v>
      </c>
    </row>
    <row r="167" spans="2:65" s="12" customFormat="1" x14ac:dyDescent="0.2">
      <c r="B167" s="164"/>
      <c r="D167" s="165" t="s">
        <v>603</v>
      </c>
      <c r="E167" s="166" t="s">
        <v>3</v>
      </c>
      <c r="F167" s="167" t="s">
        <v>2871</v>
      </c>
      <c r="H167" s="168">
        <v>23.21</v>
      </c>
      <c r="I167" s="169"/>
      <c r="J167" s="169"/>
      <c r="M167" s="164"/>
      <c r="N167" s="170"/>
      <c r="X167" s="171"/>
      <c r="AT167" s="166" t="s">
        <v>603</v>
      </c>
      <c r="AU167" s="166" t="s">
        <v>86</v>
      </c>
      <c r="AV167" s="12" t="s">
        <v>86</v>
      </c>
      <c r="AW167" s="12" t="s">
        <v>5</v>
      </c>
      <c r="AX167" s="12" t="s">
        <v>76</v>
      </c>
      <c r="AY167" s="166" t="s">
        <v>165</v>
      </c>
    </row>
    <row r="168" spans="2:65" s="15" customFormat="1" x14ac:dyDescent="0.2">
      <c r="B168" s="194"/>
      <c r="D168" s="165" t="s">
        <v>603</v>
      </c>
      <c r="E168" s="195" t="s">
        <v>3</v>
      </c>
      <c r="F168" s="196" t="s">
        <v>1807</v>
      </c>
      <c r="H168" s="197">
        <v>61.518000000000001</v>
      </c>
      <c r="I168" s="198"/>
      <c r="J168" s="198"/>
      <c r="M168" s="194"/>
      <c r="N168" s="199"/>
      <c r="X168" s="200"/>
      <c r="AT168" s="195" t="s">
        <v>603</v>
      </c>
      <c r="AU168" s="195" t="s">
        <v>86</v>
      </c>
      <c r="AV168" s="15" t="s">
        <v>164</v>
      </c>
      <c r="AW168" s="15" t="s">
        <v>5</v>
      </c>
      <c r="AX168" s="15" t="s">
        <v>76</v>
      </c>
      <c r="AY168" s="195" t="s">
        <v>165</v>
      </c>
    </row>
    <row r="169" spans="2:65" s="14" customFormat="1" x14ac:dyDescent="0.2">
      <c r="B169" s="185"/>
      <c r="D169" s="165" t="s">
        <v>603</v>
      </c>
      <c r="E169" s="186" t="s">
        <v>3</v>
      </c>
      <c r="F169" s="187" t="s">
        <v>2219</v>
      </c>
      <c r="H169" s="186" t="s">
        <v>3</v>
      </c>
      <c r="I169" s="188"/>
      <c r="J169" s="188"/>
      <c r="M169" s="185"/>
      <c r="N169" s="189"/>
      <c r="X169" s="190"/>
      <c r="AT169" s="186" t="s">
        <v>603</v>
      </c>
      <c r="AU169" s="186" t="s">
        <v>86</v>
      </c>
      <c r="AV169" s="14" t="s">
        <v>84</v>
      </c>
      <c r="AW169" s="14" t="s">
        <v>5</v>
      </c>
      <c r="AX169" s="14" t="s">
        <v>76</v>
      </c>
      <c r="AY169" s="186" t="s">
        <v>165</v>
      </c>
    </row>
    <row r="170" spans="2:65" s="12" customFormat="1" x14ac:dyDescent="0.2">
      <c r="B170" s="164"/>
      <c r="D170" s="165" t="s">
        <v>603</v>
      </c>
      <c r="E170" s="166" t="s">
        <v>3</v>
      </c>
      <c r="F170" s="167" t="s">
        <v>2872</v>
      </c>
      <c r="H170" s="168">
        <v>22.274999999999999</v>
      </c>
      <c r="I170" s="169"/>
      <c r="J170" s="169"/>
      <c r="M170" s="164"/>
      <c r="N170" s="170"/>
      <c r="X170" s="171"/>
      <c r="AT170" s="166" t="s">
        <v>603</v>
      </c>
      <c r="AU170" s="166" t="s">
        <v>86</v>
      </c>
      <c r="AV170" s="12" t="s">
        <v>86</v>
      </c>
      <c r="AW170" s="12" t="s">
        <v>5</v>
      </c>
      <c r="AX170" s="12" t="s">
        <v>76</v>
      </c>
      <c r="AY170" s="166" t="s">
        <v>165</v>
      </c>
    </row>
    <row r="171" spans="2:65" s="15" customFormat="1" x14ac:dyDescent="0.2">
      <c r="B171" s="194"/>
      <c r="D171" s="165" t="s">
        <v>603</v>
      </c>
      <c r="E171" s="195" t="s">
        <v>3</v>
      </c>
      <c r="F171" s="196" t="s">
        <v>1807</v>
      </c>
      <c r="H171" s="197">
        <v>22.274999999999999</v>
      </c>
      <c r="I171" s="198"/>
      <c r="J171" s="198"/>
      <c r="M171" s="194"/>
      <c r="N171" s="199"/>
      <c r="X171" s="200"/>
      <c r="AT171" s="195" t="s">
        <v>603</v>
      </c>
      <c r="AU171" s="195" t="s">
        <v>86</v>
      </c>
      <c r="AV171" s="15" t="s">
        <v>164</v>
      </c>
      <c r="AW171" s="15" t="s">
        <v>5</v>
      </c>
      <c r="AX171" s="15" t="s">
        <v>76</v>
      </c>
      <c r="AY171" s="195" t="s">
        <v>165</v>
      </c>
    </row>
    <row r="172" spans="2:65" s="13" customFormat="1" x14ac:dyDescent="0.2">
      <c r="B172" s="172"/>
      <c r="D172" s="165" t="s">
        <v>603</v>
      </c>
      <c r="E172" s="173" t="s">
        <v>3</v>
      </c>
      <c r="F172" s="174" t="s">
        <v>606</v>
      </c>
      <c r="H172" s="175">
        <v>83.793000000000006</v>
      </c>
      <c r="I172" s="176"/>
      <c r="J172" s="176"/>
      <c r="M172" s="172"/>
      <c r="N172" s="177"/>
      <c r="X172" s="178"/>
      <c r="AT172" s="173" t="s">
        <v>603</v>
      </c>
      <c r="AU172" s="173" t="s">
        <v>86</v>
      </c>
      <c r="AV172" s="13" t="s">
        <v>174</v>
      </c>
      <c r="AW172" s="13" t="s">
        <v>5</v>
      </c>
      <c r="AX172" s="13" t="s">
        <v>84</v>
      </c>
      <c r="AY172" s="173" t="s">
        <v>165</v>
      </c>
    </row>
    <row r="173" spans="2:65" s="1" customFormat="1" ht="16.5" customHeight="1" x14ac:dyDescent="0.2">
      <c r="B173" s="138"/>
      <c r="C173" s="154" t="s">
        <v>235</v>
      </c>
      <c r="D173" s="154" t="s">
        <v>162</v>
      </c>
      <c r="E173" s="155" t="s">
        <v>2873</v>
      </c>
      <c r="F173" s="156" t="s">
        <v>2874</v>
      </c>
      <c r="G173" s="157" t="s">
        <v>1366</v>
      </c>
      <c r="H173" s="158">
        <v>150.827</v>
      </c>
      <c r="I173" s="159"/>
      <c r="J173" s="160"/>
      <c r="K173" s="161">
        <f>ROUND(P173*H173,2)</f>
        <v>0</v>
      </c>
      <c r="L173" s="160"/>
      <c r="M173" s="162"/>
      <c r="N173" s="163" t="s">
        <v>3</v>
      </c>
      <c r="O173" s="148" t="s">
        <v>45</v>
      </c>
      <c r="P173" s="149">
        <f>I173+J173</f>
        <v>0</v>
      </c>
      <c r="Q173" s="149">
        <f>ROUND(I173*H173,2)</f>
        <v>0</v>
      </c>
      <c r="R173" s="149">
        <f>ROUND(J173*H173,2)</f>
        <v>0</v>
      </c>
      <c r="T173" s="150">
        <f>S173*H173</f>
        <v>0</v>
      </c>
      <c r="U173" s="150">
        <v>1</v>
      </c>
      <c r="V173" s="150">
        <f>U173*H173</f>
        <v>150.827</v>
      </c>
      <c r="W173" s="150">
        <v>0</v>
      </c>
      <c r="X173" s="151">
        <f>W173*H173</f>
        <v>0</v>
      </c>
      <c r="AR173" s="152" t="s">
        <v>193</v>
      </c>
      <c r="AT173" s="152" t="s">
        <v>162</v>
      </c>
      <c r="AU173" s="152" t="s">
        <v>86</v>
      </c>
      <c r="AY173" s="18" t="s">
        <v>165</v>
      </c>
      <c r="BE173" s="153">
        <f>IF(O173="základní",K173,0)</f>
        <v>0</v>
      </c>
      <c r="BF173" s="153">
        <f>IF(O173="snížená",K173,0)</f>
        <v>0</v>
      </c>
      <c r="BG173" s="153">
        <f>IF(O173="zákl. přenesená",K173,0)</f>
        <v>0</v>
      </c>
      <c r="BH173" s="153">
        <f>IF(O173="sníž. přenesená",K173,0)</f>
        <v>0</v>
      </c>
      <c r="BI173" s="153">
        <f>IF(O173="nulová",K173,0)</f>
        <v>0</v>
      </c>
      <c r="BJ173" s="18" t="s">
        <v>84</v>
      </c>
      <c r="BK173" s="153">
        <f>ROUND(P173*H173,2)</f>
        <v>0</v>
      </c>
      <c r="BL173" s="18" t="s">
        <v>174</v>
      </c>
      <c r="BM173" s="152" t="s">
        <v>2875</v>
      </c>
    </row>
    <row r="174" spans="2:65" s="12" customFormat="1" x14ac:dyDescent="0.2">
      <c r="B174" s="164"/>
      <c r="D174" s="165" t="s">
        <v>603</v>
      </c>
      <c r="F174" s="167" t="s">
        <v>2876</v>
      </c>
      <c r="H174" s="168">
        <v>150.827</v>
      </c>
      <c r="I174" s="169"/>
      <c r="J174" s="169"/>
      <c r="M174" s="164"/>
      <c r="N174" s="170"/>
      <c r="X174" s="171"/>
      <c r="AT174" s="166" t="s">
        <v>603</v>
      </c>
      <c r="AU174" s="166" t="s">
        <v>86</v>
      </c>
      <c r="AV174" s="12" t="s">
        <v>86</v>
      </c>
      <c r="AW174" s="12" t="s">
        <v>4</v>
      </c>
      <c r="AX174" s="12" t="s">
        <v>84</v>
      </c>
      <c r="AY174" s="166" t="s">
        <v>165</v>
      </c>
    </row>
    <row r="175" spans="2:65" s="11" customFormat="1" ht="22.75" customHeight="1" x14ac:dyDescent="0.25">
      <c r="B175" s="125"/>
      <c r="D175" s="126" t="s">
        <v>75</v>
      </c>
      <c r="E175" s="136" t="s">
        <v>86</v>
      </c>
      <c r="F175" s="136" t="s">
        <v>1397</v>
      </c>
      <c r="I175" s="128"/>
      <c r="J175" s="128"/>
      <c r="K175" s="137">
        <f>BK175</f>
        <v>0</v>
      </c>
      <c r="M175" s="125"/>
      <c r="N175" s="130"/>
      <c r="Q175" s="131">
        <f>SUM(Q176:Q194)</f>
        <v>0</v>
      </c>
      <c r="R175" s="131">
        <f>SUM(R176:R194)</f>
        <v>0</v>
      </c>
      <c r="T175" s="132">
        <f>SUM(T176:T194)</f>
        <v>0</v>
      </c>
      <c r="V175" s="132">
        <f>SUM(V176:V194)</f>
        <v>69.607195539999992</v>
      </c>
      <c r="X175" s="133">
        <f>SUM(X176:X194)</f>
        <v>0</v>
      </c>
      <c r="AR175" s="126" t="s">
        <v>84</v>
      </c>
      <c r="AT175" s="134" t="s">
        <v>75</v>
      </c>
      <c r="AU175" s="134" t="s">
        <v>84</v>
      </c>
      <c r="AY175" s="126" t="s">
        <v>165</v>
      </c>
      <c r="BK175" s="135">
        <f>SUM(BK176:BK194)</f>
        <v>0</v>
      </c>
    </row>
    <row r="176" spans="2:65" s="1" customFormat="1" ht="37.75" customHeight="1" x14ac:dyDescent="0.2">
      <c r="B176" s="138"/>
      <c r="C176" s="139" t="s">
        <v>239</v>
      </c>
      <c r="D176" s="139" t="s">
        <v>170</v>
      </c>
      <c r="E176" s="140" t="s">
        <v>2877</v>
      </c>
      <c r="F176" s="141" t="s">
        <v>2878</v>
      </c>
      <c r="G176" s="142" t="s">
        <v>991</v>
      </c>
      <c r="H176" s="143">
        <v>251.1</v>
      </c>
      <c r="I176" s="144"/>
      <c r="J176" s="144"/>
      <c r="K176" s="145">
        <f>ROUND(P176*H176,2)</f>
        <v>0</v>
      </c>
      <c r="L176" s="146"/>
      <c r="M176" s="33"/>
      <c r="N176" s="147" t="s">
        <v>3</v>
      </c>
      <c r="O176" s="148" t="s">
        <v>45</v>
      </c>
      <c r="P176" s="149">
        <f>I176+J176</f>
        <v>0</v>
      </c>
      <c r="Q176" s="149">
        <f>ROUND(I176*H176,2)</f>
        <v>0</v>
      </c>
      <c r="R176" s="149">
        <f>ROUND(J176*H176,2)</f>
        <v>0</v>
      </c>
      <c r="T176" s="150">
        <f>S176*H176</f>
        <v>0</v>
      </c>
      <c r="U176" s="150">
        <v>1.7000000000000001E-4</v>
      </c>
      <c r="V176" s="150">
        <f>U176*H176</f>
        <v>4.2687000000000003E-2</v>
      </c>
      <c r="W176" s="150">
        <v>0</v>
      </c>
      <c r="X176" s="151">
        <f>W176*H176</f>
        <v>0</v>
      </c>
      <c r="AR176" s="152" t="s">
        <v>174</v>
      </c>
      <c r="AT176" s="152" t="s">
        <v>170</v>
      </c>
      <c r="AU176" s="152" t="s">
        <v>86</v>
      </c>
      <c r="AY176" s="18" t="s">
        <v>165</v>
      </c>
      <c r="BE176" s="153">
        <f>IF(O176="základní",K176,0)</f>
        <v>0</v>
      </c>
      <c r="BF176" s="153">
        <f>IF(O176="snížená",K176,0)</f>
        <v>0</v>
      </c>
      <c r="BG176" s="153">
        <f>IF(O176="zákl. přenesená",K176,0)</f>
        <v>0</v>
      </c>
      <c r="BH176" s="153">
        <f>IF(O176="sníž. přenesená",K176,0)</f>
        <v>0</v>
      </c>
      <c r="BI176" s="153">
        <f>IF(O176="nulová",K176,0)</f>
        <v>0</v>
      </c>
      <c r="BJ176" s="18" t="s">
        <v>84</v>
      </c>
      <c r="BK176" s="153">
        <f>ROUND(P176*H176,2)</f>
        <v>0</v>
      </c>
      <c r="BL176" s="18" t="s">
        <v>174</v>
      </c>
      <c r="BM176" s="152" t="s">
        <v>2879</v>
      </c>
    </row>
    <row r="177" spans="2:65" s="12" customFormat="1" x14ac:dyDescent="0.2">
      <c r="B177" s="164"/>
      <c r="D177" s="165" t="s">
        <v>603</v>
      </c>
      <c r="E177" s="166" t="s">
        <v>3</v>
      </c>
      <c r="F177" s="167" t="s">
        <v>2880</v>
      </c>
      <c r="H177" s="168">
        <v>251.1</v>
      </c>
      <c r="I177" s="169"/>
      <c r="J177" s="169"/>
      <c r="M177" s="164"/>
      <c r="N177" s="170"/>
      <c r="X177" s="171"/>
      <c r="AT177" s="166" t="s">
        <v>603</v>
      </c>
      <c r="AU177" s="166" t="s">
        <v>86</v>
      </c>
      <c r="AV177" s="12" t="s">
        <v>86</v>
      </c>
      <c r="AW177" s="12" t="s">
        <v>5</v>
      </c>
      <c r="AX177" s="12" t="s">
        <v>84</v>
      </c>
      <c r="AY177" s="166" t="s">
        <v>165</v>
      </c>
    </row>
    <row r="178" spans="2:65" s="1" customFormat="1" ht="24.15" customHeight="1" x14ac:dyDescent="0.2">
      <c r="B178" s="138"/>
      <c r="C178" s="154" t="s">
        <v>243</v>
      </c>
      <c r="D178" s="154" t="s">
        <v>162</v>
      </c>
      <c r="E178" s="155" t="s">
        <v>2881</v>
      </c>
      <c r="F178" s="156" t="s">
        <v>2882</v>
      </c>
      <c r="G178" s="157" t="s">
        <v>991</v>
      </c>
      <c r="H178" s="158">
        <v>276.20999999999998</v>
      </c>
      <c r="I178" s="159"/>
      <c r="J178" s="160"/>
      <c r="K178" s="161">
        <f>ROUND(P178*H178,2)</f>
        <v>0</v>
      </c>
      <c r="L178" s="160"/>
      <c r="M178" s="162"/>
      <c r="N178" s="163" t="s">
        <v>3</v>
      </c>
      <c r="O178" s="148" t="s">
        <v>45</v>
      </c>
      <c r="P178" s="149">
        <f>I178+J178</f>
        <v>0</v>
      </c>
      <c r="Q178" s="149">
        <f>ROUND(I178*H178,2)</f>
        <v>0</v>
      </c>
      <c r="R178" s="149">
        <f>ROUND(J178*H178,2)</f>
        <v>0</v>
      </c>
      <c r="T178" s="150">
        <f>S178*H178</f>
        <v>0</v>
      </c>
      <c r="U178" s="150">
        <v>2.9999999999999997E-4</v>
      </c>
      <c r="V178" s="150">
        <f>U178*H178</f>
        <v>8.2862999999999992E-2</v>
      </c>
      <c r="W178" s="150">
        <v>0</v>
      </c>
      <c r="X178" s="151">
        <f>W178*H178</f>
        <v>0</v>
      </c>
      <c r="AR178" s="152" t="s">
        <v>193</v>
      </c>
      <c r="AT178" s="152" t="s">
        <v>162</v>
      </c>
      <c r="AU178" s="152" t="s">
        <v>86</v>
      </c>
      <c r="AY178" s="18" t="s">
        <v>165</v>
      </c>
      <c r="BE178" s="153">
        <f>IF(O178="základní",K178,0)</f>
        <v>0</v>
      </c>
      <c r="BF178" s="153">
        <f>IF(O178="snížená",K178,0)</f>
        <v>0</v>
      </c>
      <c r="BG178" s="153">
        <f>IF(O178="zákl. přenesená",K178,0)</f>
        <v>0</v>
      </c>
      <c r="BH178" s="153">
        <f>IF(O178="sníž. přenesená",K178,0)</f>
        <v>0</v>
      </c>
      <c r="BI178" s="153">
        <f>IF(O178="nulová",K178,0)</f>
        <v>0</v>
      </c>
      <c r="BJ178" s="18" t="s">
        <v>84</v>
      </c>
      <c r="BK178" s="153">
        <f>ROUND(P178*H178,2)</f>
        <v>0</v>
      </c>
      <c r="BL178" s="18" t="s">
        <v>174</v>
      </c>
      <c r="BM178" s="152" t="s">
        <v>2883</v>
      </c>
    </row>
    <row r="179" spans="2:65" s="12" customFormat="1" x14ac:dyDescent="0.2">
      <c r="B179" s="164"/>
      <c r="D179" s="165" t="s">
        <v>603</v>
      </c>
      <c r="F179" s="167" t="s">
        <v>2884</v>
      </c>
      <c r="H179" s="168">
        <v>276.20999999999998</v>
      </c>
      <c r="I179" s="169"/>
      <c r="J179" s="169"/>
      <c r="M179" s="164"/>
      <c r="N179" s="170"/>
      <c r="X179" s="171"/>
      <c r="AT179" s="166" t="s">
        <v>603</v>
      </c>
      <c r="AU179" s="166" t="s">
        <v>86</v>
      </c>
      <c r="AV179" s="12" t="s">
        <v>86</v>
      </c>
      <c r="AW179" s="12" t="s">
        <v>4</v>
      </c>
      <c r="AX179" s="12" t="s">
        <v>84</v>
      </c>
      <c r="AY179" s="166" t="s">
        <v>165</v>
      </c>
    </row>
    <row r="180" spans="2:65" s="1" customFormat="1" ht="55.5" customHeight="1" x14ac:dyDescent="0.2">
      <c r="B180" s="138"/>
      <c r="C180" s="139" t="s">
        <v>249</v>
      </c>
      <c r="D180" s="139" t="s">
        <v>170</v>
      </c>
      <c r="E180" s="140" t="s">
        <v>2885</v>
      </c>
      <c r="F180" s="141" t="s">
        <v>2886</v>
      </c>
      <c r="G180" s="142" t="s">
        <v>173</v>
      </c>
      <c r="H180" s="143">
        <v>139.5</v>
      </c>
      <c r="I180" s="144"/>
      <c r="J180" s="144"/>
      <c r="K180" s="145">
        <f>ROUND(P180*H180,2)</f>
        <v>0</v>
      </c>
      <c r="L180" s="146"/>
      <c r="M180" s="33"/>
      <c r="N180" s="147" t="s">
        <v>3</v>
      </c>
      <c r="O180" s="148" t="s">
        <v>45</v>
      </c>
      <c r="P180" s="149">
        <f>I180+J180</f>
        <v>0</v>
      </c>
      <c r="Q180" s="149">
        <f>ROUND(I180*H180,2)</f>
        <v>0</v>
      </c>
      <c r="R180" s="149">
        <f>ROUND(J180*H180,2)</f>
        <v>0</v>
      </c>
      <c r="T180" s="150">
        <f>S180*H180</f>
        <v>0</v>
      </c>
      <c r="U180" s="150">
        <v>0.27411000000000002</v>
      </c>
      <c r="V180" s="150">
        <f>U180*H180</f>
        <v>38.238345000000002</v>
      </c>
      <c r="W180" s="150">
        <v>0</v>
      </c>
      <c r="X180" s="151">
        <f>W180*H180</f>
        <v>0</v>
      </c>
      <c r="AR180" s="152" t="s">
        <v>174</v>
      </c>
      <c r="AT180" s="152" t="s">
        <v>170</v>
      </c>
      <c r="AU180" s="152" t="s">
        <v>86</v>
      </c>
      <c r="AY180" s="18" t="s">
        <v>165</v>
      </c>
      <c r="BE180" s="153">
        <f>IF(O180="základní",K180,0)</f>
        <v>0</v>
      </c>
      <c r="BF180" s="153">
        <f>IF(O180="snížená",K180,0)</f>
        <v>0</v>
      </c>
      <c r="BG180" s="153">
        <f>IF(O180="zákl. přenesená",K180,0)</f>
        <v>0</v>
      </c>
      <c r="BH180" s="153">
        <f>IF(O180="sníž. přenesená",K180,0)</f>
        <v>0</v>
      </c>
      <c r="BI180" s="153">
        <f>IF(O180="nulová",K180,0)</f>
        <v>0</v>
      </c>
      <c r="BJ180" s="18" t="s">
        <v>84</v>
      </c>
      <c r="BK180" s="153">
        <f>ROUND(P180*H180,2)</f>
        <v>0</v>
      </c>
      <c r="BL180" s="18" t="s">
        <v>174</v>
      </c>
      <c r="BM180" s="152" t="s">
        <v>2887</v>
      </c>
    </row>
    <row r="181" spans="2:65" s="12" customFormat="1" x14ac:dyDescent="0.2">
      <c r="B181" s="164"/>
      <c r="D181" s="165" t="s">
        <v>603</v>
      </c>
      <c r="E181" s="166" t="s">
        <v>3</v>
      </c>
      <c r="F181" s="167" t="s">
        <v>2888</v>
      </c>
      <c r="H181" s="168">
        <v>139.5</v>
      </c>
      <c r="I181" s="169"/>
      <c r="J181" s="169"/>
      <c r="M181" s="164"/>
      <c r="N181" s="170"/>
      <c r="X181" s="171"/>
      <c r="AT181" s="166" t="s">
        <v>603</v>
      </c>
      <c r="AU181" s="166" t="s">
        <v>86</v>
      </c>
      <c r="AV181" s="12" t="s">
        <v>86</v>
      </c>
      <c r="AW181" s="12" t="s">
        <v>5</v>
      </c>
      <c r="AX181" s="12" t="s">
        <v>84</v>
      </c>
      <c r="AY181" s="166" t="s">
        <v>165</v>
      </c>
    </row>
    <row r="182" spans="2:65" s="1" customFormat="1" ht="37.75" customHeight="1" x14ac:dyDescent="0.2">
      <c r="B182" s="138"/>
      <c r="C182" s="139" t="s">
        <v>9</v>
      </c>
      <c r="D182" s="139" t="s">
        <v>170</v>
      </c>
      <c r="E182" s="140" t="s">
        <v>1406</v>
      </c>
      <c r="F182" s="141" t="s">
        <v>1407</v>
      </c>
      <c r="G182" s="142" t="s">
        <v>597</v>
      </c>
      <c r="H182" s="143">
        <v>3.0329999999999999</v>
      </c>
      <c r="I182" s="144"/>
      <c r="J182" s="144"/>
      <c r="K182" s="145">
        <f>ROUND(P182*H182,2)</f>
        <v>0</v>
      </c>
      <c r="L182" s="146"/>
      <c r="M182" s="33"/>
      <c r="N182" s="147" t="s">
        <v>3</v>
      </c>
      <c r="O182" s="148" t="s">
        <v>45</v>
      </c>
      <c r="P182" s="149">
        <f>I182+J182</f>
        <v>0</v>
      </c>
      <c r="Q182" s="149">
        <f>ROUND(I182*H182,2)</f>
        <v>0</v>
      </c>
      <c r="R182" s="149">
        <f>ROUND(J182*H182,2)</f>
        <v>0</v>
      </c>
      <c r="T182" s="150">
        <f>S182*H182</f>
        <v>0</v>
      </c>
      <c r="U182" s="150">
        <v>1.98</v>
      </c>
      <c r="V182" s="150">
        <f>U182*H182</f>
        <v>6.0053399999999995</v>
      </c>
      <c r="W182" s="150">
        <v>0</v>
      </c>
      <c r="X182" s="151">
        <f>W182*H182</f>
        <v>0</v>
      </c>
      <c r="AR182" s="152" t="s">
        <v>174</v>
      </c>
      <c r="AT182" s="152" t="s">
        <v>170</v>
      </c>
      <c r="AU182" s="152" t="s">
        <v>86</v>
      </c>
      <c r="AY182" s="18" t="s">
        <v>165</v>
      </c>
      <c r="BE182" s="153">
        <f>IF(O182="základní",K182,0)</f>
        <v>0</v>
      </c>
      <c r="BF182" s="153">
        <f>IF(O182="snížená",K182,0)</f>
        <v>0</v>
      </c>
      <c r="BG182" s="153">
        <f>IF(O182="zákl. přenesená",K182,0)</f>
        <v>0</v>
      </c>
      <c r="BH182" s="153">
        <f>IF(O182="sníž. přenesená",K182,0)</f>
        <v>0</v>
      </c>
      <c r="BI182" s="153">
        <f>IF(O182="nulová",K182,0)</f>
        <v>0</v>
      </c>
      <c r="BJ182" s="18" t="s">
        <v>84</v>
      </c>
      <c r="BK182" s="153">
        <f>ROUND(P182*H182,2)</f>
        <v>0</v>
      </c>
      <c r="BL182" s="18" t="s">
        <v>174</v>
      </c>
      <c r="BM182" s="152" t="s">
        <v>2889</v>
      </c>
    </row>
    <row r="183" spans="2:65" s="12" customFormat="1" x14ac:dyDescent="0.2">
      <c r="B183" s="164"/>
      <c r="D183" s="165" t="s">
        <v>603</v>
      </c>
      <c r="E183" s="166" t="s">
        <v>3</v>
      </c>
      <c r="F183" s="167" t="s">
        <v>2890</v>
      </c>
      <c r="H183" s="168">
        <v>0.9</v>
      </c>
      <c r="I183" s="169"/>
      <c r="J183" s="169"/>
      <c r="M183" s="164"/>
      <c r="N183" s="170"/>
      <c r="X183" s="171"/>
      <c r="AT183" s="166" t="s">
        <v>603</v>
      </c>
      <c r="AU183" s="166" t="s">
        <v>86</v>
      </c>
      <c r="AV183" s="12" t="s">
        <v>86</v>
      </c>
      <c r="AW183" s="12" t="s">
        <v>5</v>
      </c>
      <c r="AX183" s="12" t="s">
        <v>76</v>
      </c>
      <c r="AY183" s="166" t="s">
        <v>165</v>
      </c>
    </row>
    <row r="184" spans="2:65" s="12" customFormat="1" x14ac:dyDescent="0.2">
      <c r="B184" s="164"/>
      <c r="D184" s="165" t="s">
        <v>603</v>
      </c>
      <c r="E184" s="166" t="s">
        <v>3</v>
      </c>
      <c r="F184" s="167" t="s">
        <v>2891</v>
      </c>
      <c r="H184" s="168">
        <v>2.133</v>
      </c>
      <c r="I184" s="169"/>
      <c r="J184" s="169"/>
      <c r="M184" s="164"/>
      <c r="N184" s="170"/>
      <c r="X184" s="171"/>
      <c r="AT184" s="166" t="s">
        <v>603</v>
      </c>
      <c r="AU184" s="166" t="s">
        <v>86</v>
      </c>
      <c r="AV184" s="12" t="s">
        <v>86</v>
      </c>
      <c r="AW184" s="12" t="s">
        <v>5</v>
      </c>
      <c r="AX184" s="12" t="s">
        <v>76</v>
      </c>
      <c r="AY184" s="166" t="s">
        <v>165</v>
      </c>
    </row>
    <row r="185" spans="2:65" s="13" customFormat="1" x14ac:dyDescent="0.2">
      <c r="B185" s="172"/>
      <c r="D185" s="165" t="s">
        <v>603</v>
      </c>
      <c r="E185" s="173" t="s">
        <v>3</v>
      </c>
      <c r="F185" s="174" t="s">
        <v>606</v>
      </c>
      <c r="H185" s="175">
        <v>3.0329999999999999</v>
      </c>
      <c r="I185" s="176"/>
      <c r="J185" s="176"/>
      <c r="M185" s="172"/>
      <c r="N185" s="177"/>
      <c r="X185" s="178"/>
      <c r="AT185" s="173" t="s">
        <v>603</v>
      </c>
      <c r="AU185" s="173" t="s">
        <v>86</v>
      </c>
      <c r="AV185" s="13" t="s">
        <v>174</v>
      </c>
      <c r="AW185" s="13" t="s">
        <v>5</v>
      </c>
      <c r="AX185" s="13" t="s">
        <v>84</v>
      </c>
      <c r="AY185" s="173" t="s">
        <v>165</v>
      </c>
    </row>
    <row r="186" spans="2:65" s="1" customFormat="1" ht="24.15" customHeight="1" x14ac:dyDescent="0.2">
      <c r="B186" s="138"/>
      <c r="C186" s="139" t="s">
        <v>257</v>
      </c>
      <c r="D186" s="139" t="s">
        <v>170</v>
      </c>
      <c r="E186" s="140" t="s">
        <v>2286</v>
      </c>
      <c r="F186" s="141" t="s">
        <v>2287</v>
      </c>
      <c r="G186" s="142" t="s">
        <v>597</v>
      </c>
      <c r="H186" s="143">
        <v>6.4980000000000002</v>
      </c>
      <c r="I186" s="144"/>
      <c r="J186" s="144"/>
      <c r="K186" s="145">
        <f>ROUND(P186*H186,2)</f>
        <v>0</v>
      </c>
      <c r="L186" s="146"/>
      <c r="M186" s="33"/>
      <c r="N186" s="147" t="s">
        <v>3</v>
      </c>
      <c r="O186" s="148" t="s">
        <v>45</v>
      </c>
      <c r="P186" s="149">
        <f>I186+J186</f>
        <v>0</v>
      </c>
      <c r="Q186" s="149">
        <f>ROUND(I186*H186,2)</f>
        <v>0</v>
      </c>
      <c r="R186" s="149">
        <f>ROUND(J186*H186,2)</f>
        <v>0</v>
      </c>
      <c r="T186" s="150">
        <f>S186*H186</f>
        <v>0</v>
      </c>
      <c r="U186" s="150">
        <v>2.2563399999999998</v>
      </c>
      <c r="V186" s="150">
        <f>U186*H186</f>
        <v>14.661697319999998</v>
      </c>
      <c r="W186" s="150">
        <v>0</v>
      </c>
      <c r="X186" s="151">
        <f>W186*H186</f>
        <v>0</v>
      </c>
      <c r="AR186" s="152" t="s">
        <v>174</v>
      </c>
      <c r="AT186" s="152" t="s">
        <v>170</v>
      </c>
      <c r="AU186" s="152" t="s">
        <v>86</v>
      </c>
      <c r="AY186" s="18" t="s">
        <v>165</v>
      </c>
      <c r="BE186" s="153">
        <f>IF(O186="základní",K186,0)</f>
        <v>0</v>
      </c>
      <c r="BF186" s="153">
        <f>IF(O186="snížená",K186,0)</f>
        <v>0</v>
      </c>
      <c r="BG186" s="153">
        <f>IF(O186="zákl. přenesená",K186,0)</f>
        <v>0</v>
      </c>
      <c r="BH186" s="153">
        <f>IF(O186="sníž. přenesená",K186,0)</f>
        <v>0</v>
      </c>
      <c r="BI186" s="153">
        <f>IF(O186="nulová",K186,0)</f>
        <v>0</v>
      </c>
      <c r="BJ186" s="18" t="s">
        <v>84</v>
      </c>
      <c r="BK186" s="153">
        <f>ROUND(P186*H186,2)</f>
        <v>0</v>
      </c>
      <c r="BL186" s="18" t="s">
        <v>174</v>
      </c>
      <c r="BM186" s="152" t="s">
        <v>2892</v>
      </c>
    </row>
    <row r="187" spans="2:65" s="12" customFormat="1" x14ac:dyDescent="0.2">
      <c r="B187" s="164"/>
      <c r="D187" s="165" t="s">
        <v>603</v>
      </c>
      <c r="E187" s="166" t="s">
        <v>3</v>
      </c>
      <c r="F187" s="167" t="s">
        <v>2893</v>
      </c>
      <c r="H187" s="168">
        <v>1.8</v>
      </c>
      <c r="I187" s="169"/>
      <c r="J187" s="169"/>
      <c r="M187" s="164"/>
      <c r="N187" s="170"/>
      <c r="X187" s="171"/>
      <c r="AT187" s="166" t="s">
        <v>603</v>
      </c>
      <c r="AU187" s="166" t="s">
        <v>86</v>
      </c>
      <c r="AV187" s="12" t="s">
        <v>86</v>
      </c>
      <c r="AW187" s="12" t="s">
        <v>5</v>
      </c>
      <c r="AX187" s="12" t="s">
        <v>76</v>
      </c>
      <c r="AY187" s="166" t="s">
        <v>165</v>
      </c>
    </row>
    <row r="188" spans="2:65" s="12" customFormat="1" x14ac:dyDescent="0.2">
      <c r="B188" s="164"/>
      <c r="D188" s="165" t="s">
        <v>603</v>
      </c>
      <c r="E188" s="166" t="s">
        <v>3</v>
      </c>
      <c r="F188" s="167" t="s">
        <v>2894</v>
      </c>
      <c r="H188" s="168">
        <v>4.266</v>
      </c>
      <c r="I188" s="169"/>
      <c r="J188" s="169"/>
      <c r="M188" s="164"/>
      <c r="N188" s="170"/>
      <c r="X188" s="171"/>
      <c r="AT188" s="166" t="s">
        <v>603</v>
      </c>
      <c r="AU188" s="166" t="s">
        <v>86</v>
      </c>
      <c r="AV188" s="12" t="s">
        <v>86</v>
      </c>
      <c r="AW188" s="12" t="s">
        <v>5</v>
      </c>
      <c r="AX188" s="12" t="s">
        <v>76</v>
      </c>
      <c r="AY188" s="166" t="s">
        <v>165</v>
      </c>
    </row>
    <row r="189" spans="2:65" s="12" customFormat="1" x14ac:dyDescent="0.2">
      <c r="B189" s="164"/>
      <c r="D189" s="165" t="s">
        <v>603</v>
      </c>
      <c r="E189" s="166" t="s">
        <v>3</v>
      </c>
      <c r="F189" s="167" t="s">
        <v>2895</v>
      </c>
      <c r="H189" s="168">
        <v>0.432</v>
      </c>
      <c r="I189" s="169"/>
      <c r="J189" s="169"/>
      <c r="M189" s="164"/>
      <c r="N189" s="170"/>
      <c r="X189" s="171"/>
      <c r="AT189" s="166" t="s">
        <v>603</v>
      </c>
      <c r="AU189" s="166" t="s">
        <v>86</v>
      </c>
      <c r="AV189" s="12" t="s">
        <v>86</v>
      </c>
      <c r="AW189" s="12" t="s">
        <v>5</v>
      </c>
      <c r="AX189" s="12" t="s">
        <v>76</v>
      </c>
      <c r="AY189" s="166" t="s">
        <v>165</v>
      </c>
    </row>
    <row r="190" spans="2:65" s="13" customFormat="1" x14ac:dyDescent="0.2">
      <c r="B190" s="172"/>
      <c r="D190" s="165" t="s">
        <v>603</v>
      </c>
      <c r="E190" s="173" t="s">
        <v>3</v>
      </c>
      <c r="F190" s="174" t="s">
        <v>606</v>
      </c>
      <c r="H190" s="175">
        <v>6.4980000000000002</v>
      </c>
      <c r="I190" s="176"/>
      <c r="J190" s="176"/>
      <c r="M190" s="172"/>
      <c r="N190" s="177"/>
      <c r="X190" s="178"/>
      <c r="AT190" s="173" t="s">
        <v>603</v>
      </c>
      <c r="AU190" s="173" t="s">
        <v>86</v>
      </c>
      <c r="AV190" s="13" t="s">
        <v>174</v>
      </c>
      <c r="AW190" s="13" t="s">
        <v>5</v>
      </c>
      <c r="AX190" s="13" t="s">
        <v>84</v>
      </c>
      <c r="AY190" s="173" t="s">
        <v>165</v>
      </c>
    </row>
    <row r="191" spans="2:65" s="1" customFormat="1" ht="33" customHeight="1" x14ac:dyDescent="0.2">
      <c r="B191" s="138"/>
      <c r="C191" s="139" t="s">
        <v>261</v>
      </c>
      <c r="D191" s="139" t="s">
        <v>170</v>
      </c>
      <c r="E191" s="140" t="s">
        <v>2896</v>
      </c>
      <c r="F191" s="141" t="s">
        <v>2897</v>
      </c>
      <c r="G191" s="142" t="s">
        <v>597</v>
      </c>
      <c r="H191" s="143">
        <v>4.266</v>
      </c>
      <c r="I191" s="144"/>
      <c r="J191" s="144"/>
      <c r="K191" s="145">
        <f>ROUND(P191*H191,2)</f>
        <v>0</v>
      </c>
      <c r="L191" s="146"/>
      <c r="M191" s="33"/>
      <c r="N191" s="147" t="s">
        <v>3</v>
      </c>
      <c r="O191" s="148" t="s">
        <v>45</v>
      </c>
      <c r="P191" s="149">
        <f>I191+J191</f>
        <v>0</v>
      </c>
      <c r="Q191" s="149">
        <f>ROUND(I191*H191,2)</f>
        <v>0</v>
      </c>
      <c r="R191" s="149">
        <f>ROUND(J191*H191,2)</f>
        <v>0</v>
      </c>
      <c r="T191" s="150">
        <f>S191*H191</f>
        <v>0</v>
      </c>
      <c r="U191" s="150">
        <v>2.45329</v>
      </c>
      <c r="V191" s="150">
        <f>U191*H191</f>
        <v>10.46573514</v>
      </c>
      <c r="W191" s="150">
        <v>0</v>
      </c>
      <c r="X191" s="151">
        <f>W191*H191</f>
        <v>0</v>
      </c>
      <c r="AR191" s="152" t="s">
        <v>174</v>
      </c>
      <c r="AT191" s="152" t="s">
        <v>170</v>
      </c>
      <c r="AU191" s="152" t="s">
        <v>86</v>
      </c>
      <c r="AY191" s="18" t="s">
        <v>165</v>
      </c>
      <c r="BE191" s="153">
        <f>IF(O191="základní",K191,0)</f>
        <v>0</v>
      </c>
      <c r="BF191" s="153">
        <f>IF(O191="snížená",K191,0)</f>
        <v>0</v>
      </c>
      <c r="BG191" s="153">
        <f>IF(O191="zákl. přenesená",K191,0)</f>
        <v>0</v>
      </c>
      <c r="BH191" s="153">
        <f>IF(O191="sníž. přenesená",K191,0)</f>
        <v>0</v>
      </c>
      <c r="BI191" s="153">
        <f>IF(O191="nulová",K191,0)</f>
        <v>0</v>
      </c>
      <c r="BJ191" s="18" t="s">
        <v>84</v>
      </c>
      <c r="BK191" s="153">
        <f>ROUND(P191*H191,2)</f>
        <v>0</v>
      </c>
      <c r="BL191" s="18" t="s">
        <v>174</v>
      </c>
      <c r="BM191" s="152" t="s">
        <v>2898</v>
      </c>
    </row>
    <row r="192" spans="2:65" s="12" customFormat="1" x14ac:dyDescent="0.2">
      <c r="B192" s="164"/>
      <c r="D192" s="165" t="s">
        <v>603</v>
      </c>
      <c r="E192" s="166" t="s">
        <v>3</v>
      </c>
      <c r="F192" s="167" t="s">
        <v>2894</v>
      </c>
      <c r="H192" s="168">
        <v>4.266</v>
      </c>
      <c r="I192" s="169"/>
      <c r="J192" s="169"/>
      <c r="M192" s="164"/>
      <c r="N192" s="170"/>
      <c r="X192" s="171"/>
      <c r="AT192" s="166" t="s">
        <v>603</v>
      </c>
      <c r="AU192" s="166" t="s">
        <v>86</v>
      </c>
      <c r="AV192" s="12" t="s">
        <v>86</v>
      </c>
      <c r="AW192" s="12" t="s">
        <v>5</v>
      </c>
      <c r="AX192" s="12" t="s">
        <v>84</v>
      </c>
      <c r="AY192" s="166" t="s">
        <v>165</v>
      </c>
    </row>
    <row r="193" spans="2:65" s="1" customFormat="1" ht="24.15" customHeight="1" x14ac:dyDescent="0.2">
      <c r="B193" s="138"/>
      <c r="C193" s="139" t="s">
        <v>265</v>
      </c>
      <c r="D193" s="139" t="s">
        <v>170</v>
      </c>
      <c r="E193" s="140" t="s">
        <v>2899</v>
      </c>
      <c r="F193" s="141" t="s">
        <v>2900</v>
      </c>
      <c r="G193" s="142" t="s">
        <v>1366</v>
      </c>
      <c r="H193" s="143">
        <v>0.104</v>
      </c>
      <c r="I193" s="144"/>
      <c r="J193" s="144"/>
      <c r="K193" s="145">
        <f>ROUND(P193*H193,2)</f>
        <v>0</v>
      </c>
      <c r="L193" s="146"/>
      <c r="M193" s="33"/>
      <c r="N193" s="147" t="s">
        <v>3</v>
      </c>
      <c r="O193" s="148" t="s">
        <v>45</v>
      </c>
      <c r="P193" s="149">
        <f>I193+J193</f>
        <v>0</v>
      </c>
      <c r="Q193" s="149">
        <f>ROUND(I193*H193,2)</f>
        <v>0</v>
      </c>
      <c r="R193" s="149">
        <f>ROUND(J193*H193,2)</f>
        <v>0</v>
      </c>
      <c r="T193" s="150">
        <f>S193*H193</f>
        <v>0</v>
      </c>
      <c r="U193" s="150">
        <v>1.06277</v>
      </c>
      <c r="V193" s="150">
        <f>U193*H193</f>
        <v>0.11052808</v>
      </c>
      <c r="W193" s="150">
        <v>0</v>
      </c>
      <c r="X193" s="151">
        <f>W193*H193</f>
        <v>0</v>
      </c>
      <c r="AR193" s="152" t="s">
        <v>174</v>
      </c>
      <c r="AT193" s="152" t="s">
        <v>170</v>
      </c>
      <c r="AU193" s="152" t="s">
        <v>86</v>
      </c>
      <c r="AY193" s="18" t="s">
        <v>165</v>
      </c>
      <c r="BE193" s="153">
        <f>IF(O193="základní",K193,0)</f>
        <v>0</v>
      </c>
      <c r="BF193" s="153">
        <f>IF(O193="snížená",K193,0)</f>
        <v>0</v>
      </c>
      <c r="BG193" s="153">
        <f>IF(O193="zákl. přenesená",K193,0)</f>
        <v>0</v>
      </c>
      <c r="BH193" s="153">
        <f>IF(O193="sníž. přenesená",K193,0)</f>
        <v>0</v>
      </c>
      <c r="BI193" s="153">
        <f>IF(O193="nulová",K193,0)</f>
        <v>0</v>
      </c>
      <c r="BJ193" s="18" t="s">
        <v>84</v>
      </c>
      <c r="BK193" s="153">
        <f>ROUND(P193*H193,2)</f>
        <v>0</v>
      </c>
      <c r="BL193" s="18" t="s">
        <v>174</v>
      </c>
      <c r="BM193" s="152" t="s">
        <v>2901</v>
      </c>
    </row>
    <row r="194" spans="2:65" s="12" customFormat="1" x14ac:dyDescent="0.2">
      <c r="B194" s="164"/>
      <c r="D194" s="165" t="s">
        <v>603</v>
      </c>
      <c r="E194" s="166" t="s">
        <v>3</v>
      </c>
      <c r="F194" s="167" t="s">
        <v>2902</v>
      </c>
      <c r="H194" s="168">
        <v>0.104</v>
      </c>
      <c r="I194" s="169"/>
      <c r="J194" s="169"/>
      <c r="M194" s="164"/>
      <c r="N194" s="170"/>
      <c r="X194" s="171"/>
      <c r="AT194" s="166" t="s">
        <v>603</v>
      </c>
      <c r="AU194" s="166" t="s">
        <v>86</v>
      </c>
      <c r="AV194" s="12" t="s">
        <v>86</v>
      </c>
      <c r="AW194" s="12" t="s">
        <v>5</v>
      </c>
      <c r="AX194" s="12" t="s">
        <v>84</v>
      </c>
      <c r="AY194" s="166" t="s">
        <v>165</v>
      </c>
    </row>
    <row r="195" spans="2:65" s="11" customFormat="1" ht="22.75" customHeight="1" x14ac:dyDescent="0.25">
      <c r="B195" s="125"/>
      <c r="D195" s="126" t="s">
        <v>75</v>
      </c>
      <c r="E195" s="136" t="s">
        <v>174</v>
      </c>
      <c r="F195" s="136" t="s">
        <v>2290</v>
      </c>
      <c r="I195" s="128"/>
      <c r="J195" s="128"/>
      <c r="K195" s="137">
        <f>BK195</f>
        <v>0</v>
      </c>
      <c r="M195" s="125"/>
      <c r="N195" s="130"/>
      <c r="Q195" s="131">
        <f>SUM(Q196:Q227)</f>
        <v>0</v>
      </c>
      <c r="R195" s="131">
        <f>SUM(R196:R227)</f>
        <v>0</v>
      </c>
      <c r="T195" s="132">
        <f>SUM(T196:T227)</f>
        <v>0</v>
      </c>
      <c r="V195" s="132">
        <f>SUM(V196:V227)</f>
        <v>29.062002</v>
      </c>
      <c r="X195" s="133">
        <f>SUM(X196:X227)</f>
        <v>0</v>
      </c>
      <c r="AR195" s="126" t="s">
        <v>84</v>
      </c>
      <c r="AT195" s="134" t="s">
        <v>75</v>
      </c>
      <c r="AU195" s="134" t="s">
        <v>84</v>
      </c>
      <c r="AY195" s="126" t="s">
        <v>165</v>
      </c>
      <c r="BK195" s="135">
        <f>SUM(BK196:BK227)</f>
        <v>0</v>
      </c>
    </row>
    <row r="196" spans="2:65" s="1" customFormat="1" ht="24.15" customHeight="1" x14ac:dyDescent="0.2">
      <c r="B196" s="138"/>
      <c r="C196" s="139" t="s">
        <v>269</v>
      </c>
      <c r="D196" s="139" t="s">
        <v>170</v>
      </c>
      <c r="E196" s="140" t="s">
        <v>2291</v>
      </c>
      <c r="F196" s="141" t="s">
        <v>2292</v>
      </c>
      <c r="G196" s="142" t="s">
        <v>597</v>
      </c>
      <c r="H196" s="143">
        <v>17.82</v>
      </c>
      <c r="I196" s="144"/>
      <c r="J196" s="144"/>
      <c r="K196" s="145">
        <f>ROUND(P196*H196,2)</f>
        <v>0</v>
      </c>
      <c r="L196" s="146"/>
      <c r="M196" s="33"/>
      <c r="N196" s="147" t="s">
        <v>3</v>
      </c>
      <c r="O196" s="148" t="s">
        <v>45</v>
      </c>
      <c r="P196" s="149">
        <f>I196+J196</f>
        <v>0</v>
      </c>
      <c r="Q196" s="149">
        <f>ROUND(I196*H196,2)</f>
        <v>0</v>
      </c>
      <c r="R196" s="149">
        <f>ROUND(J196*H196,2)</f>
        <v>0</v>
      </c>
      <c r="T196" s="150">
        <f>S196*H196</f>
        <v>0</v>
      </c>
      <c r="U196" s="150">
        <v>0</v>
      </c>
      <c r="V196" s="150">
        <f>U196*H196</f>
        <v>0</v>
      </c>
      <c r="W196" s="150">
        <v>0</v>
      </c>
      <c r="X196" s="151">
        <f>W196*H196</f>
        <v>0</v>
      </c>
      <c r="AR196" s="152" t="s">
        <v>174</v>
      </c>
      <c r="AT196" s="152" t="s">
        <v>170</v>
      </c>
      <c r="AU196" s="152" t="s">
        <v>86</v>
      </c>
      <c r="AY196" s="18" t="s">
        <v>165</v>
      </c>
      <c r="BE196" s="153">
        <f>IF(O196="základní",K196,0)</f>
        <v>0</v>
      </c>
      <c r="BF196" s="153">
        <f>IF(O196="snížená",K196,0)</f>
        <v>0</v>
      </c>
      <c r="BG196" s="153">
        <f>IF(O196="zákl. přenesená",K196,0)</f>
        <v>0</v>
      </c>
      <c r="BH196" s="153">
        <f>IF(O196="sníž. přenesená",K196,0)</f>
        <v>0</v>
      </c>
      <c r="BI196" s="153">
        <f>IF(O196="nulová",K196,0)</f>
        <v>0</v>
      </c>
      <c r="BJ196" s="18" t="s">
        <v>84</v>
      </c>
      <c r="BK196" s="153">
        <f>ROUND(P196*H196,2)</f>
        <v>0</v>
      </c>
      <c r="BL196" s="18" t="s">
        <v>174</v>
      </c>
      <c r="BM196" s="152" t="s">
        <v>2903</v>
      </c>
    </row>
    <row r="197" spans="2:65" s="12" customFormat="1" x14ac:dyDescent="0.2">
      <c r="B197" s="164"/>
      <c r="D197" s="165" t="s">
        <v>603</v>
      </c>
      <c r="E197" s="166" t="s">
        <v>3</v>
      </c>
      <c r="F197" s="167" t="s">
        <v>2904</v>
      </c>
      <c r="H197" s="168">
        <v>5.39</v>
      </c>
      <c r="I197" s="169"/>
      <c r="J197" s="169"/>
      <c r="M197" s="164"/>
      <c r="N197" s="170"/>
      <c r="X197" s="171"/>
      <c r="AT197" s="166" t="s">
        <v>603</v>
      </c>
      <c r="AU197" s="166" t="s">
        <v>86</v>
      </c>
      <c r="AV197" s="12" t="s">
        <v>86</v>
      </c>
      <c r="AW197" s="12" t="s">
        <v>5</v>
      </c>
      <c r="AX197" s="12" t="s">
        <v>76</v>
      </c>
      <c r="AY197" s="166" t="s">
        <v>165</v>
      </c>
    </row>
    <row r="198" spans="2:65" s="12" customFormat="1" x14ac:dyDescent="0.2">
      <c r="B198" s="164"/>
      <c r="D198" s="165" t="s">
        <v>603</v>
      </c>
      <c r="E198" s="166" t="s">
        <v>3</v>
      </c>
      <c r="F198" s="167" t="s">
        <v>2905</v>
      </c>
      <c r="H198" s="168">
        <v>1.76</v>
      </c>
      <c r="I198" s="169"/>
      <c r="J198" s="169"/>
      <c r="M198" s="164"/>
      <c r="N198" s="170"/>
      <c r="X198" s="171"/>
      <c r="AT198" s="166" t="s">
        <v>603</v>
      </c>
      <c r="AU198" s="166" t="s">
        <v>86</v>
      </c>
      <c r="AV198" s="12" t="s">
        <v>86</v>
      </c>
      <c r="AW198" s="12" t="s">
        <v>5</v>
      </c>
      <c r="AX198" s="12" t="s">
        <v>76</v>
      </c>
      <c r="AY198" s="166" t="s">
        <v>165</v>
      </c>
    </row>
    <row r="199" spans="2:65" s="14" customFormat="1" x14ac:dyDescent="0.2">
      <c r="B199" s="185"/>
      <c r="D199" s="165" t="s">
        <v>603</v>
      </c>
      <c r="E199" s="186" t="s">
        <v>3</v>
      </c>
      <c r="F199" s="187" t="s">
        <v>2352</v>
      </c>
      <c r="H199" s="186" t="s">
        <v>3</v>
      </c>
      <c r="I199" s="188"/>
      <c r="J199" s="188"/>
      <c r="M199" s="185"/>
      <c r="N199" s="189"/>
      <c r="X199" s="190"/>
      <c r="AT199" s="186" t="s">
        <v>603</v>
      </c>
      <c r="AU199" s="186" t="s">
        <v>86</v>
      </c>
      <c r="AV199" s="14" t="s">
        <v>84</v>
      </c>
      <c r="AW199" s="14" t="s">
        <v>5</v>
      </c>
      <c r="AX199" s="14" t="s">
        <v>76</v>
      </c>
      <c r="AY199" s="186" t="s">
        <v>165</v>
      </c>
    </row>
    <row r="200" spans="2:65" s="12" customFormat="1" x14ac:dyDescent="0.2">
      <c r="B200" s="164"/>
      <c r="D200" s="165" t="s">
        <v>603</v>
      </c>
      <c r="E200" s="166" t="s">
        <v>3</v>
      </c>
      <c r="F200" s="167" t="s">
        <v>2906</v>
      </c>
      <c r="H200" s="168">
        <v>2.31</v>
      </c>
      <c r="I200" s="169"/>
      <c r="J200" s="169"/>
      <c r="M200" s="164"/>
      <c r="N200" s="170"/>
      <c r="X200" s="171"/>
      <c r="AT200" s="166" t="s">
        <v>603</v>
      </c>
      <c r="AU200" s="166" t="s">
        <v>86</v>
      </c>
      <c r="AV200" s="12" t="s">
        <v>86</v>
      </c>
      <c r="AW200" s="12" t="s">
        <v>5</v>
      </c>
      <c r="AX200" s="12" t="s">
        <v>76</v>
      </c>
      <c r="AY200" s="166" t="s">
        <v>165</v>
      </c>
    </row>
    <row r="201" spans="2:65" s="12" customFormat="1" x14ac:dyDescent="0.2">
      <c r="B201" s="164"/>
      <c r="D201" s="165" t="s">
        <v>603</v>
      </c>
      <c r="E201" s="166" t="s">
        <v>3</v>
      </c>
      <c r="F201" s="167" t="s">
        <v>2907</v>
      </c>
      <c r="H201" s="168">
        <v>2.64</v>
      </c>
      <c r="I201" s="169"/>
      <c r="J201" s="169"/>
      <c r="M201" s="164"/>
      <c r="N201" s="170"/>
      <c r="X201" s="171"/>
      <c r="AT201" s="166" t="s">
        <v>603</v>
      </c>
      <c r="AU201" s="166" t="s">
        <v>86</v>
      </c>
      <c r="AV201" s="12" t="s">
        <v>86</v>
      </c>
      <c r="AW201" s="12" t="s">
        <v>5</v>
      </c>
      <c r="AX201" s="12" t="s">
        <v>76</v>
      </c>
      <c r="AY201" s="166" t="s">
        <v>165</v>
      </c>
    </row>
    <row r="202" spans="2:65" s="12" customFormat="1" x14ac:dyDescent="0.2">
      <c r="B202" s="164"/>
      <c r="D202" s="165" t="s">
        <v>603</v>
      </c>
      <c r="E202" s="166" t="s">
        <v>3</v>
      </c>
      <c r="F202" s="167" t="s">
        <v>2908</v>
      </c>
      <c r="H202" s="168">
        <v>5.72</v>
      </c>
      <c r="I202" s="169"/>
      <c r="J202" s="169"/>
      <c r="M202" s="164"/>
      <c r="N202" s="170"/>
      <c r="X202" s="171"/>
      <c r="AT202" s="166" t="s">
        <v>603</v>
      </c>
      <c r="AU202" s="166" t="s">
        <v>86</v>
      </c>
      <c r="AV202" s="12" t="s">
        <v>86</v>
      </c>
      <c r="AW202" s="12" t="s">
        <v>5</v>
      </c>
      <c r="AX202" s="12" t="s">
        <v>76</v>
      </c>
      <c r="AY202" s="166" t="s">
        <v>165</v>
      </c>
    </row>
    <row r="203" spans="2:65" s="13" customFormat="1" x14ac:dyDescent="0.2">
      <c r="B203" s="172"/>
      <c r="D203" s="165" t="s">
        <v>603</v>
      </c>
      <c r="E203" s="173" t="s">
        <v>3</v>
      </c>
      <c r="F203" s="174" t="s">
        <v>606</v>
      </c>
      <c r="H203" s="175">
        <v>17.82</v>
      </c>
      <c r="I203" s="176"/>
      <c r="J203" s="176"/>
      <c r="M203" s="172"/>
      <c r="N203" s="177"/>
      <c r="X203" s="178"/>
      <c r="AT203" s="173" t="s">
        <v>603</v>
      </c>
      <c r="AU203" s="173" t="s">
        <v>86</v>
      </c>
      <c r="AV203" s="13" t="s">
        <v>174</v>
      </c>
      <c r="AW203" s="13" t="s">
        <v>5</v>
      </c>
      <c r="AX203" s="13" t="s">
        <v>84</v>
      </c>
      <c r="AY203" s="173" t="s">
        <v>165</v>
      </c>
    </row>
    <row r="204" spans="2:65" s="1" customFormat="1" ht="37.75" customHeight="1" x14ac:dyDescent="0.2">
      <c r="B204" s="138"/>
      <c r="C204" s="139" t="s">
        <v>273</v>
      </c>
      <c r="D204" s="139" t="s">
        <v>170</v>
      </c>
      <c r="E204" s="140" t="s">
        <v>2312</v>
      </c>
      <c r="F204" s="141" t="s">
        <v>2313</v>
      </c>
      <c r="G204" s="142" t="s">
        <v>727</v>
      </c>
      <c r="H204" s="143">
        <v>93</v>
      </c>
      <c r="I204" s="144"/>
      <c r="J204" s="144"/>
      <c r="K204" s="145">
        <f>ROUND(P204*H204,2)</f>
        <v>0</v>
      </c>
      <c r="L204" s="146"/>
      <c r="M204" s="33"/>
      <c r="N204" s="147" t="s">
        <v>3</v>
      </c>
      <c r="O204" s="148" t="s">
        <v>45</v>
      </c>
      <c r="P204" s="149">
        <f>I204+J204</f>
        <v>0</v>
      </c>
      <c r="Q204" s="149">
        <f>ROUND(I204*H204,2)</f>
        <v>0</v>
      </c>
      <c r="R204" s="149">
        <f>ROUND(J204*H204,2)</f>
        <v>0</v>
      </c>
      <c r="T204" s="150">
        <f>S204*H204</f>
        <v>0</v>
      </c>
      <c r="U204" s="150">
        <v>1.65E-3</v>
      </c>
      <c r="V204" s="150">
        <f>U204*H204</f>
        <v>0.15345</v>
      </c>
      <c r="W204" s="150">
        <v>0</v>
      </c>
      <c r="X204" s="151">
        <f>W204*H204</f>
        <v>0</v>
      </c>
      <c r="AR204" s="152" t="s">
        <v>174</v>
      </c>
      <c r="AT204" s="152" t="s">
        <v>170</v>
      </c>
      <c r="AU204" s="152" t="s">
        <v>86</v>
      </c>
      <c r="AY204" s="18" t="s">
        <v>165</v>
      </c>
      <c r="BE204" s="153">
        <f>IF(O204="základní",K204,0)</f>
        <v>0</v>
      </c>
      <c r="BF204" s="153">
        <f>IF(O204="snížená",K204,0)</f>
        <v>0</v>
      </c>
      <c r="BG204" s="153">
        <f>IF(O204="zákl. přenesená",K204,0)</f>
        <v>0</v>
      </c>
      <c r="BH204" s="153">
        <f>IF(O204="sníž. přenesená",K204,0)</f>
        <v>0</v>
      </c>
      <c r="BI204" s="153">
        <f>IF(O204="nulová",K204,0)</f>
        <v>0</v>
      </c>
      <c r="BJ204" s="18" t="s">
        <v>84</v>
      </c>
      <c r="BK204" s="153">
        <f>ROUND(P204*H204,2)</f>
        <v>0</v>
      </c>
      <c r="BL204" s="18" t="s">
        <v>174</v>
      </c>
      <c r="BM204" s="152" t="s">
        <v>2909</v>
      </c>
    </row>
    <row r="205" spans="2:65" s="12" customFormat="1" x14ac:dyDescent="0.2">
      <c r="B205" s="164"/>
      <c r="D205" s="165" t="s">
        <v>603</v>
      </c>
      <c r="E205" s="166" t="s">
        <v>3</v>
      </c>
      <c r="F205" s="167" t="s">
        <v>2910</v>
      </c>
      <c r="H205" s="168">
        <v>70</v>
      </c>
      <c r="I205" s="169"/>
      <c r="J205" s="169"/>
      <c r="M205" s="164"/>
      <c r="N205" s="170"/>
      <c r="X205" s="171"/>
      <c r="AT205" s="166" t="s">
        <v>603</v>
      </c>
      <c r="AU205" s="166" t="s">
        <v>86</v>
      </c>
      <c r="AV205" s="12" t="s">
        <v>86</v>
      </c>
      <c r="AW205" s="12" t="s">
        <v>5</v>
      </c>
      <c r="AX205" s="12" t="s">
        <v>76</v>
      </c>
      <c r="AY205" s="166" t="s">
        <v>165</v>
      </c>
    </row>
    <row r="206" spans="2:65" s="12" customFormat="1" x14ac:dyDescent="0.2">
      <c r="B206" s="164"/>
      <c r="D206" s="165" t="s">
        <v>603</v>
      </c>
      <c r="E206" s="166" t="s">
        <v>3</v>
      </c>
      <c r="F206" s="167" t="s">
        <v>2911</v>
      </c>
      <c r="H206" s="168">
        <v>23</v>
      </c>
      <c r="I206" s="169"/>
      <c r="J206" s="169"/>
      <c r="M206" s="164"/>
      <c r="N206" s="170"/>
      <c r="X206" s="171"/>
      <c r="AT206" s="166" t="s">
        <v>603</v>
      </c>
      <c r="AU206" s="166" t="s">
        <v>86</v>
      </c>
      <c r="AV206" s="12" t="s">
        <v>86</v>
      </c>
      <c r="AW206" s="12" t="s">
        <v>5</v>
      </c>
      <c r="AX206" s="12" t="s">
        <v>76</v>
      </c>
      <c r="AY206" s="166" t="s">
        <v>165</v>
      </c>
    </row>
    <row r="207" spans="2:65" s="13" customFormat="1" x14ac:dyDescent="0.2">
      <c r="B207" s="172"/>
      <c r="D207" s="165" t="s">
        <v>603</v>
      </c>
      <c r="E207" s="173" t="s">
        <v>3</v>
      </c>
      <c r="F207" s="174" t="s">
        <v>606</v>
      </c>
      <c r="H207" s="175">
        <v>93</v>
      </c>
      <c r="I207" s="176"/>
      <c r="J207" s="176"/>
      <c r="M207" s="172"/>
      <c r="N207" s="177"/>
      <c r="X207" s="178"/>
      <c r="AT207" s="173" t="s">
        <v>603</v>
      </c>
      <c r="AU207" s="173" t="s">
        <v>86</v>
      </c>
      <c r="AV207" s="13" t="s">
        <v>174</v>
      </c>
      <c r="AW207" s="13" t="s">
        <v>5</v>
      </c>
      <c r="AX207" s="13" t="s">
        <v>84</v>
      </c>
      <c r="AY207" s="173" t="s">
        <v>165</v>
      </c>
    </row>
    <row r="208" spans="2:65" s="1" customFormat="1" ht="16.5" customHeight="1" x14ac:dyDescent="0.2">
      <c r="B208" s="138"/>
      <c r="C208" s="154" t="s">
        <v>277</v>
      </c>
      <c r="D208" s="154" t="s">
        <v>162</v>
      </c>
      <c r="E208" s="155" t="s">
        <v>2315</v>
      </c>
      <c r="F208" s="156" t="s">
        <v>2316</v>
      </c>
      <c r="G208" s="157" t="s">
        <v>727</v>
      </c>
      <c r="H208" s="158">
        <v>93</v>
      </c>
      <c r="I208" s="159"/>
      <c r="J208" s="160"/>
      <c r="K208" s="161">
        <f>ROUND(P208*H208,2)</f>
        <v>0</v>
      </c>
      <c r="L208" s="160"/>
      <c r="M208" s="162"/>
      <c r="N208" s="163" t="s">
        <v>3</v>
      </c>
      <c r="O208" s="148" t="s">
        <v>45</v>
      </c>
      <c r="P208" s="149">
        <f>I208+J208</f>
        <v>0</v>
      </c>
      <c r="Q208" s="149">
        <f>ROUND(I208*H208,2)</f>
        <v>0</v>
      </c>
      <c r="R208" s="149">
        <f>ROUND(J208*H208,2)</f>
        <v>0</v>
      </c>
      <c r="T208" s="150">
        <f>S208*H208</f>
        <v>0</v>
      </c>
      <c r="U208" s="150">
        <v>0.30399999999999999</v>
      </c>
      <c r="V208" s="150">
        <f>U208*H208</f>
        <v>28.271999999999998</v>
      </c>
      <c r="W208" s="150">
        <v>0</v>
      </c>
      <c r="X208" s="151">
        <f>W208*H208</f>
        <v>0</v>
      </c>
      <c r="AR208" s="152" t="s">
        <v>193</v>
      </c>
      <c r="AT208" s="152" t="s">
        <v>162</v>
      </c>
      <c r="AU208" s="152" t="s">
        <v>86</v>
      </c>
      <c r="AY208" s="18" t="s">
        <v>165</v>
      </c>
      <c r="BE208" s="153">
        <f>IF(O208="základní",K208,0)</f>
        <v>0</v>
      </c>
      <c r="BF208" s="153">
        <f>IF(O208="snížená",K208,0)</f>
        <v>0</v>
      </c>
      <c r="BG208" s="153">
        <f>IF(O208="zákl. přenesená",K208,0)</f>
        <v>0</v>
      </c>
      <c r="BH208" s="153">
        <f>IF(O208="sníž. přenesená",K208,0)</f>
        <v>0</v>
      </c>
      <c r="BI208" s="153">
        <f>IF(O208="nulová",K208,0)</f>
        <v>0</v>
      </c>
      <c r="BJ208" s="18" t="s">
        <v>84</v>
      </c>
      <c r="BK208" s="153">
        <f>ROUND(P208*H208,2)</f>
        <v>0</v>
      </c>
      <c r="BL208" s="18" t="s">
        <v>174</v>
      </c>
      <c r="BM208" s="152" t="s">
        <v>2912</v>
      </c>
    </row>
    <row r="209" spans="2:65" s="1" customFormat="1" ht="37.75" customHeight="1" x14ac:dyDescent="0.2">
      <c r="B209" s="138"/>
      <c r="C209" s="139" t="s">
        <v>281</v>
      </c>
      <c r="D209" s="139" t="s">
        <v>170</v>
      </c>
      <c r="E209" s="140" t="s">
        <v>2913</v>
      </c>
      <c r="F209" s="141" t="s">
        <v>2914</v>
      </c>
      <c r="G209" s="142" t="s">
        <v>597</v>
      </c>
      <c r="H209" s="143">
        <v>3.9</v>
      </c>
      <c r="I209" s="144"/>
      <c r="J209" s="144"/>
      <c r="K209" s="145">
        <f>ROUND(P209*H209,2)</f>
        <v>0</v>
      </c>
      <c r="L209" s="146"/>
      <c r="M209" s="33"/>
      <c r="N209" s="147" t="s">
        <v>3</v>
      </c>
      <c r="O209" s="148" t="s">
        <v>45</v>
      </c>
      <c r="P209" s="149">
        <f>I209+J209</f>
        <v>0</v>
      </c>
      <c r="Q209" s="149">
        <f>ROUND(I209*H209,2)</f>
        <v>0</v>
      </c>
      <c r="R209" s="149">
        <f>ROUND(J209*H209,2)</f>
        <v>0</v>
      </c>
      <c r="T209" s="150">
        <f>S209*H209</f>
        <v>0</v>
      </c>
      <c r="U209" s="150">
        <v>0</v>
      </c>
      <c r="V209" s="150">
        <f>U209*H209</f>
        <v>0</v>
      </c>
      <c r="W209" s="150">
        <v>0</v>
      </c>
      <c r="X209" s="151">
        <f>W209*H209</f>
        <v>0</v>
      </c>
      <c r="AR209" s="152" t="s">
        <v>174</v>
      </c>
      <c r="AT209" s="152" t="s">
        <v>170</v>
      </c>
      <c r="AU209" s="152" t="s">
        <v>86</v>
      </c>
      <c r="AY209" s="18" t="s">
        <v>165</v>
      </c>
      <c r="BE209" s="153">
        <f>IF(O209="základní",K209,0)</f>
        <v>0</v>
      </c>
      <c r="BF209" s="153">
        <f>IF(O209="snížená",K209,0)</f>
        <v>0</v>
      </c>
      <c r="BG209" s="153">
        <f>IF(O209="zákl. přenesená",K209,0)</f>
        <v>0</v>
      </c>
      <c r="BH209" s="153">
        <f>IF(O209="sníž. přenesená",K209,0)</f>
        <v>0</v>
      </c>
      <c r="BI209" s="153">
        <f>IF(O209="nulová",K209,0)</f>
        <v>0</v>
      </c>
      <c r="BJ209" s="18" t="s">
        <v>84</v>
      </c>
      <c r="BK209" s="153">
        <f>ROUND(P209*H209,2)</f>
        <v>0</v>
      </c>
      <c r="BL209" s="18" t="s">
        <v>174</v>
      </c>
      <c r="BM209" s="152" t="s">
        <v>2915</v>
      </c>
    </row>
    <row r="210" spans="2:65" s="12" customFormat="1" x14ac:dyDescent="0.2">
      <c r="B210" s="164"/>
      <c r="D210" s="165" t="s">
        <v>603</v>
      </c>
      <c r="E210" s="166" t="s">
        <v>3</v>
      </c>
      <c r="F210" s="167" t="s">
        <v>2916</v>
      </c>
      <c r="H210" s="168">
        <v>2.94</v>
      </c>
      <c r="I210" s="169"/>
      <c r="J210" s="169"/>
      <c r="M210" s="164"/>
      <c r="N210" s="170"/>
      <c r="X210" s="171"/>
      <c r="AT210" s="166" t="s">
        <v>603</v>
      </c>
      <c r="AU210" s="166" t="s">
        <v>86</v>
      </c>
      <c r="AV210" s="12" t="s">
        <v>86</v>
      </c>
      <c r="AW210" s="12" t="s">
        <v>5</v>
      </c>
      <c r="AX210" s="12" t="s">
        <v>76</v>
      </c>
      <c r="AY210" s="166" t="s">
        <v>165</v>
      </c>
    </row>
    <row r="211" spans="2:65" s="12" customFormat="1" x14ac:dyDescent="0.2">
      <c r="B211" s="164"/>
      <c r="D211" s="165" t="s">
        <v>603</v>
      </c>
      <c r="E211" s="166" t="s">
        <v>3</v>
      </c>
      <c r="F211" s="167" t="s">
        <v>2917</v>
      </c>
      <c r="H211" s="168">
        <v>0.96</v>
      </c>
      <c r="I211" s="169"/>
      <c r="J211" s="169"/>
      <c r="M211" s="164"/>
      <c r="N211" s="170"/>
      <c r="X211" s="171"/>
      <c r="AT211" s="166" t="s">
        <v>603</v>
      </c>
      <c r="AU211" s="166" t="s">
        <v>86</v>
      </c>
      <c r="AV211" s="12" t="s">
        <v>86</v>
      </c>
      <c r="AW211" s="12" t="s">
        <v>5</v>
      </c>
      <c r="AX211" s="12" t="s">
        <v>76</v>
      </c>
      <c r="AY211" s="166" t="s">
        <v>165</v>
      </c>
    </row>
    <row r="212" spans="2:65" s="13" customFormat="1" x14ac:dyDescent="0.2">
      <c r="B212" s="172"/>
      <c r="D212" s="165" t="s">
        <v>603</v>
      </c>
      <c r="E212" s="173" t="s">
        <v>3</v>
      </c>
      <c r="F212" s="174" t="s">
        <v>606</v>
      </c>
      <c r="H212" s="175">
        <v>3.9</v>
      </c>
      <c r="I212" s="176"/>
      <c r="J212" s="176"/>
      <c r="M212" s="172"/>
      <c r="N212" s="177"/>
      <c r="X212" s="178"/>
      <c r="AT212" s="173" t="s">
        <v>603</v>
      </c>
      <c r="AU212" s="173" t="s">
        <v>86</v>
      </c>
      <c r="AV212" s="13" t="s">
        <v>174</v>
      </c>
      <c r="AW212" s="13" t="s">
        <v>5</v>
      </c>
      <c r="AX212" s="13" t="s">
        <v>84</v>
      </c>
      <c r="AY212" s="173" t="s">
        <v>165</v>
      </c>
    </row>
    <row r="213" spans="2:65" s="1" customFormat="1" ht="37.75" customHeight="1" x14ac:dyDescent="0.2">
      <c r="B213" s="138"/>
      <c r="C213" s="139" t="s">
        <v>285</v>
      </c>
      <c r="D213" s="139" t="s">
        <v>170</v>
      </c>
      <c r="E213" s="140" t="s">
        <v>2318</v>
      </c>
      <c r="F213" s="141" t="s">
        <v>2319</v>
      </c>
      <c r="G213" s="142" t="s">
        <v>597</v>
      </c>
      <c r="H213" s="143">
        <v>21.45</v>
      </c>
      <c r="I213" s="144"/>
      <c r="J213" s="144"/>
      <c r="K213" s="145">
        <f>ROUND(P213*H213,2)</f>
        <v>0</v>
      </c>
      <c r="L213" s="146"/>
      <c r="M213" s="33"/>
      <c r="N213" s="147" t="s">
        <v>3</v>
      </c>
      <c r="O213" s="148" t="s">
        <v>45</v>
      </c>
      <c r="P213" s="149">
        <f>I213+J213</f>
        <v>0</v>
      </c>
      <c r="Q213" s="149">
        <f>ROUND(I213*H213,2)</f>
        <v>0</v>
      </c>
      <c r="R213" s="149">
        <f>ROUND(J213*H213,2)</f>
        <v>0</v>
      </c>
      <c r="T213" s="150">
        <f>S213*H213</f>
        <v>0</v>
      </c>
      <c r="U213" s="150">
        <v>0</v>
      </c>
      <c r="V213" s="150">
        <f>U213*H213</f>
        <v>0</v>
      </c>
      <c r="W213" s="150">
        <v>0</v>
      </c>
      <c r="X213" s="151">
        <f>W213*H213</f>
        <v>0</v>
      </c>
      <c r="AR213" s="152" t="s">
        <v>174</v>
      </c>
      <c r="AT213" s="152" t="s">
        <v>170</v>
      </c>
      <c r="AU213" s="152" t="s">
        <v>86</v>
      </c>
      <c r="AY213" s="18" t="s">
        <v>165</v>
      </c>
      <c r="BE213" s="153">
        <f>IF(O213="základní",K213,0)</f>
        <v>0</v>
      </c>
      <c r="BF213" s="153">
        <f>IF(O213="snížená",K213,0)</f>
        <v>0</v>
      </c>
      <c r="BG213" s="153">
        <f>IF(O213="zákl. přenesená",K213,0)</f>
        <v>0</v>
      </c>
      <c r="BH213" s="153">
        <f>IF(O213="sníž. přenesená",K213,0)</f>
        <v>0</v>
      </c>
      <c r="BI213" s="153">
        <f>IF(O213="nulová",K213,0)</f>
        <v>0</v>
      </c>
      <c r="BJ213" s="18" t="s">
        <v>84</v>
      </c>
      <c r="BK213" s="153">
        <f>ROUND(P213*H213,2)</f>
        <v>0</v>
      </c>
      <c r="BL213" s="18" t="s">
        <v>174</v>
      </c>
      <c r="BM213" s="152" t="s">
        <v>2918</v>
      </c>
    </row>
    <row r="214" spans="2:65" s="12" customFormat="1" x14ac:dyDescent="0.2">
      <c r="B214" s="164"/>
      <c r="D214" s="165" t="s">
        <v>603</v>
      </c>
      <c r="E214" s="166" t="s">
        <v>3</v>
      </c>
      <c r="F214" s="167" t="s">
        <v>2919</v>
      </c>
      <c r="H214" s="168">
        <v>16.170000000000002</v>
      </c>
      <c r="I214" s="169"/>
      <c r="J214" s="169"/>
      <c r="M214" s="164"/>
      <c r="N214" s="170"/>
      <c r="X214" s="171"/>
      <c r="AT214" s="166" t="s">
        <v>603</v>
      </c>
      <c r="AU214" s="166" t="s">
        <v>86</v>
      </c>
      <c r="AV214" s="12" t="s">
        <v>86</v>
      </c>
      <c r="AW214" s="12" t="s">
        <v>5</v>
      </c>
      <c r="AX214" s="12" t="s">
        <v>76</v>
      </c>
      <c r="AY214" s="166" t="s">
        <v>165</v>
      </c>
    </row>
    <row r="215" spans="2:65" s="12" customFormat="1" x14ac:dyDescent="0.2">
      <c r="B215" s="164"/>
      <c r="D215" s="165" t="s">
        <v>603</v>
      </c>
      <c r="E215" s="166" t="s">
        <v>3</v>
      </c>
      <c r="F215" s="167" t="s">
        <v>2920</v>
      </c>
      <c r="H215" s="168">
        <v>5.28</v>
      </c>
      <c r="I215" s="169"/>
      <c r="J215" s="169"/>
      <c r="M215" s="164"/>
      <c r="N215" s="170"/>
      <c r="X215" s="171"/>
      <c r="AT215" s="166" t="s">
        <v>603</v>
      </c>
      <c r="AU215" s="166" t="s">
        <v>86</v>
      </c>
      <c r="AV215" s="12" t="s">
        <v>86</v>
      </c>
      <c r="AW215" s="12" t="s">
        <v>5</v>
      </c>
      <c r="AX215" s="12" t="s">
        <v>76</v>
      </c>
      <c r="AY215" s="166" t="s">
        <v>165</v>
      </c>
    </row>
    <row r="216" spans="2:65" s="13" customFormat="1" x14ac:dyDescent="0.2">
      <c r="B216" s="172"/>
      <c r="D216" s="165" t="s">
        <v>603</v>
      </c>
      <c r="E216" s="173" t="s">
        <v>3</v>
      </c>
      <c r="F216" s="174" t="s">
        <v>606</v>
      </c>
      <c r="H216" s="175">
        <v>21.450000000000003</v>
      </c>
      <c r="I216" s="176"/>
      <c r="J216" s="176"/>
      <c r="M216" s="172"/>
      <c r="N216" s="177"/>
      <c r="X216" s="178"/>
      <c r="AT216" s="173" t="s">
        <v>603</v>
      </c>
      <c r="AU216" s="173" t="s">
        <v>86</v>
      </c>
      <c r="AV216" s="13" t="s">
        <v>174</v>
      </c>
      <c r="AW216" s="13" t="s">
        <v>5</v>
      </c>
      <c r="AX216" s="13" t="s">
        <v>84</v>
      </c>
      <c r="AY216" s="173" t="s">
        <v>165</v>
      </c>
    </row>
    <row r="217" spans="2:65" s="1" customFormat="1" ht="44.25" customHeight="1" x14ac:dyDescent="0.2">
      <c r="B217" s="138"/>
      <c r="C217" s="139" t="s">
        <v>289</v>
      </c>
      <c r="D217" s="139" t="s">
        <v>170</v>
      </c>
      <c r="E217" s="140" t="s">
        <v>2921</v>
      </c>
      <c r="F217" s="141" t="s">
        <v>2922</v>
      </c>
      <c r="G217" s="142" t="s">
        <v>597</v>
      </c>
      <c r="H217" s="143">
        <v>6.3</v>
      </c>
      <c r="I217" s="144"/>
      <c r="J217" s="144"/>
      <c r="K217" s="145">
        <f>ROUND(P217*H217,2)</f>
        <v>0</v>
      </c>
      <c r="L217" s="146"/>
      <c r="M217" s="33"/>
      <c r="N217" s="147" t="s">
        <v>3</v>
      </c>
      <c r="O217" s="148" t="s">
        <v>45</v>
      </c>
      <c r="P217" s="149">
        <f>I217+J217</f>
        <v>0</v>
      </c>
      <c r="Q217" s="149">
        <f>ROUND(I217*H217,2)</f>
        <v>0</v>
      </c>
      <c r="R217" s="149">
        <f>ROUND(J217*H217,2)</f>
        <v>0</v>
      </c>
      <c r="T217" s="150">
        <f>S217*H217</f>
        <v>0</v>
      </c>
      <c r="U217" s="150">
        <v>0</v>
      </c>
      <c r="V217" s="150">
        <f>U217*H217</f>
        <v>0</v>
      </c>
      <c r="W217" s="150">
        <v>0</v>
      </c>
      <c r="X217" s="151">
        <f>W217*H217</f>
        <v>0</v>
      </c>
      <c r="AR217" s="152" t="s">
        <v>174</v>
      </c>
      <c r="AT217" s="152" t="s">
        <v>170</v>
      </c>
      <c r="AU217" s="152" t="s">
        <v>86</v>
      </c>
      <c r="AY217" s="18" t="s">
        <v>165</v>
      </c>
      <c r="BE217" s="153">
        <f>IF(O217="základní",K217,0)</f>
        <v>0</v>
      </c>
      <c r="BF217" s="153">
        <f>IF(O217="snížená",K217,0)</f>
        <v>0</v>
      </c>
      <c r="BG217" s="153">
        <f>IF(O217="zákl. přenesená",K217,0)</f>
        <v>0</v>
      </c>
      <c r="BH217" s="153">
        <f>IF(O217="sníž. přenesená",K217,0)</f>
        <v>0</v>
      </c>
      <c r="BI217" s="153">
        <f>IF(O217="nulová",K217,0)</f>
        <v>0</v>
      </c>
      <c r="BJ217" s="18" t="s">
        <v>84</v>
      </c>
      <c r="BK217" s="153">
        <f>ROUND(P217*H217,2)</f>
        <v>0</v>
      </c>
      <c r="BL217" s="18" t="s">
        <v>174</v>
      </c>
      <c r="BM217" s="152" t="s">
        <v>2923</v>
      </c>
    </row>
    <row r="218" spans="2:65" s="14" customFormat="1" x14ac:dyDescent="0.2">
      <c r="B218" s="185"/>
      <c r="D218" s="165" t="s">
        <v>603</v>
      </c>
      <c r="E218" s="186" t="s">
        <v>3</v>
      </c>
      <c r="F218" s="187" t="s">
        <v>2924</v>
      </c>
      <c r="H218" s="186" t="s">
        <v>3</v>
      </c>
      <c r="I218" s="188"/>
      <c r="J218" s="188"/>
      <c r="M218" s="185"/>
      <c r="N218" s="189"/>
      <c r="X218" s="190"/>
      <c r="AT218" s="186" t="s">
        <v>603</v>
      </c>
      <c r="AU218" s="186" t="s">
        <v>86</v>
      </c>
      <c r="AV218" s="14" t="s">
        <v>84</v>
      </c>
      <c r="AW218" s="14" t="s">
        <v>5</v>
      </c>
      <c r="AX218" s="14" t="s">
        <v>76</v>
      </c>
      <c r="AY218" s="186" t="s">
        <v>165</v>
      </c>
    </row>
    <row r="219" spans="2:65" s="12" customFormat="1" x14ac:dyDescent="0.2">
      <c r="B219" s="164"/>
      <c r="D219" s="165" t="s">
        <v>603</v>
      </c>
      <c r="E219" s="166" t="s">
        <v>3</v>
      </c>
      <c r="F219" s="167" t="s">
        <v>2925</v>
      </c>
      <c r="H219" s="168">
        <v>6.3</v>
      </c>
      <c r="I219" s="169"/>
      <c r="J219" s="169"/>
      <c r="M219" s="164"/>
      <c r="N219" s="170"/>
      <c r="X219" s="171"/>
      <c r="AT219" s="166" t="s">
        <v>603</v>
      </c>
      <c r="AU219" s="166" t="s">
        <v>86</v>
      </c>
      <c r="AV219" s="12" t="s">
        <v>86</v>
      </c>
      <c r="AW219" s="12" t="s">
        <v>5</v>
      </c>
      <c r="AX219" s="12" t="s">
        <v>84</v>
      </c>
      <c r="AY219" s="166" t="s">
        <v>165</v>
      </c>
    </row>
    <row r="220" spans="2:65" s="1" customFormat="1" ht="37.75" customHeight="1" x14ac:dyDescent="0.2">
      <c r="B220" s="138"/>
      <c r="C220" s="139" t="s">
        <v>293</v>
      </c>
      <c r="D220" s="139" t="s">
        <v>170</v>
      </c>
      <c r="E220" s="140" t="s">
        <v>2926</v>
      </c>
      <c r="F220" s="141" t="s">
        <v>2927</v>
      </c>
      <c r="G220" s="142" t="s">
        <v>991</v>
      </c>
      <c r="H220" s="143">
        <v>12.6</v>
      </c>
      <c r="I220" s="144"/>
      <c r="J220" s="144"/>
      <c r="K220" s="145">
        <f>ROUND(P220*H220,2)</f>
        <v>0</v>
      </c>
      <c r="L220" s="146"/>
      <c r="M220" s="33"/>
      <c r="N220" s="147" t="s">
        <v>3</v>
      </c>
      <c r="O220" s="148" t="s">
        <v>45</v>
      </c>
      <c r="P220" s="149">
        <f>I220+J220</f>
        <v>0</v>
      </c>
      <c r="Q220" s="149">
        <f>ROUND(I220*H220,2)</f>
        <v>0</v>
      </c>
      <c r="R220" s="149">
        <f>ROUND(J220*H220,2)</f>
        <v>0</v>
      </c>
      <c r="T220" s="150">
        <f>S220*H220</f>
        <v>0</v>
      </c>
      <c r="U220" s="150">
        <v>6.3200000000000001E-3</v>
      </c>
      <c r="V220" s="150">
        <f>U220*H220</f>
        <v>7.9631999999999994E-2</v>
      </c>
      <c r="W220" s="150">
        <v>0</v>
      </c>
      <c r="X220" s="151">
        <f>W220*H220</f>
        <v>0</v>
      </c>
      <c r="AR220" s="152" t="s">
        <v>174</v>
      </c>
      <c r="AT220" s="152" t="s">
        <v>170</v>
      </c>
      <c r="AU220" s="152" t="s">
        <v>86</v>
      </c>
      <c r="AY220" s="18" t="s">
        <v>165</v>
      </c>
      <c r="BE220" s="153">
        <f>IF(O220="základní",K220,0)</f>
        <v>0</v>
      </c>
      <c r="BF220" s="153">
        <f>IF(O220="snížená",K220,0)</f>
        <v>0</v>
      </c>
      <c r="BG220" s="153">
        <f>IF(O220="zákl. přenesená",K220,0)</f>
        <v>0</v>
      </c>
      <c r="BH220" s="153">
        <f>IF(O220="sníž. přenesená",K220,0)</f>
        <v>0</v>
      </c>
      <c r="BI220" s="153">
        <f>IF(O220="nulová",K220,0)</f>
        <v>0</v>
      </c>
      <c r="BJ220" s="18" t="s">
        <v>84</v>
      </c>
      <c r="BK220" s="153">
        <f>ROUND(P220*H220,2)</f>
        <v>0</v>
      </c>
      <c r="BL220" s="18" t="s">
        <v>174</v>
      </c>
      <c r="BM220" s="152" t="s">
        <v>2928</v>
      </c>
    </row>
    <row r="221" spans="2:65" s="14" customFormat="1" x14ac:dyDescent="0.2">
      <c r="B221" s="185"/>
      <c r="D221" s="165" t="s">
        <v>603</v>
      </c>
      <c r="E221" s="186" t="s">
        <v>3</v>
      </c>
      <c r="F221" s="187" t="s">
        <v>2924</v>
      </c>
      <c r="H221" s="186" t="s">
        <v>3</v>
      </c>
      <c r="I221" s="188"/>
      <c r="J221" s="188"/>
      <c r="M221" s="185"/>
      <c r="N221" s="189"/>
      <c r="X221" s="190"/>
      <c r="AT221" s="186" t="s">
        <v>603</v>
      </c>
      <c r="AU221" s="186" t="s">
        <v>86</v>
      </c>
      <c r="AV221" s="14" t="s">
        <v>84</v>
      </c>
      <c r="AW221" s="14" t="s">
        <v>5</v>
      </c>
      <c r="AX221" s="14" t="s">
        <v>76</v>
      </c>
      <c r="AY221" s="186" t="s">
        <v>165</v>
      </c>
    </row>
    <row r="222" spans="2:65" s="12" customFormat="1" x14ac:dyDescent="0.2">
      <c r="B222" s="164"/>
      <c r="D222" s="165" t="s">
        <v>603</v>
      </c>
      <c r="E222" s="166" t="s">
        <v>3</v>
      </c>
      <c r="F222" s="167" t="s">
        <v>2929</v>
      </c>
      <c r="H222" s="168">
        <v>12.6</v>
      </c>
      <c r="I222" s="169"/>
      <c r="J222" s="169"/>
      <c r="M222" s="164"/>
      <c r="N222" s="170"/>
      <c r="X222" s="171"/>
      <c r="AT222" s="166" t="s">
        <v>603</v>
      </c>
      <c r="AU222" s="166" t="s">
        <v>86</v>
      </c>
      <c r="AV222" s="12" t="s">
        <v>86</v>
      </c>
      <c r="AW222" s="12" t="s">
        <v>5</v>
      </c>
      <c r="AX222" s="12" t="s">
        <v>84</v>
      </c>
      <c r="AY222" s="166" t="s">
        <v>165</v>
      </c>
    </row>
    <row r="223" spans="2:65" s="1" customFormat="1" ht="37.75" customHeight="1" x14ac:dyDescent="0.2">
      <c r="B223" s="138"/>
      <c r="C223" s="139" t="s">
        <v>297</v>
      </c>
      <c r="D223" s="139" t="s">
        <v>170</v>
      </c>
      <c r="E223" s="140" t="s">
        <v>2930</v>
      </c>
      <c r="F223" s="141" t="s">
        <v>2931</v>
      </c>
      <c r="G223" s="142" t="s">
        <v>1366</v>
      </c>
      <c r="H223" s="143">
        <v>0.52500000000000002</v>
      </c>
      <c r="I223" s="144"/>
      <c r="J223" s="144"/>
      <c r="K223" s="145">
        <f>ROUND(P223*H223,2)</f>
        <v>0</v>
      </c>
      <c r="L223" s="146"/>
      <c r="M223" s="33"/>
      <c r="N223" s="147" t="s">
        <v>3</v>
      </c>
      <c r="O223" s="148" t="s">
        <v>45</v>
      </c>
      <c r="P223" s="149">
        <f>I223+J223</f>
        <v>0</v>
      </c>
      <c r="Q223" s="149">
        <f>ROUND(I223*H223,2)</f>
        <v>0</v>
      </c>
      <c r="R223" s="149">
        <f>ROUND(J223*H223,2)</f>
        <v>0</v>
      </c>
      <c r="T223" s="150">
        <f>S223*H223</f>
        <v>0</v>
      </c>
      <c r="U223" s="150">
        <v>1.0608</v>
      </c>
      <c r="V223" s="150">
        <f>U223*H223</f>
        <v>0.55691999999999997</v>
      </c>
      <c r="W223" s="150">
        <v>0</v>
      </c>
      <c r="X223" s="151">
        <f>W223*H223</f>
        <v>0</v>
      </c>
      <c r="AR223" s="152" t="s">
        <v>174</v>
      </c>
      <c r="AT223" s="152" t="s">
        <v>170</v>
      </c>
      <c r="AU223" s="152" t="s">
        <v>86</v>
      </c>
      <c r="AY223" s="18" t="s">
        <v>165</v>
      </c>
      <c r="BE223" s="153">
        <f>IF(O223="základní",K223,0)</f>
        <v>0</v>
      </c>
      <c r="BF223" s="153">
        <f>IF(O223="snížená",K223,0)</f>
        <v>0</v>
      </c>
      <c r="BG223" s="153">
        <f>IF(O223="zákl. přenesená",K223,0)</f>
        <v>0</v>
      </c>
      <c r="BH223" s="153">
        <f>IF(O223="sníž. přenesená",K223,0)</f>
        <v>0</v>
      </c>
      <c r="BI223" s="153">
        <f>IF(O223="nulová",K223,0)</f>
        <v>0</v>
      </c>
      <c r="BJ223" s="18" t="s">
        <v>84</v>
      </c>
      <c r="BK223" s="153">
        <f>ROUND(P223*H223,2)</f>
        <v>0</v>
      </c>
      <c r="BL223" s="18" t="s">
        <v>174</v>
      </c>
      <c r="BM223" s="152" t="s">
        <v>2932</v>
      </c>
    </row>
    <row r="224" spans="2:65" s="14" customFormat="1" x14ac:dyDescent="0.2">
      <c r="B224" s="185"/>
      <c r="D224" s="165" t="s">
        <v>603</v>
      </c>
      <c r="E224" s="186" t="s">
        <v>3</v>
      </c>
      <c r="F224" s="187" t="s">
        <v>2924</v>
      </c>
      <c r="H224" s="186" t="s">
        <v>3</v>
      </c>
      <c r="I224" s="188"/>
      <c r="J224" s="188"/>
      <c r="M224" s="185"/>
      <c r="N224" s="189"/>
      <c r="X224" s="190"/>
      <c r="AT224" s="186" t="s">
        <v>603</v>
      </c>
      <c r="AU224" s="186" t="s">
        <v>86</v>
      </c>
      <c r="AV224" s="14" t="s">
        <v>84</v>
      </c>
      <c r="AW224" s="14" t="s">
        <v>5</v>
      </c>
      <c r="AX224" s="14" t="s">
        <v>76</v>
      </c>
      <c r="AY224" s="186" t="s">
        <v>165</v>
      </c>
    </row>
    <row r="225" spans="2:65" s="12" customFormat="1" ht="20" x14ac:dyDescent="0.2">
      <c r="B225" s="164"/>
      <c r="D225" s="165" t="s">
        <v>603</v>
      </c>
      <c r="E225" s="166" t="s">
        <v>3</v>
      </c>
      <c r="F225" s="167" t="s">
        <v>2933</v>
      </c>
      <c r="H225" s="168">
        <v>0.31</v>
      </c>
      <c r="I225" s="169"/>
      <c r="J225" s="169"/>
      <c r="M225" s="164"/>
      <c r="N225" s="170"/>
      <c r="X225" s="171"/>
      <c r="AT225" s="166" t="s">
        <v>603</v>
      </c>
      <c r="AU225" s="166" t="s">
        <v>86</v>
      </c>
      <c r="AV225" s="12" t="s">
        <v>86</v>
      </c>
      <c r="AW225" s="12" t="s">
        <v>5</v>
      </c>
      <c r="AX225" s="12" t="s">
        <v>76</v>
      </c>
      <c r="AY225" s="166" t="s">
        <v>165</v>
      </c>
    </row>
    <row r="226" spans="2:65" s="12" customFormat="1" x14ac:dyDescent="0.2">
      <c r="B226" s="164"/>
      <c r="D226" s="165" t="s">
        <v>603</v>
      </c>
      <c r="E226" s="166" t="s">
        <v>3</v>
      </c>
      <c r="F226" s="167" t="s">
        <v>2934</v>
      </c>
      <c r="H226" s="168">
        <v>0.215</v>
      </c>
      <c r="I226" s="169"/>
      <c r="J226" s="169"/>
      <c r="M226" s="164"/>
      <c r="N226" s="170"/>
      <c r="X226" s="171"/>
      <c r="AT226" s="166" t="s">
        <v>603</v>
      </c>
      <c r="AU226" s="166" t="s">
        <v>86</v>
      </c>
      <c r="AV226" s="12" t="s">
        <v>86</v>
      </c>
      <c r="AW226" s="12" t="s">
        <v>5</v>
      </c>
      <c r="AX226" s="12" t="s">
        <v>76</v>
      </c>
      <c r="AY226" s="166" t="s">
        <v>165</v>
      </c>
    </row>
    <row r="227" spans="2:65" s="13" customFormat="1" x14ac:dyDescent="0.2">
      <c r="B227" s="172"/>
      <c r="D227" s="165" t="s">
        <v>603</v>
      </c>
      <c r="E227" s="173" t="s">
        <v>3</v>
      </c>
      <c r="F227" s="174" t="s">
        <v>606</v>
      </c>
      <c r="H227" s="175">
        <v>0.52500000000000002</v>
      </c>
      <c r="I227" s="176"/>
      <c r="J227" s="176"/>
      <c r="M227" s="172"/>
      <c r="N227" s="177"/>
      <c r="X227" s="178"/>
      <c r="AT227" s="173" t="s">
        <v>603</v>
      </c>
      <c r="AU227" s="173" t="s">
        <v>86</v>
      </c>
      <c r="AV227" s="13" t="s">
        <v>174</v>
      </c>
      <c r="AW227" s="13" t="s">
        <v>5</v>
      </c>
      <c r="AX227" s="13" t="s">
        <v>84</v>
      </c>
      <c r="AY227" s="173" t="s">
        <v>165</v>
      </c>
    </row>
    <row r="228" spans="2:65" s="11" customFormat="1" ht="22.75" customHeight="1" x14ac:dyDescent="0.25">
      <c r="B228" s="125"/>
      <c r="D228" s="126" t="s">
        <v>75</v>
      </c>
      <c r="E228" s="136" t="s">
        <v>193</v>
      </c>
      <c r="F228" s="136" t="s">
        <v>1965</v>
      </c>
      <c r="I228" s="128"/>
      <c r="J228" s="128"/>
      <c r="K228" s="137">
        <f>BK228</f>
        <v>0</v>
      </c>
      <c r="M228" s="125"/>
      <c r="N228" s="130"/>
      <c r="Q228" s="131">
        <f>SUM(Q229:Q273)</f>
        <v>0</v>
      </c>
      <c r="R228" s="131">
        <f>SUM(R229:R273)</f>
        <v>0</v>
      </c>
      <c r="T228" s="132">
        <f>SUM(T229:T273)</f>
        <v>0</v>
      </c>
      <c r="V228" s="132">
        <f>SUM(V229:V273)</f>
        <v>19.161449749999999</v>
      </c>
      <c r="X228" s="133">
        <f>SUM(X229:X273)</f>
        <v>0</v>
      </c>
      <c r="AR228" s="126" t="s">
        <v>84</v>
      </c>
      <c r="AT228" s="134" t="s">
        <v>75</v>
      </c>
      <c r="AU228" s="134" t="s">
        <v>84</v>
      </c>
      <c r="AY228" s="126" t="s">
        <v>165</v>
      </c>
      <c r="BK228" s="135">
        <f>SUM(BK229:BK273)</f>
        <v>0</v>
      </c>
    </row>
    <row r="229" spans="2:65" s="1" customFormat="1" ht="37.75" customHeight="1" x14ac:dyDescent="0.2">
      <c r="B229" s="138"/>
      <c r="C229" s="139" t="s">
        <v>301</v>
      </c>
      <c r="D229" s="139" t="s">
        <v>170</v>
      </c>
      <c r="E229" s="140" t="s">
        <v>2335</v>
      </c>
      <c r="F229" s="141" t="s">
        <v>2336</v>
      </c>
      <c r="G229" s="142" t="s">
        <v>173</v>
      </c>
      <c r="H229" s="143">
        <v>65</v>
      </c>
      <c r="I229" s="144"/>
      <c r="J229" s="144"/>
      <c r="K229" s="145">
        <f>ROUND(P229*H229,2)</f>
        <v>0</v>
      </c>
      <c r="L229" s="146"/>
      <c r="M229" s="33"/>
      <c r="N229" s="147" t="s">
        <v>3</v>
      </c>
      <c r="O229" s="148" t="s">
        <v>45</v>
      </c>
      <c r="P229" s="149">
        <f>I229+J229</f>
        <v>0</v>
      </c>
      <c r="Q229" s="149">
        <f>ROUND(I229*H229,2)</f>
        <v>0</v>
      </c>
      <c r="R229" s="149">
        <f>ROUND(J229*H229,2)</f>
        <v>0</v>
      </c>
      <c r="T229" s="150">
        <f>S229*H229</f>
        <v>0</v>
      </c>
      <c r="U229" s="150">
        <v>1.0000000000000001E-5</v>
      </c>
      <c r="V229" s="150">
        <f>U229*H229</f>
        <v>6.5000000000000008E-4</v>
      </c>
      <c r="W229" s="150">
        <v>0</v>
      </c>
      <c r="X229" s="151">
        <f>W229*H229</f>
        <v>0</v>
      </c>
      <c r="AR229" s="152" t="s">
        <v>174</v>
      </c>
      <c r="AT229" s="152" t="s">
        <v>170</v>
      </c>
      <c r="AU229" s="152" t="s">
        <v>86</v>
      </c>
      <c r="AY229" s="18" t="s">
        <v>165</v>
      </c>
      <c r="BE229" s="153">
        <f>IF(O229="základní",K229,0)</f>
        <v>0</v>
      </c>
      <c r="BF229" s="153">
        <f>IF(O229="snížená",K229,0)</f>
        <v>0</v>
      </c>
      <c r="BG229" s="153">
        <f>IF(O229="zákl. přenesená",K229,0)</f>
        <v>0</v>
      </c>
      <c r="BH229" s="153">
        <f>IF(O229="sníž. přenesená",K229,0)</f>
        <v>0</v>
      </c>
      <c r="BI229" s="153">
        <f>IF(O229="nulová",K229,0)</f>
        <v>0</v>
      </c>
      <c r="BJ229" s="18" t="s">
        <v>84</v>
      </c>
      <c r="BK229" s="153">
        <f>ROUND(P229*H229,2)</f>
        <v>0</v>
      </c>
      <c r="BL229" s="18" t="s">
        <v>174</v>
      </c>
      <c r="BM229" s="152" t="s">
        <v>2935</v>
      </c>
    </row>
    <row r="230" spans="2:65" s="12" customFormat="1" x14ac:dyDescent="0.2">
      <c r="B230" s="164"/>
      <c r="D230" s="165" t="s">
        <v>603</v>
      </c>
      <c r="E230" s="166" t="s">
        <v>3</v>
      </c>
      <c r="F230" s="167" t="s">
        <v>2936</v>
      </c>
      <c r="H230" s="168">
        <v>49</v>
      </c>
      <c r="I230" s="169"/>
      <c r="J230" s="169"/>
      <c r="M230" s="164"/>
      <c r="N230" s="170"/>
      <c r="X230" s="171"/>
      <c r="AT230" s="166" t="s">
        <v>603</v>
      </c>
      <c r="AU230" s="166" t="s">
        <v>86</v>
      </c>
      <c r="AV230" s="12" t="s">
        <v>86</v>
      </c>
      <c r="AW230" s="12" t="s">
        <v>5</v>
      </c>
      <c r="AX230" s="12" t="s">
        <v>76</v>
      </c>
      <c r="AY230" s="166" t="s">
        <v>165</v>
      </c>
    </row>
    <row r="231" spans="2:65" s="12" customFormat="1" x14ac:dyDescent="0.2">
      <c r="B231" s="164"/>
      <c r="D231" s="165" t="s">
        <v>603</v>
      </c>
      <c r="E231" s="166" t="s">
        <v>3</v>
      </c>
      <c r="F231" s="167" t="s">
        <v>2937</v>
      </c>
      <c r="H231" s="168">
        <v>16</v>
      </c>
      <c r="I231" s="169"/>
      <c r="J231" s="169"/>
      <c r="M231" s="164"/>
      <c r="N231" s="170"/>
      <c r="X231" s="171"/>
      <c r="AT231" s="166" t="s">
        <v>603</v>
      </c>
      <c r="AU231" s="166" t="s">
        <v>86</v>
      </c>
      <c r="AV231" s="12" t="s">
        <v>86</v>
      </c>
      <c r="AW231" s="12" t="s">
        <v>5</v>
      </c>
      <c r="AX231" s="12" t="s">
        <v>76</v>
      </c>
      <c r="AY231" s="166" t="s">
        <v>165</v>
      </c>
    </row>
    <row r="232" spans="2:65" s="13" customFormat="1" x14ac:dyDescent="0.2">
      <c r="B232" s="172"/>
      <c r="D232" s="165" t="s">
        <v>603</v>
      </c>
      <c r="E232" s="173" t="s">
        <v>3</v>
      </c>
      <c r="F232" s="174" t="s">
        <v>606</v>
      </c>
      <c r="H232" s="175">
        <v>65</v>
      </c>
      <c r="I232" s="176"/>
      <c r="J232" s="176"/>
      <c r="M232" s="172"/>
      <c r="N232" s="177"/>
      <c r="X232" s="178"/>
      <c r="AT232" s="173" t="s">
        <v>603</v>
      </c>
      <c r="AU232" s="173" t="s">
        <v>86</v>
      </c>
      <c r="AV232" s="13" t="s">
        <v>174</v>
      </c>
      <c r="AW232" s="13" t="s">
        <v>5</v>
      </c>
      <c r="AX232" s="13" t="s">
        <v>84</v>
      </c>
      <c r="AY232" s="173" t="s">
        <v>165</v>
      </c>
    </row>
    <row r="233" spans="2:65" s="1" customFormat="1" ht="16.5" customHeight="1" x14ac:dyDescent="0.2">
      <c r="B233" s="138"/>
      <c r="C233" s="154" t="s">
        <v>307</v>
      </c>
      <c r="D233" s="154" t="s">
        <v>162</v>
      </c>
      <c r="E233" s="155" t="s">
        <v>2342</v>
      </c>
      <c r="F233" s="156" t="s">
        <v>2343</v>
      </c>
      <c r="G233" s="157" t="s">
        <v>173</v>
      </c>
      <c r="H233" s="158">
        <v>65.650000000000006</v>
      </c>
      <c r="I233" s="159"/>
      <c r="J233" s="160"/>
      <c r="K233" s="161">
        <f>ROUND(P233*H233,2)</f>
        <v>0</v>
      </c>
      <c r="L233" s="160"/>
      <c r="M233" s="162"/>
      <c r="N233" s="163" t="s">
        <v>3</v>
      </c>
      <c r="O233" s="148" t="s">
        <v>45</v>
      </c>
      <c r="P233" s="149">
        <f>I233+J233</f>
        <v>0</v>
      </c>
      <c r="Q233" s="149">
        <f>ROUND(I233*H233,2)</f>
        <v>0</v>
      </c>
      <c r="R233" s="149">
        <f>ROUND(J233*H233,2)</f>
        <v>0</v>
      </c>
      <c r="T233" s="150">
        <f>S233*H233</f>
        <v>0</v>
      </c>
      <c r="U233" s="150">
        <v>0.188</v>
      </c>
      <c r="V233" s="150">
        <f>U233*H233</f>
        <v>12.342200000000002</v>
      </c>
      <c r="W233" s="150">
        <v>0</v>
      </c>
      <c r="X233" s="151">
        <f>W233*H233</f>
        <v>0</v>
      </c>
      <c r="AR233" s="152" t="s">
        <v>193</v>
      </c>
      <c r="AT233" s="152" t="s">
        <v>162</v>
      </c>
      <c r="AU233" s="152" t="s">
        <v>86</v>
      </c>
      <c r="AY233" s="18" t="s">
        <v>165</v>
      </c>
      <c r="BE233" s="153">
        <f>IF(O233="základní",K233,0)</f>
        <v>0</v>
      </c>
      <c r="BF233" s="153">
        <f>IF(O233="snížená",K233,0)</f>
        <v>0</v>
      </c>
      <c r="BG233" s="153">
        <f>IF(O233="zákl. přenesená",K233,0)</f>
        <v>0</v>
      </c>
      <c r="BH233" s="153">
        <f>IF(O233="sníž. přenesená",K233,0)</f>
        <v>0</v>
      </c>
      <c r="BI233" s="153">
        <f>IF(O233="nulová",K233,0)</f>
        <v>0</v>
      </c>
      <c r="BJ233" s="18" t="s">
        <v>84</v>
      </c>
      <c r="BK233" s="153">
        <f>ROUND(P233*H233,2)</f>
        <v>0</v>
      </c>
      <c r="BL233" s="18" t="s">
        <v>174</v>
      </c>
      <c r="BM233" s="152" t="s">
        <v>2938</v>
      </c>
    </row>
    <row r="234" spans="2:65" s="12" customFormat="1" x14ac:dyDescent="0.2">
      <c r="B234" s="164"/>
      <c r="D234" s="165" t="s">
        <v>603</v>
      </c>
      <c r="F234" s="167" t="s">
        <v>2939</v>
      </c>
      <c r="H234" s="168">
        <v>65.650000000000006</v>
      </c>
      <c r="I234" s="169"/>
      <c r="J234" s="169"/>
      <c r="M234" s="164"/>
      <c r="N234" s="170"/>
      <c r="X234" s="171"/>
      <c r="AT234" s="166" t="s">
        <v>603</v>
      </c>
      <c r="AU234" s="166" t="s">
        <v>86</v>
      </c>
      <c r="AV234" s="12" t="s">
        <v>86</v>
      </c>
      <c r="AW234" s="12" t="s">
        <v>4</v>
      </c>
      <c r="AX234" s="12" t="s">
        <v>84</v>
      </c>
      <c r="AY234" s="166" t="s">
        <v>165</v>
      </c>
    </row>
    <row r="235" spans="2:65" s="1" customFormat="1" ht="44.25" customHeight="1" x14ac:dyDescent="0.2">
      <c r="B235" s="138"/>
      <c r="C235" s="139" t="s">
        <v>311</v>
      </c>
      <c r="D235" s="139" t="s">
        <v>170</v>
      </c>
      <c r="E235" s="140" t="s">
        <v>2940</v>
      </c>
      <c r="F235" s="141" t="s">
        <v>2941</v>
      </c>
      <c r="G235" s="142" t="s">
        <v>173</v>
      </c>
      <c r="H235" s="143">
        <v>70</v>
      </c>
      <c r="I235" s="144"/>
      <c r="J235" s="144"/>
      <c r="K235" s="145">
        <f>ROUND(P235*H235,2)</f>
        <v>0</v>
      </c>
      <c r="L235" s="146"/>
      <c r="M235" s="33"/>
      <c r="N235" s="147" t="s">
        <v>3</v>
      </c>
      <c r="O235" s="148" t="s">
        <v>45</v>
      </c>
      <c r="P235" s="149">
        <f>I235+J235</f>
        <v>0</v>
      </c>
      <c r="Q235" s="149">
        <f>ROUND(I235*H235,2)</f>
        <v>0</v>
      </c>
      <c r="R235" s="149">
        <f>ROUND(J235*H235,2)</f>
        <v>0</v>
      </c>
      <c r="T235" s="150">
        <f>S235*H235</f>
        <v>0</v>
      </c>
      <c r="U235" s="150">
        <v>0</v>
      </c>
      <c r="V235" s="150">
        <f>U235*H235</f>
        <v>0</v>
      </c>
      <c r="W235" s="150">
        <v>0</v>
      </c>
      <c r="X235" s="151">
        <f>W235*H235</f>
        <v>0</v>
      </c>
      <c r="AR235" s="152" t="s">
        <v>174</v>
      </c>
      <c r="AT235" s="152" t="s">
        <v>170</v>
      </c>
      <c r="AU235" s="152" t="s">
        <v>86</v>
      </c>
      <c r="AY235" s="18" t="s">
        <v>165</v>
      </c>
      <c r="BE235" s="153">
        <f>IF(O235="základní",K235,0)</f>
        <v>0</v>
      </c>
      <c r="BF235" s="153">
        <f>IF(O235="snížená",K235,0)</f>
        <v>0</v>
      </c>
      <c r="BG235" s="153">
        <f>IF(O235="zákl. přenesená",K235,0)</f>
        <v>0</v>
      </c>
      <c r="BH235" s="153">
        <f>IF(O235="sníž. přenesená",K235,0)</f>
        <v>0</v>
      </c>
      <c r="BI235" s="153">
        <f>IF(O235="nulová",K235,0)</f>
        <v>0</v>
      </c>
      <c r="BJ235" s="18" t="s">
        <v>84</v>
      </c>
      <c r="BK235" s="153">
        <f>ROUND(P235*H235,2)</f>
        <v>0</v>
      </c>
      <c r="BL235" s="18" t="s">
        <v>174</v>
      </c>
      <c r="BM235" s="152" t="s">
        <v>2942</v>
      </c>
    </row>
    <row r="236" spans="2:65" s="1" customFormat="1" ht="24.15" customHeight="1" x14ac:dyDescent="0.2">
      <c r="B236" s="138"/>
      <c r="C236" s="154" t="s">
        <v>417</v>
      </c>
      <c r="D236" s="154" t="s">
        <v>162</v>
      </c>
      <c r="E236" s="155" t="s">
        <v>2943</v>
      </c>
      <c r="F236" s="156" t="s">
        <v>2944</v>
      </c>
      <c r="G236" s="157" t="s">
        <v>173</v>
      </c>
      <c r="H236" s="158">
        <v>71.05</v>
      </c>
      <c r="I236" s="159"/>
      <c r="J236" s="160"/>
      <c r="K236" s="161">
        <f>ROUND(P236*H236,2)</f>
        <v>0</v>
      </c>
      <c r="L236" s="160"/>
      <c r="M236" s="162"/>
      <c r="N236" s="163" t="s">
        <v>3</v>
      </c>
      <c r="O236" s="148" t="s">
        <v>45</v>
      </c>
      <c r="P236" s="149">
        <f>I236+J236</f>
        <v>0</v>
      </c>
      <c r="Q236" s="149">
        <f>ROUND(I236*H236,2)</f>
        <v>0</v>
      </c>
      <c r="R236" s="149">
        <f>ROUND(J236*H236,2)</f>
        <v>0</v>
      </c>
      <c r="T236" s="150">
        <f>S236*H236</f>
        <v>0</v>
      </c>
      <c r="U236" s="150">
        <v>2.1199999999999999E-3</v>
      </c>
      <c r="V236" s="150">
        <f>U236*H236</f>
        <v>0.15062599999999998</v>
      </c>
      <c r="W236" s="150">
        <v>0</v>
      </c>
      <c r="X236" s="151">
        <f>W236*H236</f>
        <v>0</v>
      </c>
      <c r="AR236" s="152" t="s">
        <v>193</v>
      </c>
      <c r="AT236" s="152" t="s">
        <v>162</v>
      </c>
      <c r="AU236" s="152" t="s">
        <v>86</v>
      </c>
      <c r="AY236" s="18" t="s">
        <v>165</v>
      </c>
      <c r="BE236" s="153">
        <f>IF(O236="základní",K236,0)</f>
        <v>0</v>
      </c>
      <c r="BF236" s="153">
        <f>IF(O236="snížená",K236,0)</f>
        <v>0</v>
      </c>
      <c r="BG236" s="153">
        <f>IF(O236="zákl. přenesená",K236,0)</f>
        <v>0</v>
      </c>
      <c r="BH236" s="153">
        <f>IF(O236="sníž. přenesená",K236,0)</f>
        <v>0</v>
      </c>
      <c r="BI236" s="153">
        <f>IF(O236="nulová",K236,0)</f>
        <v>0</v>
      </c>
      <c r="BJ236" s="18" t="s">
        <v>84</v>
      </c>
      <c r="BK236" s="153">
        <f>ROUND(P236*H236,2)</f>
        <v>0</v>
      </c>
      <c r="BL236" s="18" t="s">
        <v>174</v>
      </c>
      <c r="BM236" s="152" t="s">
        <v>2945</v>
      </c>
    </row>
    <row r="237" spans="2:65" s="12" customFormat="1" x14ac:dyDescent="0.2">
      <c r="B237" s="164"/>
      <c r="D237" s="165" t="s">
        <v>603</v>
      </c>
      <c r="F237" s="167" t="s">
        <v>2946</v>
      </c>
      <c r="H237" s="168">
        <v>71.05</v>
      </c>
      <c r="I237" s="169"/>
      <c r="J237" s="169"/>
      <c r="M237" s="164"/>
      <c r="N237" s="170"/>
      <c r="X237" s="171"/>
      <c r="AT237" s="166" t="s">
        <v>603</v>
      </c>
      <c r="AU237" s="166" t="s">
        <v>86</v>
      </c>
      <c r="AV237" s="12" t="s">
        <v>86</v>
      </c>
      <c r="AW237" s="12" t="s">
        <v>4</v>
      </c>
      <c r="AX237" s="12" t="s">
        <v>84</v>
      </c>
      <c r="AY237" s="166" t="s">
        <v>165</v>
      </c>
    </row>
    <row r="238" spans="2:65" s="1" customFormat="1" ht="33" customHeight="1" x14ac:dyDescent="0.2">
      <c r="B238" s="138"/>
      <c r="C238" s="139" t="s">
        <v>321</v>
      </c>
      <c r="D238" s="139" t="s">
        <v>170</v>
      </c>
      <c r="E238" s="140" t="s">
        <v>2947</v>
      </c>
      <c r="F238" s="141" t="s">
        <v>2948</v>
      </c>
      <c r="G238" s="142" t="s">
        <v>173</v>
      </c>
      <c r="H238" s="143">
        <v>45</v>
      </c>
      <c r="I238" s="144"/>
      <c r="J238" s="144"/>
      <c r="K238" s="145">
        <f>ROUND(P238*H238,2)</f>
        <v>0</v>
      </c>
      <c r="L238" s="146"/>
      <c r="M238" s="33"/>
      <c r="N238" s="147" t="s">
        <v>3</v>
      </c>
      <c r="O238" s="148" t="s">
        <v>45</v>
      </c>
      <c r="P238" s="149">
        <f>I238+J238</f>
        <v>0</v>
      </c>
      <c r="Q238" s="149">
        <f>ROUND(I238*H238,2)</f>
        <v>0</v>
      </c>
      <c r="R238" s="149">
        <f>ROUND(J238*H238,2)</f>
        <v>0</v>
      </c>
      <c r="T238" s="150">
        <f>S238*H238</f>
        <v>0</v>
      </c>
      <c r="U238" s="150">
        <v>1.0000000000000001E-5</v>
      </c>
      <c r="V238" s="150">
        <f>U238*H238</f>
        <v>4.5000000000000004E-4</v>
      </c>
      <c r="W238" s="150">
        <v>0</v>
      </c>
      <c r="X238" s="151">
        <f>W238*H238</f>
        <v>0</v>
      </c>
      <c r="AR238" s="152" t="s">
        <v>174</v>
      </c>
      <c r="AT238" s="152" t="s">
        <v>170</v>
      </c>
      <c r="AU238" s="152" t="s">
        <v>86</v>
      </c>
      <c r="AY238" s="18" t="s">
        <v>165</v>
      </c>
      <c r="BE238" s="153">
        <f>IF(O238="základní",K238,0)</f>
        <v>0</v>
      </c>
      <c r="BF238" s="153">
        <f>IF(O238="snížená",K238,0)</f>
        <v>0</v>
      </c>
      <c r="BG238" s="153">
        <f>IF(O238="zákl. přenesená",K238,0)</f>
        <v>0</v>
      </c>
      <c r="BH238" s="153">
        <f>IF(O238="sníž. přenesená",K238,0)</f>
        <v>0</v>
      </c>
      <c r="BI238" s="153">
        <f>IF(O238="nulová",K238,0)</f>
        <v>0</v>
      </c>
      <c r="BJ238" s="18" t="s">
        <v>84</v>
      </c>
      <c r="BK238" s="153">
        <f>ROUND(P238*H238,2)</f>
        <v>0</v>
      </c>
      <c r="BL238" s="18" t="s">
        <v>174</v>
      </c>
      <c r="BM238" s="152" t="s">
        <v>2949</v>
      </c>
    </row>
    <row r="239" spans="2:65" s="14" customFormat="1" x14ac:dyDescent="0.2">
      <c r="B239" s="185"/>
      <c r="D239" s="165" t="s">
        <v>603</v>
      </c>
      <c r="E239" s="186" t="s">
        <v>3</v>
      </c>
      <c r="F239" s="187" t="s">
        <v>2352</v>
      </c>
      <c r="H239" s="186" t="s">
        <v>3</v>
      </c>
      <c r="I239" s="188"/>
      <c r="J239" s="188"/>
      <c r="M239" s="185"/>
      <c r="N239" s="189"/>
      <c r="X239" s="190"/>
      <c r="AT239" s="186" t="s">
        <v>603</v>
      </c>
      <c r="AU239" s="186" t="s">
        <v>86</v>
      </c>
      <c r="AV239" s="14" t="s">
        <v>84</v>
      </c>
      <c r="AW239" s="14" t="s">
        <v>5</v>
      </c>
      <c r="AX239" s="14" t="s">
        <v>76</v>
      </c>
      <c r="AY239" s="186" t="s">
        <v>165</v>
      </c>
    </row>
    <row r="240" spans="2:65" s="12" customFormat="1" x14ac:dyDescent="0.2">
      <c r="B240" s="164"/>
      <c r="D240" s="165" t="s">
        <v>603</v>
      </c>
      <c r="E240" s="166" t="s">
        <v>3</v>
      </c>
      <c r="F240" s="167" t="s">
        <v>2950</v>
      </c>
      <c r="H240" s="168">
        <v>21</v>
      </c>
      <c r="I240" s="169"/>
      <c r="J240" s="169"/>
      <c r="M240" s="164"/>
      <c r="N240" s="170"/>
      <c r="X240" s="171"/>
      <c r="AT240" s="166" t="s">
        <v>603</v>
      </c>
      <c r="AU240" s="166" t="s">
        <v>86</v>
      </c>
      <c r="AV240" s="12" t="s">
        <v>86</v>
      </c>
      <c r="AW240" s="12" t="s">
        <v>5</v>
      </c>
      <c r="AX240" s="12" t="s">
        <v>76</v>
      </c>
      <c r="AY240" s="166" t="s">
        <v>165</v>
      </c>
    </row>
    <row r="241" spans="2:65" s="12" customFormat="1" x14ac:dyDescent="0.2">
      <c r="B241" s="164"/>
      <c r="D241" s="165" t="s">
        <v>603</v>
      </c>
      <c r="E241" s="166" t="s">
        <v>3</v>
      </c>
      <c r="F241" s="167" t="s">
        <v>2951</v>
      </c>
      <c r="H241" s="168">
        <v>24</v>
      </c>
      <c r="I241" s="169"/>
      <c r="J241" s="169"/>
      <c r="M241" s="164"/>
      <c r="N241" s="170"/>
      <c r="X241" s="171"/>
      <c r="AT241" s="166" t="s">
        <v>603</v>
      </c>
      <c r="AU241" s="166" t="s">
        <v>86</v>
      </c>
      <c r="AV241" s="12" t="s">
        <v>86</v>
      </c>
      <c r="AW241" s="12" t="s">
        <v>5</v>
      </c>
      <c r="AX241" s="12" t="s">
        <v>76</v>
      </c>
      <c r="AY241" s="166" t="s">
        <v>165</v>
      </c>
    </row>
    <row r="242" spans="2:65" s="13" customFormat="1" x14ac:dyDescent="0.2">
      <c r="B242" s="172"/>
      <c r="D242" s="165" t="s">
        <v>603</v>
      </c>
      <c r="E242" s="173" t="s">
        <v>3</v>
      </c>
      <c r="F242" s="174" t="s">
        <v>606</v>
      </c>
      <c r="H242" s="175">
        <v>45</v>
      </c>
      <c r="I242" s="176"/>
      <c r="J242" s="176"/>
      <c r="M242" s="172"/>
      <c r="N242" s="177"/>
      <c r="X242" s="178"/>
      <c r="AT242" s="173" t="s">
        <v>603</v>
      </c>
      <c r="AU242" s="173" t="s">
        <v>86</v>
      </c>
      <c r="AV242" s="13" t="s">
        <v>174</v>
      </c>
      <c r="AW242" s="13" t="s">
        <v>5</v>
      </c>
      <c r="AX242" s="13" t="s">
        <v>84</v>
      </c>
      <c r="AY242" s="173" t="s">
        <v>165</v>
      </c>
    </row>
    <row r="243" spans="2:65" s="1" customFormat="1" ht="24.9" customHeight="1" x14ac:dyDescent="0.2">
      <c r="B243" s="138"/>
      <c r="C243" s="154" t="s">
        <v>327</v>
      </c>
      <c r="D243" s="154" t="s">
        <v>162</v>
      </c>
      <c r="E243" s="155" t="s">
        <v>2356</v>
      </c>
      <c r="F243" s="156" t="s">
        <v>2357</v>
      </c>
      <c r="G243" s="157" t="s">
        <v>173</v>
      </c>
      <c r="H243" s="158">
        <v>45.674999999999997</v>
      </c>
      <c r="I243" s="159"/>
      <c r="J243" s="160"/>
      <c r="K243" s="161">
        <f>ROUND(P243*H243,2)</f>
        <v>0</v>
      </c>
      <c r="L243" s="160"/>
      <c r="M243" s="162"/>
      <c r="N243" s="163" t="s">
        <v>3</v>
      </c>
      <c r="O243" s="148" t="s">
        <v>45</v>
      </c>
      <c r="P243" s="149">
        <f>I243+J243</f>
        <v>0</v>
      </c>
      <c r="Q243" s="149">
        <f>ROUND(I243*H243,2)</f>
        <v>0</v>
      </c>
      <c r="R243" s="149">
        <f>ROUND(J243*H243,2)</f>
        <v>0</v>
      </c>
      <c r="T243" s="150">
        <f>S243*H243</f>
        <v>0</v>
      </c>
      <c r="U243" s="150">
        <v>3.65E-3</v>
      </c>
      <c r="V243" s="150">
        <f>U243*H243</f>
        <v>0.16671374999999999</v>
      </c>
      <c r="W243" s="150">
        <v>0</v>
      </c>
      <c r="X243" s="151">
        <f>W243*H243</f>
        <v>0</v>
      </c>
      <c r="AR243" s="152" t="s">
        <v>193</v>
      </c>
      <c r="AT243" s="152" t="s">
        <v>162</v>
      </c>
      <c r="AU243" s="152" t="s">
        <v>86</v>
      </c>
      <c r="AY243" s="18" t="s">
        <v>165</v>
      </c>
      <c r="BE243" s="153">
        <f>IF(O243="základní",K243,0)</f>
        <v>0</v>
      </c>
      <c r="BF243" s="153">
        <f>IF(O243="snížená",K243,0)</f>
        <v>0</v>
      </c>
      <c r="BG243" s="153">
        <f>IF(O243="zákl. přenesená",K243,0)</f>
        <v>0</v>
      </c>
      <c r="BH243" s="153">
        <f>IF(O243="sníž. přenesená",K243,0)</f>
        <v>0</v>
      </c>
      <c r="BI243" s="153">
        <f>IF(O243="nulová",K243,0)</f>
        <v>0</v>
      </c>
      <c r="BJ243" s="18" t="s">
        <v>84</v>
      </c>
      <c r="BK243" s="153">
        <f>ROUND(P243*H243,2)</f>
        <v>0</v>
      </c>
      <c r="BL243" s="18" t="s">
        <v>174</v>
      </c>
      <c r="BM243" s="152" t="s">
        <v>2952</v>
      </c>
    </row>
    <row r="244" spans="2:65" s="12" customFormat="1" x14ac:dyDescent="0.2">
      <c r="B244" s="164"/>
      <c r="D244" s="165" t="s">
        <v>603</v>
      </c>
      <c r="F244" s="167" t="s">
        <v>2953</v>
      </c>
      <c r="H244" s="168">
        <v>45.674999999999997</v>
      </c>
      <c r="I244" s="169"/>
      <c r="J244" s="169"/>
      <c r="M244" s="164"/>
      <c r="N244" s="170"/>
      <c r="X244" s="171"/>
      <c r="AT244" s="166" t="s">
        <v>603</v>
      </c>
      <c r="AU244" s="166" t="s">
        <v>86</v>
      </c>
      <c r="AV244" s="12" t="s">
        <v>86</v>
      </c>
      <c r="AW244" s="12" t="s">
        <v>4</v>
      </c>
      <c r="AX244" s="12" t="s">
        <v>84</v>
      </c>
      <c r="AY244" s="166" t="s">
        <v>165</v>
      </c>
    </row>
    <row r="245" spans="2:65" s="1" customFormat="1" ht="21.75" customHeight="1" x14ac:dyDescent="0.2">
      <c r="B245" s="138"/>
      <c r="C245" s="139" t="s">
        <v>330</v>
      </c>
      <c r="D245" s="139" t="s">
        <v>170</v>
      </c>
      <c r="E245" s="140" t="s">
        <v>2366</v>
      </c>
      <c r="F245" s="141" t="s">
        <v>2367</v>
      </c>
      <c r="G245" s="142" t="s">
        <v>173</v>
      </c>
      <c r="H245" s="143">
        <v>115</v>
      </c>
      <c r="I245" s="144"/>
      <c r="J245" s="144"/>
      <c r="K245" s="145">
        <f>ROUND(P245*H245,2)</f>
        <v>0</v>
      </c>
      <c r="L245" s="146"/>
      <c r="M245" s="33"/>
      <c r="N245" s="147" t="s">
        <v>3</v>
      </c>
      <c r="O245" s="148" t="s">
        <v>45</v>
      </c>
      <c r="P245" s="149">
        <f>I245+J245</f>
        <v>0</v>
      </c>
      <c r="Q245" s="149">
        <f>ROUND(I245*H245,2)</f>
        <v>0</v>
      </c>
      <c r="R245" s="149">
        <f>ROUND(J245*H245,2)</f>
        <v>0</v>
      </c>
      <c r="T245" s="150">
        <f>S245*H245</f>
        <v>0</v>
      </c>
      <c r="U245" s="150">
        <v>0</v>
      </c>
      <c r="V245" s="150">
        <f>U245*H245</f>
        <v>0</v>
      </c>
      <c r="W245" s="150">
        <v>0</v>
      </c>
      <c r="X245" s="151">
        <f>W245*H245</f>
        <v>0</v>
      </c>
      <c r="AR245" s="152" t="s">
        <v>174</v>
      </c>
      <c r="AT245" s="152" t="s">
        <v>170</v>
      </c>
      <c r="AU245" s="152" t="s">
        <v>86</v>
      </c>
      <c r="AY245" s="18" t="s">
        <v>165</v>
      </c>
      <c r="BE245" s="153">
        <f>IF(O245="základní",K245,0)</f>
        <v>0</v>
      </c>
      <c r="BF245" s="153">
        <f>IF(O245="snížená",K245,0)</f>
        <v>0</v>
      </c>
      <c r="BG245" s="153">
        <f>IF(O245="zákl. přenesená",K245,0)</f>
        <v>0</v>
      </c>
      <c r="BH245" s="153">
        <f>IF(O245="sníž. přenesená",K245,0)</f>
        <v>0</v>
      </c>
      <c r="BI245" s="153">
        <f>IF(O245="nulová",K245,0)</f>
        <v>0</v>
      </c>
      <c r="BJ245" s="18" t="s">
        <v>84</v>
      </c>
      <c r="BK245" s="153">
        <f>ROUND(P245*H245,2)</f>
        <v>0</v>
      </c>
      <c r="BL245" s="18" t="s">
        <v>174</v>
      </c>
      <c r="BM245" s="152" t="s">
        <v>2954</v>
      </c>
    </row>
    <row r="246" spans="2:65" s="12" customFormat="1" x14ac:dyDescent="0.2">
      <c r="B246" s="164"/>
      <c r="D246" s="165" t="s">
        <v>603</v>
      </c>
      <c r="E246" s="166" t="s">
        <v>3</v>
      </c>
      <c r="F246" s="167" t="s">
        <v>2955</v>
      </c>
      <c r="H246" s="168">
        <v>115</v>
      </c>
      <c r="I246" s="169"/>
      <c r="J246" s="169"/>
      <c r="M246" s="164"/>
      <c r="N246" s="170"/>
      <c r="X246" s="171"/>
      <c r="AT246" s="166" t="s">
        <v>603</v>
      </c>
      <c r="AU246" s="166" t="s">
        <v>86</v>
      </c>
      <c r="AV246" s="12" t="s">
        <v>86</v>
      </c>
      <c r="AW246" s="12" t="s">
        <v>5</v>
      </c>
      <c r="AX246" s="12" t="s">
        <v>84</v>
      </c>
      <c r="AY246" s="166" t="s">
        <v>165</v>
      </c>
    </row>
    <row r="247" spans="2:65" s="1" customFormat="1" ht="24.15" customHeight="1" x14ac:dyDescent="0.2">
      <c r="B247" s="138"/>
      <c r="C247" s="139" t="s">
        <v>333</v>
      </c>
      <c r="D247" s="139" t="s">
        <v>170</v>
      </c>
      <c r="E247" s="140" t="s">
        <v>2369</v>
      </c>
      <c r="F247" s="141" t="s">
        <v>2370</v>
      </c>
      <c r="G247" s="142" t="s">
        <v>727</v>
      </c>
      <c r="H247" s="143">
        <v>4</v>
      </c>
      <c r="I247" s="144"/>
      <c r="J247" s="144"/>
      <c r="K247" s="145">
        <f>ROUND(P247*H247,2)</f>
        <v>0</v>
      </c>
      <c r="L247" s="146"/>
      <c r="M247" s="33"/>
      <c r="N247" s="147" t="s">
        <v>3</v>
      </c>
      <c r="O247" s="148" t="s">
        <v>45</v>
      </c>
      <c r="P247" s="149">
        <f>I247+J247</f>
        <v>0</v>
      </c>
      <c r="Q247" s="149">
        <f>ROUND(I247*H247,2)</f>
        <v>0</v>
      </c>
      <c r="R247" s="149">
        <f>ROUND(J247*H247,2)</f>
        <v>0</v>
      </c>
      <c r="T247" s="150">
        <f>S247*H247</f>
        <v>0</v>
      </c>
      <c r="U247" s="150">
        <v>0.45937</v>
      </c>
      <c r="V247" s="150">
        <f>U247*H247</f>
        <v>1.83748</v>
      </c>
      <c r="W247" s="150">
        <v>0</v>
      </c>
      <c r="X247" s="151">
        <f>W247*H247</f>
        <v>0</v>
      </c>
      <c r="AR247" s="152" t="s">
        <v>174</v>
      </c>
      <c r="AT247" s="152" t="s">
        <v>170</v>
      </c>
      <c r="AU247" s="152" t="s">
        <v>86</v>
      </c>
      <c r="AY247" s="18" t="s">
        <v>165</v>
      </c>
      <c r="BE247" s="153">
        <f>IF(O247="základní",K247,0)</f>
        <v>0</v>
      </c>
      <c r="BF247" s="153">
        <f>IF(O247="snížená",K247,0)</f>
        <v>0</v>
      </c>
      <c r="BG247" s="153">
        <f>IF(O247="zákl. přenesená",K247,0)</f>
        <v>0</v>
      </c>
      <c r="BH247" s="153">
        <f>IF(O247="sníž. přenesená",K247,0)</f>
        <v>0</v>
      </c>
      <c r="BI247" s="153">
        <f>IF(O247="nulová",K247,0)</f>
        <v>0</v>
      </c>
      <c r="BJ247" s="18" t="s">
        <v>84</v>
      </c>
      <c r="BK247" s="153">
        <f>ROUND(P247*H247,2)</f>
        <v>0</v>
      </c>
      <c r="BL247" s="18" t="s">
        <v>174</v>
      </c>
      <c r="BM247" s="152" t="s">
        <v>2956</v>
      </c>
    </row>
    <row r="248" spans="2:65" s="1" customFormat="1" ht="24.15" customHeight="1" x14ac:dyDescent="0.2">
      <c r="B248" s="138"/>
      <c r="C248" s="139" t="s">
        <v>337</v>
      </c>
      <c r="D248" s="139" t="s">
        <v>170</v>
      </c>
      <c r="E248" s="140" t="s">
        <v>2372</v>
      </c>
      <c r="F248" s="141" t="s">
        <v>2373</v>
      </c>
      <c r="G248" s="142" t="s">
        <v>173</v>
      </c>
      <c r="H248" s="143">
        <v>65</v>
      </c>
      <c r="I248" s="144"/>
      <c r="J248" s="144"/>
      <c r="K248" s="145">
        <f>ROUND(P248*H248,2)</f>
        <v>0</v>
      </c>
      <c r="L248" s="146"/>
      <c r="M248" s="33"/>
      <c r="N248" s="147" t="s">
        <v>3</v>
      </c>
      <c r="O248" s="148" t="s">
        <v>45</v>
      </c>
      <c r="P248" s="149">
        <f>I248+J248</f>
        <v>0</v>
      </c>
      <c r="Q248" s="149">
        <f>ROUND(I248*H248,2)</f>
        <v>0</v>
      </c>
      <c r="R248" s="149">
        <f>ROUND(J248*H248,2)</f>
        <v>0</v>
      </c>
      <c r="T248" s="150">
        <f>S248*H248</f>
        <v>0</v>
      </c>
      <c r="U248" s="150">
        <v>0</v>
      </c>
      <c r="V248" s="150">
        <f>U248*H248</f>
        <v>0</v>
      </c>
      <c r="W248" s="150">
        <v>0</v>
      </c>
      <c r="X248" s="151">
        <f>W248*H248</f>
        <v>0</v>
      </c>
      <c r="AR248" s="152" t="s">
        <v>174</v>
      </c>
      <c r="AT248" s="152" t="s">
        <v>170</v>
      </c>
      <c r="AU248" s="152" t="s">
        <v>86</v>
      </c>
      <c r="AY248" s="18" t="s">
        <v>165</v>
      </c>
      <c r="BE248" s="153">
        <f>IF(O248="základní",K248,0)</f>
        <v>0</v>
      </c>
      <c r="BF248" s="153">
        <f>IF(O248="snížená",K248,0)</f>
        <v>0</v>
      </c>
      <c r="BG248" s="153">
        <f>IF(O248="zákl. přenesená",K248,0)</f>
        <v>0</v>
      </c>
      <c r="BH248" s="153">
        <f>IF(O248="sníž. přenesená",K248,0)</f>
        <v>0</v>
      </c>
      <c r="BI248" s="153">
        <f>IF(O248="nulová",K248,0)</f>
        <v>0</v>
      </c>
      <c r="BJ248" s="18" t="s">
        <v>84</v>
      </c>
      <c r="BK248" s="153">
        <f>ROUND(P248*H248,2)</f>
        <v>0</v>
      </c>
      <c r="BL248" s="18" t="s">
        <v>174</v>
      </c>
      <c r="BM248" s="152" t="s">
        <v>2957</v>
      </c>
    </row>
    <row r="249" spans="2:65" s="1" customFormat="1" ht="24.15" customHeight="1" x14ac:dyDescent="0.2">
      <c r="B249" s="138"/>
      <c r="C249" s="139" t="s">
        <v>340</v>
      </c>
      <c r="D249" s="139" t="s">
        <v>170</v>
      </c>
      <c r="E249" s="140" t="s">
        <v>2375</v>
      </c>
      <c r="F249" s="141" t="s">
        <v>2376</v>
      </c>
      <c r="G249" s="142" t="s">
        <v>727</v>
      </c>
      <c r="H249" s="143">
        <v>8</v>
      </c>
      <c r="I249" s="144"/>
      <c r="J249" s="144"/>
      <c r="K249" s="145">
        <f>ROUND(P249*H249,2)</f>
        <v>0</v>
      </c>
      <c r="L249" s="146"/>
      <c r="M249" s="33"/>
      <c r="N249" s="147" t="s">
        <v>3</v>
      </c>
      <c r="O249" s="148" t="s">
        <v>45</v>
      </c>
      <c r="P249" s="149">
        <f>I249+J249</f>
        <v>0</v>
      </c>
      <c r="Q249" s="149">
        <f>ROUND(I249*H249,2)</f>
        <v>0</v>
      </c>
      <c r="R249" s="149">
        <f>ROUND(J249*H249,2)</f>
        <v>0</v>
      </c>
      <c r="T249" s="150">
        <f>S249*H249</f>
        <v>0</v>
      </c>
      <c r="U249" s="150">
        <v>1.0189999999999999E-2</v>
      </c>
      <c r="V249" s="150">
        <f>U249*H249</f>
        <v>8.1519999999999995E-2</v>
      </c>
      <c r="W249" s="150">
        <v>0</v>
      </c>
      <c r="X249" s="151">
        <f>W249*H249</f>
        <v>0</v>
      </c>
      <c r="AR249" s="152" t="s">
        <v>174</v>
      </c>
      <c r="AT249" s="152" t="s">
        <v>170</v>
      </c>
      <c r="AU249" s="152" t="s">
        <v>86</v>
      </c>
      <c r="AY249" s="18" t="s">
        <v>165</v>
      </c>
      <c r="BE249" s="153">
        <f>IF(O249="základní",K249,0)</f>
        <v>0</v>
      </c>
      <c r="BF249" s="153">
        <f>IF(O249="snížená",K249,0)</f>
        <v>0</v>
      </c>
      <c r="BG249" s="153">
        <f>IF(O249="zákl. přenesená",K249,0)</f>
        <v>0</v>
      </c>
      <c r="BH249" s="153">
        <f>IF(O249="sníž. přenesená",K249,0)</f>
        <v>0</v>
      </c>
      <c r="BI249" s="153">
        <f>IF(O249="nulová",K249,0)</f>
        <v>0</v>
      </c>
      <c r="BJ249" s="18" t="s">
        <v>84</v>
      </c>
      <c r="BK249" s="153">
        <f>ROUND(P249*H249,2)</f>
        <v>0</v>
      </c>
      <c r="BL249" s="18" t="s">
        <v>174</v>
      </c>
      <c r="BM249" s="152" t="s">
        <v>2958</v>
      </c>
    </row>
    <row r="250" spans="2:65" s="12" customFormat="1" x14ac:dyDescent="0.2">
      <c r="B250" s="164"/>
      <c r="D250" s="165" t="s">
        <v>603</v>
      </c>
      <c r="E250" s="166" t="s">
        <v>3</v>
      </c>
      <c r="F250" s="167" t="s">
        <v>2959</v>
      </c>
      <c r="H250" s="168">
        <v>8</v>
      </c>
      <c r="I250" s="169"/>
      <c r="J250" s="169"/>
      <c r="M250" s="164"/>
      <c r="N250" s="170"/>
      <c r="X250" s="171"/>
      <c r="AT250" s="166" t="s">
        <v>603</v>
      </c>
      <c r="AU250" s="166" t="s">
        <v>86</v>
      </c>
      <c r="AV250" s="12" t="s">
        <v>86</v>
      </c>
      <c r="AW250" s="12" t="s">
        <v>5</v>
      </c>
      <c r="AX250" s="12" t="s">
        <v>84</v>
      </c>
      <c r="AY250" s="166" t="s">
        <v>165</v>
      </c>
    </row>
    <row r="251" spans="2:65" s="1" customFormat="1" ht="16.5" customHeight="1" x14ac:dyDescent="0.2">
      <c r="B251" s="138"/>
      <c r="C251" s="154" t="s">
        <v>344</v>
      </c>
      <c r="D251" s="154" t="s">
        <v>162</v>
      </c>
      <c r="E251" s="155" t="s">
        <v>2382</v>
      </c>
      <c r="F251" s="156" t="s">
        <v>2383</v>
      </c>
      <c r="G251" s="157" t="s">
        <v>727</v>
      </c>
      <c r="H251" s="158">
        <v>2</v>
      </c>
      <c r="I251" s="159"/>
      <c r="J251" s="160"/>
      <c r="K251" s="161">
        <f t="shared" ref="K251:K265" si="1">ROUND(P251*H251,2)</f>
        <v>0</v>
      </c>
      <c r="L251" s="160"/>
      <c r="M251" s="162"/>
      <c r="N251" s="163" t="s">
        <v>3</v>
      </c>
      <c r="O251" s="148" t="s">
        <v>45</v>
      </c>
      <c r="P251" s="149">
        <f t="shared" ref="P251:P265" si="2">I251+J251</f>
        <v>0</v>
      </c>
      <c r="Q251" s="149">
        <f t="shared" ref="Q251:Q265" si="3">ROUND(I251*H251,2)</f>
        <v>0</v>
      </c>
      <c r="R251" s="149">
        <f t="shared" ref="R251:R265" si="4">ROUND(J251*H251,2)</f>
        <v>0</v>
      </c>
      <c r="T251" s="150">
        <f t="shared" ref="T251:T265" si="5">S251*H251</f>
        <v>0</v>
      </c>
      <c r="U251" s="150">
        <v>0.26200000000000001</v>
      </c>
      <c r="V251" s="150">
        <f t="shared" ref="V251:V265" si="6">U251*H251</f>
        <v>0.52400000000000002</v>
      </c>
      <c r="W251" s="150">
        <v>0</v>
      </c>
      <c r="X251" s="151">
        <f t="shared" ref="X251:X265" si="7">W251*H251</f>
        <v>0</v>
      </c>
      <c r="AR251" s="152" t="s">
        <v>193</v>
      </c>
      <c r="AT251" s="152" t="s">
        <v>162</v>
      </c>
      <c r="AU251" s="152" t="s">
        <v>86</v>
      </c>
      <c r="AY251" s="18" t="s">
        <v>165</v>
      </c>
      <c r="BE251" s="153">
        <f t="shared" ref="BE251:BE265" si="8">IF(O251="základní",K251,0)</f>
        <v>0</v>
      </c>
      <c r="BF251" s="153">
        <f t="shared" ref="BF251:BF265" si="9">IF(O251="snížená",K251,0)</f>
        <v>0</v>
      </c>
      <c r="BG251" s="153">
        <f t="shared" ref="BG251:BG265" si="10">IF(O251="zákl. přenesená",K251,0)</f>
        <v>0</v>
      </c>
      <c r="BH251" s="153">
        <f t="shared" ref="BH251:BH265" si="11">IF(O251="sníž. přenesená",K251,0)</f>
        <v>0</v>
      </c>
      <c r="BI251" s="153">
        <f t="shared" ref="BI251:BI265" si="12">IF(O251="nulová",K251,0)</f>
        <v>0</v>
      </c>
      <c r="BJ251" s="18" t="s">
        <v>84</v>
      </c>
      <c r="BK251" s="153">
        <f t="shared" ref="BK251:BK265" si="13">ROUND(P251*H251,2)</f>
        <v>0</v>
      </c>
      <c r="BL251" s="18" t="s">
        <v>174</v>
      </c>
      <c r="BM251" s="152" t="s">
        <v>2960</v>
      </c>
    </row>
    <row r="252" spans="2:65" s="1" customFormat="1" ht="24.15" customHeight="1" x14ac:dyDescent="0.2">
      <c r="B252" s="138"/>
      <c r="C252" s="154" t="s">
        <v>348</v>
      </c>
      <c r="D252" s="154" t="s">
        <v>162</v>
      </c>
      <c r="E252" s="155" t="s">
        <v>2961</v>
      </c>
      <c r="F252" s="156" t="s">
        <v>2962</v>
      </c>
      <c r="G252" s="157" t="s">
        <v>727</v>
      </c>
      <c r="H252" s="158">
        <v>3</v>
      </c>
      <c r="I252" s="159"/>
      <c r="J252" s="160"/>
      <c r="K252" s="161">
        <f t="shared" si="1"/>
        <v>0</v>
      </c>
      <c r="L252" s="160"/>
      <c r="M252" s="162"/>
      <c r="N252" s="163" t="s">
        <v>3</v>
      </c>
      <c r="O252" s="148" t="s">
        <v>45</v>
      </c>
      <c r="P252" s="149">
        <f t="shared" si="2"/>
        <v>0</v>
      </c>
      <c r="Q252" s="149">
        <f t="shared" si="3"/>
        <v>0</v>
      </c>
      <c r="R252" s="149">
        <f t="shared" si="4"/>
        <v>0</v>
      </c>
      <c r="T252" s="150">
        <f t="shared" si="5"/>
        <v>0</v>
      </c>
      <c r="U252" s="150">
        <v>0.04</v>
      </c>
      <c r="V252" s="150">
        <f t="shared" si="6"/>
        <v>0.12</v>
      </c>
      <c r="W252" s="150">
        <v>0</v>
      </c>
      <c r="X252" s="151">
        <f t="shared" si="7"/>
        <v>0</v>
      </c>
      <c r="AR252" s="152" t="s">
        <v>193</v>
      </c>
      <c r="AT252" s="152" t="s">
        <v>162</v>
      </c>
      <c r="AU252" s="152" t="s">
        <v>86</v>
      </c>
      <c r="AY252" s="18" t="s">
        <v>165</v>
      </c>
      <c r="BE252" s="153">
        <f t="shared" si="8"/>
        <v>0</v>
      </c>
      <c r="BF252" s="153">
        <f t="shared" si="9"/>
        <v>0</v>
      </c>
      <c r="BG252" s="153">
        <f t="shared" si="10"/>
        <v>0</v>
      </c>
      <c r="BH252" s="153">
        <f t="shared" si="11"/>
        <v>0</v>
      </c>
      <c r="BI252" s="153">
        <f t="shared" si="12"/>
        <v>0</v>
      </c>
      <c r="BJ252" s="18" t="s">
        <v>84</v>
      </c>
      <c r="BK252" s="153">
        <f t="shared" si="13"/>
        <v>0</v>
      </c>
      <c r="BL252" s="18" t="s">
        <v>174</v>
      </c>
      <c r="BM252" s="152" t="s">
        <v>2963</v>
      </c>
    </row>
    <row r="253" spans="2:65" s="1" customFormat="1" ht="24.15" customHeight="1" x14ac:dyDescent="0.2">
      <c r="B253" s="138"/>
      <c r="C253" s="154" t="s">
        <v>352</v>
      </c>
      <c r="D253" s="154" t="s">
        <v>162</v>
      </c>
      <c r="E253" s="155" t="s">
        <v>2391</v>
      </c>
      <c r="F253" s="156" t="s">
        <v>2392</v>
      </c>
      <c r="G253" s="157" t="s">
        <v>727</v>
      </c>
      <c r="H253" s="158">
        <v>3</v>
      </c>
      <c r="I253" s="159"/>
      <c r="J253" s="160"/>
      <c r="K253" s="161">
        <f t="shared" si="1"/>
        <v>0</v>
      </c>
      <c r="L253" s="160"/>
      <c r="M253" s="162"/>
      <c r="N253" s="163" t="s">
        <v>3</v>
      </c>
      <c r="O253" s="148" t="s">
        <v>45</v>
      </c>
      <c r="P253" s="149">
        <f t="shared" si="2"/>
        <v>0</v>
      </c>
      <c r="Q253" s="149">
        <f t="shared" si="3"/>
        <v>0</v>
      </c>
      <c r="R253" s="149">
        <f t="shared" si="4"/>
        <v>0</v>
      </c>
      <c r="T253" s="150">
        <f t="shared" si="5"/>
        <v>0</v>
      </c>
      <c r="U253" s="150">
        <v>5.0999999999999997E-2</v>
      </c>
      <c r="V253" s="150">
        <f t="shared" si="6"/>
        <v>0.153</v>
      </c>
      <c r="W253" s="150">
        <v>0</v>
      </c>
      <c r="X253" s="151">
        <f t="shared" si="7"/>
        <v>0</v>
      </c>
      <c r="AR253" s="152" t="s">
        <v>193</v>
      </c>
      <c r="AT253" s="152" t="s">
        <v>162</v>
      </c>
      <c r="AU253" s="152" t="s">
        <v>86</v>
      </c>
      <c r="AY253" s="18" t="s">
        <v>165</v>
      </c>
      <c r="BE253" s="153">
        <f t="shared" si="8"/>
        <v>0</v>
      </c>
      <c r="BF253" s="153">
        <f t="shared" si="9"/>
        <v>0</v>
      </c>
      <c r="BG253" s="153">
        <f t="shared" si="10"/>
        <v>0</v>
      </c>
      <c r="BH253" s="153">
        <f t="shared" si="11"/>
        <v>0</v>
      </c>
      <c r="BI253" s="153">
        <f t="shared" si="12"/>
        <v>0</v>
      </c>
      <c r="BJ253" s="18" t="s">
        <v>84</v>
      </c>
      <c r="BK253" s="153">
        <f t="shared" si="13"/>
        <v>0</v>
      </c>
      <c r="BL253" s="18" t="s">
        <v>174</v>
      </c>
      <c r="BM253" s="152" t="s">
        <v>2964</v>
      </c>
    </row>
    <row r="254" spans="2:65" s="1" customFormat="1" ht="24.15" customHeight="1" x14ac:dyDescent="0.2">
      <c r="B254" s="138"/>
      <c r="C254" s="139" t="s">
        <v>356</v>
      </c>
      <c r="D254" s="139" t="s">
        <v>170</v>
      </c>
      <c r="E254" s="140" t="s">
        <v>2397</v>
      </c>
      <c r="F254" s="141" t="s">
        <v>2398</v>
      </c>
      <c r="G254" s="142" t="s">
        <v>727</v>
      </c>
      <c r="H254" s="143">
        <v>5</v>
      </c>
      <c r="I254" s="144"/>
      <c r="J254" s="144"/>
      <c r="K254" s="145">
        <f t="shared" si="1"/>
        <v>0</v>
      </c>
      <c r="L254" s="146"/>
      <c r="M254" s="33"/>
      <c r="N254" s="147" t="s">
        <v>3</v>
      </c>
      <c r="O254" s="148" t="s">
        <v>45</v>
      </c>
      <c r="P254" s="149">
        <f t="shared" si="2"/>
        <v>0</v>
      </c>
      <c r="Q254" s="149">
        <f t="shared" si="3"/>
        <v>0</v>
      </c>
      <c r="R254" s="149">
        <f t="shared" si="4"/>
        <v>0</v>
      </c>
      <c r="T254" s="150">
        <f t="shared" si="5"/>
        <v>0</v>
      </c>
      <c r="U254" s="150">
        <v>1.248E-2</v>
      </c>
      <c r="V254" s="150">
        <f t="shared" si="6"/>
        <v>6.2399999999999997E-2</v>
      </c>
      <c r="W254" s="150">
        <v>0</v>
      </c>
      <c r="X254" s="151">
        <f t="shared" si="7"/>
        <v>0</v>
      </c>
      <c r="AR254" s="152" t="s">
        <v>174</v>
      </c>
      <c r="AT254" s="152" t="s">
        <v>170</v>
      </c>
      <c r="AU254" s="152" t="s">
        <v>86</v>
      </c>
      <c r="AY254" s="18" t="s">
        <v>165</v>
      </c>
      <c r="BE254" s="153">
        <f t="shared" si="8"/>
        <v>0</v>
      </c>
      <c r="BF254" s="153">
        <f t="shared" si="9"/>
        <v>0</v>
      </c>
      <c r="BG254" s="153">
        <f t="shared" si="10"/>
        <v>0</v>
      </c>
      <c r="BH254" s="153">
        <f t="shared" si="11"/>
        <v>0</v>
      </c>
      <c r="BI254" s="153">
        <f t="shared" si="12"/>
        <v>0</v>
      </c>
      <c r="BJ254" s="18" t="s">
        <v>84</v>
      </c>
      <c r="BK254" s="153">
        <f t="shared" si="13"/>
        <v>0</v>
      </c>
      <c r="BL254" s="18" t="s">
        <v>174</v>
      </c>
      <c r="BM254" s="152" t="s">
        <v>2965</v>
      </c>
    </row>
    <row r="255" spans="2:65" s="1" customFormat="1" ht="24.15" customHeight="1" x14ac:dyDescent="0.2">
      <c r="B255" s="138"/>
      <c r="C255" s="154" t="s">
        <v>360</v>
      </c>
      <c r="D255" s="154" t="s">
        <v>162</v>
      </c>
      <c r="E255" s="155" t="s">
        <v>2400</v>
      </c>
      <c r="F255" s="156" t="s">
        <v>2401</v>
      </c>
      <c r="G255" s="157" t="s">
        <v>727</v>
      </c>
      <c r="H255" s="158">
        <v>2</v>
      </c>
      <c r="I255" s="159"/>
      <c r="J255" s="160"/>
      <c r="K255" s="161">
        <f t="shared" si="1"/>
        <v>0</v>
      </c>
      <c r="L255" s="160"/>
      <c r="M255" s="162"/>
      <c r="N255" s="163" t="s">
        <v>3</v>
      </c>
      <c r="O255" s="148" t="s">
        <v>45</v>
      </c>
      <c r="P255" s="149">
        <f t="shared" si="2"/>
        <v>0</v>
      </c>
      <c r="Q255" s="149">
        <f t="shared" si="3"/>
        <v>0</v>
      </c>
      <c r="R255" s="149">
        <f t="shared" si="4"/>
        <v>0</v>
      </c>
      <c r="T255" s="150">
        <f t="shared" si="5"/>
        <v>0</v>
      </c>
      <c r="U255" s="150">
        <v>0.58499999999999996</v>
      </c>
      <c r="V255" s="150">
        <f t="shared" si="6"/>
        <v>1.17</v>
      </c>
      <c r="W255" s="150">
        <v>0</v>
      </c>
      <c r="X255" s="151">
        <f t="shared" si="7"/>
        <v>0</v>
      </c>
      <c r="AR255" s="152" t="s">
        <v>193</v>
      </c>
      <c r="AT255" s="152" t="s">
        <v>162</v>
      </c>
      <c r="AU255" s="152" t="s">
        <v>86</v>
      </c>
      <c r="AY255" s="18" t="s">
        <v>165</v>
      </c>
      <c r="BE255" s="153">
        <f t="shared" si="8"/>
        <v>0</v>
      </c>
      <c r="BF255" s="153">
        <f t="shared" si="9"/>
        <v>0</v>
      </c>
      <c r="BG255" s="153">
        <f t="shared" si="10"/>
        <v>0</v>
      </c>
      <c r="BH255" s="153">
        <f t="shared" si="11"/>
        <v>0</v>
      </c>
      <c r="BI255" s="153">
        <f t="shared" si="12"/>
        <v>0</v>
      </c>
      <c r="BJ255" s="18" t="s">
        <v>84</v>
      </c>
      <c r="BK255" s="153">
        <f t="shared" si="13"/>
        <v>0</v>
      </c>
      <c r="BL255" s="18" t="s">
        <v>174</v>
      </c>
      <c r="BM255" s="152" t="s">
        <v>2966</v>
      </c>
    </row>
    <row r="256" spans="2:65" s="1" customFormat="1" ht="24.15" customHeight="1" x14ac:dyDescent="0.2">
      <c r="B256" s="138"/>
      <c r="C256" s="154" t="s">
        <v>364</v>
      </c>
      <c r="D256" s="154" t="s">
        <v>162</v>
      </c>
      <c r="E256" s="155" t="s">
        <v>2967</v>
      </c>
      <c r="F256" s="156" t="s">
        <v>2968</v>
      </c>
      <c r="G256" s="157" t="s">
        <v>727</v>
      </c>
      <c r="H256" s="158">
        <v>3</v>
      </c>
      <c r="I256" s="159"/>
      <c r="J256" s="160"/>
      <c r="K256" s="161">
        <f t="shared" si="1"/>
        <v>0</v>
      </c>
      <c r="L256" s="160"/>
      <c r="M256" s="162"/>
      <c r="N256" s="163" t="s">
        <v>3</v>
      </c>
      <c r="O256" s="148" t="s">
        <v>45</v>
      </c>
      <c r="P256" s="149">
        <f t="shared" si="2"/>
        <v>0</v>
      </c>
      <c r="Q256" s="149">
        <f t="shared" si="3"/>
        <v>0</v>
      </c>
      <c r="R256" s="149">
        <f t="shared" si="4"/>
        <v>0</v>
      </c>
      <c r="T256" s="150">
        <f t="shared" si="5"/>
        <v>0</v>
      </c>
      <c r="U256" s="150">
        <v>0.39300000000000002</v>
      </c>
      <c r="V256" s="150">
        <f t="shared" si="6"/>
        <v>1.179</v>
      </c>
      <c r="W256" s="150">
        <v>0</v>
      </c>
      <c r="X256" s="151">
        <f t="shared" si="7"/>
        <v>0</v>
      </c>
      <c r="AR256" s="152" t="s">
        <v>193</v>
      </c>
      <c r="AT256" s="152" t="s">
        <v>162</v>
      </c>
      <c r="AU256" s="152" t="s">
        <v>86</v>
      </c>
      <c r="AY256" s="18" t="s">
        <v>165</v>
      </c>
      <c r="BE256" s="153">
        <f t="shared" si="8"/>
        <v>0</v>
      </c>
      <c r="BF256" s="153">
        <f t="shared" si="9"/>
        <v>0</v>
      </c>
      <c r="BG256" s="153">
        <f t="shared" si="10"/>
        <v>0</v>
      </c>
      <c r="BH256" s="153">
        <f t="shared" si="11"/>
        <v>0</v>
      </c>
      <c r="BI256" s="153">
        <f t="shared" si="12"/>
        <v>0</v>
      </c>
      <c r="BJ256" s="18" t="s">
        <v>84</v>
      </c>
      <c r="BK256" s="153">
        <f t="shared" si="13"/>
        <v>0</v>
      </c>
      <c r="BL256" s="18" t="s">
        <v>174</v>
      </c>
      <c r="BM256" s="152" t="s">
        <v>2969</v>
      </c>
    </row>
    <row r="257" spans="2:65" s="1" customFormat="1" ht="24.15" customHeight="1" x14ac:dyDescent="0.2">
      <c r="B257" s="138"/>
      <c r="C257" s="139" t="s">
        <v>368</v>
      </c>
      <c r="D257" s="139" t="s">
        <v>170</v>
      </c>
      <c r="E257" s="140" t="s">
        <v>2403</v>
      </c>
      <c r="F257" s="141" t="s">
        <v>2404</v>
      </c>
      <c r="G257" s="142" t="s">
        <v>727</v>
      </c>
      <c r="H257" s="143">
        <v>3</v>
      </c>
      <c r="I257" s="144"/>
      <c r="J257" s="144"/>
      <c r="K257" s="145">
        <f t="shared" si="1"/>
        <v>0</v>
      </c>
      <c r="L257" s="146"/>
      <c r="M257" s="33"/>
      <c r="N257" s="147" t="s">
        <v>3</v>
      </c>
      <c r="O257" s="148" t="s">
        <v>45</v>
      </c>
      <c r="P257" s="149">
        <f t="shared" si="2"/>
        <v>0</v>
      </c>
      <c r="Q257" s="149">
        <f t="shared" si="3"/>
        <v>0</v>
      </c>
      <c r="R257" s="149">
        <f t="shared" si="4"/>
        <v>0</v>
      </c>
      <c r="T257" s="150">
        <f t="shared" si="5"/>
        <v>0</v>
      </c>
      <c r="U257" s="150">
        <v>2.8539999999999999E-2</v>
      </c>
      <c r="V257" s="150">
        <f t="shared" si="6"/>
        <v>8.5620000000000002E-2</v>
      </c>
      <c r="W257" s="150">
        <v>0</v>
      </c>
      <c r="X257" s="151">
        <f t="shared" si="7"/>
        <v>0</v>
      </c>
      <c r="AR257" s="152" t="s">
        <v>174</v>
      </c>
      <c r="AT257" s="152" t="s">
        <v>170</v>
      </c>
      <c r="AU257" s="152" t="s">
        <v>86</v>
      </c>
      <c r="AY257" s="18" t="s">
        <v>165</v>
      </c>
      <c r="BE257" s="153">
        <f t="shared" si="8"/>
        <v>0</v>
      </c>
      <c r="BF257" s="153">
        <f t="shared" si="9"/>
        <v>0</v>
      </c>
      <c r="BG257" s="153">
        <f t="shared" si="10"/>
        <v>0</v>
      </c>
      <c r="BH257" s="153">
        <f t="shared" si="11"/>
        <v>0</v>
      </c>
      <c r="BI257" s="153">
        <f t="shared" si="12"/>
        <v>0</v>
      </c>
      <c r="BJ257" s="18" t="s">
        <v>84</v>
      </c>
      <c r="BK257" s="153">
        <f t="shared" si="13"/>
        <v>0</v>
      </c>
      <c r="BL257" s="18" t="s">
        <v>174</v>
      </c>
      <c r="BM257" s="152" t="s">
        <v>2970</v>
      </c>
    </row>
    <row r="258" spans="2:65" s="1" customFormat="1" ht="21.75" customHeight="1" x14ac:dyDescent="0.2">
      <c r="B258" s="138"/>
      <c r="C258" s="154" t="s">
        <v>372</v>
      </c>
      <c r="D258" s="154" t="s">
        <v>162</v>
      </c>
      <c r="E258" s="155" t="s">
        <v>2406</v>
      </c>
      <c r="F258" s="156" t="s">
        <v>2407</v>
      </c>
      <c r="G258" s="157" t="s">
        <v>178</v>
      </c>
      <c r="H258" s="158">
        <v>3</v>
      </c>
      <c r="I258" s="159"/>
      <c r="J258" s="160"/>
      <c r="K258" s="161">
        <f t="shared" si="1"/>
        <v>0</v>
      </c>
      <c r="L258" s="160"/>
      <c r="M258" s="162"/>
      <c r="N258" s="163" t="s">
        <v>3</v>
      </c>
      <c r="O258" s="148" t="s">
        <v>45</v>
      </c>
      <c r="P258" s="149">
        <f t="shared" si="2"/>
        <v>0</v>
      </c>
      <c r="Q258" s="149">
        <f t="shared" si="3"/>
        <v>0</v>
      </c>
      <c r="R258" s="149">
        <f t="shared" si="4"/>
        <v>0</v>
      </c>
      <c r="T258" s="150">
        <f t="shared" si="5"/>
        <v>0</v>
      </c>
      <c r="U258" s="150">
        <v>0</v>
      </c>
      <c r="V258" s="150">
        <f t="shared" si="6"/>
        <v>0</v>
      </c>
      <c r="W258" s="150">
        <v>0</v>
      </c>
      <c r="X258" s="151">
        <f t="shared" si="7"/>
        <v>0</v>
      </c>
      <c r="AR258" s="152" t="s">
        <v>193</v>
      </c>
      <c r="AT258" s="152" t="s">
        <v>162</v>
      </c>
      <c r="AU258" s="152" t="s">
        <v>86</v>
      </c>
      <c r="AY258" s="18" t="s">
        <v>165</v>
      </c>
      <c r="BE258" s="153">
        <f t="shared" si="8"/>
        <v>0</v>
      </c>
      <c r="BF258" s="153">
        <f t="shared" si="9"/>
        <v>0</v>
      </c>
      <c r="BG258" s="153">
        <f t="shared" si="10"/>
        <v>0</v>
      </c>
      <c r="BH258" s="153">
        <f t="shared" si="11"/>
        <v>0</v>
      </c>
      <c r="BI258" s="153">
        <f t="shared" si="12"/>
        <v>0</v>
      </c>
      <c r="BJ258" s="18" t="s">
        <v>84</v>
      </c>
      <c r="BK258" s="153">
        <f t="shared" si="13"/>
        <v>0</v>
      </c>
      <c r="BL258" s="18" t="s">
        <v>174</v>
      </c>
      <c r="BM258" s="152" t="s">
        <v>2971</v>
      </c>
    </row>
    <row r="259" spans="2:65" s="1" customFormat="1" ht="24.15" customHeight="1" x14ac:dyDescent="0.2">
      <c r="B259" s="138"/>
      <c r="C259" s="139" t="s">
        <v>375</v>
      </c>
      <c r="D259" s="139" t="s">
        <v>170</v>
      </c>
      <c r="E259" s="140" t="s">
        <v>2412</v>
      </c>
      <c r="F259" s="141" t="s">
        <v>2413</v>
      </c>
      <c r="G259" s="142" t="s">
        <v>727</v>
      </c>
      <c r="H259" s="143">
        <v>3</v>
      </c>
      <c r="I259" s="144"/>
      <c r="J259" s="144"/>
      <c r="K259" s="145">
        <f t="shared" si="1"/>
        <v>0</v>
      </c>
      <c r="L259" s="146"/>
      <c r="M259" s="33"/>
      <c r="N259" s="147" t="s">
        <v>3</v>
      </c>
      <c r="O259" s="148" t="s">
        <v>45</v>
      </c>
      <c r="P259" s="149">
        <f t="shared" si="2"/>
        <v>0</v>
      </c>
      <c r="Q259" s="149">
        <f t="shared" si="3"/>
        <v>0</v>
      </c>
      <c r="R259" s="149">
        <f t="shared" si="4"/>
        <v>0</v>
      </c>
      <c r="T259" s="150">
        <f t="shared" si="5"/>
        <v>0</v>
      </c>
      <c r="U259" s="150">
        <v>0.21734000000000001</v>
      </c>
      <c r="V259" s="150">
        <f t="shared" si="6"/>
        <v>0.65202000000000004</v>
      </c>
      <c r="W259" s="150">
        <v>0</v>
      </c>
      <c r="X259" s="151">
        <f t="shared" si="7"/>
        <v>0</v>
      </c>
      <c r="AR259" s="152" t="s">
        <v>174</v>
      </c>
      <c r="AT259" s="152" t="s">
        <v>170</v>
      </c>
      <c r="AU259" s="152" t="s">
        <v>86</v>
      </c>
      <c r="AY259" s="18" t="s">
        <v>165</v>
      </c>
      <c r="BE259" s="153">
        <f t="shared" si="8"/>
        <v>0</v>
      </c>
      <c r="BF259" s="153">
        <f t="shared" si="9"/>
        <v>0</v>
      </c>
      <c r="BG259" s="153">
        <f t="shared" si="10"/>
        <v>0</v>
      </c>
      <c r="BH259" s="153">
        <f t="shared" si="11"/>
        <v>0</v>
      </c>
      <c r="BI259" s="153">
        <f t="shared" si="12"/>
        <v>0</v>
      </c>
      <c r="BJ259" s="18" t="s">
        <v>84</v>
      </c>
      <c r="BK259" s="153">
        <f t="shared" si="13"/>
        <v>0</v>
      </c>
      <c r="BL259" s="18" t="s">
        <v>174</v>
      </c>
      <c r="BM259" s="152" t="s">
        <v>2972</v>
      </c>
    </row>
    <row r="260" spans="2:65" s="1" customFormat="1" ht="24.15" customHeight="1" x14ac:dyDescent="0.2">
      <c r="B260" s="138"/>
      <c r="C260" s="154" t="s">
        <v>378</v>
      </c>
      <c r="D260" s="154" t="s">
        <v>162</v>
      </c>
      <c r="E260" s="155" t="s">
        <v>2415</v>
      </c>
      <c r="F260" s="156" t="s">
        <v>2416</v>
      </c>
      <c r="G260" s="157" t="s">
        <v>727</v>
      </c>
      <c r="H260" s="158">
        <v>3</v>
      </c>
      <c r="I260" s="159"/>
      <c r="J260" s="160"/>
      <c r="K260" s="161">
        <f t="shared" si="1"/>
        <v>0</v>
      </c>
      <c r="L260" s="160"/>
      <c r="M260" s="162"/>
      <c r="N260" s="163" t="s">
        <v>3</v>
      </c>
      <c r="O260" s="148" t="s">
        <v>45</v>
      </c>
      <c r="P260" s="149">
        <f t="shared" si="2"/>
        <v>0</v>
      </c>
      <c r="Q260" s="149">
        <f t="shared" si="3"/>
        <v>0</v>
      </c>
      <c r="R260" s="149">
        <f t="shared" si="4"/>
        <v>0</v>
      </c>
      <c r="T260" s="150">
        <f t="shared" si="5"/>
        <v>0</v>
      </c>
      <c r="U260" s="150">
        <v>0.19600000000000001</v>
      </c>
      <c r="V260" s="150">
        <f t="shared" si="6"/>
        <v>0.58800000000000008</v>
      </c>
      <c r="W260" s="150">
        <v>0</v>
      </c>
      <c r="X260" s="151">
        <f t="shared" si="7"/>
        <v>0</v>
      </c>
      <c r="AR260" s="152" t="s">
        <v>193</v>
      </c>
      <c r="AT260" s="152" t="s">
        <v>162</v>
      </c>
      <c r="AU260" s="152" t="s">
        <v>86</v>
      </c>
      <c r="AY260" s="18" t="s">
        <v>165</v>
      </c>
      <c r="BE260" s="153">
        <f t="shared" si="8"/>
        <v>0</v>
      </c>
      <c r="BF260" s="153">
        <f t="shared" si="9"/>
        <v>0</v>
      </c>
      <c r="BG260" s="153">
        <f t="shared" si="10"/>
        <v>0</v>
      </c>
      <c r="BH260" s="153">
        <f t="shared" si="11"/>
        <v>0</v>
      </c>
      <c r="BI260" s="153">
        <f t="shared" si="12"/>
        <v>0</v>
      </c>
      <c r="BJ260" s="18" t="s">
        <v>84</v>
      </c>
      <c r="BK260" s="153">
        <f t="shared" si="13"/>
        <v>0</v>
      </c>
      <c r="BL260" s="18" t="s">
        <v>174</v>
      </c>
      <c r="BM260" s="152" t="s">
        <v>2973</v>
      </c>
    </row>
    <row r="261" spans="2:65" s="1" customFormat="1" ht="16.5" customHeight="1" x14ac:dyDescent="0.2">
      <c r="B261" s="138"/>
      <c r="C261" s="139" t="s">
        <v>381</v>
      </c>
      <c r="D261" s="139" t="s">
        <v>170</v>
      </c>
      <c r="E261" s="140" t="s">
        <v>2974</v>
      </c>
      <c r="F261" s="141" t="s">
        <v>2975</v>
      </c>
      <c r="G261" s="142" t="s">
        <v>178</v>
      </c>
      <c r="H261" s="143">
        <v>1</v>
      </c>
      <c r="I261" s="144"/>
      <c r="J261" s="144"/>
      <c r="K261" s="145">
        <f t="shared" si="1"/>
        <v>0</v>
      </c>
      <c r="L261" s="146"/>
      <c r="M261" s="33"/>
      <c r="N261" s="147" t="s">
        <v>3</v>
      </c>
      <c r="O261" s="148" t="s">
        <v>45</v>
      </c>
      <c r="P261" s="149">
        <f t="shared" si="2"/>
        <v>0</v>
      </c>
      <c r="Q261" s="149">
        <f t="shared" si="3"/>
        <v>0</v>
      </c>
      <c r="R261" s="149">
        <f t="shared" si="4"/>
        <v>0</v>
      </c>
      <c r="T261" s="150">
        <f t="shared" si="5"/>
        <v>0</v>
      </c>
      <c r="U261" s="150">
        <v>0</v>
      </c>
      <c r="V261" s="150">
        <f t="shared" si="6"/>
        <v>0</v>
      </c>
      <c r="W261" s="150">
        <v>0</v>
      </c>
      <c r="X261" s="151">
        <f t="shared" si="7"/>
        <v>0</v>
      </c>
      <c r="AR261" s="152" t="s">
        <v>174</v>
      </c>
      <c r="AT261" s="152" t="s">
        <v>170</v>
      </c>
      <c r="AU261" s="152" t="s">
        <v>86</v>
      </c>
      <c r="AY261" s="18" t="s">
        <v>165</v>
      </c>
      <c r="BE261" s="153">
        <f t="shared" si="8"/>
        <v>0</v>
      </c>
      <c r="BF261" s="153">
        <f t="shared" si="9"/>
        <v>0</v>
      </c>
      <c r="BG261" s="153">
        <f t="shared" si="10"/>
        <v>0</v>
      </c>
      <c r="BH261" s="153">
        <f t="shared" si="11"/>
        <v>0</v>
      </c>
      <c r="BI261" s="153">
        <f t="shared" si="12"/>
        <v>0</v>
      </c>
      <c r="BJ261" s="18" t="s">
        <v>84</v>
      </c>
      <c r="BK261" s="153">
        <f t="shared" si="13"/>
        <v>0</v>
      </c>
      <c r="BL261" s="18" t="s">
        <v>174</v>
      </c>
      <c r="BM261" s="152" t="s">
        <v>2976</v>
      </c>
    </row>
    <row r="262" spans="2:65" s="1" customFormat="1" ht="16.5" customHeight="1" x14ac:dyDescent="0.2">
      <c r="B262" s="138"/>
      <c r="C262" s="139" t="s">
        <v>384</v>
      </c>
      <c r="D262" s="139" t="s">
        <v>170</v>
      </c>
      <c r="E262" s="140" t="s">
        <v>2977</v>
      </c>
      <c r="F262" s="141" t="s">
        <v>2978</v>
      </c>
      <c r="G262" s="142" t="s">
        <v>178</v>
      </c>
      <c r="H262" s="143">
        <v>1</v>
      </c>
      <c r="I262" s="144"/>
      <c r="J262" s="144"/>
      <c r="K262" s="145">
        <f t="shared" si="1"/>
        <v>0</v>
      </c>
      <c r="L262" s="146"/>
      <c r="M262" s="33"/>
      <c r="N262" s="147" t="s">
        <v>3</v>
      </c>
      <c r="O262" s="148" t="s">
        <v>45</v>
      </c>
      <c r="P262" s="149">
        <f t="shared" si="2"/>
        <v>0</v>
      </c>
      <c r="Q262" s="149">
        <f t="shared" si="3"/>
        <v>0</v>
      </c>
      <c r="R262" s="149">
        <f t="shared" si="4"/>
        <v>0</v>
      </c>
      <c r="T262" s="150">
        <f t="shared" si="5"/>
        <v>0</v>
      </c>
      <c r="U262" s="150">
        <v>0</v>
      </c>
      <c r="V262" s="150">
        <f t="shared" si="6"/>
        <v>0</v>
      </c>
      <c r="W262" s="150">
        <v>0</v>
      </c>
      <c r="X262" s="151">
        <f t="shared" si="7"/>
        <v>0</v>
      </c>
      <c r="AR262" s="152" t="s">
        <v>174</v>
      </c>
      <c r="AT262" s="152" t="s">
        <v>170</v>
      </c>
      <c r="AU262" s="152" t="s">
        <v>86</v>
      </c>
      <c r="AY262" s="18" t="s">
        <v>165</v>
      </c>
      <c r="BE262" s="153">
        <f t="shared" si="8"/>
        <v>0</v>
      </c>
      <c r="BF262" s="153">
        <f t="shared" si="9"/>
        <v>0</v>
      </c>
      <c r="BG262" s="153">
        <f t="shared" si="10"/>
        <v>0</v>
      </c>
      <c r="BH262" s="153">
        <f t="shared" si="11"/>
        <v>0</v>
      </c>
      <c r="BI262" s="153">
        <f t="shared" si="12"/>
        <v>0</v>
      </c>
      <c r="BJ262" s="18" t="s">
        <v>84</v>
      </c>
      <c r="BK262" s="153">
        <f t="shared" si="13"/>
        <v>0</v>
      </c>
      <c r="BL262" s="18" t="s">
        <v>174</v>
      </c>
      <c r="BM262" s="152" t="s">
        <v>2979</v>
      </c>
    </row>
    <row r="263" spans="2:65" s="1" customFormat="1" ht="24.15" customHeight="1" x14ac:dyDescent="0.2">
      <c r="B263" s="138"/>
      <c r="C263" s="139" t="s">
        <v>387</v>
      </c>
      <c r="D263" s="139" t="s">
        <v>170</v>
      </c>
      <c r="E263" s="140" t="s">
        <v>2980</v>
      </c>
      <c r="F263" s="141" t="s">
        <v>2981</v>
      </c>
      <c r="G263" s="142" t="s">
        <v>178</v>
      </c>
      <c r="H263" s="143">
        <v>1</v>
      </c>
      <c r="I263" s="144"/>
      <c r="J263" s="144"/>
      <c r="K263" s="145">
        <f t="shared" si="1"/>
        <v>0</v>
      </c>
      <c r="L263" s="146"/>
      <c r="M263" s="33"/>
      <c r="N263" s="147" t="s">
        <v>3</v>
      </c>
      <c r="O263" s="148" t="s">
        <v>45</v>
      </c>
      <c r="P263" s="149">
        <f t="shared" si="2"/>
        <v>0</v>
      </c>
      <c r="Q263" s="149">
        <f t="shared" si="3"/>
        <v>0</v>
      </c>
      <c r="R263" s="149">
        <f t="shared" si="4"/>
        <v>0</v>
      </c>
      <c r="T263" s="150">
        <f t="shared" si="5"/>
        <v>0</v>
      </c>
      <c r="U263" s="150">
        <v>0</v>
      </c>
      <c r="V263" s="150">
        <f t="shared" si="6"/>
        <v>0</v>
      </c>
      <c r="W263" s="150">
        <v>0</v>
      </c>
      <c r="X263" s="151">
        <f t="shared" si="7"/>
        <v>0</v>
      </c>
      <c r="AR263" s="152" t="s">
        <v>174</v>
      </c>
      <c r="AT263" s="152" t="s">
        <v>170</v>
      </c>
      <c r="AU263" s="152" t="s">
        <v>86</v>
      </c>
      <c r="AY263" s="18" t="s">
        <v>165</v>
      </c>
      <c r="BE263" s="153">
        <f t="shared" si="8"/>
        <v>0</v>
      </c>
      <c r="BF263" s="153">
        <f t="shared" si="9"/>
        <v>0</v>
      </c>
      <c r="BG263" s="153">
        <f t="shared" si="10"/>
        <v>0</v>
      </c>
      <c r="BH263" s="153">
        <f t="shared" si="11"/>
        <v>0</v>
      </c>
      <c r="BI263" s="153">
        <f t="shared" si="12"/>
        <v>0</v>
      </c>
      <c r="BJ263" s="18" t="s">
        <v>84</v>
      </c>
      <c r="BK263" s="153">
        <f t="shared" si="13"/>
        <v>0</v>
      </c>
      <c r="BL263" s="18" t="s">
        <v>174</v>
      </c>
      <c r="BM263" s="152" t="s">
        <v>2982</v>
      </c>
    </row>
    <row r="264" spans="2:65" s="1" customFormat="1" ht="16.5" customHeight="1" x14ac:dyDescent="0.2">
      <c r="B264" s="138"/>
      <c r="C264" s="139" t="s">
        <v>390</v>
      </c>
      <c r="D264" s="139" t="s">
        <v>170</v>
      </c>
      <c r="E264" s="140" t="s">
        <v>2983</v>
      </c>
      <c r="F264" s="141" t="s">
        <v>2984</v>
      </c>
      <c r="G264" s="142" t="s">
        <v>310</v>
      </c>
      <c r="H264" s="143">
        <v>1</v>
      </c>
      <c r="I264" s="144"/>
      <c r="J264" s="144"/>
      <c r="K264" s="145">
        <f t="shared" si="1"/>
        <v>0</v>
      </c>
      <c r="L264" s="146"/>
      <c r="M264" s="33"/>
      <c r="N264" s="147" t="s">
        <v>3</v>
      </c>
      <c r="O264" s="148" t="s">
        <v>45</v>
      </c>
      <c r="P264" s="149">
        <f t="shared" si="2"/>
        <v>0</v>
      </c>
      <c r="Q264" s="149">
        <f t="shared" si="3"/>
        <v>0</v>
      </c>
      <c r="R264" s="149">
        <f t="shared" si="4"/>
        <v>0</v>
      </c>
      <c r="T264" s="150">
        <f t="shared" si="5"/>
        <v>0</v>
      </c>
      <c r="U264" s="150">
        <v>0</v>
      </c>
      <c r="V264" s="150">
        <f t="shared" si="6"/>
        <v>0</v>
      </c>
      <c r="W264" s="150">
        <v>0</v>
      </c>
      <c r="X264" s="151">
        <f t="shared" si="7"/>
        <v>0</v>
      </c>
      <c r="AR264" s="152" t="s">
        <v>174</v>
      </c>
      <c r="AT264" s="152" t="s">
        <v>170</v>
      </c>
      <c r="AU264" s="152" t="s">
        <v>86</v>
      </c>
      <c r="AY264" s="18" t="s">
        <v>165</v>
      </c>
      <c r="BE264" s="153">
        <f t="shared" si="8"/>
        <v>0</v>
      </c>
      <c r="BF264" s="153">
        <f t="shared" si="9"/>
        <v>0</v>
      </c>
      <c r="BG264" s="153">
        <f t="shared" si="10"/>
        <v>0</v>
      </c>
      <c r="BH264" s="153">
        <f t="shared" si="11"/>
        <v>0</v>
      </c>
      <c r="BI264" s="153">
        <f t="shared" si="12"/>
        <v>0</v>
      </c>
      <c r="BJ264" s="18" t="s">
        <v>84</v>
      </c>
      <c r="BK264" s="153">
        <f t="shared" si="13"/>
        <v>0</v>
      </c>
      <c r="BL264" s="18" t="s">
        <v>174</v>
      </c>
      <c r="BM264" s="152" t="s">
        <v>2985</v>
      </c>
    </row>
    <row r="265" spans="2:65" s="1" customFormat="1" ht="16.5" customHeight="1" x14ac:dyDescent="0.2">
      <c r="B265" s="138"/>
      <c r="C265" s="139" t="s">
        <v>394</v>
      </c>
      <c r="D265" s="139" t="s">
        <v>170</v>
      </c>
      <c r="E265" s="140" t="s">
        <v>2986</v>
      </c>
      <c r="F265" s="141" t="s">
        <v>2987</v>
      </c>
      <c r="G265" s="142" t="s">
        <v>173</v>
      </c>
      <c r="H265" s="143">
        <v>150</v>
      </c>
      <c r="I265" s="144"/>
      <c r="J265" s="144"/>
      <c r="K265" s="145">
        <f t="shared" si="1"/>
        <v>0</v>
      </c>
      <c r="L265" s="146"/>
      <c r="M265" s="33"/>
      <c r="N265" s="147" t="s">
        <v>3</v>
      </c>
      <c r="O265" s="148" t="s">
        <v>45</v>
      </c>
      <c r="P265" s="149">
        <f t="shared" si="2"/>
        <v>0</v>
      </c>
      <c r="Q265" s="149">
        <f t="shared" si="3"/>
        <v>0</v>
      </c>
      <c r="R265" s="149">
        <f t="shared" si="4"/>
        <v>0</v>
      </c>
      <c r="T265" s="150">
        <f t="shared" si="5"/>
        <v>0</v>
      </c>
      <c r="U265" s="150">
        <v>1.9000000000000001E-4</v>
      </c>
      <c r="V265" s="150">
        <f t="shared" si="6"/>
        <v>2.8500000000000001E-2</v>
      </c>
      <c r="W265" s="150">
        <v>0</v>
      </c>
      <c r="X265" s="151">
        <f t="shared" si="7"/>
        <v>0</v>
      </c>
      <c r="AR265" s="152" t="s">
        <v>174</v>
      </c>
      <c r="AT265" s="152" t="s">
        <v>170</v>
      </c>
      <c r="AU265" s="152" t="s">
        <v>86</v>
      </c>
      <c r="AY265" s="18" t="s">
        <v>165</v>
      </c>
      <c r="BE265" s="153">
        <f t="shared" si="8"/>
        <v>0</v>
      </c>
      <c r="BF265" s="153">
        <f t="shared" si="9"/>
        <v>0</v>
      </c>
      <c r="BG265" s="153">
        <f t="shared" si="10"/>
        <v>0</v>
      </c>
      <c r="BH265" s="153">
        <f t="shared" si="11"/>
        <v>0</v>
      </c>
      <c r="BI265" s="153">
        <f t="shared" si="12"/>
        <v>0</v>
      </c>
      <c r="BJ265" s="18" t="s">
        <v>84</v>
      </c>
      <c r="BK265" s="153">
        <f t="shared" si="13"/>
        <v>0</v>
      </c>
      <c r="BL265" s="18" t="s">
        <v>174</v>
      </c>
      <c r="BM265" s="152" t="s">
        <v>2988</v>
      </c>
    </row>
    <row r="266" spans="2:65" s="12" customFormat="1" x14ac:dyDescent="0.2">
      <c r="B266" s="164"/>
      <c r="D266" s="165" t="s">
        <v>603</v>
      </c>
      <c r="E266" s="166" t="s">
        <v>3</v>
      </c>
      <c r="F266" s="167" t="s">
        <v>2989</v>
      </c>
      <c r="H266" s="168">
        <v>150</v>
      </c>
      <c r="I266" s="169"/>
      <c r="J266" s="169"/>
      <c r="M266" s="164"/>
      <c r="N266" s="170"/>
      <c r="X266" s="171"/>
      <c r="AT266" s="166" t="s">
        <v>603</v>
      </c>
      <c r="AU266" s="166" t="s">
        <v>86</v>
      </c>
      <c r="AV266" s="12" t="s">
        <v>86</v>
      </c>
      <c r="AW266" s="12" t="s">
        <v>5</v>
      </c>
      <c r="AX266" s="12" t="s">
        <v>84</v>
      </c>
      <c r="AY266" s="166" t="s">
        <v>165</v>
      </c>
    </row>
    <row r="267" spans="2:65" s="1" customFormat="1" ht="21.75" customHeight="1" x14ac:dyDescent="0.2">
      <c r="B267" s="138"/>
      <c r="C267" s="139" t="s">
        <v>398</v>
      </c>
      <c r="D267" s="139" t="s">
        <v>170</v>
      </c>
      <c r="E267" s="140" t="s">
        <v>2990</v>
      </c>
      <c r="F267" s="141" t="s">
        <v>2991</v>
      </c>
      <c r="G267" s="142" t="s">
        <v>173</v>
      </c>
      <c r="H267" s="143">
        <v>71</v>
      </c>
      <c r="I267" s="144"/>
      <c r="J267" s="144"/>
      <c r="K267" s="145">
        <f>ROUND(P267*H267,2)</f>
        <v>0</v>
      </c>
      <c r="L267" s="146"/>
      <c r="M267" s="33"/>
      <c r="N267" s="147" t="s">
        <v>3</v>
      </c>
      <c r="O267" s="148" t="s">
        <v>45</v>
      </c>
      <c r="P267" s="149">
        <f>I267+J267</f>
        <v>0</v>
      </c>
      <c r="Q267" s="149">
        <f>ROUND(I267*H267,2)</f>
        <v>0</v>
      </c>
      <c r="R267" s="149">
        <f>ROUND(J267*H267,2)</f>
        <v>0</v>
      </c>
      <c r="T267" s="150">
        <f>S267*H267</f>
        <v>0</v>
      </c>
      <c r="U267" s="150">
        <v>6.9999999999999994E-5</v>
      </c>
      <c r="V267" s="150">
        <f>U267*H267</f>
        <v>4.9699999999999996E-3</v>
      </c>
      <c r="W267" s="150">
        <v>0</v>
      </c>
      <c r="X267" s="151">
        <f>W267*H267</f>
        <v>0</v>
      </c>
      <c r="AR267" s="152" t="s">
        <v>174</v>
      </c>
      <c r="AT267" s="152" t="s">
        <v>170</v>
      </c>
      <c r="AU267" s="152" t="s">
        <v>86</v>
      </c>
      <c r="AY267" s="18" t="s">
        <v>165</v>
      </c>
      <c r="BE267" s="153">
        <f>IF(O267="základní",K267,0)</f>
        <v>0</v>
      </c>
      <c r="BF267" s="153">
        <f>IF(O267="snížená",K267,0)</f>
        <v>0</v>
      </c>
      <c r="BG267" s="153">
        <f>IF(O267="zákl. přenesená",K267,0)</f>
        <v>0</v>
      </c>
      <c r="BH267" s="153">
        <f>IF(O267="sníž. přenesená",K267,0)</f>
        <v>0</v>
      </c>
      <c r="BI267" s="153">
        <f>IF(O267="nulová",K267,0)</f>
        <v>0</v>
      </c>
      <c r="BJ267" s="18" t="s">
        <v>84</v>
      </c>
      <c r="BK267" s="153">
        <f>ROUND(P267*H267,2)</f>
        <v>0</v>
      </c>
      <c r="BL267" s="18" t="s">
        <v>174</v>
      </c>
      <c r="BM267" s="152" t="s">
        <v>2992</v>
      </c>
    </row>
    <row r="268" spans="2:65" s="1" customFormat="1" ht="21.75" customHeight="1" x14ac:dyDescent="0.2">
      <c r="B268" s="138"/>
      <c r="C268" s="139" t="s">
        <v>402</v>
      </c>
      <c r="D268" s="139" t="s">
        <v>170</v>
      </c>
      <c r="E268" s="140" t="s">
        <v>2422</v>
      </c>
      <c r="F268" s="141" t="s">
        <v>2423</v>
      </c>
      <c r="G268" s="142" t="s">
        <v>173</v>
      </c>
      <c r="H268" s="143">
        <v>110</v>
      </c>
      <c r="I268" s="144"/>
      <c r="J268" s="144"/>
      <c r="K268" s="145">
        <f>ROUND(P268*H268,2)</f>
        <v>0</v>
      </c>
      <c r="L268" s="146"/>
      <c r="M268" s="33"/>
      <c r="N268" s="147" t="s">
        <v>3</v>
      </c>
      <c r="O268" s="148" t="s">
        <v>45</v>
      </c>
      <c r="P268" s="149">
        <f>I268+J268</f>
        <v>0</v>
      </c>
      <c r="Q268" s="149">
        <f>ROUND(I268*H268,2)</f>
        <v>0</v>
      </c>
      <c r="R268" s="149">
        <f>ROUND(J268*H268,2)</f>
        <v>0</v>
      </c>
      <c r="T268" s="150">
        <f>S268*H268</f>
        <v>0</v>
      </c>
      <c r="U268" s="150">
        <v>1.2999999999999999E-4</v>
      </c>
      <c r="V268" s="150">
        <f>U268*H268</f>
        <v>1.4299999999999998E-2</v>
      </c>
      <c r="W268" s="150">
        <v>0</v>
      </c>
      <c r="X268" s="151">
        <f>W268*H268</f>
        <v>0</v>
      </c>
      <c r="AR268" s="152" t="s">
        <v>174</v>
      </c>
      <c r="AT268" s="152" t="s">
        <v>170</v>
      </c>
      <c r="AU268" s="152" t="s">
        <v>86</v>
      </c>
      <c r="AY268" s="18" t="s">
        <v>165</v>
      </c>
      <c r="BE268" s="153">
        <f>IF(O268="základní",K268,0)</f>
        <v>0</v>
      </c>
      <c r="BF268" s="153">
        <f>IF(O268="snížená",K268,0)</f>
        <v>0</v>
      </c>
      <c r="BG268" s="153">
        <f>IF(O268="zákl. přenesená",K268,0)</f>
        <v>0</v>
      </c>
      <c r="BH268" s="153">
        <f>IF(O268="sníž. přenesená",K268,0)</f>
        <v>0</v>
      </c>
      <c r="BI268" s="153">
        <f>IF(O268="nulová",K268,0)</f>
        <v>0</v>
      </c>
      <c r="BJ268" s="18" t="s">
        <v>84</v>
      </c>
      <c r="BK268" s="153">
        <f>ROUND(P268*H268,2)</f>
        <v>0</v>
      </c>
      <c r="BL268" s="18" t="s">
        <v>174</v>
      </c>
      <c r="BM268" s="152" t="s">
        <v>2993</v>
      </c>
    </row>
    <row r="269" spans="2:65" s="12" customFormat="1" x14ac:dyDescent="0.2">
      <c r="B269" s="164"/>
      <c r="D269" s="165" t="s">
        <v>603</v>
      </c>
      <c r="E269" s="166" t="s">
        <v>3</v>
      </c>
      <c r="F269" s="167" t="s">
        <v>2994</v>
      </c>
      <c r="H269" s="168">
        <v>65</v>
      </c>
      <c r="I269" s="169"/>
      <c r="J269" s="169"/>
      <c r="M269" s="164"/>
      <c r="N269" s="170"/>
      <c r="X269" s="171"/>
      <c r="AT269" s="166" t="s">
        <v>603</v>
      </c>
      <c r="AU269" s="166" t="s">
        <v>86</v>
      </c>
      <c r="AV269" s="12" t="s">
        <v>86</v>
      </c>
      <c r="AW269" s="12" t="s">
        <v>5</v>
      </c>
      <c r="AX269" s="12" t="s">
        <v>76</v>
      </c>
      <c r="AY269" s="166" t="s">
        <v>165</v>
      </c>
    </row>
    <row r="270" spans="2:65" s="12" customFormat="1" x14ac:dyDescent="0.2">
      <c r="B270" s="164"/>
      <c r="D270" s="165" t="s">
        <v>603</v>
      </c>
      <c r="E270" s="166" t="s">
        <v>3</v>
      </c>
      <c r="F270" s="167" t="s">
        <v>2995</v>
      </c>
      <c r="H270" s="168">
        <v>45</v>
      </c>
      <c r="I270" s="169"/>
      <c r="J270" s="169"/>
      <c r="M270" s="164"/>
      <c r="N270" s="170"/>
      <c r="X270" s="171"/>
      <c r="AT270" s="166" t="s">
        <v>603</v>
      </c>
      <c r="AU270" s="166" t="s">
        <v>86</v>
      </c>
      <c r="AV270" s="12" t="s">
        <v>86</v>
      </c>
      <c r="AW270" s="12" t="s">
        <v>5</v>
      </c>
      <c r="AX270" s="12" t="s">
        <v>76</v>
      </c>
      <c r="AY270" s="166" t="s">
        <v>165</v>
      </c>
    </row>
    <row r="271" spans="2:65" s="13" customFormat="1" x14ac:dyDescent="0.2">
      <c r="B271" s="172"/>
      <c r="D271" s="165" t="s">
        <v>603</v>
      </c>
      <c r="E271" s="173" t="s">
        <v>3</v>
      </c>
      <c r="F271" s="174" t="s">
        <v>606</v>
      </c>
      <c r="H271" s="175">
        <v>110</v>
      </c>
      <c r="I271" s="176"/>
      <c r="J271" s="176"/>
      <c r="M271" s="172"/>
      <c r="N271" s="177"/>
      <c r="X271" s="178"/>
      <c r="AT271" s="173" t="s">
        <v>603</v>
      </c>
      <c r="AU271" s="173" t="s">
        <v>86</v>
      </c>
      <c r="AV271" s="13" t="s">
        <v>174</v>
      </c>
      <c r="AW271" s="13" t="s">
        <v>5</v>
      </c>
      <c r="AX271" s="13" t="s">
        <v>84</v>
      </c>
      <c r="AY271" s="173" t="s">
        <v>165</v>
      </c>
    </row>
    <row r="272" spans="2:65" s="1" customFormat="1" ht="16.5" customHeight="1" x14ac:dyDescent="0.2">
      <c r="B272" s="138"/>
      <c r="C272" s="139" t="s">
        <v>406</v>
      </c>
      <c r="D272" s="139" t="s">
        <v>170</v>
      </c>
      <c r="E272" s="140" t="s">
        <v>2434</v>
      </c>
      <c r="F272" s="141" t="s">
        <v>2435</v>
      </c>
      <c r="G272" s="142" t="s">
        <v>178</v>
      </c>
      <c r="H272" s="143">
        <v>1</v>
      </c>
      <c r="I272" s="144"/>
      <c r="J272" s="144"/>
      <c r="K272" s="145">
        <f>ROUND(P272*H272,2)</f>
        <v>0</v>
      </c>
      <c r="L272" s="146"/>
      <c r="M272" s="33"/>
      <c r="N272" s="147" t="s">
        <v>3</v>
      </c>
      <c r="O272" s="148" t="s">
        <v>45</v>
      </c>
      <c r="P272" s="149">
        <f>I272+J272</f>
        <v>0</v>
      </c>
      <c r="Q272" s="149">
        <f>ROUND(I272*H272,2)</f>
        <v>0</v>
      </c>
      <c r="R272" s="149">
        <f>ROUND(J272*H272,2)</f>
        <v>0</v>
      </c>
      <c r="T272" s="150">
        <f>S272*H272</f>
        <v>0</v>
      </c>
      <c r="U272" s="150">
        <v>0</v>
      </c>
      <c r="V272" s="150">
        <f>U272*H272</f>
        <v>0</v>
      </c>
      <c r="W272" s="150">
        <v>0</v>
      </c>
      <c r="X272" s="151">
        <f>W272*H272</f>
        <v>0</v>
      </c>
      <c r="AR272" s="152" t="s">
        <v>2429</v>
      </c>
      <c r="AT272" s="152" t="s">
        <v>170</v>
      </c>
      <c r="AU272" s="152" t="s">
        <v>86</v>
      </c>
      <c r="AY272" s="18" t="s">
        <v>165</v>
      </c>
      <c r="BE272" s="153">
        <f>IF(O272="základní",K272,0)</f>
        <v>0</v>
      </c>
      <c r="BF272" s="153">
        <f>IF(O272="snížená",K272,0)</f>
        <v>0</v>
      </c>
      <c r="BG272" s="153">
        <f>IF(O272="zákl. přenesená",K272,0)</f>
        <v>0</v>
      </c>
      <c r="BH272" s="153">
        <f>IF(O272="sníž. přenesená",K272,0)</f>
        <v>0</v>
      </c>
      <c r="BI272" s="153">
        <f>IF(O272="nulová",K272,0)</f>
        <v>0</v>
      </c>
      <c r="BJ272" s="18" t="s">
        <v>84</v>
      </c>
      <c r="BK272" s="153">
        <f>ROUND(P272*H272,2)</f>
        <v>0</v>
      </c>
      <c r="BL272" s="18" t="s">
        <v>2429</v>
      </c>
      <c r="BM272" s="152" t="s">
        <v>2996</v>
      </c>
    </row>
    <row r="273" spans="2:65" s="1" customFormat="1" ht="16.5" customHeight="1" x14ac:dyDescent="0.2">
      <c r="B273" s="138"/>
      <c r="C273" s="139" t="s">
        <v>408</v>
      </c>
      <c r="D273" s="139" t="s">
        <v>170</v>
      </c>
      <c r="E273" s="140" t="s">
        <v>2437</v>
      </c>
      <c r="F273" s="141" t="s">
        <v>2438</v>
      </c>
      <c r="G273" s="142" t="s">
        <v>178</v>
      </c>
      <c r="H273" s="143">
        <v>1</v>
      </c>
      <c r="I273" s="144"/>
      <c r="J273" s="144"/>
      <c r="K273" s="145">
        <f>ROUND(P273*H273,2)</f>
        <v>0</v>
      </c>
      <c r="L273" s="146"/>
      <c r="M273" s="33"/>
      <c r="N273" s="147" t="s">
        <v>3</v>
      </c>
      <c r="O273" s="148" t="s">
        <v>45</v>
      </c>
      <c r="P273" s="149">
        <f>I273+J273</f>
        <v>0</v>
      </c>
      <c r="Q273" s="149">
        <f>ROUND(I273*H273,2)</f>
        <v>0</v>
      </c>
      <c r="R273" s="149">
        <f>ROUND(J273*H273,2)</f>
        <v>0</v>
      </c>
      <c r="T273" s="150">
        <f>S273*H273</f>
        <v>0</v>
      </c>
      <c r="U273" s="150">
        <v>0</v>
      </c>
      <c r="V273" s="150">
        <f>U273*H273</f>
        <v>0</v>
      </c>
      <c r="W273" s="150">
        <v>0</v>
      </c>
      <c r="X273" s="151">
        <f>W273*H273</f>
        <v>0</v>
      </c>
      <c r="AR273" s="152" t="s">
        <v>2429</v>
      </c>
      <c r="AT273" s="152" t="s">
        <v>170</v>
      </c>
      <c r="AU273" s="152" t="s">
        <v>86</v>
      </c>
      <c r="AY273" s="18" t="s">
        <v>165</v>
      </c>
      <c r="BE273" s="153">
        <f>IF(O273="základní",K273,0)</f>
        <v>0</v>
      </c>
      <c r="BF273" s="153">
        <f>IF(O273="snížená",K273,0)</f>
        <v>0</v>
      </c>
      <c r="BG273" s="153">
        <f>IF(O273="zákl. přenesená",K273,0)</f>
        <v>0</v>
      </c>
      <c r="BH273" s="153">
        <f>IF(O273="sníž. přenesená",K273,0)</f>
        <v>0</v>
      </c>
      <c r="BI273" s="153">
        <f>IF(O273="nulová",K273,0)</f>
        <v>0</v>
      </c>
      <c r="BJ273" s="18" t="s">
        <v>84</v>
      </c>
      <c r="BK273" s="153">
        <f>ROUND(P273*H273,2)</f>
        <v>0</v>
      </c>
      <c r="BL273" s="18" t="s">
        <v>2429</v>
      </c>
      <c r="BM273" s="152" t="s">
        <v>2997</v>
      </c>
    </row>
    <row r="274" spans="2:65" s="11" customFormat="1" ht="22.75" customHeight="1" x14ac:dyDescent="0.25">
      <c r="B274" s="125"/>
      <c r="D274" s="126" t="s">
        <v>75</v>
      </c>
      <c r="E274" s="136" t="s">
        <v>2998</v>
      </c>
      <c r="F274" s="136" t="s">
        <v>2157</v>
      </c>
      <c r="I274" s="128"/>
      <c r="J274" s="128"/>
      <c r="K274" s="137">
        <f>BK274</f>
        <v>0</v>
      </c>
      <c r="M274" s="125"/>
      <c r="N274" s="130"/>
      <c r="Q274" s="131">
        <f>SUM(Q275:Q276)</f>
        <v>0</v>
      </c>
      <c r="R274" s="131">
        <f>SUM(R275:R276)</f>
        <v>0</v>
      </c>
      <c r="T274" s="132">
        <f>SUM(T275:T276)</f>
        <v>0</v>
      </c>
      <c r="V274" s="132">
        <f>SUM(V275:V276)</f>
        <v>0</v>
      </c>
      <c r="X274" s="133">
        <f>SUM(X275:X276)</f>
        <v>0</v>
      </c>
      <c r="AR274" s="126" t="s">
        <v>84</v>
      </c>
      <c r="AT274" s="134" t="s">
        <v>75</v>
      </c>
      <c r="AU274" s="134" t="s">
        <v>84</v>
      </c>
      <c r="AY274" s="126" t="s">
        <v>165</v>
      </c>
      <c r="BK274" s="135">
        <f>SUM(BK275:BK276)</f>
        <v>0</v>
      </c>
    </row>
    <row r="275" spans="2:65" s="1" customFormat="1" ht="49" customHeight="1" x14ac:dyDescent="0.2">
      <c r="B275" s="138"/>
      <c r="C275" s="139" t="s">
        <v>410</v>
      </c>
      <c r="D275" s="139" t="s">
        <v>170</v>
      </c>
      <c r="E275" s="140" t="s">
        <v>2999</v>
      </c>
      <c r="F275" s="141" t="s">
        <v>3000</v>
      </c>
      <c r="G275" s="142" t="s">
        <v>1366</v>
      </c>
      <c r="H275" s="143">
        <v>199.75</v>
      </c>
      <c r="I275" s="144"/>
      <c r="J275" s="144"/>
      <c r="K275" s="145">
        <f>ROUND(P275*H275,2)</f>
        <v>0</v>
      </c>
      <c r="L275" s="146"/>
      <c r="M275" s="33"/>
      <c r="N275" s="147" t="s">
        <v>3</v>
      </c>
      <c r="O275" s="148" t="s">
        <v>45</v>
      </c>
      <c r="P275" s="149">
        <f>I275+J275</f>
        <v>0</v>
      </c>
      <c r="Q275" s="149">
        <f>ROUND(I275*H275,2)</f>
        <v>0</v>
      </c>
      <c r="R275" s="149">
        <f>ROUND(J275*H275,2)</f>
        <v>0</v>
      </c>
      <c r="T275" s="150">
        <f>S275*H275</f>
        <v>0</v>
      </c>
      <c r="U275" s="150">
        <v>0</v>
      </c>
      <c r="V275" s="150">
        <f>U275*H275</f>
        <v>0</v>
      </c>
      <c r="W275" s="150">
        <v>0</v>
      </c>
      <c r="X275" s="151">
        <f>W275*H275</f>
        <v>0</v>
      </c>
      <c r="AR275" s="152" t="s">
        <v>174</v>
      </c>
      <c r="AT275" s="152" t="s">
        <v>170</v>
      </c>
      <c r="AU275" s="152" t="s">
        <v>86</v>
      </c>
      <c r="AY275" s="18" t="s">
        <v>165</v>
      </c>
      <c r="BE275" s="153">
        <f>IF(O275="základní",K275,0)</f>
        <v>0</v>
      </c>
      <c r="BF275" s="153">
        <f>IF(O275="snížená",K275,0)</f>
        <v>0</v>
      </c>
      <c r="BG275" s="153">
        <f>IF(O275="zákl. přenesená",K275,0)</f>
        <v>0</v>
      </c>
      <c r="BH275" s="153">
        <f>IF(O275="sníž. přenesená",K275,0)</f>
        <v>0</v>
      </c>
      <c r="BI275" s="153">
        <f>IF(O275="nulová",K275,0)</f>
        <v>0</v>
      </c>
      <c r="BJ275" s="18" t="s">
        <v>84</v>
      </c>
      <c r="BK275" s="153">
        <f>ROUND(P275*H275,2)</f>
        <v>0</v>
      </c>
      <c r="BL275" s="18" t="s">
        <v>174</v>
      </c>
      <c r="BM275" s="152" t="s">
        <v>3001</v>
      </c>
    </row>
    <row r="276" spans="2:65" s="1" customFormat="1" ht="24.15" customHeight="1" x14ac:dyDescent="0.2">
      <c r="B276" s="138"/>
      <c r="C276" s="139" t="s">
        <v>412</v>
      </c>
      <c r="D276" s="139" t="s">
        <v>170</v>
      </c>
      <c r="E276" s="140" t="s">
        <v>2441</v>
      </c>
      <c r="F276" s="141" t="s">
        <v>2442</v>
      </c>
      <c r="G276" s="142" t="s">
        <v>1366</v>
      </c>
      <c r="H276" s="143">
        <v>68.25</v>
      </c>
      <c r="I276" s="144"/>
      <c r="J276" s="144"/>
      <c r="K276" s="145">
        <f>ROUND(P276*H276,2)</f>
        <v>0</v>
      </c>
      <c r="L276" s="146"/>
      <c r="M276" s="33"/>
      <c r="N276" s="179" t="s">
        <v>3</v>
      </c>
      <c r="O276" s="180" t="s">
        <v>45</v>
      </c>
      <c r="P276" s="181">
        <f>I276+J276</f>
        <v>0</v>
      </c>
      <c r="Q276" s="181">
        <f>ROUND(I276*H276,2)</f>
        <v>0</v>
      </c>
      <c r="R276" s="181">
        <f>ROUND(J276*H276,2)</f>
        <v>0</v>
      </c>
      <c r="S276" s="182"/>
      <c r="T276" s="183">
        <f>S276*H276</f>
        <v>0</v>
      </c>
      <c r="U276" s="183">
        <v>0</v>
      </c>
      <c r="V276" s="183">
        <f>U276*H276</f>
        <v>0</v>
      </c>
      <c r="W276" s="183">
        <v>0</v>
      </c>
      <c r="X276" s="184">
        <f>W276*H276</f>
        <v>0</v>
      </c>
      <c r="AR276" s="152" t="s">
        <v>174</v>
      </c>
      <c r="AT276" s="152" t="s">
        <v>170</v>
      </c>
      <c r="AU276" s="152" t="s">
        <v>86</v>
      </c>
      <c r="AY276" s="18" t="s">
        <v>165</v>
      </c>
      <c r="BE276" s="153">
        <f>IF(O276="základní",K276,0)</f>
        <v>0</v>
      </c>
      <c r="BF276" s="153">
        <f>IF(O276="snížená",K276,0)</f>
        <v>0</v>
      </c>
      <c r="BG276" s="153">
        <f>IF(O276="zákl. přenesená",K276,0)</f>
        <v>0</v>
      </c>
      <c r="BH276" s="153">
        <f>IF(O276="sníž. přenesená",K276,0)</f>
        <v>0</v>
      </c>
      <c r="BI276" s="153">
        <f>IF(O276="nulová",K276,0)</f>
        <v>0</v>
      </c>
      <c r="BJ276" s="18" t="s">
        <v>84</v>
      </c>
      <c r="BK276" s="153">
        <f>ROUND(P276*H276,2)</f>
        <v>0</v>
      </c>
      <c r="BL276" s="18" t="s">
        <v>174</v>
      </c>
      <c r="BM276" s="152" t="s">
        <v>3002</v>
      </c>
    </row>
    <row r="277" spans="2:65" s="1" customFormat="1" ht="6.9" customHeight="1" x14ac:dyDescent="0.2">
      <c r="B277" s="42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33"/>
    </row>
  </sheetData>
  <autoFilter ref="C92:L276" xr:uid="{00000000-0009-0000-0000-000008000000}"/>
  <mergeCells count="12">
    <mergeCell ref="E85:H85"/>
    <mergeCell ref="M2:Z2"/>
    <mergeCell ref="E52:H52"/>
    <mergeCell ref="E54:H54"/>
    <mergeCell ref="E56:H56"/>
    <mergeCell ref="E81:H81"/>
    <mergeCell ref="E83:H83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27</vt:i4>
      </vt:variant>
    </vt:vector>
  </HeadingPairs>
  <TitlesOfParts>
    <vt:vector size="41" baseType="lpstr">
      <vt:lpstr>Rekapitulace stavby</vt:lpstr>
      <vt:lpstr>IO 01 - Elektroinstalace ...</vt:lpstr>
      <vt:lpstr>IO 02 - Identifikační a p...</vt:lpstr>
      <vt:lpstr>SO 01 - Objekty vodíkové ...</vt:lpstr>
      <vt:lpstr>SO 02 - Zpevněné plochy t...</vt:lpstr>
      <vt:lpstr>SO 03 - Odvodnění zpevněn...</vt:lpstr>
      <vt:lpstr>SO 04 - Uzemnění stavby</vt:lpstr>
      <vt:lpstr>SO 05 - Parkovací stání</vt:lpstr>
      <vt:lpstr>SO 05.1 - Odvodnění parko...</vt:lpstr>
      <vt:lpstr>SO 06 - Výměna vodovodníh...</vt:lpstr>
      <vt:lpstr>SO 07 - Přeložka SEK - Ce...</vt:lpstr>
      <vt:lpstr>SO 08 - Přeložka SEK - OV...</vt:lpstr>
      <vt:lpstr>VRN - VRN</vt:lpstr>
      <vt:lpstr>Pokyny pro vyplnění</vt:lpstr>
      <vt:lpstr>'IO 01 - Elektroinstalace ...'!Názvy_tisku</vt:lpstr>
      <vt:lpstr>'IO 02 - Identifikační a p...'!Názvy_tisku</vt:lpstr>
      <vt:lpstr>'Rekapitulace stavby'!Názvy_tisku</vt:lpstr>
      <vt:lpstr>'SO 01 - Objekty vodíkové ...'!Názvy_tisku</vt:lpstr>
      <vt:lpstr>'SO 02 - Zpevněné plochy t...'!Názvy_tisku</vt:lpstr>
      <vt:lpstr>'SO 03 - Odvodnění zpevněn...'!Názvy_tisku</vt:lpstr>
      <vt:lpstr>'SO 04 - Uzemnění stavby'!Názvy_tisku</vt:lpstr>
      <vt:lpstr>'SO 05 - Parkovací stání'!Názvy_tisku</vt:lpstr>
      <vt:lpstr>'SO 05.1 - Odvodnění parko...'!Názvy_tisku</vt:lpstr>
      <vt:lpstr>'SO 06 - Výměna vodovodníh...'!Názvy_tisku</vt:lpstr>
      <vt:lpstr>'SO 07 - Přeložka SEK - Ce...'!Názvy_tisku</vt:lpstr>
      <vt:lpstr>'SO 08 - Přeložka SEK - OV...'!Názvy_tisku</vt:lpstr>
      <vt:lpstr>'VRN - VRN'!Názvy_tisku</vt:lpstr>
      <vt:lpstr>'IO 01 - Elektroinstalace ...'!Oblast_tisku</vt:lpstr>
      <vt:lpstr>'IO 02 - Identifikační a p...'!Oblast_tisku</vt:lpstr>
      <vt:lpstr>'Pokyny pro vyplnění'!Oblast_tisku</vt:lpstr>
      <vt:lpstr>'Rekapitulace stavby'!Oblast_tisku</vt:lpstr>
      <vt:lpstr>'SO 01 - Objekty vodíkové ...'!Oblast_tisku</vt:lpstr>
      <vt:lpstr>'SO 02 - Zpevněné plochy t...'!Oblast_tisku</vt:lpstr>
      <vt:lpstr>'SO 03 - Odvodnění zpevněn...'!Oblast_tisku</vt:lpstr>
      <vt:lpstr>'SO 04 - Uzemnění stavby'!Oblast_tisku</vt:lpstr>
      <vt:lpstr>'SO 05 - Parkovací stání'!Oblast_tisku</vt:lpstr>
      <vt:lpstr>'SO 05.1 - Odvodnění parko...'!Oblast_tisku</vt:lpstr>
      <vt:lpstr>'SO 06 - Výměna vodovodníh...'!Oblast_tisku</vt:lpstr>
      <vt:lpstr>'SO 07 - Přeložka SEK - Ce...'!Oblast_tisku</vt:lpstr>
      <vt:lpstr>'SO 08 - Přeložka SEK - OV...'!Oblast_tisku</vt:lpstr>
      <vt:lpstr>'VRN - VRN'!Oblast_tisku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NOTEBOOK14\Igea</dc:creator>
  <cp:lastModifiedBy>Rostislav Farana</cp:lastModifiedBy>
  <dcterms:created xsi:type="dcterms:W3CDTF">2023-01-27T10:10:59Z</dcterms:created>
  <dcterms:modified xsi:type="dcterms:W3CDTF">2023-02-15T15:27:35Z</dcterms:modified>
</cp:coreProperties>
</file>