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S\Zakázky\2022\31 Regenerace pan sídliště Bělidla BpH\CD REGENERACE SÍDLIŠTĚ UL BĚLIDLA I -2 ETAPA\F. Rozpočtová část_25.1.2023\F. Rozpočtová část\02 Soupis prací\"/>
    </mc:Choice>
  </mc:AlternateContent>
  <xr:revisionPtr revIDLastSave="0" documentId="13_ncr:1_{F903887A-59DF-445D-AF67-CE46F1B508F3}" xr6:coauthVersionLast="47" xr6:coauthVersionMax="47" xr10:uidLastSave="{00000000-0000-0000-0000-000000000000}"/>
  <bookViews>
    <workbookView xWindow="57480" yWindow="-255" windowWidth="29040" windowHeight="16440" xr2:uid="{00000000-000D-0000-FFFF-FFFF00000000}"/>
  </bookViews>
  <sheets>
    <sheet name="Stavba" sheetId="1" r:id="rId1"/>
    <sheet name="VzorPolozky" sheetId="10" state="hidden" r:id="rId2"/>
    <sheet name="175 so4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'175 so401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'175 so401 Pol'!$A$1:$Y$63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BA21" i="12"/>
  <c r="G9" i="12"/>
  <c r="M9" i="12" s="1"/>
  <c r="I9" i="12"/>
  <c r="K9" i="12"/>
  <c r="O9" i="12"/>
  <c r="Q9" i="12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G31" i="12" s="1"/>
  <c r="I53" i="1" s="1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AE53" i="12"/>
  <c r="F41" i="1" s="1"/>
  <c r="I20" i="1"/>
  <c r="I17" i="1"/>
  <c r="I16" i="1"/>
  <c r="Q8" i="12" l="1"/>
  <c r="AF53" i="12"/>
  <c r="K8" i="12"/>
  <c r="I8" i="12"/>
  <c r="V31" i="12"/>
  <c r="F39" i="1"/>
  <c r="F42" i="1" s="1"/>
  <c r="G23" i="1" s="1"/>
  <c r="F40" i="1"/>
  <c r="Q31" i="12"/>
  <c r="K31" i="12"/>
  <c r="O31" i="12"/>
  <c r="I31" i="12"/>
  <c r="O8" i="12"/>
  <c r="M8" i="12"/>
  <c r="M46" i="12"/>
  <c r="M31" i="12" s="1"/>
  <c r="G8" i="12"/>
  <c r="J28" i="1"/>
  <c r="J26" i="1"/>
  <c r="G38" i="1"/>
  <c r="F38" i="1"/>
  <c r="J23" i="1"/>
  <c r="J24" i="1"/>
  <c r="J25" i="1"/>
  <c r="J27" i="1"/>
  <c r="E24" i="1"/>
  <c r="E26" i="1"/>
  <c r="I52" i="1" l="1"/>
  <c r="G53" i="12"/>
  <c r="G41" i="1"/>
  <c r="H41" i="1" s="1"/>
  <c r="I41" i="1" s="1"/>
  <c r="G40" i="1"/>
  <c r="H40" i="1" s="1"/>
  <c r="I40" i="1" s="1"/>
  <c r="G39" i="1"/>
  <c r="G42" i="1" s="1"/>
  <c r="G25" i="1" s="1"/>
  <c r="G26" i="1" s="1"/>
  <c r="H39" i="1"/>
  <c r="I39" i="1" s="1"/>
  <c r="I42" i="1" s="1"/>
  <c r="H42" i="1"/>
  <c r="A23" i="1"/>
  <c r="A24" i="1" s="1"/>
  <c r="G24" i="1" s="1"/>
  <c r="A25" i="1" l="1"/>
  <c r="A26" i="1" s="1"/>
  <c r="G29" i="1" s="1"/>
  <c r="G28" i="1"/>
  <c r="I18" i="1"/>
  <c r="I21" i="1" s="1"/>
  <c r="I54" i="1"/>
  <c r="J39" i="1"/>
  <c r="J42" i="1" s="1"/>
  <c r="J40" i="1"/>
  <c r="J41" i="1"/>
  <c r="A27" i="1" l="1"/>
  <c r="A29" i="1" s="1"/>
  <c r="J52" i="1"/>
  <c r="J53" i="1"/>
  <c r="J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Hanáček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<sst xmlns="http://schemas.openxmlformats.org/spreadsheetml/2006/main" count="430" uniqueCount="190">
  <si>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</si>
  <si>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</si>
  <si>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</si>
  <si>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</si>
  <si>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</si>
  <si>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</si>
  <si>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</si>
  <si>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</si>
  <si>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</si>
  <si>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</si>
  <si>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</si>
  <si>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</si>
  <si>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</si>
  <si>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</si>
  <si>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</si>
  <si>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</si>
  <si>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</si>
  <si>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</si>
  <si>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</si>
  <si>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</si>
  <si>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</si>
  <si>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</si>
  <si>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</si>
  <si>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</si>
  <si>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</si>
  <si>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</si>
  <si>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</si>
  <si>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</si>
  <si>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</si>
  <si>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</si>
  <si>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</si>
  <si>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</si>
  <si>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</si>
  <si>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</si>
  <si>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</si>
  <si>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</si>
  <si>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</si>
  <si>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</si>
  <si>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</si>
  <si>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</si>
  <si>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</si>
  <si>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so401</t>
  </si>
  <si>
    <t>veřejné osvětlení (5 sloupů vnitroblok)</t>
  </si>
  <si>
    <t>175</t>
  </si>
  <si>
    <t>REVITALIZACE SÍDLIŠTĚ UL. BĚLIDLA,BYSTŘICE POD HOSTÝNEM</t>
  </si>
  <si>
    <t>Objekt:</t>
  </si>
  <si>
    <t>Rozpočet:</t>
  </si>
  <si>
    <t>00001</t>
  </si>
  <si>
    <t>ELEKTRO</t>
  </si>
  <si>
    <t>Stavba</t>
  </si>
  <si>
    <t>Celkem za stavbu</t>
  </si>
  <si>
    <t>CZK</t>
  </si>
  <si>
    <t>#POPS</t>
  </si>
  <si>
    <t>Popis stavby: 00001 - ELEKTRO</t>
  </si>
  <si>
    <t>#POPO</t>
  </si>
  <si>
    <t>Popis objektu: 175 - REVITALIZACE SÍDLIŠTĚ UL. BĚLIDLA,BYSTŘICE POD HOSTÝNEM</t>
  </si>
  <si>
    <t>#POPR</t>
  </si>
  <si>
    <t>Popis rozpočtu: so401 - veřejné osvětlení (5 sloupů vnitroblok)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</si>
  <si>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</si>
  <si>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</si>
  <si>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</si>
  <si>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</si>
  <si>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</si>
  <si>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</si>
  <si>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</si>
  <si>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</si>
  <si>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</si>
  <si>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</si>
  <si>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</si>
  <si>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</si>
  <si>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</si>
  <si>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</si>
  <si>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</si>
  <si>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</si>
  <si>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</si>
  <si>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</si>
  <si>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</si>
  <si>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</si>
  <si>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</si>
  <si>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</si>
  <si>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</si>
  <si>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</si>
  <si>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</si>
  <si>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</si>
  <si>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</si>
  <si>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</si>
  <si>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</si>
  <si>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</si>
  <si>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</si>
  <si>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</si>
  <si>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</si>
  <si>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</si>
  <si>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</si>
  <si>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</si>
  <si>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210810053RT1</t>
  </si>
  <si>
    <t>Kabel CYKY-m 750 V 4 x 10 mm2 pevně uložený včetně dodávky kabelu</t>
  </si>
  <si>
    <t>m</t>
  </si>
  <si>
    <t>RTS 22/ II</t>
  </si>
  <si>
    <t>Práce</t>
  </si>
  <si>
    <t>Běžná</t>
  </si>
  <si>
    <t>POL1_</t>
  </si>
  <si>
    <t>210810045RT1</t>
  </si>
  <si>
    <t>Kabel CYKY-m 750 V 3 x 1,5 mm2 pevně uložený včetně dodávky kabelu</t>
  </si>
  <si>
    <t>210100001R00</t>
  </si>
  <si>
    <t>Ukončení vodičů v rozvaděči + zapojení do 2,5 mm2</t>
  </si>
  <si>
    <t>kus</t>
  </si>
  <si>
    <t>210100003R00</t>
  </si>
  <si>
    <t>Ukončení vodičů v rozvaděči + zapojení do 16 mm2</t>
  </si>
  <si>
    <t>210220022RT1</t>
  </si>
  <si>
    <t>Vedení uzemňovací v zemi FeZn, D 8 - 10 mm včetně drátu FeZn 10 mm</t>
  </si>
  <si>
    <t>včetně montáže svorek spojovacích, odbočných, upevňovacích a spojovacího materiálu.</t>
  </si>
  <si>
    <t>POP</t>
  </si>
  <si>
    <t>210220021RT1</t>
  </si>
  <si>
    <t>Vedení uzemňovací v zemi FeZn do 120 mm2 vč.svorek včetně pásku FeZn 30 x 4 mm</t>
  </si>
  <si>
    <t>210220302RT2</t>
  </si>
  <si>
    <t>Svorka hromosvodová nad 2 šrouby /ST, SJ, SR, atd/ včetně dodávky svorky SR 3a Fe</t>
  </si>
  <si>
    <t>210220302RT6</t>
  </si>
  <si>
    <t>Svorka hromosvodová nad 2 šrouby /ST, SJ, SR, atd/ včetně dodávky svorky SP kovových částí d 3-12 mm</t>
  </si>
  <si>
    <t>PC3484465781</t>
  </si>
  <si>
    <t>Svítidlo venk. sloupové LED 4800lm, široká uliční optika, s funkcí konstantní světelný tok</t>
  </si>
  <si>
    <t>Vlastní</t>
  </si>
  <si>
    <t>Indiv</t>
  </si>
  <si>
    <t>Specifikace</t>
  </si>
  <si>
    <t>POL3_</t>
  </si>
  <si>
    <t>PC210202077</t>
  </si>
  <si>
    <t>Svítidlo výbojkové LED na stožár</t>
  </si>
  <si>
    <t>PC21045148664</t>
  </si>
  <si>
    <t>Elektrovýzbroj stožáru GURO EKM 2035 1D2 včetně dodávky</t>
  </si>
  <si>
    <t>Montáž stožárové rozvodnice, montáže kabelu mezi rozvodnicí a vlastním svítidlem včetně jeho ukončení a zapojení v rozvodnici. U stožárů typu Ž je v položce zakalkulováno i zapojení dotykové spojky.</t>
  </si>
  <si>
    <t>210204002R00</t>
  </si>
  <si>
    <t>Stožár osvětlovací sadový - ocelový</t>
  </si>
  <si>
    <t>Montáž stožárů, jejich rozvoz po trase, postavení, vyrovnání a definitivní zajištění v základu.</t>
  </si>
  <si>
    <t>PC31672178</t>
  </si>
  <si>
    <t>Stožár SB5</t>
  </si>
  <si>
    <t>ČSN 35 9754 (velké „D“).</t>
  </si>
  <si>
    <t>210010023RT1</t>
  </si>
  <si>
    <t>Trubka tuhá z PVC uložená pevně, 29 mm včetně dodávky trubky 1532</t>
  </si>
  <si>
    <t>905      R01</t>
  </si>
  <si>
    <t>Hzs-revize provoz.souboru a st.obj. Revize</t>
  </si>
  <si>
    <t>h</t>
  </si>
  <si>
    <t xml:space="preserve">905 002     </t>
  </si>
  <si>
    <t>Napojení na stávající zařízení</t>
  </si>
  <si>
    <t>460010012RT2</t>
  </si>
  <si>
    <t>Vytýčení trasy nn vedení v přehledném terénu délka trasy do 500 m</t>
  </si>
  <si>
    <t>km</t>
  </si>
  <si>
    <t>460200163R00</t>
  </si>
  <si>
    <t>Výkop kabelové rýhy 35/80 cm  hor.3</t>
  </si>
  <si>
    <t>460200303R00</t>
  </si>
  <si>
    <t>Výkop kabelové rýhy 50/120 cm hor.3</t>
  </si>
  <si>
    <t>460560163R00</t>
  </si>
  <si>
    <t>Zához rýhy 35/80 cm, hornina třídy 3</t>
  </si>
  <si>
    <t>460560303R00</t>
  </si>
  <si>
    <t>Zához rýhy 50/120 cm, hornina třídy 3</t>
  </si>
  <si>
    <t>460050703R00</t>
  </si>
  <si>
    <t>Jáma do 2 m3 pro stožár veřejného osvětlení, hor.3</t>
  </si>
  <si>
    <t>m3</t>
  </si>
  <si>
    <t>PC460100075</t>
  </si>
  <si>
    <t>Pouzdrový základ 600x600, v.1000 zelený utopenec</t>
  </si>
  <si>
    <t>460600001RT4</t>
  </si>
  <si>
    <t>Naložení a odvoz zeminy odvoz na vzdálenost 6000 m</t>
  </si>
  <si>
    <t>460620013R00</t>
  </si>
  <si>
    <t>Provizorní úprava terénu v přírodní hornině 3</t>
  </si>
  <si>
    <t>m2</t>
  </si>
  <si>
    <t>460620006RT1</t>
  </si>
  <si>
    <t>Osetí povrchu trávou včetně dodávky osiva</t>
  </si>
  <si>
    <t>PC460921185</t>
  </si>
  <si>
    <t>Zaměření trasy kabelového vedení</t>
  </si>
  <si>
    <t>PC460921186</t>
  </si>
  <si>
    <t>obetonování chráničky</t>
  </si>
  <si>
    <t>23170126R</t>
  </si>
  <si>
    <t>Soudal studnařská montážní pěna 750 ml</t>
  </si>
  <si>
    <t>SPCM</t>
  </si>
  <si>
    <t>460420022RT3</t>
  </si>
  <si>
    <t>Zřízení kabelového lože v rýze š. do 65 cm z písku lože tloušťky 20 cm</t>
  </si>
  <si>
    <t>460520151U00</t>
  </si>
  <si>
    <t>Křižovatka žlab+inženýrské sítě</t>
  </si>
  <si>
    <t>URS</t>
  </si>
  <si>
    <t>460490012RT1</t>
  </si>
  <si>
    <t>Fólie výstražná z PVC, šířka 33 cm fólie PVC šířka 33 cm</t>
  </si>
  <si>
    <t>PC38045348131</t>
  </si>
  <si>
    <t>Chránička kabelu ohebná dvouplášťová 63/50, výkop dodávka a montáž</t>
  </si>
  <si>
    <t>Včetně spojovacího materiálu.</t>
  </si>
  <si>
    <t>PC38045348132</t>
  </si>
  <si>
    <t>Chránička kabelu ohebná dvouplášťová 110/90, výkop dodávka a montáž</t>
  </si>
  <si>
    <t>SUM</t>
  </si>
  <si>
    <t>Poznámky uchazeče k zadání</t>
  </si>
  <si>
    <t>POPUZIV</t>
  </si>
  <si>
    <t>Stožáry musí být ve spodní části opatřeny vnitřním a vnějším ochranným nátěrem Renolak</t>
  </si>
  <si>
    <t>ALN. Zámky dvířek musí být opatřeny zapuštěným mosazným šroubem M8 a s hlavou upravenou podle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</si>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</sst>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2" t="s">
        <v>4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7" t="s">
        <v>24</v>
      </c>
      <c r="C2" s="78"/>
      <c r="D2" s="79" t="s">
        <v>47</v>
      </c>
      <c r="E2" s="228" t="s">
        <v>48</v>
      </c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1" t="s">
        <v>44</v>
      </c>
      <c r="F3" s="232"/>
      <c r="G3" s="232"/>
      <c r="H3" s="232"/>
      <c r="I3" s="232"/>
      <c r="J3" s="233"/>
    </row>
    <row r="4" spans="1:15" ht="23.25" customHeight="1" x14ac:dyDescent="0.2">
      <c r="A4" s="76">
        <v>3454496</v>
      </c>
      <c r="B4" s="82" t="s">
        <v>46</v>
      </c>
      <c r="C4" s="83"/>
      <c r="D4" s="84" t="s">
        <v>41</v>
      </c>
      <c r="E4" s="211" t="s">
        <v>42</v>
      </c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23</v>
      </c>
      <c r="D5" s="216"/>
      <c r="E5" s="217"/>
      <c r="F5" s="217"/>
      <c r="G5" s="21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8"/>
      <c r="E6" s="219"/>
      <c r="F6" s="219"/>
      <c r="G6" s="21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5"/>
      <c r="E11" s="235"/>
      <c r="F11" s="235"/>
      <c r="G11" s="235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0"/>
      <c r="E12" s="210"/>
      <c r="F12" s="210"/>
      <c r="G12" s="210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4"/>
      <c r="F15" s="234"/>
      <c r="G15" s="236"/>
      <c r="H15" s="236"/>
      <c r="I15" s="236" t="s">
        <v>31</v>
      </c>
      <c r="J15" s="237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SUMIF(F52:F53,A16,I52:I53)+SUMIF(F52:F53,"PSU",I52:I53)</f>
        <v>0</v>
      </c>
      <c r="J16" s="20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SUMIF(F52:F53,A17,I52:I53)</f>
        <v>0</v>
      </c>
      <c r="J17" s="20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SUMIF(F52:F53,A18,I52:I53)</f>
        <v>0</v>
      </c>
      <c r="J18" s="201"/>
    </row>
    <row r="19" spans="1:10" ht="23.25" customHeight="1" x14ac:dyDescent="0.2">
      <c r="A19" s="139" t="s">
        <v>64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SUMIF(F52:F53,A19,I52:I53)</f>
        <v>0</v>
      </c>
      <c r="J19" s="201"/>
    </row>
    <row r="20" spans="1:10" ht="23.25" customHeight="1" x14ac:dyDescent="0.2">
      <c r="A20" s="139" t="s">
        <v>65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SUMIF(F52:F53,A20,I52:I53)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02"/>
      <c r="F21" s="238"/>
      <c r="G21" s="202"/>
      <c r="H21" s="238"/>
      <c r="I21" s="202">
        <f>SUM(I16:J20)</f>
        <v>0</v>
      </c>
      <c r="J21" s="20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5">
        <f>IF(A24&gt;50, ROUNDUP(A23, 0), ROUNDDOWN(A23, 0))</f>
        <v>0</v>
      </c>
      <c r="H24" s="196"/>
      <c r="I24" s="1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5">
        <f>0.21*ZakladDPHZakl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7">
        <v>0</v>
      </c>
      <c r="H27" s="227"/>
      <c r="I27" s="227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5">
        <f>ZakladDPHSniVypocet+ZakladDPHZaklVypocet</f>
        <v>0</v>
      </c>
      <c r="H28" s="205"/>
      <c r="I28" s="20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4">
        <f>ZakladDPHZakl+DPHZakl</f>
        <v>0</v>
      </c>
      <c r="H29" s="204"/>
      <c r="I29" s="204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89"/>
      <c r="D39" s="189"/>
      <c r="E39" s="189"/>
      <c r="F39" s="99">
        <f>'175 so401 Pol'!AE53</f>
        <v>0</v>
      </c>
      <c r="G39" s="100">
        <f>'175 so401 Pol'!AF53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190" t="s">
        <v>44</v>
      </c>
      <c r="D40" s="190"/>
      <c r="E40" s="190"/>
      <c r="F40" s="104">
        <f>'175 so401 Pol'!AE53</f>
        <v>0</v>
      </c>
      <c r="G40" s="105">
        <f>'175 so401 Pol'!AF53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41</v>
      </c>
      <c r="C41" s="189" t="s">
        <v>42</v>
      </c>
      <c r="D41" s="189"/>
      <c r="E41" s="189"/>
      <c r="F41" s="108">
        <f>'175 so401 Pol'!AE53</f>
        <v>0</v>
      </c>
      <c r="G41" s="101">
        <f>'175 so401 Pol'!AF53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1" t="s">
        <v>50</v>
      </c>
      <c r="C42" s="192"/>
      <c r="D42" s="192"/>
      <c r="E42" s="19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60</v>
      </c>
      <c r="C52" s="187" t="s">
        <v>61</v>
      </c>
      <c r="D52" s="188"/>
      <c r="E52" s="188"/>
      <c r="F52" s="135" t="s">
        <v>28</v>
      </c>
      <c r="G52" s="136"/>
      <c r="H52" s="136"/>
      <c r="I52" s="136">
        <f>'175 so401 Pol'!G8</f>
        <v>0</v>
      </c>
      <c r="J52" s="132" t="str">
        <f>IF(I54=0,"",I52/I54*100)</f>
        <v/>
      </c>
    </row>
    <row r="53" spans="1:10" ht="36.75" customHeight="1" x14ac:dyDescent="0.2">
      <c r="A53" s="123"/>
      <c r="B53" s="128" t="s">
        <v>62</v>
      </c>
      <c r="C53" s="187" t="s">
        <v>63</v>
      </c>
      <c r="D53" s="188"/>
      <c r="E53" s="188"/>
      <c r="F53" s="135" t="s">
        <v>28</v>
      </c>
      <c r="G53" s="136"/>
      <c r="H53" s="136"/>
      <c r="I53" s="136">
        <f>'175 so401 Pol'!G31</f>
        <v>0</v>
      </c>
      <c r="J53" s="132" t="str">
        <f>IF(I54=0,"",I53/I54*100)</f>
        <v/>
      </c>
    </row>
    <row r="54" spans="1:10" ht="25.5" customHeight="1" x14ac:dyDescent="0.2">
      <c r="A54" s="124"/>
      <c r="B54" s="129" t="s">
        <v>1</v>
      </c>
      <c r="C54" s="130"/>
      <c r="D54" s="131"/>
      <c r="E54" s="131"/>
      <c r="F54" s="137"/>
      <c r="G54" s="138"/>
      <c r="H54" s="138"/>
      <c r="I54" s="138">
        <f>SUM(I52:I53)</f>
        <v>0</v>
      </c>
      <c r="J54" s="133">
        <f>SUM(J52:J53)</f>
        <v>0</v>
      </c>
    </row>
    <row r="55" spans="1:10" x14ac:dyDescent="0.2">
      <c r="F55" s="87"/>
      <c r="G55" s="87"/>
      <c r="H55" s="87"/>
      <c r="I55" s="87"/>
      <c r="J55" s="134"/>
    </row>
    <row r="56" spans="1:10" x14ac:dyDescent="0.2">
      <c r="F56" s="87"/>
      <c r="G56" s="87"/>
      <c r="H56" s="87"/>
      <c r="I56" s="87"/>
      <c r="J56" s="134"/>
    </row>
    <row r="57" spans="1:10" x14ac:dyDescent="0.2">
      <c r="F57" s="87"/>
      <c r="G57" s="87"/>
      <c r="H57" s="87"/>
      <c r="I57" s="87"/>
      <c r="J57" s="134"/>
    </row>
  </sheetData>
  <sheetProtection algorithmName="SHA-512" hashValue="+ulWGB/LS7GDYRvRO+BVKxcpyi6+Ta6p0m96+VhnFhpdC1L9AMZtXPLwuXj8wqNoaHLv7eHsDo2ODzuh/WH0aA==" saltValue="yUT7rnnh2bdgQV58t4ZyE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3:E53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6" max="22" width="0" hidden="1" customWidth="1"/>
    <col min="24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3" t="s">
        <v>7</v>
      </c>
      <c r="B1" s="243"/>
      <c r="C1" s="243"/>
      <c r="D1" s="243"/>
      <c r="E1" s="243"/>
      <c r="F1" s="243"/>
      <c r="G1" s="243"/>
      <c r="AG1" t="s">
        <v>66</v>
      </c>
    </row>
    <row r="2" spans="1:60" ht="24.95" customHeight="1" x14ac:dyDescent="0.2">
      <c r="A2" s="50" t="s">
        <v>8</v>
      </c>
      <c r="B2" s="49" t="s">
        <v>47</v>
      </c>
      <c r="C2" s="244" t="s">
        <v>48</v>
      </c>
      <c r="D2" s="245"/>
      <c r="E2" s="245"/>
      <c r="F2" s="245"/>
      <c r="G2" s="246"/>
      <c r="AG2" t="s">
        <v>67</v>
      </c>
    </row>
    <row r="3" spans="1:60" ht="24.95" customHeight="1" x14ac:dyDescent="0.2">
      <c r="A3" s="50" t="s">
        <v>9</v>
      </c>
      <c r="B3" s="49" t="s">
        <v>43</v>
      </c>
      <c r="C3" s="244" t="s">
        <v>44</v>
      </c>
      <c r="D3" s="245"/>
      <c r="E3" s="245"/>
      <c r="F3" s="245"/>
      <c r="G3" s="246"/>
      <c r="AC3" s="121" t="s">
        <v>67</v>
      </c>
      <c r="AG3" t="s">
        <v>68</v>
      </c>
    </row>
    <row r="4" spans="1:60" ht="24.95" customHeight="1" x14ac:dyDescent="0.2">
      <c r="A4" s="140" t="s">
        <v>10</v>
      </c>
      <c r="B4" s="141" t="s">
        <v>41</v>
      </c>
      <c r="C4" s="247" t="s">
        <v>42</v>
      </c>
      <c r="D4" s="248"/>
      <c r="E4" s="248"/>
      <c r="F4" s="248"/>
      <c r="G4" s="249"/>
      <c r="AG4" t="s">
        <v>69</v>
      </c>
    </row>
    <row r="5" spans="1:60" x14ac:dyDescent="0.2">
      <c r="D5" s="10"/>
    </row>
    <row r="6" spans="1:60" ht="38.25" x14ac:dyDescent="0.2">
      <c r="A6" s="143" t="s">
        <v>70</v>
      </c>
      <c r="B6" s="145" t="s">
        <v>71</v>
      </c>
      <c r="C6" s="145" t="s">
        <v>72</v>
      </c>
      <c r="D6" s="144" t="s">
        <v>73</v>
      </c>
      <c r="E6" s="143" t="s">
        <v>74</v>
      </c>
      <c r="F6" s="142" t="s">
        <v>75</v>
      </c>
      <c r="G6" s="143" t="s">
        <v>31</v>
      </c>
      <c r="H6" s="146" t="s">
        <v>32</v>
      </c>
      <c r="I6" s="146" t="s">
        <v>76</v>
      </c>
      <c r="J6" s="146" t="s">
        <v>33</v>
      </c>
      <c r="K6" s="146" t="s">
        <v>77</v>
      </c>
      <c r="L6" s="146" t="s">
        <v>78</v>
      </c>
      <c r="M6" s="146" t="s">
        <v>79</v>
      </c>
      <c r="N6" s="146" t="s">
        <v>80</v>
      </c>
      <c r="O6" s="146" t="s">
        <v>81</v>
      </c>
      <c r="P6" s="146" t="s">
        <v>82</v>
      </c>
      <c r="Q6" s="146" t="s">
        <v>83</v>
      </c>
      <c r="R6" s="146" t="s">
        <v>84</v>
      </c>
      <c r="S6" s="146" t="s">
        <v>85</v>
      </c>
      <c r="T6" s="146" t="s">
        <v>86</v>
      </c>
      <c r="U6" s="146" t="s">
        <v>87</v>
      </c>
      <c r="V6" s="146" t="s">
        <v>88</v>
      </c>
      <c r="W6" s="146" t="s">
        <v>89</v>
      </c>
      <c r="X6" s="146" t="s">
        <v>90</v>
      </c>
      <c r="Y6" s="146" t="s">
        <v>91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59" t="s">
        <v>92</v>
      </c>
      <c r="B8" s="160" t="s">
        <v>60</v>
      </c>
      <c r="C8" s="181" t="s">
        <v>61</v>
      </c>
      <c r="D8" s="161"/>
      <c r="E8" s="162"/>
      <c r="F8" s="163"/>
      <c r="G8" s="163">
        <f>SUMIF(AG9:AG30,"&lt;&gt;NOR",G9:G30)</f>
        <v>0</v>
      </c>
      <c r="H8" s="163"/>
      <c r="I8" s="163">
        <f>SUM(I9:I30)</f>
        <v>0</v>
      </c>
      <c r="J8" s="163"/>
      <c r="K8" s="163">
        <f>SUM(K9:K30)</f>
        <v>0</v>
      </c>
      <c r="L8" s="163"/>
      <c r="M8" s="163">
        <f>SUM(M9:M30)</f>
        <v>0</v>
      </c>
      <c r="N8" s="162"/>
      <c r="O8" s="162">
        <f>SUM(O9:O30)</f>
        <v>0.48</v>
      </c>
      <c r="P8" s="162"/>
      <c r="Q8" s="162">
        <f>SUM(Q9:Q30)</f>
        <v>0</v>
      </c>
      <c r="R8" s="163"/>
      <c r="S8" s="163"/>
      <c r="T8" s="163"/>
      <c r="U8" s="163"/>
      <c r="V8" s="163">
        <f>SUM(V9:V30)</f>
        <v>59.12</v>
      </c>
      <c r="W8" s="164"/>
      <c r="X8" s="158"/>
      <c r="Y8" s="158"/>
      <c r="AG8" t="s">
        <v>93</v>
      </c>
    </row>
    <row r="9" spans="1:60" ht="22.5" outlineLevel="1" x14ac:dyDescent="0.2">
      <c r="A9" s="173">
        <v>1</v>
      </c>
      <c r="B9" s="174" t="s">
        <v>94</v>
      </c>
      <c r="C9" s="182" t="s">
        <v>95</v>
      </c>
      <c r="D9" s="175" t="s">
        <v>96</v>
      </c>
      <c r="E9" s="176">
        <v>40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6.4000000000000005E-4</v>
      </c>
      <c r="O9" s="176">
        <f>ROUND(E9*N9,2)</f>
        <v>0.03</v>
      </c>
      <c r="P9" s="176">
        <v>0</v>
      </c>
      <c r="Q9" s="176">
        <f>ROUND(E9*P9,2)</f>
        <v>0</v>
      </c>
      <c r="R9" s="178"/>
      <c r="S9" s="178" t="s">
        <v>97</v>
      </c>
      <c r="T9" s="178" t="s">
        <v>97</v>
      </c>
      <c r="U9" s="178">
        <v>0.12</v>
      </c>
      <c r="V9" s="178">
        <f>ROUND(E9*U9,2)</f>
        <v>4.8</v>
      </c>
      <c r="W9" s="179"/>
      <c r="X9" s="157" t="s">
        <v>98</v>
      </c>
      <c r="Y9" s="157" t="s">
        <v>99</v>
      </c>
      <c r="Z9" s="147"/>
      <c r="AA9" s="147"/>
      <c r="AB9" s="147"/>
      <c r="AC9" s="147"/>
      <c r="AD9" s="147"/>
      <c r="AE9" s="147"/>
      <c r="AF9" s="147"/>
      <c r="AG9" s="147" t="s">
        <v>100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73">
        <v>2</v>
      </c>
      <c r="B10" s="174" t="s">
        <v>101</v>
      </c>
      <c r="C10" s="182" t="s">
        <v>102</v>
      </c>
      <c r="D10" s="175" t="s">
        <v>96</v>
      </c>
      <c r="E10" s="176">
        <v>30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21</v>
      </c>
      <c r="M10" s="178">
        <f>G10*(1+L10/100)</f>
        <v>0</v>
      </c>
      <c r="N10" s="176">
        <v>1.6000000000000001E-4</v>
      </c>
      <c r="O10" s="176">
        <f>ROUND(E10*N10,2)</f>
        <v>0</v>
      </c>
      <c r="P10" s="176">
        <v>0</v>
      </c>
      <c r="Q10" s="176">
        <f>ROUND(E10*P10,2)</f>
        <v>0</v>
      </c>
      <c r="R10" s="178"/>
      <c r="S10" s="178" t="s">
        <v>97</v>
      </c>
      <c r="T10" s="178" t="s">
        <v>97</v>
      </c>
      <c r="U10" s="178">
        <v>0.1</v>
      </c>
      <c r="V10" s="178">
        <f>ROUND(E10*U10,2)</f>
        <v>3</v>
      </c>
      <c r="W10" s="179"/>
      <c r="X10" s="157" t="s">
        <v>98</v>
      </c>
      <c r="Y10" s="157" t="s">
        <v>99</v>
      </c>
      <c r="Z10" s="147"/>
      <c r="AA10" s="147"/>
      <c r="AB10" s="147"/>
      <c r="AC10" s="147"/>
      <c r="AD10" s="147"/>
      <c r="AE10" s="147"/>
      <c r="AF10" s="147"/>
      <c r="AG10" s="147" t="s">
        <v>100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3">
        <v>3</v>
      </c>
      <c r="B11" s="174" t="s">
        <v>103</v>
      </c>
      <c r="C11" s="182" t="s">
        <v>104</v>
      </c>
      <c r="D11" s="175" t="s">
        <v>105</v>
      </c>
      <c r="E11" s="176">
        <v>30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6">
        <v>0</v>
      </c>
      <c r="O11" s="176">
        <f>ROUND(E11*N11,2)</f>
        <v>0</v>
      </c>
      <c r="P11" s="176">
        <v>0</v>
      </c>
      <c r="Q11" s="176">
        <f>ROUND(E11*P11,2)</f>
        <v>0</v>
      </c>
      <c r="R11" s="178"/>
      <c r="S11" s="178" t="s">
        <v>97</v>
      </c>
      <c r="T11" s="178" t="s">
        <v>97</v>
      </c>
      <c r="U11" s="178">
        <v>5.0500000000000003E-2</v>
      </c>
      <c r="V11" s="178">
        <f>ROUND(E11*U11,2)</f>
        <v>1.52</v>
      </c>
      <c r="W11" s="179"/>
      <c r="X11" s="157" t="s">
        <v>98</v>
      </c>
      <c r="Y11" s="157" t="s">
        <v>99</v>
      </c>
      <c r="Z11" s="147"/>
      <c r="AA11" s="147"/>
      <c r="AB11" s="147"/>
      <c r="AC11" s="147"/>
      <c r="AD11" s="147"/>
      <c r="AE11" s="147"/>
      <c r="AF11" s="147"/>
      <c r="AG11" s="147" t="s">
        <v>100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3">
        <v>4</v>
      </c>
      <c r="B12" s="174" t="s">
        <v>106</v>
      </c>
      <c r="C12" s="182" t="s">
        <v>107</v>
      </c>
      <c r="D12" s="175" t="s">
        <v>105</v>
      </c>
      <c r="E12" s="176">
        <v>40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6">
        <v>0</v>
      </c>
      <c r="O12" s="176">
        <f>ROUND(E12*N12,2)</f>
        <v>0</v>
      </c>
      <c r="P12" s="176">
        <v>0</v>
      </c>
      <c r="Q12" s="176">
        <f>ROUND(E12*P12,2)</f>
        <v>0</v>
      </c>
      <c r="R12" s="178"/>
      <c r="S12" s="178" t="s">
        <v>97</v>
      </c>
      <c r="T12" s="178" t="s">
        <v>97</v>
      </c>
      <c r="U12" s="178">
        <v>8.2170000000000007E-2</v>
      </c>
      <c r="V12" s="178">
        <f>ROUND(E12*U12,2)</f>
        <v>3.29</v>
      </c>
      <c r="W12" s="179"/>
      <c r="X12" s="157" t="s">
        <v>98</v>
      </c>
      <c r="Y12" s="157" t="s">
        <v>99</v>
      </c>
      <c r="Z12" s="147"/>
      <c r="AA12" s="147"/>
      <c r="AB12" s="147"/>
      <c r="AC12" s="147"/>
      <c r="AD12" s="147"/>
      <c r="AE12" s="147"/>
      <c r="AF12" s="147"/>
      <c r="AG12" s="147" t="s">
        <v>100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66">
        <v>5</v>
      </c>
      <c r="B13" s="167" t="s">
        <v>108</v>
      </c>
      <c r="C13" s="183" t="s">
        <v>109</v>
      </c>
      <c r="D13" s="168" t="s">
        <v>96</v>
      </c>
      <c r="E13" s="169">
        <v>10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9">
        <v>1.0499999999999999E-3</v>
      </c>
      <c r="O13" s="169">
        <f>ROUND(E13*N13,2)</f>
        <v>0.01</v>
      </c>
      <c r="P13" s="169">
        <v>0</v>
      </c>
      <c r="Q13" s="169">
        <f>ROUND(E13*P13,2)</f>
        <v>0</v>
      </c>
      <c r="R13" s="171"/>
      <c r="S13" s="171" t="s">
        <v>97</v>
      </c>
      <c r="T13" s="171" t="s">
        <v>97</v>
      </c>
      <c r="U13" s="171">
        <v>0.16</v>
      </c>
      <c r="V13" s="171">
        <f>ROUND(E13*U13,2)</f>
        <v>1.6</v>
      </c>
      <c r="W13" s="172"/>
      <c r="X13" s="157" t="s">
        <v>98</v>
      </c>
      <c r="Y13" s="157" t="s">
        <v>99</v>
      </c>
      <c r="Z13" s="147"/>
      <c r="AA13" s="147"/>
      <c r="AB13" s="147"/>
      <c r="AC13" s="147"/>
      <c r="AD13" s="147"/>
      <c r="AE13" s="147"/>
      <c r="AF13" s="147"/>
      <c r="AG13" s="147" t="s">
        <v>100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264" t="s">
        <v>110</v>
      </c>
      <c r="D14" s="265"/>
      <c r="E14" s="265"/>
      <c r="F14" s="265"/>
      <c r="G14" s="265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111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3">
        <v>6</v>
      </c>
      <c r="B15" s="174" t="s">
        <v>112</v>
      </c>
      <c r="C15" s="182" t="s">
        <v>113</v>
      </c>
      <c r="D15" s="175" t="s">
        <v>96</v>
      </c>
      <c r="E15" s="176">
        <v>30</v>
      </c>
      <c r="F15" s="177"/>
      <c r="G15" s="178">
        <f t="shared" ref="G15:G20" si="0">ROUND(E15*F15,2)</f>
        <v>0</v>
      </c>
      <c r="H15" s="177"/>
      <c r="I15" s="178">
        <f t="shared" ref="I15:I20" si="1">ROUND(E15*H15,2)</f>
        <v>0</v>
      </c>
      <c r="J15" s="177"/>
      <c r="K15" s="178">
        <f t="shared" ref="K15:K20" si="2">ROUND(E15*J15,2)</f>
        <v>0</v>
      </c>
      <c r="L15" s="178">
        <v>21</v>
      </c>
      <c r="M15" s="178">
        <f t="shared" ref="M15:M20" si="3">G15*(1+L15/100)</f>
        <v>0</v>
      </c>
      <c r="N15" s="176">
        <v>9.8999999999999999E-4</v>
      </c>
      <c r="O15" s="176">
        <f t="shared" ref="O15:O20" si="4">ROUND(E15*N15,2)</f>
        <v>0.03</v>
      </c>
      <c r="P15" s="176">
        <v>0</v>
      </c>
      <c r="Q15" s="176">
        <f t="shared" ref="Q15:Q20" si="5">ROUND(E15*P15,2)</f>
        <v>0</v>
      </c>
      <c r="R15" s="178"/>
      <c r="S15" s="178" t="s">
        <v>97</v>
      </c>
      <c r="T15" s="178" t="s">
        <v>97</v>
      </c>
      <c r="U15" s="178">
        <v>0.13</v>
      </c>
      <c r="V15" s="178">
        <f t="shared" ref="V15:V20" si="6">ROUND(E15*U15,2)</f>
        <v>3.9</v>
      </c>
      <c r="W15" s="179"/>
      <c r="X15" s="157" t="s">
        <v>98</v>
      </c>
      <c r="Y15" s="157" t="s">
        <v>99</v>
      </c>
      <c r="Z15" s="147"/>
      <c r="AA15" s="147"/>
      <c r="AB15" s="147"/>
      <c r="AC15" s="147"/>
      <c r="AD15" s="147"/>
      <c r="AE15" s="147"/>
      <c r="AF15" s="147"/>
      <c r="AG15" s="147" t="s">
        <v>100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3">
        <v>7</v>
      </c>
      <c r="B16" s="174" t="s">
        <v>114</v>
      </c>
      <c r="C16" s="182" t="s">
        <v>115</v>
      </c>
      <c r="D16" s="175" t="s">
        <v>105</v>
      </c>
      <c r="E16" s="176">
        <v>5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6">
        <v>2.9999999999999997E-4</v>
      </c>
      <c r="O16" s="176">
        <f t="shared" si="4"/>
        <v>0</v>
      </c>
      <c r="P16" s="176">
        <v>0</v>
      </c>
      <c r="Q16" s="176">
        <f t="shared" si="5"/>
        <v>0</v>
      </c>
      <c r="R16" s="178"/>
      <c r="S16" s="178" t="s">
        <v>97</v>
      </c>
      <c r="T16" s="178" t="s">
        <v>97</v>
      </c>
      <c r="U16" s="178">
        <v>0.35216999999999998</v>
      </c>
      <c r="V16" s="178">
        <f t="shared" si="6"/>
        <v>1.76</v>
      </c>
      <c r="W16" s="179"/>
      <c r="X16" s="157" t="s">
        <v>98</v>
      </c>
      <c r="Y16" s="157" t="s">
        <v>99</v>
      </c>
      <c r="Z16" s="147"/>
      <c r="AA16" s="147"/>
      <c r="AB16" s="147"/>
      <c r="AC16" s="147"/>
      <c r="AD16" s="147"/>
      <c r="AE16" s="147"/>
      <c r="AF16" s="147"/>
      <c r="AG16" s="147" t="s">
        <v>100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73">
        <v>8</v>
      </c>
      <c r="B17" s="174" t="s">
        <v>116</v>
      </c>
      <c r="C17" s="182" t="s">
        <v>117</v>
      </c>
      <c r="D17" s="175" t="s">
        <v>105</v>
      </c>
      <c r="E17" s="176">
        <v>9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6">
        <v>1.2999999999999999E-4</v>
      </c>
      <c r="O17" s="176">
        <f t="shared" si="4"/>
        <v>0</v>
      </c>
      <c r="P17" s="176">
        <v>0</v>
      </c>
      <c r="Q17" s="176">
        <f t="shared" si="5"/>
        <v>0</v>
      </c>
      <c r="R17" s="178"/>
      <c r="S17" s="178" t="s">
        <v>97</v>
      </c>
      <c r="T17" s="178" t="s">
        <v>97</v>
      </c>
      <c r="U17" s="178">
        <v>0.35</v>
      </c>
      <c r="V17" s="178">
        <f t="shared" si="6"/>
        <v>3.15</v>
      </c>
      <c r="W17" s="179"/>
      <c r="X17" s="157" t="s">
        <v>98</v>
      </c>
      <c r="Y17" s="157" t="s">
        <v>99</v>
      </c>
      <c r="Z17" s="147"/>
      <c r="AA17" s="147"/>
      <c r="AB17" s="147"/>
      <c r="AC17" s="147"/>
      <c r="AD17" s="147"/>
      <c r="AE17" s="147"/>
      <c r="AF17" s="147"/>
      <c r="AG17" s="147" t="s">
        <v>100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3">
        <v>9</v>
      </c>
      <c r="B18" s="174" t="s">
        <v>118</v>
      </c>
      <c r="C18" s="182" t="s">
        <v>119</v>
      </c>
      <c r="D18" s="175" t="s">
        <v>105</v>
      </c>
      <c r="E18" s="176">
        <v>5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6">
        <v>8.9999999999999993E-3</v>
      </c>
      <c r="O18" s="176">
        <f t="shared" si="4"/>
        <v>0.05</v>
      </c>
      <c r="P18" s="176">
        <v>0</v>
      </c>
      <c r="Q18" s="176">
        <f t="shared" si="5"/>
        <v>0</v>
      </c>
      <c r="R18" s="178"/>
      <c r="S18" s="178" t="s">
        <v>120</v>
      </c>
      <c r="T18" s="178" t="s">
        <v>121</v>
      </c>
      <c r="U18" s="178">
        <v>0</v>
      </c>
      <c r="V18" s="178">
        <f t="shared" si="6"/>
        <v>0</v>
      </c>
      <c r="W18" s="179"/>
      <c r="X18" s="157" t="s">
        <v>122</v>
      </c>
      <c r="Y18" s="157" t="s">
        <v>99</v>
      </c>
      <c r="Z18" s="147"/>
      <c r="AA18" s="147"/>
      <c r="AB18" s="147"/>
      <c r="AC18" s="147"/>
      <c r="AD18" s="147"/>
      <c r="AE18" s="147"/>
      <c r="AF18" s="147"/>
      <c r="AG18" s="147" t="s">
        <v>123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3">
        <v>10</v>
      </c>
      <c r="B19" s="174" t="s">
        <v>124</v>
      </c>
      <c r="C19" s="182" t="s">
        <v>125</v>
      </c>
      <c r="D19" s="175" t="s">
        <v>105</v>
      </c>
      <c r="E19" s="176">
        <v>5</v>
      </c>
      <c r="F19" s="177"/>
      <c r="G19" s="178">
        <f t="shared" si="0"/>
        <v>0</v>
      </c>
      <c r="H19" s="177"/>
      <c r="I19" s="178">
        <f t="shared" si="1"/>
        <v>0</v>
      </c>
      <c r="J19" s="177"/>
      <c r="K19" s="178">
        <f t="shared" si="2"/>
        <v>0</v>
      </c>
      <c r="L19" s="178">
        <v>21</v>
      </c>
      <c r="M19" s="178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8"/>
      <c r="S19" s="178" t="s">
        <v>120</v>
      </c>
      <c r="T19" s="178" t="s">
        <v>121</v>
      </c>
      <c r="U19" s="178">
        <v>0.72</v>
      </c>
      <c r="V19" s="178">
        <f t="shared" si="6"/>
        <v>3.6</v>
      </c>
      <c r="W19" s="179"/>
      <c r="X19" s="157" t="s">
        <v>98</v>
      </c>
      <c r="Y19" s="157" t="s">
        <v>99</v>
      </c>
      <c r="Z19" s="147"/>
      <c r="AA19" s="147"/>
      <c r="AB19" s="147"/>
      <c r="AC19" s="147"/>
      <c r="AD19" s="147"/>
      <c r="AE19" s="147"/>
      <c r="AF19" s="147"/>
      <c r="AG19" s="147" t="s">
        <v>100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66">
        <v>11</v>
      </c>
      <c r="B20" s="167" t="s">
        <v>126</v>
      </c>
      <c r="C20" s="183" t="s">
        <v>127</v>
      </c>
      <c r="D20" s="168" t="s">
        <v>105</v>
      </c>
      <c r="E20" s="169">
        <v>5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9">
        <v>4.4999999999999999E-4</v>
      </c>
      <c r="O20" s="169">
        <f t="shared" si="4"/>
        <v>0</v>
      </c>
      <c r="P20" s="169">
        <v>0</v>
      </c>
      <c r="Q20" s="169">
        <f t="shared" si="5"/>
        <v>0</v>
      </c>
      <c r="R20" s="171"/>
      <c r="S20" s="171" t="s">
        <v>120</v>
      </c>
      <c r="T20" s="171" t="s">
        <v>121</v>
      </c>
      <c r="U20" s="171">
        <v>1.37</v>
      </c>
      <c r="V20" s="171">
        <f t="shared" si="6"/>
        <v>6.85</v>
      </c>
      <c r="W20" s="172"/>
      <c r="X20" s="157" t="s">
        <v>98</v>
      </c>
      <c r="Y20" s="157" t="s">
        <v>99</v>
      </c>
      <c r="Z20" s="147"/>
      <c r="AA20" s="147"/>
      <c r="AB20" s="147"/>
      <c r="AC20" s="147"/>
      <c r="AD20" s="147"/>
      <c r="AE20" s="147"/>
      <c r="AF20" s="147"/>
      <c r="AG20" s="147" t="s">
        <v>100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3.75" outlineLevel="2" x14ac:dyDescent="0.2">
      <c r="A21" s="154"/>
      <c r="B21" s="155"/>
      <c r="C21" s="264" t="s">
        <v>128</v>
      </c>
      <c r="D21" s="265"/>
      <c r="E21" s="265"/>
      <c r="F21" s="265"/>
      <c r="G21" s="265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111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80" t="str">
        <f>C21</f>
        <v>Montáž stožárové rozvodnice, montáže kabelu mezi rozvodnicí a vlastním svítidlem včetně jeho ukončení a zapojení v rozvodnici. U stožárů typu Ž je v položce zakalkulováno i zapojení dotykové spojky.</v>
      </c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6">
        <v>12</v>
      </c>
      <c r="B22" s="167" t="s">
        <v>129</v>
      </c>
      <c r="C22" s="183" t="s">
        <v>130</v>
      </c>
      <c r="D22" s="168" t="s">
        <v>105</v>
      </c>
      <c r="E22" s="169">
        <v>5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9">
        <v>0</v>
      </c>
      <c r="O22" s="169">
        <f>ROUND(E22*N22,2)</f>
        <v>0</v>
      </c>
      <c r="P22" s="169">
        <v>0</v>
      </c>
      <c r="Q22" s="169">
        <f>ROUND(E22*P22,2)</f>
        <v>0</v>
      </c>
      <c r="R22" s="171"/>
      <c r="S22" s="171" t="s">
        <v>97</v>
      </c>
      <c r="T22" s="171" t="s">
        <v>97</v>
      </c>
      <c r="U22" s="171">
        <v>1.68</v>
      </c>
      <c r="V22" s="171">
        <f>ROUND(E22*U22,2)</f>
        <v>8.4</v>
      </c>
      <c r="W22" s="172"/>
      <c r="X22" s="157" t="s">
        <v>98</v>
      </c>
      <c r="Y22" s="157" t="s">
        <v>99</v>
      </c>
      <c r="Z22" s="147"/>
      <c r="AA22" s="147"/>
      <c r="AB22" s="147"/>
      <c r="AC22" s="147"/>
      <c r="AD22" s="147"/>
      <c r="AE22" s="147"/>
      <c r="AF22" s="147"/>
      <c r="AG22" s="147" t="s">
        <v>100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264" t="s">
        <v>131</v>
      </c>
      <c r="D23" s="265"/>
      <c r="E23" s="265"/>
      <c r="F23" s="265"/>
      <c r="G23" s="265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111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6">
        <v>13</v>
      </c>
      <c r="B24" s="167" t="s">
        <v>132</v>
      </c>
      <c r="C24" s="183" t="s">
        <v>133</v>
      </c>
      <c r="D24" s="168" t="s">
        <v>105</v>
      </c>
      <c r="E24" s="169">
        <v>5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9">
        <v>7.0999999999999994E-2</v>
      </c>
      <c r="O24" s="169">
        <f>ROUND(E24*N24,2)</f>
        <v>0.36</v>
      </c>
      <c r="P24" s="169">
        <v>0</v>
      </c>
      <c r="Q24" s="169">
        <f>ROUND(E24*P24,2)</f>
        <v>0</v>
      </c>
      <c r="R24" s="171"/>
      <c r="S24" s="171" t="s">
        <v>120</v>
      </c>
      <c r="T24" s="171" t="s">
        <v>121</v>
      </c>
      <c r="U24" s="171">
        <v>0</v>
      </c>
      <c r="V24" s="171">
        <f>ROUND(E24*U24,2)</f>
        <v>0</v>
      </c>
      <c r="W24" s="172"/>
      <c r="X24" s="157" t="s">
        <v>122</v>
      </c>
      <c r="Y24" s="157" t="s">
        <v>99</v>
      </c>
      <c r="Z24" s="147"/>
      <c r="AA24" s="147"/>
      <c r="AB24" s="147"/>
      <c r="AC24" s="147"/>
      <c r="AD24" s="147"/>
      <c r="AE24" s="147"/>
      <c r="AF24" s="147"/>
      <c r="AG24" s="147" t="s">
        <v>123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264" t="s">
        <v>187</v>
      </c>
      <c r="D25" s="265"/>
      <c r="E25" s="265"/>
      <c r="F25" s="265"/>
      <c r="G25" s="265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111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266" t="s">
        <v>188</v>
      </c>
      <c r="D26" s="267"/>
      <c r="E26" s="267"/>
      <c r="F26" s="267"/>
      <c r="G26" s="26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111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266" t="s">
        <v>134</v>
      </c>
      <c r="D27" s="267"/>
      <c r="E27" s="267"/>
      <c r="F27" s="267"/>
      <c r="G27" s="26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111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3">
        <v>14</v>
      </c>
      <c r="B28" s="174" t="s">
        <v>135</v>
      </c>
      <c r="C28" s="182" t="s">
        <v>136</v>
      </c>
      <c r="D28" s="175" t="s">
        <v>96</v>
      </c>
      <c r="E28" s="176">
        <v>25</v>
      </c>
      <c r="F28" s="177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6">
        <v>1.4999999999999999E-4</v>
      </c>
      <c r="O28" s="176">
        <f>ROUND(E28*N28,2)</f>
        <v>0</v>
      </c>
      <c r="P28" s="176">
        <v>0</v>
      </c>
      <c r="Q28" s="176">
        <f>ROUND(E28*P28,2)</f>
        <v>0</v>
      </c>
      <c r="R28" s="178"/>
      <c r="S28" s="178" t="s">
        <v>97</v>
      </c>
      <c r="T28" s="178" t="s">
        <v>97</v>
      </c>
      <c r="U28" s="178">
        <v>0.09</v>
      </c>
      <c r="V28" s="178">
        <f>ROUND(E28*U28,2)</f>
        <v>2.25</v>
      </c>
      <c r="W28" s="179"/>
      <c r="X28" s="157" t="s">
        <v>98</v>
      </c>
      <c r="Y28" s="157" t="s">
        <v>99</v>
      </c>
      <c r="Z28" s="147"/>
      <c r="AA28" s="147"/>
      <c r="AB28" s="147"/>
      <c r="AC28" s="147"/>
      <c r="AD28" s="147"/>
      <c r="AE28" s="147"/>
      <c r="AF28" s="147"/>
      <c r="AG28" s="147" t="s">
        <v>100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3">
        <v>15</v>
      </c>
      <c r="B29" s="174" t="s">
        <v>137</v>
      </c>
      <c r="C29" s="182" t="s">
        <v>138</v>
      </c>
      <c r="D29" s="175" t="s">
        <v>139</v>
      </c>
      <c r="E29" s="176">
        <v>5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6">
        <v>0</v>
      </c>
      <c r="O29" s="176">
        <f>ROUND(E29*N29,2)</f>
        <v>0</v>
      </c>
      <c r="P29" s="176">
        <v>0</v>
      </c>
      <c r="Q29" s="176">
        <f>ROUND(E29*P29,2)</f>
        <v>0</v>
      </c>
      <c r="R29" s="178"/>
      <c r="S29" s="178" t="s">
        <v>97</v>
      </c>
      <c r="T29" s="178" t="s">
        <v>97</v>
      </c>
      <c r="U29" s="178">
        <v>1</v>
      </c>
      <c r="V29" s="178">
        <f>ROUND(E29*U29,2)</f>
        <v>5</v>
      </c>
      <c r="W29" s="179"/>
      <c r="X29" s="157" t="s">
        <v>98</v>
      </c>
      <c r="Y29" s="157" t="s">
        <v>99</v>
      </c>
      <c r="Z29" s="147"/>
      <c r="AA29" s="147"/>
      <c r="AB29" s="147"/>
      <c r="AC29" s="147"/>
      <c r="AD29" s="147"/>
      <c r="AE29" s="147"/>
      <c r="AF29" s="147"/>
      <c r="AG29" s="147" t="s">
        <v>100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3">
        <v>16</v>
      </c>
      <c r="B30" s="174" t="s">
        <v>140</v>
      </c>
      <c r="C30" s="182" t="s">
        <v>141</v>
      </c>
      <c r="D30" s="175" t="s">
        <v>139</v>
      </c>
      <c r="E30" s="176">
        <v>10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6">
        <v>0</v>
      </c>
      <c r="O30" s="176">
        <f>ROUND(E30*N30,2)</f>
        <v>0</v>
      </c>
      <c r="P30" s="176">
        <v>0</v>
      </c>
      <c r="Q30" s="176">
        <f>ROUND(E30*P30,2)</f>
        <v>0</v>
      </c>
      <c r="R30" s="178"/>
      <c r="S30" s="178" t="s">
        <v>120</v>
      </c>
      <c r="T30" s="178" t="s">
        <v>121</v>
      </c>
      <c r="U30" s="178">
        <v>1</v>
      </c>
      <c r="V30" s="178">
        <f>ROUND(E30*U30,2)</f>
        <v>10</v>
      </c>
      <c r="W30" s="179"/>
      <c r="X30" s="157" t="s">
        <v>98</v>
      </c>
      <c r="Y30" s="157" t="s">
        <v>99</v>
      </c>
      <c r="Z30" s="147"/>
      <c r="AA30" s="147"/>
      <c r="AB30" s="147"/>
      <c r="AC30" s="147"/>
      <c r="AD30" s="147"/>
      <c r="AE30" s="147"/>
      <c r="AF30" s="147"/>
      <c r="AG30" s="147" t="s">
        <v>100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59" t="s">
        <v>92</v>
      </c>
      <c r="B31" s="160" t="s">
        <v>62</v>
      </c>
      <c r="C31" s="181" t="s">
        <v>63</v>
      </c>
      <c r="D31" s="161"/>
      <c r="E31" s="162"/>
      <c r="F31" s="163"/>
      <c r="G31" s="163">
        <f>SUMIF(AG32:AG51,"&lt;&gt;NOR",G32:G51)</f>
        <v>0</v>
      </c>
      <c r="H31" s="163"/>
      <c r="I31" s="163">
        <f>SUM(I32:I51)</f>
        <v>0</v>
      </c>
      <c r="J31" s="163"/>
      <c r="K31" s="163">
        <f>SUM(K32:K51)</f>
        <v>0</v>
      </c>
      <c r="L31" s="163"/>
      <c r="M31" s="163">
        <f>SUM(M32:M51)</f>
        <v>0</v>
      </c>
      <c r="N31" s="162"/>
      <c r="O31" s="162">
        <f>SUM(O32:O51)</f>
        <v>17.090000000000003</v>
      </c>
      <c r="P31" s="162"/>
      <c r="Q31" s="162">
        <f>SUM(Q32:Q51)</f>
        <v>0</v>
      </c>
      <c r="R31" s="163"/>
      <c r="S31" s="163"/>
      <c r="T31" s="163"/>
      <c r="U31" s="163"/>
      <c r="V31" s="163">
        <f>SUM(V32:V51)</f>
        <v>46.86</v>
      </c>
      <c r="W31" s="164"/>
      <c r="X31" s="158"/>
      <c r="Y31" s="158"/>
      <c r="AG31" t="s">
        <v>93</v>
      </c>
    </row>
    <row r="32" spans="1:60" ht="22.5" outlineLevel="1" x14ac:dyDescent="0.2">
      <c r="A32" s="173">
        <v>17</v>
      </c>
      <c r="B32" s="174" t="s">
        <v>142</v>
      </c>
      <c r="C32" s="182" t="s">
        <v>143</v>
      </c>
      <c r="D32" s="175" t="s">
        <v>144</v>
      </c>
      <c r="E32" s="176">
        <v>0.1</v>
      </c>
      <c r="F32" s="177"/>
      <c r="G32" s="178">
        <f t="shared" ref="G32:G48" si="7">ROUND(E32*F32,2)</f>
        <v>0</v>
      </c>
      <c r="H32" s="177"/>
      <c r="I32" s="178">
        <f t="shared" ref="I32:I48" si="8">ROUND(E32*H32,2)</f>
        <v>0</v>
      </c>
      <c r="J32" s="177"/>
      <c r="K32" s="178">
        <f t="shared" ref="K32:K48" si="9">ROUND(E32*J32,2)</f>
        <v>0</v>
      </c>
      <c r="L32" s="178">
        <v>21</v>
      </c>
      <c r="M32" s="178">
        <f t="shared" ref="M32:M48" si="10">G32*(1+L32/100)</f>
        <v>0</v>
      </c>
      <c r="N32" s="176">
        <v>0</v>
      </c>
      <c r="O32" s="176">
        <f t="shared" ref="O32:O48" si="11">ROUND(E32*N32,2)</f>
        <v>0</v>
      </c>
      <c r="P32" s="176">
        <v>0</v>
      </c>
      <c r="Q32" s="176">
        <f t="shared" ref="Q32:Q48" si="12">ROUND(E32*P32,2)</f>
        <v>0</v>
      </c>
      <c r="R32" s="178"/>
      <c r="S32" s="178" t="s">
        <v>97</v>
      </c>
      <c r="T32" s="178" t="s">
        <v>97</v>
      </c>
      <c r="U32" s="178">
        <v>6.85</v>
      </c>
      <c r="V32" s="178">
        <f t="shared" ref="V32:V48" si="13">ROUND(E32*U32,2)</f>
        <v>0.69</v>
      </c>
      <c r="W32" s="179"/>
      <c r="X32" s="157" t="s">
        <v>98</v>
      </c>
      <c r="Y32" s="157" t="s">
        <v>99</v>
      </c>
      <c r="Z32" s="147"/>
      <c r="AA32" s="147"/>
      <c r="AB32" s="147"/>
      <c r="AC32" s="147"/>
      <c r="AD32" s="147"/>
      <c r="AE32" s="147"/>
      <c r="AF32" s="147"/>
      <c r="AG32" s="147" t="s">
        <v>100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3">
        <v>18</v>
      </c>
      <c r="B33" s="174" t="s">
        <v>145</v>
      </c>
      <c r="C33" s="182" t="s">
        <v>146</v>
      </c>
      <c r="D33" s="175" t="s">
        <v>96</v>
      </c>
      <c r="E33" s="176">
        <v>15</v>
      </c>
      <c r="F33" s="177"/>
      <c r="G33" s="178">
        <f t="shared" si="7"/>
        <v>0</v>
      </c>
      <c r="H33" s="177"/>
      <c r="I33" s="178">
        <f t="shared" si="8"/>
        <v>0</v>
      </c>
      <c r="J33" s="177"/>
      <c r="K33" s="178">
        <f t="shared" si="9"/>
        <v>0</v>
      </c>
      <c r="L33" s="178">
        <v>21</v>
      </c>
      <c r="M33" s="178">
        <f t="shared" si="10"/>
        <v>0</v>
      </c>
      <c r="N33" s="176">
        <v>0</v>
      </c>
      <c r="O33" s="176">
        <f t="shared" si="11"/>
        <v>0</v>
      </c>
      <c r="P33" s="176">
        <v>0</v>
      </c>
      <c r="Q33" s="176">
        <f t="shared" si="12"/>
        <v>0</v>
      </c>
      <c r="R33" s="178"/>
      <c r="S33" s="178" t="s">
        <v>97</v>
      </c>
      <c r="T33" s="178" t="s">
        <v>97</v>
      </c>
      <c r="U33" s="178">
        <v>8.1759999999999999E-2</v>
      </c>
      <c r="V33" s="178">
        <f t="shared" si="13"/>
        <v>1.23</v>
      </c>
      <c r="W33" s="179"/>
      <c r="X33" s="157" t="s">
        <v>98</v>
      </c>
      <c r="Y33" s="157" t="s">
        <v>99</v>
      </c>
      <c r="Z33" s="147"/>
      <c r="AA33" s="147"/>
      <c r="AB33" s="147"/>
      <c r="AC33" s="147"/>
      <c r="AD33" s="147"/>
      <c r="AE33" s="147"/>
      <c r="AF33" s="147"/>
      <c r="AG33" s="147" t="s">
        <v>100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3">
        <v>19</v>
      </c>
      <c r="B34" s="174" t="s">
        <v>147</v>
      </c>
      <c r="C34" s="182" t="s">
        <v>148</v>
      </c>
      <c r="D34" s="175" t="s">
        <v>96</v>
      </c>
      <c r="E34" s="176">
        <v>12</v>
      </c>
      <c r="F34" s="177"/>
      <c r="G34" s="178">
        <f t="shared" si="7"/>
        <v>0</v>
      </c>
      <c r="H34" s="177"/>
      <c r="I34" s="178">
        <f t="shared" si="8"/>
        <v>0</v>
      </c>
      <c r="J34" s="177"/>
      <c r="K34" s="178">
        <f t="shared" si="9"/>
        <v>0</v>
      </c>
      <c r="L34" s="178">
        <v>21</v>
      </c>
      <c r="M34" s="178">
        <f t="shared" si="10"/>
        <v>0</v>
      </c>
      <c r="N34" s="176">
        <v>0</v>
      </c>
      <c r="O34" s="176">
        <f t="shared" si="11"/>
        <v>0</v>
      </c>
      <c r="P34" s="176">
        <v>0</v>
      </c>
      <c r="Q34" s="176">
        <f t="shared" si="12"/>
        <v>0</v>
      </c>
      <c r="R34" s="178"/>
      <c r="S34" s="178" t="s">
        <v>97</v>
      </c>
      <c r="T34" s="178" t="s">
        <v>97</v>
      </c>
      <c r="U34" s="178">
        <v>0.18</v>
      </c>
      <c r="V34" s="178">
        <f t="shared" si="13"/>
        <v>2.16</v>
      </c>
      <c r="W34" s="179"/>
      <c r="X34" s="157" t="s">
        <v>98</v>
      </c>
      <c r="Y34" s="157" t="s">
        <v>99</v>
      </c>
      <c r="Z34" s="147"/>
      <c r="AA34" s="147"/>
      <c r="AB34" s="147"/>
      <c r="AC34" s="147"/>
      <c r="AD34" s="147"/>
      <c r="AE34" s="147"/>
      <c r="AF34" s="147"/>
      <c r="AG34" s="147" t="s">
        <v>100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3">
        <v>20</v>
      </c>
      <c r="B35" s="174" t="s">
        <v>149</v>
      </c>
      <c r="C35" s="182" t="s">
        <v>150</v>
      </c>
      <c r="D35" s="175" t="s">
        <v>96</v>
      </c>
      <c r="E35" s="176">
        <v>15</v>
      </c>
      <c r="F35" s="177"/>
      <c r="G35" s="178">
        <f t="shared" si="7"/>
        <v>0</v>
      </c>
      <c r="H35" s="177"/>
      <c r="I35" s="178">
        <f t="shared" si="8"/>
        <v>0</v>
      </c>
      <c r="J35" s="177"/>
      <c r="K35" s="178">
        <f t="shared" si="9"/>
        <v>0</v>
      </c>
      <c r="L35" s="178">
        <v>21</v>
      </c>
      <c r="M35" s="178">
        <f t="shared" si="10"/>
        <v>0</v>
      </c>
      <c r="N35" s="176">
        <v>0</v>
      </c>
      <c r="O35" s="176">
        <f t="shared" si="11"/>
        <v>0</v>
      </c>
      <c r="P35" s="176">
        <v>0</v>
      </c>
      <c r="Q35" s="176">
        <f t="shared" si="12"/>
        <v>0</v>
      </c>
      <c r="R35" s="178"/>
      <c r="S35" s="178" t="s">
        <v>97</v>
      </c>
      <c r="T35" s="178" t="s">
        <v>97</v>
      </c>
      <c r="U35" s="178">
        <v>0.13</v>
      </c>
      <c r="V35" s="178">
        <f t="shared" si="13"/>
        <v>1.95</v>
      </c>
      <c r="W35" s="179"/>
      <c r="X35" s="157" t="s">
        <v>98</v>
      </c>
      <c r="Y35" s="157" t="s">
        <v>99</v>
      </c>
      <c r="Z35" s="147"/>
      <c r="AA35" s="147"/>
      <c r="AB35" s="147"/>
      <c r="AC35" s="147"/>
      <c r="AD35" s="147"/>
      <c r="AE35" s="147"/>
      <c r="AF35" s="147"/>
      <c r="AG35" s="147" t="s">
        <v>100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3">
        <v>21</v>
      </c>
      <c r="B36" s="174" t="s">
        <v>151</v>
      </c>
      <c r="C36" s="182" t="s">
        <v>152</v>
      </c>
      <c r="D36" s="175" t="s">
        <v>96</v>
      </c>
      <c r="E36" s="176">
        <v>12</v>
      </c>
      <c r="F36" s="177"/>
      <c r="G36" s="178">
        <f t="shared" si="7"/>
        <v>0</v>
      </c>
      <c r="H36" s="177"/>
      <c r="I36" s="178">
        <f t="shared" si="8"/>
        <v>0</v>
      </c>
      <c r="J36" s="177"/>
      <c r="K36" s="178">
        <f t="shared" si="9"/>
        <v>0</v>
      </c>
      <c r="L36" s="178">
        <v>21</v>
      </c>
      <c r="M36" s="178">
        <f t="shared" si="10"/>
        <v>0</v>
      </c>
      <c r="N36" s="176">
        <v>0</v>
      </c>
      <c r="O36" s="176">
        <f t="shared" si="11"/>
        <v>0</v>
      </c>
      <c r="P36" s="176">
        <v>0</v>
      </c>
      <c r="Q36" s="176">
        <f t="shared" si="12"/>
        <v>0</v>
      </c>
      <c r="R36" s="178"/>
      <c r="S36" s="178" t="s">
        <v>97</v>
      </c>
      <c r="T36" s="178" t="s">
        <v>97</v>
      </c>
      <c r="U36" s="178">
        <v>0.28100000000000003</v>
      </c>
      <c r="V36" s="178">
        <f t="shared" si="13"/>
        <v>3.37</v>
      </c>
      <c r="W36" s="179"/>
      <c r="X36" s="157" t="s">
        <v>98</v>
      </c>
      <c r="Y36" s="157" t="s">
        <v>99</v>
      </c>
      <c r="Z36" s="147"/>
      <c r="AA36" s="147"/>
      <c r="AB36" s="147"/>
      <c r="AC36" s="147"/>
      <c r="AD36" s="147"/>
      <c r="AE36" s="147"/>
      <c r="AF36" s="147"/>
      <c r="AG36" s="147" t="s">
        <v>100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3">
        <v>22</v>
      </c>
      <c r="B37" s="174" t="s">
        <v>153</v>
      </c>
      <c r="C37" s="182" t="s">
        <v>154</v>
      </c>
      <c r="D37" s="175" t="s">
        <v>155</v>
      </c>
      <c r="E37" s="176">
        <v>3</v>
      </c>
      <c r="F37" s="177"/>
      <c r="G37" s="178">
        <f t="shared" si="7"/>
        <v>0</v>
      </c>
      <c r="H37" s="177"/>
      <c r="I37" s="178">
        <f t="shared" si="8"/>
        <v>0</v>
      </c>
      <c r="J37" s="177"/>
      <c r="K37" s="178">
        <f t="shared" si="9"/>
        <v>0</v>
      </c>
      <c r="L37" s="178">
        <v>21</v>
      </c>
      <c r="M37" s="178">
        <f t="shared" si="10"/>
        <v>0</v>
      </c>
      <c r="N37" s="176">
        <v>0</v>
      </c>
      <c r="O37" s="176">
        <f t="shared" si="11"/>
        <v>0</v>
      </c>
      <c r="P37" s="176">
        <v>0</v>
      </c>
      <c r="Q37" s="176">
        <f t="shared" si="12"/>
        <v>0</v>
      </c>
      <c r="R37" s="178"/>
      <c r="S37" s="178" t="s">
        <v>97</v>
      </c>
      <c r="T37" s="178" t="s">
        <v>97</v>
      </c>
      <c r="U37" s="178">
        <v>3.44</v>
      </c>
      <c r="V37" s="178">
        <f t="shared" si="13"/>
        <v>10.32</v>
      </c>
      <c r="W37" s="179"/>
      <c r="X37" s="157" t="s">
        <v>98</v>
      </c>
      <c r="Y37" s="157" t="s">
        <v>99</v>
      </c>
      <c r="Z37" s="147"/>
      <c r="AA37" s="147"/>
      <c r="AB37" s="147"/>
      <c r="AC37" s="147"/>
      <c r="AD37" s="147"/>
      <c r="AE37" s="147"/>
      <c r="AF37" s="147"/>
      <c r="AG37" s="147" t="s">
        <v>100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3">
        <v>23</v>
      </c>
      <c r="B38" s="174" t="s">
        <v>156</v>
      </c>
      <c r="C38" s="182" t="s">
        <v>157</v>
      </c>
      <c r="D38" s="175" t="s">
        <v>105</v>
      </c>
      <c r="E38" s="176">
        <v>5</v>
      </c>
      <c r="F38" s="177"/>
      <c r="G38" s="178">
        <f t="shared" si="7"/>
        <v>0</v>
      </c>
      <c r="H38" s="177"/>
      <c r="I38" s="178">
        <f t="shared" si="8"/>
        <v>0</v>
      </c>
      <c r="J38" s="177"/>
      <c r="K38" s="178">
        <f t="shared" si="9"/>
        <v>0</v>
      </c>
      <c r="L38" s="178">
        <v>21</v>
      </c>
      <c r="M38" s="178">
        <f t="shared" si="10"/>
        <v>0</v>
      </c>
      <c r="N38" s="176">
        <v>1.83135</v>
      </c>
      <c r="O38" s="176">
        <f t="shared" si="11"/>
        <v>9.16</v>
      </c>
      <c r="P38" s="176">
        <v>0</v>
      </c>
      <c r="Q38" s="176">
        <f t="shared" si="12"/>
        <v>0</v>
      </c>
      <c r="R38" s="178"/>
      <c r="S38" s="178" t="s">
        <v>120</v>
      </c>
      <c r="T38" s="178" t="s">
        <v>121</v>
      </c>
      <c r="U38" s="178">
        <v>2.71</v>
      </c>
      <c r="V38" s="178">
        <f t="shared" si="13"/>
        <v>13.55</v>
      </c>
      <c r="W38" s="179"/>
      <c r="X38" s="157" t="s">
        <v>98</v>
      </c>
      <c r="Y38" s="157" t="s">
        <v>99</v>
      </c>
      <c r="Z38" s="147"/>
      <c r="AA38" s="147"/>
      <c r="AB38" s="147"/>
      <c r="AC38" s="147"/>
      <c r="AD38" s="147"/>
      <c r="AE38" s="147"/>
      <c r="AF38" s="147"/>
      <c r="AG38" s="147" t="s">
        <v>100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3">
        <v>24</v>
      </c>
      <c r="B39" s="174" t="s">
        <v>158</v>
      </c>
      <c r="C39" s="182" t="s">
        <v>159</v>
      </c>
      <c r="D39" s="175" t="s">
        <v>155</v>
      </c>
      <c r="E39" s="176">
        <v>2</v>
      </c>
      <c r="F39" s="177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21</v>
      </c>
      <c r="M39" s="178">
        <f t="shared" si="10"/>
        <v>0</v>
      </c>
      <c r="N39" s="176">
        <v>0</v>
      </c>
      <c r="O39" s="176">
        <f t="shared" si="11"/>
        <v>0</v>
      </c>
      <c r="P39" s="176">
        <v>0</v>
      </c>
      <c r="Q39" s="176">
        <f t="shared" si="12"/>
        <v>0</v>
      </c>
      <c r="R39" s="178"/>
      <c r="S39" s="178" t="s">
        <v>97</v>
      </c>
      <c r="T39" s="178" t="s">
        <v>97</v>
      </c>
      <c r="U39" s="178">
        <v>0.66</v>
      </c>
      <c r="V39" s="178">
        <f t="shared" si="13"/>
        <v>1.32</v>
      </c>
      <c r="W39" s="179"/>
      <c r="X39" s="157" t="s">
        <v>98</v>
      </c>
      <c r="Y39" s="157" t="s">
        <v>99</v>
      </c>
      <c r="Z39" s="147"/>
      <c r="AA39" s="147"/>
      <c r="AB39" s="147"/>
      <c r="AC39" s="147"/>
      <c r="AD39" s="147"/>
      <c r="AE39" s="147"/>
      <c r="AF39" s="147"/>
      <c r="AG39" s="147" t="s">
        <v>100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3">
        <v>25</v>
      </c>
      <c r="B40" s="174" t="s">
        <v>160</v>
      </c>
      <c r="C40" s="182" t="s">
        <v>161</v>
      </c>
      <c r="D40" s="175" t="s">
        <v>162</v>
      </c>
      <c r="E40" s="176">
        <v>20</v>
      </c>
      <c r="F40" s="177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21</v>
      </c>
      <c r="M40" s="178">
        <f t="shared" si="10"/>
        <v>0</v>
      </c>
      <c r="N40" s="176">
        <v>0</v>
      </c>
      <c r="O40" s="176">
        <f t="shared" si="11"/>
        <v>0</v>
      </c>
      <c r="P40" s="176">
        <v>0</v>
      </c>
      <c r="Q40" s="176">
        <f t="shared" si="12"/>
        <v>0</v>
      </c>
      <c r="R40" s="178"/>
      <c r="S40" s="178" t="s">
        <v>97</v>
      </c>
      <c r="T40" s="178" t="s">
        <v>97</v>
      </c>
      <c r="U40" s="178">
        <v>0.13</v>
      </c>
      <c r="V40" s="178">
        <f t="shared" si="13"/>
        <v>2.6</v>
      </c>
      <c r="W40" s="179"/>
      <c r="X40" s="157" t="s">
        <v>98</v>
      </c>
      <c r="Y40" s="157" t="s">
        <v>99</v>
      </c>
      <c r="Z40" s="147"/>
      <c r="AA40" s="147"/>
      <c r="AB40" s="147"/>
      <c r="AC40" s="147"/>
      <c r="AD40" s="147"/>
      <c r="AE40" s="147"/>
      <c r="AF40" s="147"/>
      <c r="AG40" s="147" t="s">
        <v>100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3">
        <v>26</v>
      </c>
      <c r="B41" s="174" t="s">
        <v>163</v>
      </c>
      <c r="C41" s="182" t="s">
        <v>164</v>
      </c>
      <c r="D41" s="175" t="s">
        <v>162</v>
      </c>
      <c r="E41" s="176">
        <v>10</v>
      </c>
      <c r="F41" s="177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21</v>
      </c>
      <c r="M41" s="178">
        <f t="shared" si="10"/>
        <v>0</v>
      </c>
      <c r="N41" s="176">
        <v>2.0000000000000002E-5</v>
      </c>
      <c r="O41" s="176">
        <f t="shared" si="11"/>
        <v>0</v>
      </c>
      <c r="P41" s="176">
        <v>0</v>
      </c>
      <c r="Q41" s="176">
        <f t="shared" si="12"/>
        <v>0</v>
      </c>
      <c r="R41" s="178"/>
      <c r="S41" s="178" t="s">
        <v>97</v>
      </c>
      <c r="T41" s="178" t="s">
        <v>97</v>
      </c>
      <c r="U41" s="178">
        <v>0.05</v>
      </c>
      <c r="V41" s="178">
        <f t="shared" si="13"/>
        <v>0.5</v>
      </c>
      <c r="W41" s="179"/>
      <c r="X41" s="157" t="s">
        <v>98</v>
      </c>
      <c r="Y41" s="157" t="s">
        <v>99</v>
      </c>
      <c r="Z41" s="147"/>
      <c r="AA41" s="147"/>
      <c r="AB41" s="147"/>
      <c r="AC41" s="147"/>
      <c r="AD41" s="147"/>
      <c r="AE41" s="147"/>
      <c r="AF41" s="147"/>
      <c r="AG41" s="147" t="s">
        <v>100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73">
        <v>27</v>
      </c>
      <c r="B42" s="174" t="s">
        <v>165</v>
      </c>
      <c r="C42" s="182" t="s">
        <v>166</v>
      </c>
      <c r="D42" s="175" t="s">
        <v>144</v>
      </c>
      <c r="E42" s="176">
        <v>0.1</v>
      </c>
      <c r="F42" s="177"/>
      <c r="G42" s="178">
        <f t="shared" si="7"/>
        <v>0</v>
      </c>
      <c r="H42" s="177"/>
      <c r="I42" s="178">
        <f t="shared" si="8"/>
        <v>0</v>
      </c>
      <c r="J42" s="177"/>
      <c r="K42" s="178">
        <f t="shared" si="9"/>
        <v>0</v>
      </c>
      <c r="L42" s="178">
        <v>21</v>
      </c>
      <c r="M42" s="178">
        <f t="shared" si="10"/>
        <v>0</v>
      </c>
      <c r="N42" s="176">
        <v>0</v>
      </c>
      <c r="O42" s="176">
        <f t="shared" si="11"/>
        <v>0</v>
      </c>
      <c r="P42" s="176">
        <v>0</v>
      </c>
      <c r="Q42" s="176">
        <f t="shared" si="12"/>
        <v>0</v>
      </c>
      <c r="R42" s="178"/>
      <c r="S42" s="178" t="s">
        <v>120</v>
      </c>
      <c r="T42" s="178" t="s">
        <v>121</v>
      </c>
      <c r="U42" s="178">
        <v>0.01</v>
      </c>
      <c r="V42" s="178">
        <f t="shared" si="13"/>
        <v>0</v>
      </c>
      <c r="W42" s="179"/>
      <c r="X42" s="157" t="s">
        <v>98</v>
      </c>
      <c r="Y42" s="157" t="s">
        <v>99</v>
      </c>
      <c r="Z42" s="147"/>
      <c r="AA42" s="147"/>
      <c r="AB42" s="147"/>
      <c r="AC42" s="147"/>
      <c r="AD42" s="147"/>
      <c r="AE42" s="147"/>
      <c r="AF42" s="147"/>
      <c r="AG42" s="147" t="s">
        <v>100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73">
        <v>28</v>
      </c>
      <c r="B43" s="174" t="s">
        <v>167</v>
      </c>
      <c r="C43" s="182" t="s">
        <v>168</v>
      </c>
      <c r="D43" s="175" t="s">
        <v>96</v>
      </c>
      <c r="E43" s="176">
        <v>10</v>
      </c>
      <c r="F43" s="177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21</v>
      </c>
      <c r="M43" s="178">
        <f t="shared" si="10"/>
        <v>0</v>
      </c>
      <c r="N43" s="176">
        <v>0</v>
      </c>
      <c r="O43" s="176">
        <f t="shared" si="11"/>
        <v>0</v>
      </c>
      <c r="P43" s="176">
        <v>0</v>
      </c>
      <c r="Q43" s="176">
        <f t="shared" si="12"/>
        <v>0</v>
      </c>
      <c r="R43" s="178"/>
      <c r="S43" s="178" t="s">
        <v>120</v>
      </c>
      <c r="T43" s="178" t="s">
        <v>121</v>
      </c>
      <c r="U43" s="178">
        <v>0.01</v>
      </c>
      <c r="V43" s="178">
        <f t="shared" si="13"/>
        <v>0.1</v>
      </c>
      <c r="W43" s="179"/>
      <c r="X43" s="157" t="s">
        <v>98</v>
      </c>
      <c r="Y43" s="157" t="s">
        <v>99</v>
      </c>
      <c r="Z43" s="147"/>
      <c r="AA43" s="147"/>
      <c r="AB43" s="147"/>
      <c r="AC43" s="147"/>
      <c r="AD43" s="147"/>
      <c r="AE43" s="147"/>
      <c r="AF43" s="147"/>
      <c r="AG43" s="147" t="s">
        <v>100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3">
        <v>29</v>
      </c>
      <c r="B44" s="174" t="s">
        <v>169</v>
      </c>
      <c r="C44" s="182" t="s">
        <v>170</v>
      </c>
      <c r="D44" s="175" t="s">
        <v>105</v>
      </c>
      <c r="E44" s="176">
        <v>1</v>
      </c>
      <c r="F44" s="177"/>
      <c r="G44" s="178">
        <f t="shared" si="7"/>
        <v>0</v>
      </c>
      <c r="H44" s="177"/>
      <c r="I44" s="178">
        <f t="shared" si="8"/>
        <v>0</v>
      </c>
      <c r="J44" s="177"/>
      <c r="K44" s="178">
        <f t="shared" si="9"/>
        <v>0</v>
      </c>
      <c r="L44" s="178">
        <v>21</v>
      </c>
      <c r="M44" s="178">
        <f t="shared" si="10"/>
        <v>0</v>
      </c>
      <c r="N44" s="176">
        <v>2.0000000000000002E-5</v>
      </c>
      <c r="O44" s="176">
        <f t="shared" si="11"/>
        <v>0</v>
      </c>
      <c r="P44" s="176">
        <v>0</v>
      </c>
      <c r="Q44" s="176">
        <f t="shared" si="12"/>
        <v>0</v>
      </c>
      <c r="R44" s="178" t="s">
        <v>171</v>
      </c>
      <c r="S44" s="178" t="s">
        <v>97</v>
      </c>
      <c r="T44" s="178" t="s">
        <v>97</v>
      </c>
      <c r="U44" s="178">
        <v>0</v>
      </c>
      <c r="V44" s="178">
        <f t="shared" si="13"/>
        <v>0</v>
      </c>
      <c r="W44" s="179"/>
      <c r="X44" s="157" t="s">
        <v>122</v>
      </c>
      <c r="Y44" s="157" t="s">
        <v>99</v>
      </c>
      <c r="Z44" s="147"/>
      <c r="AA44" s="147"/>
      <c r="AB44" s="147"/>
      <c r="AC44" s="147"/>
      <c r="AD44" s="147"/>
      <c r="AE44" s="147"/>
      <c r="AF44" s="147"/>
      <c r="AG44" s="147" t="s">
        <v>123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73">
        <v>30</v>
      </c>
      <c r="B45" s="174" t="s">
        <v>172</v>
      </c>
      <c r="C45" s="182" t="s">
        <v>173</v>
      </c>
      <c r="D45" s="175" t="s">
        <v>96</v>
      </c>
      <c r="E45" s="176">
        <v>27</v>
      </c>
      <c r="F45" s="177"/>
      <c r="G45" s="178">
        <f t="shared" si="7"/>
        <v>0</v>
      </c>
      <c r="H45" s="177"/>
      <c r="I45" s="178">
        <f t="shared" si="8"/>
        <v>0</v>
      </c>
      <c r="J45" s="177"/>
      <c r="K45" s="178">
        <f t="shared" si="9"/>
        <v>0</v>
      </c>
      <c r="L45" s="178">
        <v>21</v>
      </c>
      <c r="M45" s="178">
        <f t="shared" si="10"/>
        <v>0</v>
      </c>
      <c r="N45" s="176">
        <v>0.26485999999999998</v>
      </c>
      <c r="O45" s="176">
        <f t="shared" si="11"/>
        <v>7.15</v>
      </c>
      <c r="P45" s="176">
        <v>0</v>
      </c>
      <c r="Q45" s="176">
        <f t="shared" si="12"/>
        <v>0</v>
      </c>
      <c r="R45" s="178"/>
      <c r="S45" s="178" t="s">
        <v>97</v>
      </c>
      <c r="T45" s="178" t="s">
        <v>97</v>
      </c>
      <c r="U45" s="178">
        <v>0.11</v>
      </c>
      <c r="V45" s="178">
        <f t="shared" si="13"/>
        <v>2.97</v>
      </c>
      <c r="W45" s="179"/>
      <c r="X45" s="157" t="s">
        <v>98</v>
      </c>
      <c r="Y45" s="157" t="s">
        <v>99</v>
      </c>
      <c r="Z45" s="147"/>
      <c r="AA45" s="147"/>
      <c r="AB45" s="147"/>
      <c r="AC45" s="147"/>
      <c r="AD45" s="147"/>
      <c r="AE45" s="147"/>
      <c r="AF45" s="147"/>
      <c r="AG45" s="147" t="s">
        <v>100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73">
        <v>31</v>
      </c>
      <c r="B46" s="174" t="s">
        <v>174</v>
      </c>
      <c r="C46" s="182" t="s">
        <v>175</v>
      </c>
      <c r="D46" s="175" t="s">
        <v>105</v>
      </c>
      <c r="E46" s="176">
        <v>5</v>
      </c>
      <c r="F46" s="177"/>
      <c r="G46" s="178">
        <f t="shared" si="7"/>
        <v>0</v>
      </c>
      <c r="H46" s="177"/>
      <c r="I46" s="178">
        <f t="shared" si="8"/>
        <v>0</v>
      </c>
      <c r="J46" s="177"/>
      <c r="K46" s="178">
        <f t="shared" si="9"/>
        <v>0</v>
      </c>
      <c r="L46" s="178">
        <v>21</v>
      </c>
      <c r="M46" s="178">
        <f t="shared" si="10"/>
        <v>0</v>
      </c>
      <c r="N46" s="176">
        <v>0.154</v>
      </c>
      <c r="O46" s="176">
        <f t="shared" si="11"/>
        <v>0.77</v>
      </c>
      <c r="P46" s="176">
        <v>0</v>
      </c>
      <c r="Q46" s="176">
        <f t="shared" si="12"/>
        <v>0</v>
      </c>
      <c r="R46" s="178"/>
      <c r="S46" s="178" t="s">
        <v>176</v>
      </c>
      <c r="T46" s="178" t="s">
        <v>121</v>
      </c>
      <c r="U46" s="178">
        <v>0</v>
      </c>
      <c r="V46" s="178">
        <f t="shared" si="13"/>
        <v>0</v>
      </c>
      <c r="W46" s="179"/>
      <c r="X46" s="157" t="s">
        <v>98</v>
      </c>
      <c r="Y46" s="157" t="s">
        <v>99</v>
      </c>
      <c r="Z46" s="147"/>
      <c r="AA46" s="147"/>
      <c r="AB46" s="147"/>
      <c r="AC46" s="147"/>
      <c r="AD46" s="147"/>
      <c r="AE46" s="147"/>
      <c r="AF46" s="147"/>
      <c r="AG46" s="147" t="s">
        <v>100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73">
        <v>32</v>
      </c>
      <c r="B47" s="174" t="s">
        <v>177</v>
      </c>
      <c r="C47" s="182" t="s">
        <v>178</v>
      </c>
      <c r="D47" s="175" t="s">
        <v>96</v>
      </c>
      <c r="E47" s="176">
        <v>30</v>
      </c>
      <c r="F47" s="177"/>
      <c r="G47" s="178">
        <f t="shared" si="7"/>
        <v>0</v>
      </c>
      <c r="H47" s="177"/>
      <c r="I47" s="178">
        <f t="shared" si="8"/>
        <v>0</v>
      </c>
      <c r="J47" s="177"/>
      <c r="K47" s="178">
        <f t="shared" si="9"/>
        <v>0</v>
      </c>
      <c r="L47" s="178">
        <v>21</v>
      </c>
      <c r="M47" s="178">
        <f t="shared" si="10"/>
        <v>0</v>
      </c>
      <c r="N47" s="176">
        <v>6.0000000000000002E-5</v>
      </c>
      <c r="O47" s="176">
        <f t="shared" si="11"/>
        <v>0</v>
      </c>
      <c r="P47" s="176">
        <v>0</v>
      </c>
      <c r="Q47" s="176">
        <f t="shared" si="12"/>
        <v>0</v>
      </c>
      <c r="R47" s="178"/>
      <c r="S47" s="178" t="s">
        <v>97</v>
      </c>
      <c r="T47" s="178" t="s">
        <v>97</v>
      </c>
      <c r="U47" s="178">
        <v>0.03</v>
      </c>
      <c r="V47" s="178">
        <f t="shared" si="13"/>
        <v>0.9</v>
      </c>
      <c r="W47" s="179"/>
      <c r="X47" s="157" t="s">
        <v>98</v>
      </c>
      <c r="Y47" s="157" t="s">
        <v>99</v>
      </c>
      <c r="Z47" s="147"/>
      <c r="AA47" s="147"/>
      <c r="AB47" s="147"/>
      <c r="AC47" s="147"/>
      <c r="AD47" s="147"/>
      <c r="AE47" s="147"/>
      <c r="AF47" s="147"/>
      <c r="AG47" s="147" t="s">
        <v>100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66">
        <v>33</v>
      </c>
      <c r="B48" s="167" t="s">
        <v>179</v>
      </c>
      <c r="C48" s="183" t="s">
        <v>180</v>
      </c>
      <c r="D48" s="168" t="s">
        <v>96</v>
      </c>
      <c r="E48" s="169">
        <v>40</v>
      </c>
      <c r="F48" s="170"/>
      <c r="G48" s="171">
        <f t="shared" si="7"/>
        <v>0</v>
      </c>
      <c r="H48" s="170"/>
      <c r="I48" s="171">
        <f t="shared" si="8"/>
        <v>0</v>
      </c>
      <c r="J48" s="170"/>
      <c r="K48" s="171">
        <f t="shared" si="9"/>
        <v>0</v>
      </c>
      <c r="L48" s="171">
        <v>21</v>
      </c>
      <c r="M48" s="171">
        <f t="shared" si="10"/>
        <v>0</v>
      </c>
      <c r="N48" s="169">
        <v>3.3E-4</v>
      </c>
      <c r="O48" s="169">
        <f t="shared" si="11"/>
        <v>0.01</v>
      </c>
      <c r="P48" s="169">
        <v>0</v>
      </c>
      <c r="Q48" s="169">
        <f t="shared" si="12"/>
        <v>0</v>
      </c>
      <c r="R48" s="171"/>
      <c r="S48" s="171" t="s">
        <v>120</v>
      </c>
      <c r="T48" s="171" t="s">
        <v>121</v>
      </c>
      <c r="U48" s="171">
        <v>0.1</v>
      </c>
      <c r="V48" s="171">
        <f t="shared" si="13"/>
        <v>4</v>
      </c>
      <c r="W48" s="172"/>
      <c r="X48" s="157" t="s">
        <v>98</v>
      </c>
      <c r="Y48" s="157" t="s">
        <v>99</v>
      </c>
      <c r="Z48" s="147"/>
      <c r="AA48" s="147"/>
      <c r="AB48" s="147"/>
      <c r="AC48" s="147"/>
      <c r="AD48" s="147"/>
      <c r="AE48" s="147"/>
      <c r="AF48" s="147"/>
      <c r="AG48" s="147" t="s">
        <v>100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264" t="s">
        <v>181</v>
      </c>
      <c r="D49" s="265"/>
      <c r="E49" s="265"/>
      <c r="F49" s="265"/>
      <c r="G49" s="265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111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66">
        <v>34</v>
      </c>
      <c r="B50" s="167" t="s">
        <v>182</v>
      </c>
      <c r="C50" s="183" t="s">
        <v>183</v>
      </c>
      <c r="D50" s="168" t="s">
        <v>96</v>
      </c>
      <c r="E50" s="169">
        <v>12</v>
      </c>
      <c r="F50" s="170"/>
      <c r="G50" s="171">
        <f>ROUND(E50*F50,2)</f>
        <v>0</v>
      </c>
      <c r="H50" s="170"/>
      <c r="I50" s="171">
        <f>ROUND(E50*H50,2)</f>
        <v>0</v>
      </c>
      <c r="J50" s="170"/>
      <c r="K50" s="171">
        <f>ROUND(E50*J50,2)</f>
        <v>0</v>
      </c>
      <c r="L50" s="171">
        <v>21</v>
      </c>
      <c r="M50" s="171">
        <f>G50*(1+L50/100)</f>
        <v>0</v>
      </c>
      <c r="N50" s="169">
        <v>3.3E-4</v>
      </c>
      <c r="O50" s="169">
        <f>ROUND(E50*N50,2)</f>
        <v>0</v>
      </c>
      <c r="P50" s="169">
        <v>0</v>
      </c>
      <c r="Q50" s="169">
        <f>ROUND(E50*P50,2)</f>
        <v>0</v>
      </c>
      <c r="R50" s="171"/>
      <c r="S50" s="171" t="s">
        <v>120</v>
      </c>
      <c r="T50" s="171" t="s">
        <v>121</v>
      </c>
      <c r="U50" s="171">
        <v>0.1</v>
      </c>
      <c r="V50" s="171">
        <f>ROUND(E50*U50,2)</f>
        <v>1.2</v>
      </c>
      <c r="W50" s="172"/>
      <c r="X50" s="157" t="s">
        <v>98</v>
      </c>
      <c r="Y50" s="157" t="s">
        <v>99</v>
      </c>
      <c r="Z50" s="147"/>
      <c r="AA50" s="147"/>
      <c r="AB50" s="147"/>
      <c r="AC50" s="147"/>
      <c r="AD50" s="147"/>
      <c r="AE50" s="147"/>
      <c r="AF50" s="147"/>
      <c r="AG50" s="147" t="s">
        <v>100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264" t="s">
        <v>181</v>
      </c>
      <c r="D51" s="265"/>
      <c r="E51" s="265"/>
      <c r="F51" s="265"/>
      <c r="G51" s="265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111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x14ac:dyDescent="0.2">
      <c r="A52" s="3"/>
      <c r="B52" s="4"/>
      <c r="C52" s="184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v>15</v>
      </c>
      <c r="AF52">
        <v>21</v>
      </c>
      <c r="AG52" t="s">
        <v>78</v>
      </c>
    </row>
    <row r="53" spans="1:60" x14ac:dyDescent="0.2">
      <c r="A53" s="150"/>
      <c r="B53" s="151" t="s">
        <v>31</v>
      </c>
      <c r="C53" s="185"/>
      <c r="D53" s="152"/>
      <c r="E53" s="153"/>
      <c r="F53" s="153"/>
      <c r="G53" s="165">
        <f>G8+G31</f>
        <v>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E53">
        <f>SUMIF(L7:L51,AE52,G7:G51)</f>
        <v>0</v>
      </c>
      <c r="AF53">
        <f>SUMIF(L7:L51,AF52,G7:G51)</f>
        <v>0</v>
      </c>
      <c r="AG53" t="s">
        <v>184</v>
      </c>
    </row>
    <row r="54" spans="1:60" x14ac:dyDescent="0.2">
      <c r="A54" s="3"/>
      <c r="B54" s="4"/>
      <c r="C54" s="184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">
      <c r="A55" s="3"/>
      <c r="B55" s="4"/>
      <c r="C55" s="184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">
      <c r="A56" s="250" t="s">
        <v>185</v>
      </c>
      <c r="B56" s="250"/>
      <c r="C56" s="251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">
      <c r="A57" s="252"/>
      <c r="B57" s="253"/>
      <c r="C57" s="254"/>
      <c r="D57" s="253"/>
      <c r="E57" s="253"/>
      <c r="F57" s="253"/>
      <c r="G57" s="25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G57" t="s">
        <v>186</v>
      </c>
    </row>
    <row r="58" spans="1:60" x14ac:dyDescent="0.2">
      <c r="A58" s="256"/>
      <c r="B58" s="257"/>
      <c r="C58" s="258"/>
      <c r="D58" s="257"/>
      <c r="E58" s="257"/>
      <c r="F58" s="257"/>
      <c r="G58" s="259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">
      <c r="A59" s="256"/>
      <c r="B59" s="257"/>
      <c r="C59" s="258"/>
      <c r="D59" s="257"/>
      <c r="E59" s="257"/>
      <c r="F59" s="257"/>
      <c r="G59" s="259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">
      <c r="A60" s="256"/>
      <c r="B60" s="257"/>
      <c r="C60" s="258"/>
      <c r="D60" s="257"/>
      <c r="E60" s="257"/>
      <c r="F60" s="257"/>
      <c r="G60" s="259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A61" s="260"/>
      <c r="B61" s="261"/>
      <c r="C61" s="262"/>
      <c r="D61" s="261"/>
      <c r="E61" s="261"/>
      <c r="F61" s="261"/>
      <c r="G61" s="26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A62" s="3"/>
      <c r="B62" s="4"/>
      <c r="C62" s="184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C63" s="186"/>
      <c r="D63" s="10"/>
      <c r="AG63" t="s">
        <v>189</v>
      </c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02f+DLytZ+S0qukOJK1lKTTkQyxfSg+Js6bqGsKvIlXEXlhEn+2v7ycHoq7XMFBGYxEJp8i6IFQ45maL1pQkQ==" saltValue="pn79K8VaOaOhZozhCpmWoQ==" spinCount="100000" sheet="1" objects="1" scenarios="1"/>
  <mergeCells count="14">
    <mergeCell ref="A57:G61"/>
    <mergeCell ref="C14:G14"/>
    <mergeCell ref="C21:G21"/>
    <mergeCell ref="C23:G23"/>
    <mergeCell ref="C25:G25"/>
    <mergeCell ref="C26:G26"/>
    <mergeCell ref="C27:G27"/>
    <mergeCell ref="C49:G49"/>
    <mergeCell ref="C51:G51"/>
    <mergeCell ref="A1:G1"/>
    <mergeCell ref="C2:G2"/>
    <mergeCell ref="C3:G3"/>
    <mergeCell ref="C4:G4"/>
    <mergeCell ref="A56:C5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175 so401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'175 so401 Pol'!Názvy_tisku</vt:lpstr>
      <vt:lpstr>oadresa</vt:lpstr>
      <vt:lpstr>Stavba!Objednatel</vt:lpstr>
      <vt:lpstr>Stavba!Objekt</vt:lpstr>
      <vt:lpstr>'175 so401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Miroslav Sukup</cp:lastModifiedBy>
  <cp:lastPrinted>2019-03-19T12:27:02Z</cp:lastPrinted>
  <dcterms:created xsi:type="dcterms:W3CDTF">2009-04-08T07:15:50Z</dcterms:created>
  <dcterms:modified xsi:type="dcterms:W3CDTF">2023-02-06T13:29:57Z</dcterms:modified>
</cp:coreProperties>
</file>