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001 Zakázky 2021\130 MK ul Slavkovská Bystřice\05 Rozpočet\02 Soupis prací\"/>
    </mc:Choice>
  </mc:AlternateContent>
  <xr:revisionPtr revIDLastSave="0" documentId="13_ncr:1_{41223E20-9DB5-494B-8F30-CD469A84508E}" xr6:coauthVersionLast="36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39" i="1" l="1"/>
  <c r="AC47" i="12"/>
  <c r="BA45" i="12"/>
  <c r="BA44" i="12"/>
  <c r="BA42" i="12"/>
  <c r="BA41" i="12"/>
  <c r="BA39" i="12"/>
  <c r="BA38" i="12"/>
  <c r="BA37" i="12"/>
  <c r="BA36" i="12"/>
  <c r="BA35" i="12"/>
  <c r="BA34" i="12"/>
  <c r="BA33" i="12"/>
  <c r="BA32" i="12"/>
  <c r="BA31" i="12"/>
  <c r="BA30" i="12"/>
  <c r="BA29" i="12"/>
  <c r="BA28" i="12"/>
  <c r="BA27" i="12"/>
  <c r="BA26" i="12"/>
  <c r="BA25" i="12"/>
  <c r="BA22" i="12"/>
  <c r="BA20" i="12"/>
  <c r="BA19" i="12"/>
  <c r="BA18" i="12"/>
  <c r="BA16" i="12"/>
  <c r="BA15" i="12"/>
  <c r="BA14" i="12"/>
  <c r="BA12" i="12"/>
  <c r="BA11" i="12"/>
  <c r="BA10" i="12"/>
  <c r="F9" i="12"/>
  <c r="G9" i="12"/>
  <c r="AD47" i="12" s="1"/>
  <c r="G39" i="1" s="1"/>
  <c r="G40" i="1" s="1"/>
  <c r="G25" i="1" s="1"/>
  <c r="G26" i="1" s="1"/>
  <c r="I9" i="12"/>
  <c r="I8" i="12" s="1"/>
  <c r="K9" i="12"/>
  <c r="K8" i="12" s="1"/>
  <c r="O9" i="12"/>
  <c r="Q9" i="12"/>
  <c r="U9" i="12"/>
  <c r="F13" i="12"/>
  <c r="G13" i="12"/>
  <c r="M13" i="12" s="1"/>
  <c r="I13" i="12"/>
  <c r="K13" i="12"/>
  <c r="O13" i="12"/>
  <c r="Q13" i="12"/>
  <c r="U13" i="12"/>
  <c r="F17" i="12"/>
  <c r="G17" i="12"/>
  <c r="M17" i="12" s="1"/>
  <c r="I17" i="12"/>
  <c r="K17" i="12"/>
  <c r="O17" i="12"/>
  <c r="Q17" i="12"/>
  <c r="U17" i="12"/>
  <c r="F21" i="12"/>
  <c r="G21" i="12" s="1"/>
  <c r="M21" i="12" s="1"/>
  <c r="I21" i="12"/>
  <c r="K21" i="12"/>
  <c r="O21" i="12"/>
  <c r="Q21" i="12"/>
  <c r="U21" i="12"/>
  <c r="F24" i="12"/>
  <c r="G24" i="12" s="1"/>
  <c r="I24" i="12"/>
  <c r="I23" i="12" s="1"/>
  <c r="K24" i="12"/>
  <c r="K23" i="12" s="1"/>
  <c r="O24" i="12"/>
  <c r="Q24" i="12"/>
  <c r="U24" i="12"/>
  <c r="F40" i="12"/>
  <c r="G40" i="12"/>
  <c r="M40" i="12" s="1"/>
  <c r="I40" i="12"/>
  <c r="K40" i="12"/>
  <c r="O40" i="12"/>
  <c r="Q40" i="12"/>
  <c r="U40" i="12"/>
  <c r="F43" i="12"/>
  <c r="G43" i="12"/>
  <c r="M43" i="12" s="1"/>
  <c r="I43" i="12"/>
  <c r="K43" i="12"/>
  <c r="O43" i="12"/>
  <c r="Q43" i="12"/>
  <c r="U43" i="12"/>
  <c r="I18" i="1"/>
  <c r="I17" i="1"/>
  <c r="I16" i="1"/>
  <c r="AZ49" i="1"/>
  <c r="AZ48" i="1"/>
  <c r="AZ47" i="1"/>
  <c r="AZ45" i="1"/>
  <c r="AZ44" i="1"/>
  <c r="AZ43" i="1"/>
  <c r="G27" i="1"/>
  <c r="F40" i="1"/>
  <c r="G23" i="1" s="1"/>
  <c r="J28" i="1"/>
  <c r="J26" i="1"/>
  <c r="G38" i="1"/>
  <c r="F38" i="1"/>
  <c r="J23" i="1"/>
  <c r="J24" i="1"/>
  <c r="J25" i="1"/>
  <c r="J27" i="1"/>
  <c r="E24" i="1"/>
  <c r="E26" i="1"/>
  <c r="M24" i="12" l="1"/>
  <c r="M23" i="12" s="1"/>
  <c r="G23" i="12"/>
  <c r="I56" i="1" s="1"/>
  <c r="I19" i="1" s="1"/>
  <c r="H39" i="1"/>
  <c r="H40" i="1" s="1"/>
  <c r="U23" i="12"/>
  <c r="Q23" i="12"/>
  <c r="O23" i="12"/>
  <c r="U8" i="12"/>
  <c r="Q8" i="12"/>
  <c r="O8" i="12"/>
  <c r="G8" i="12"/>
  <c r="G28" i="1"/>
  <c r="G24" i="1"/>
  <c r="G29" i="1" s="1"/>
  <c r="M9" i="12"/>
  <c r="M8" i="12" s="1"/>
  <c r="I39" i="1" l="1"/>
  <c r="I40" i="1" s="1"/>
  <c r="J39" i="1" s="1"/>
  <c r="J40" i="1" s="1"/>
  <c r="I55" i="1"/>
  <c r="G47" i="12"/>
  <c r="I57" i="1" l="1"/>
  <c r="I20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<sst xmlns="http://schemas.openxmlformats.org/spreadsheetml/2006/main" count="223" uniqueCount="136">
  <si>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</si>
  <si>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</si>
  <si>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</si>
  <si>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</si>
  <si>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</si>
  <si>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</si>
  <si>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</si>
  <si>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</si>
  <si>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</si>
  <si>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</si>
  <si>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</si>
  <si>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</si>
  <si>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</si>
  <si>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</si>
  <si>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</si>
  <si>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</si>
  <si>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</si>
  <si>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</si>
  <si>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</si>
  <si>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</si>
  <si>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</si>
  <si>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</si>
  <si>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</si>
  <si>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</si>
  <si>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</si>
  <si>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</si>
  <si>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</si>
  <si>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</si>
  <si>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</si>
  <si>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</si>
  <si>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</si>
  <si>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</si>
  <si>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</si>
  <si>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</si>
  <si>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</si>
  <si>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</si>
  <si>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</si>
  <si>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</si>
  <si>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</si>
  <si>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</si>
  <si>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</si>
  <si>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</si>
  <si>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</si>
  <si>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</si>
  <si>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</si>
  <si>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</si>
  <si>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Rekonstrukce ul. Slavkovská - SO.102.3 Chodník - úsek 3 - VRN a ON</t>
  </si>
  <si>
    <t>Rozpočet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</si>
  <si>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</si>
  <si>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</si>
  <si>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</si>
  <si>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</si>
  <si>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</si>
  <si>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</si>
  <si>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</si>
  <si>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</si>
  <si>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</si>
  <si>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</si>
  <si>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</si>
  <si>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</si>
  <si>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</si>
  <si>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</si>
  <si>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</si>
  <si>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</si>
  <si>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</si>
  <si>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</si>
  <si>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</si>
  <si>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</si>
  <si>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</si>
  <si>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</si>
  <si>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</si>
  <si>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</si>
  <si>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</si>
  <si>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</si>
  <si>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</si>
  <si>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</si>
  <si>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</si>
  <si>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</si>
  <si>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</si>
  <si>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</si>
  <si>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</si>
  <si>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</si>
  <si>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</si>
  <si>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</si>
  <si>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</si>
  <si>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</si>
  <si>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</si>
  <si>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Geodetické práce před výstavbou</t>
  </si>
  <si>
    <t>kpl</t>
  </si>
  <si>
    <t>POL1_0</t>
  </si>
  <si>
    <t>POP</t>
  </si>
  <si>
    <t>-náklady na vytyčení inženýrských sítí, vč, provedení kopaných sond pro ověření jejich polohy</t>
  </si>
  <si>
    <t>02</t>
  </si>
  <si>
    <t>Geodetické práce po výstavbě - zaměření</t>
  </si>
  <si>
    <t>vyhotovení na CD ve formátu pdf</t>
  </si>
  <si>
    <t>03</t>
  </si>
  <si>
    <t>Dokumentace skutečného provedení stavby</t>
  </si>
  <si>
    <t>07</t>
  </si>
  <si>
    <t>Geometrický plán</t>
  </si>
  <si>
    <t>- náklady na vyhotovení geometrického plánu stavby jako prodklad pro zápis do katastru nemovistostí</t>
  </si>
  <si>
    <t>04</t>
  </si>
  <si>
    <t>Zařízení staveniště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</si>
  <si>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</si>
  <si>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</si>
  <si>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</si>
  <si>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</si>
  <si>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</si>
  <si>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</si>
  <si>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</si>
  <si>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</si>
  <si>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</si>
  <si>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</si>
  <si>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</si>
  <si>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</si>
  <si>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</si>
  <si>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Komplet zahrnuje :</t>
  </si>
  <si>
    <t>-náklady na vytyčení stavby</t>
  </si>
  <si>
    <t>- zaměření skutečného provedení komunikací a inženýrských sítí</t>
  </si>
  <si>
    <t>- předání zaměření objednateli ve třech písemných vyhotoveních a digitálně v jednom</t>
  </si>
  <si>
    <t>- vypracování projektu skutečného provedení díla</t>
  </si>
  <si>
    <t>- předání dokumentace objednateli ve třech písemných vyhotoveních a digitálně v jednom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</si>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</sst>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191" t="s">
        <v>39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abSelected="1" topLeftCell="B1" zoomScaleNormal="100" zoomScaleSheetLayoutView="75" workbookViewId="0">
      <selection activeCell="M13" sqref="M1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3.109375" customWidth="1"/>
  </cols>
  <sheetData>
    <row r="1" spans="1:15" ht="33.75" customHeight="1" x14ac:dyDescent="0.25">
      <c r="A1" s="73" t="s">
        <v>36</v>
      </c>
      <c r="B1" s="221" t="s">
        <v>42</v>
      </c>
      <c r="C1" s="222"/>
      <c r="D1" s="222"/>
      <c r="E1" s="222"/>
      <c r="F1" s="222"/>
      <c r="G1" s="222"/>
      <c r="H1" s="222"/>
      <c r="I1" s="222"/>
      <c r="J1" s="223"/>
    </row>
    <row r="2" spans="1:15" ht="23.25" customHeight="1" x14ac:dyDescent="0.25">
      <c r="A2" s="4"/>
      <c r="B2" s="81" t="s">
        <v>40</v>
      </c>
      <c r="C2" s="82"/>
      <c r="D2" s="206" t="s">
        <v>46</v>
      </c>
      <c r="E2" s="207"/>
      <c r="F2" s="207"/>
      <c r="G2" s="207"/>
      <c r="H2" s="207"/>
      <c r="I2" s="207"/>
      <c r="J2" s="208"/>
      <c r="O2" s="2"/>
    </row>
    <row r="3" spans="1:15" ht="23.25" customHeight="1" x14ac:dyDescent="0.25">
      <c r="A3" s="4"/>
      <c r="B3" s="83" t="s">
        <v>45</v>
      </c>
      <c r="C3" s="84"/>
      <c r="D3" s="234" t="s">
        <v>43</v>
      </c>
      <c r="E3" s="235"/>
      <c r="F3" s="235"/>
      <c r="G3" s="235"/>
      <c r="H3" s="235"/>
      <c r="I3" s="235"/>
      <c r="J3" s="236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13"/>
      <c r="E11" s="213"/>
      <c r="F11" s="213"/>
      <c r="G11" s="213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32"/>
      <c r="E12" s="232"/>
      <c r="F12" s="232"/>
      <c r="G12" s="232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33"/>
      <c r="E13" s="233"/>
      <c r="F13" s="233"/>
      <c r="G13" s="233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12"/>
      <c r="F15" s="212"/>
      <c r="G15" s="230"/>
      <c r="H15" s="230"/>
      <c r="I15" s="230" t="s">
        <v>28</v>
      </c>
      <c r="J15" s="231"/>
    </row>
    <row r="16" spans="1:15" ht="23.25" customHeight="1" x14ac:dyDescent="0.25">
      <c r="A16" s="139" t="s">
        <v>23</v>
      </c>
      <c r="B16" s="140" t="s">
        <v>23</v>
      </c>
      <c r="C16" s="58"/>
      <c r="D16" s="59"/>
      <c r="E16" s="209"/>
      <c r="F16" s="210"/>
      <c r="G16" s="209"/>
      <c r="H16" s="210"/>
      <c r="I16" s="209">
        <f>SUMIF(F55:F56,A16,I55:I56)+SUMIF(F55:F56,"PSU",I55:I56)</f>
        <v>0</v>
      </c>
      <c r="J16" s="211"/>
    </row>
    <row r="17" spans="1:10" ht="23.25" customHeight="1" x14ac:dyDescent="0.25">
      <c r="A17" s="139" t="s">
        <v>24</v>
      </c>
      <c r="B17" s="140" t="s">
        <v>24</v>
      </c>
      <c r="C17" s="58"/>
      <c r="D17" s="59"/>
      <c r="E17" s="209"/>
      <c r="F17" s="210"/>
      <c r="G17" s="209"/>
      <c r="H17" s="210"/>
      <c r="I17" s="209">
        <f>SUMIF(F55:F56,A17,I55:I56)</f>
        <v>0</v>
      </c>
      <c r="J17" s="211"/>
    </row>
    <row r="18" spans="1:10" ht="23.25" customHeight="1" x14ac:dyDescent="0.25">
      <c r="A18" s="139" t="s">
        <v>25</v>
      </c>
      <c r="B18" s="140" t="s">
        <v>25</v>
      </c>
      <c r="C18" s="58"/>
      <c r="D18" s="59"/>
      <c r="E18" s="209"/>
      <c r="F18" s="210"/>
      <c r="G18" s="209"/>
      <c r="H18" s="210"/>
      <c r="I18" s="209">
        <f>SUMIF(F55:F56,A18,I55:I56)</f>
        <v>0</v>
      </c>
      <c r="J18" s="211"/>
    </row>
    <row r="19" spans="1:10" ht="23.25" customHeight="1" x14ac:dyDescent="0.25">
      <c r="A19" s="139" t="s">
        <v>58</v>
      </c>
      <c r="B19" s="140" t="s">
        <v>26</v>
      </c>
      <c r="C19" s="58"/>
      <c r="D19" s="59"/>
      <c r="E19" s="209"/>
      <c r="F19" s="210"/>
      <c r="G19" s="209"/>
      <c r="H19" s="210"/>
      <c r="I19" s="209">
        <f>SUMIF(F55:F56,A19,I55:I56)</f>
        <v>0</v>
      </c>
      <c r="J19" s="211"/>
    </row>
    <row r="20" spans="1:10" ht="23.25" customHeight="1" x14ac:dyDescent="0.25">
      <c r="A20" s="139" t="s">
        <v>57</v>
      </c>
      <c r="B20" s="140" t="s">
        <v>27</v>
      </c>
      <c r="C20" s="58"/>
      <c r="D20" s="59"/>
      <c r="E20" s="209"/>
      <c r="F20" s="210"/>
      <c r="G20" s="209"/>
      <c r="H20" s="210"/>
      <c r="I20" s="209">
        <f>SUMIF(F55:F56,A20,I55:I56)</f>
        <v>0</v>
      </c>
      <c r="J20" s="211"/>
    </row>
    <row r="21" spans="1:10" ht="23.25" customHeight="1" x14ac:dyDescent="0.25">
      <c r="A21" s="4"/>
      <c r="B21" s="74" t="s">
        <v>28</v>
      </c>
      <c r="C21" s="75"/>
      <c r="D21" s="76"/>
      <c r="E21" s="219"/>
      <c r="F21" s="228"/>
      <c r="G21" s="219"/>
      <c r="H21" s="228"/>
      <c r="I21" s="219">
        <f>SUM(I16:J20)</f>
        <v>0</v>
      </c>
      <c r="J21" s="220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7">
        <f>ZakladDPHSniVypocet</f>
        <v>0</v>
      </c>
      <c r="H23" s="218"/>
      <c r="I23" s="218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5">
        <f>ZakladDPHSni*SazbaDPH1/100</f>
        <v>0</v>
      </c>
      <c r="H24" s="216"/>
      <c r="I24" s="216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7">
        <f>ZakladDPHZaklVypocet</f>
        <v>0</v>
      </c>
      <c r="H25" s="218"/>
      <c r="I25" s="218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4">
        <f>ZakladDPHZakl*SazbaDPH2/100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26">
        <f>0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29">
        <f>ZakladDPHSniVypocet+ZakladDPHZaklVypocet</f>
        <v>0</v>
      </c>
      <c r="H28" s="229"/>
      <c r="I28" s="229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27">
        <f>ZakladDPHSni+DPHSni+ZakladDPHZakl+DPHZakl+Zaokrouhleni</f>
        <v>0</v>
      </c>
      <c r="H29" s="227"/>
      <c r="I29" s="227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14" t="s">
        <v>2</v>
      </c>
      <c r="E35" s="214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5">
      <c r="A39" s="97">
        <v>1</v>
      </c>
      <c r="B39" s="103" t="s">
        <v>47</v>
      </c>
      <c r="C39" s="201" t="s">
        <v>46</v>
      </c>
      <c r="D39" s="202"/>
      <c r="E39" s="202"/>
      <c r="F39" s="108">
        <f>'Rozpočet Pol'!AC47</f>
        <v>0</v>
      </c>
      <c r="G39" s="109">
        <f>'Rozpočet Pol'!AD47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5">
      <c r="A40" s="97"/>
      <c r="B40" s="203" t="s">
        <v>48</v>
      </c>
      <c r="C40" s="204"/>
      <c r="D40" s="204"/>
      <c r="E40" s="20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5">
      <c r="B42" t="s">
        <v>50</v>
      </c>
    </row>
    <row r="43" spans="1:52" x14ac:dyDescent="0.25">
      <c r="B43" s="193" t="s">
        <v>26</v>
      </c>
      <c r="C43" s="193"/>
      <c r="D43" s="193"/>
      <c r="E43" s="193"/>
      <c r="F43" s="193"/>
      <c r="G43" s="193"/>
      <c r="H43" s="193"/>
      <c r="I43" s="193"/>
      <c r="J43" s="193"/>
      <c r="AZ43" s="120" t="str">
        <f>B43</f>
        <v>Vedlejší náklady</v>
      </c>
    </row>
    <row r="44" spans="1:52" ht="26.4" x14ac:dyDescent="0.25">
      <c r="B44" s="193" t="s">
        <v>51</v>
      </c>
      <c r="C44" s="193"/>
      <c r="D44" s="193"/>
      <c r="E44" s="193"/>
      <c r="F44" s="193"/>
      <c r="G44" s="193"/>
      <c r="H44" s="193"/>
      <c r="I44" s="193"/>
      <c r="J44" s="193"/>
      <c r="AZ44" s="120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9.6" x14ac:dyDescent="0.25">
      <c r="B45" s="193" t="s">
        <v>52</v>
      </c>
      <c r="C45" s="193"/>
      <c r="D45" s="193"/>
      <c r="E45" s="193"/>
      <c r="F45" s="193"/>
      <c r="G45" s="193"/>
      <c r="H45" s="193"/>
      <c r="I45" s="193"/>
      <c r="J45" s="193"/>
      <c r="AZ45" s="120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5">
      <c r="B47" s="193" t="s">
        <v>27</v>
      </c>
      <c r="C47" s="193"/>
      <c r="D47" s="193"/>
      <c r="E47" s="193"/>
      <c r="F47" s="193"/>
      <c r="G47" s="193"/>
      <c r="H47" s="193"/>
      <c r="I47" s="193"/>
      <c r="J47" s="193"/>
      <c r="AZ47" s="120" t="str">
        <f>B47</f>
        <v>Ostatní náklady</v>
      </c>
    </row>
    <row r="48" spans="1:52" ht="39.6" x14ac:dyDescent="0.25">
      <c r="B48" s="193" t="s">
        <v>53</v>
      </c>
      <c r="C48" s="193"/>
      <c r="D48" s="193"/>
      <c r="E48" s="193"/>
      <c r="F48" s="193"/>
      <c r="G48" s="193"/>
      <c r="H48" s="193"/>
      <c r="I48" s="193"/>
      <c r="J48" s="193"/>
      <c r="AZ48" s="120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6.4" x14ac:dyDescent="0.25">
      <c r="B49" s="193" t="s">
        <v>54</v>
      </c>
      <c r="C49" s="193"/>
      <c r="D49" s="193"/>
      <c r="E49" s="193"/>
      <c r="F49" s="193"/>
      <c r="G49" s="193"/>
      <c r="H49" s="193"/>
      <c r="I49" s="193"/>
      <c r="J49" s="193"/>
      <c r="AZ49" s="120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6" x14ac:dyDescent="0.3">
      <c r="B52" s="121" t="s">
        <v>55</v>
      </c>
    </row>
    <row r="54" spans="1:52" ht="25.5" customHeight="1" x14ac:dyDescent="0.25">
      <c r="A54" s="122"/>
      <c r="B54" s="125" t="s">
        <v>16</v>
      </c>
      <c r="C54" s="125" t="s">
        <v>5</v>
      </c>
      <c r="D54" s="126"/>
      <c r="E54" s="126"/>
      <c r="F54" s="129" t="s">
        <v>56</v>
      </c>
      <c r="G54" s="129"/>
      <c r="H54" s="129"/>
      <c r="I54" s="194" t="s">
        <v>28</v>
      </c>
      <c r="J54" s="194"/>
    </row>
    <row r="55" spans="1:52" ht="25.5" customHeight="1" x14ac:dyDescent="0.25">
      <c r="A55" s="123"/>
      <c r="B55" s="130" t="s">
        <v>57</v>
      </c>
      <c r="C55" s="196" t="s">
        <v>27</v>
      </c>
      <c r="D55" s="197"/>
      <c r="E55" s="197"/>
      <c r="F55" s="132" t="s">
        <v>57</v>
      </c>
      <c r="G55" s="133"/>
      <c r="H55" s="133"/>
      <c r="I55" s="195">
        <f>'Rozpočet Pol'!G8</f>
        <v>0</v>
      </c>
      <c r="J55" s="195"/>
    </row>
    <row r="56" spans="1:52" ht="25.5" customHeight="1" x14ac:dyDescent="0.25">
      <c r="A56" s="123"/>
      <c r="B56" s="131" t="s">
        <v>58</v>
      </c>
      <c r="C56" s="199" t="s">
        <v>26</v>
      </c>
      <c r="D56" s="200"/>
      <c r="E56" s="200"/>
      <c r="F56" s="134" t="s">
        <v>58</v>
      </c>
      <c r="G56" s="135"/>
      <c r="H56" s="135"/>
      <c r="I56" s="198">
        <f>'Rozpočet Pol'!G23</f>
        <v>0</v>
      </c>
      <c r="J56" s="198"/>
    </row>
    <row r="57" spans="1:52" ht="25.5" customHeight="1" x14ac:dyDescent="0.25">
      <c r="A57" s="124"/>
      <c r="B57" s="127" t="s">
        <v>1</v>
      </c>
      <c r="C57" s="127"/>
      <c r="D57" s="128"/>
      <c r="E57" s="128"/>
      <c r="F57" s="136"/>
      <c r="G57" s="137"/>
      <c r="H57" s="137"/>
      <c r="I57" s="192">
        <f>SUM(I55:I56)</f>
        <v>0</v>
      </c>
      <c r="J57" s="192"/>
    </row>
    <row r="58" spans="1:52" x14ac:dyDescent="0.25">
      <c r="F58" s="138"/>
      <c r="G58" s="96"/>
      <c r="H58" s="138"/>
      <c r="I58" s="96"/>
      <c r="J58" s="96"/>
    </row>
    <row r="59" spans="1:52" x14ac:dyDescent="0.25">
      <c r="F59" s="138"/>
      <c r="G59" s="96"/>
      <c r="H59" s="138"/>
      <c r="I59" s="96"/>
      <c r="J59" s="96"/>
    </row>
    <row r="60" spans="1:52" x14ac:dyDescent="0.25">
      <c r="F60" s="138"/>
      <c r="G60" s="96"/>
      <c r="H60" s="138"/>
      <c r="I60" s="96"/>
      <c r="J60" s="96"/>
    </row>
  </sheetData>
  <sheetProtection algorithmName="SHA-512" hashValue="G1RPf7j+/1DINzKDfs9InAcil6O8wyA4I3OfQDbGOy3EkXWi2owEdwn7xceLddLIQnAbwIO9qj8EcWn2e/wrNw==" saltValue="hCRSDjv6/WLzIUkzbaXe/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B47:J47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B43:J43"/>
    <mergeCell ref="B44:J44"/>
    <mergeCell ref="B45:J45"/>
    <mergeCell ref="I57:J57"/>
    <mergeCell ref="B48:J48"/>
    <mergeCell ref="B49:J49"/>
    <mergeCell ref="I54:J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37" t="s">
        <v>6</v>
      </c>
      <c r="B1" s="237"/>
      <c r="C1" s="238"/>
      <c r="D1" s="237"/>
      <c r="E1" s="237"/>
      <c r="F1" s="237"/>
      <c r="G1" s="237"/>
    </row>
    <row r="2" spans="1:7" ht="24.9" customHeight="1" x14ac:dyDescent="0.25">
      <c r="A2" s="79" t="s">
        <v>41</v>
      </c>
      <c r="B2" s="78"/>
      <c r="C2" s="239"/>
      <c r="D2" s="239"/>
      <c r="E2" s="239"/>
      <c r="F2" s="239"/>
      <c r="G2" s="240"/>
    </row>
    <row r="3" spans="1:7" ht="24.9" hidden="1" customHeight="1" x14ac:dyDescent="0.25">
      <c r="A3" s="79" t="s">
        <v>7</v>
      </c>
      <c r="B3" s="78"/>
      <c r="C3" s="239"/>
      <c r="D3" s="239"/>
      <c r="E3" s="239"/>
      <c r="F3" s="239"/>
      <c r="G3" s="240"/>
    </row>
    <row r="4" spans="1:7" ht="24.9" hidden="1" customHeight="1" x14ac:dyDescent="0.25">
      <c r="A4" s="79" t="s">
        <v>8</v>
      </c>
      <c r="B4" s="78"/>
      <c r="C4" s="239"/>
      <c r="D4" s="239"/>
      <c r="E4" s="239"/>
      <c r="F4" s="239"/>
      <c r="G4" s="240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7"/>
  <sheetViews>
    <sheetView topLeftCell="A18" workbookViewId="0">
      <selection activeCell="V33" sqref="V33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5" t="s">
        <v>6</v>
      </c>
      <c r="B1" s="265"/>
      <c r="C1" s="265"/>
      <c r="D1" s="265"/>
      <c r="E1" s="265"/>
      <c r="F1" s="265"/>
      <c r="G1" s="265"/>
      <c r="AE1" t="s">
        <v>60</v>
      </c>
    </row>
    <row r="2" spans="1:60" ht="24.9" customHeight="1" x14ac:dyDescent="0.25">
      <c r="A2" s="143" t="s">
        <v>59</v>
      </c>
      <c r="B2" s="141"/>
      <c r="C2" s="266" t="s">
        <v>46</v>
      </c>
      <c r="D2" s="267"/>
      <c r="E2" s="267"/>
      <c r="F2" s="267"/>
      <c r="G2" s="268"/>
      <c r="AE2" t="s">
        <v>61</v>
      </c>
    </row>
    <row r="3" spans="1:60" ht="24.9" customHeight="1" x14ac:dyDescent="0.25">
      <c r="A3" s="144" t="s">
        <v>7</v>
      </c>
      <c r="B3" s="142"/>
      <c r="C3" s="269" t="s">
        <v>43</v>
      </c>
      <c r="D3" s="270"/>
      <c r="E3" s="270"/>
      <c r="F3" s="270"/>
      <c r="G3" s="271"/>
      <c r="AE3" t="s">
        <v>62</v>
      </c>
    </row>
    <row r="4" spans="1:60" ht="24.9" hidden="1" customHeight="1" x14ac:dyDescent="0.25">
      <c r="A4" s="144" t="s">
        <v>8</v>
      </c>
      <c r="B4" s="142"/>
      <c r="C4" s="269"/>
      <c r="D4" s="270"/>
      <c r="E4" s="270"/>
      <c r="F4" s="270"/>
      <c r="G4" s="271"/>
      <c r="AE4" t="s">
        <v>63</v>
      </c>
    </row>
    <row r="5" spans="1:60" hidden="1" x14ac:dyDescent="0.25">
      <c r="A5" s="145" t="s">
        <v>64</v>
      </c>
      <c r="B5" s="146"/>
      <c r="C5" s="147"/>
      <c r="D5" s="148"/>
      <c r="E5" s="148"/>
      <c r="F5" s="148"/>
      <c r="G5" s="149"/>
      <c r="AE5" t="s">
        <v>65</v>
      </c>
    </row>
    <row r="7" spans="1:60" ht="39.6" x14ac:dyDescent="0.25">
      <c r="A7" s="155" t="s">
        <v>66</v>
      </c>
      <c r="B7" s="156" t="s">
        <v>67</v>
      </c>
      <c r="C7" s="156" t="s">
        <v>68</v>
      </c>
      <c r="D7" s="155" t="s">
        <v>69</v>
      </c>
      <c r="E7" s="155" t="s">
        <v>70</v>
      </c>
      <c r="F7" s="150" t="s">
        <v>71</v>
      </c>
      <c r="G7" s="170" t="s">
        <v>28</v>
      </c>
      <c r="H7" s="171" t="s">
        <v>29</v>
      </c>
      <c r="I7" s="171" t="s">
        <v>72</v>
      </c>
      <c r="J7" s="171" t="s">
        <v>30</v>
      </c>
      <c r="K7" s="171" t="s">
        <v>73</v>
      </c>
      <c r="L7" s="171" t="s">
        <v>74</v>
      </c>
      <c r="M7" s="171" t="s">
        <v>75</v>
      </c>
      <c r="N7" s="171" t="s">
        <v>76</v>
      </c>
      <c r="O7" s="171" t="s">
        <v>77</v>
      </c>
      <c r="P7" s="171" t="s">
        <v>78</v>
      </c>
      <c r="Q7" s="171" t="s">
        <v>79</v>
      </c>
      <c r="R7" s="171" t="s">
        <v>80</v>
      </c>
      <c r="S7" s="171" t="s">
        <v>81</v>
      </c>
      <c r="T7" s="171" t="s">
        <v>82</v>
      </c>
      <c r="U7" s="158" t="s">
        <v>83</v>
      </c>
    </row>
    <row r="8" spans="1:60" x14ac:dyDescent="0.25">
      <c r="A8" s="172" t="s">
        <v>84</v>
      </c>
      <c r="B8" s="173" t="s">
        <v>57</v>
      </c>
      <c r="C8" s="174" t="s">
        <v>27</v>
      </c>
      <c r="D8" s="157"/>
      <c r="E8" s="175"/>
      <c r="F8" s="176"/>
      <c r="G8" s="176">
        <f>SUMIF(AE9:AE22,"&lt;&gt;NOR",G9:G22)</f>
        <v>0</v>
      </c>
      <c r="H8" s="176"/>
      <c r="I8" s="176">
        <f>SUM(I9:I22)</f>
        <v>0</v>
      </c>
      <c r="J8" s="176"/>
      <c r="K8" s="176">
        <f>SUM(K9:K22)</f>
        <v>0</v>
      </c>
      <c r="L8" s="176"/>
      <c r="M8" s="176">
        <f>SUM(M9:M22)</f>
        <v>0</v>
      </c>
      <c r="N8" s="157"/>
      <c r="O8" s="157">
        <f>SUM(O9:O22)</f>
        <v>0</v>
      </c>
      <c r="P8" s="157"/>
      <c r="Q8" s="157">
        <f>SUM(Q9:Q22)</f>
        <v>0</v>
      </c>
      <c r="R8" s="157"/>
      <c r="S8" s="157"/>
      <c r="T8" s="172"/>
      <c r="U8" s="157">
        <f>SUM(U9:U22)</f>
        <v>0</v>
      </c>
      <c r="AE8" t="s">
        <v>85</v>
      </c>
    </row>
    <row r="9" spans="1:60" outlineLevel="1" x14ac:dyDescent="0.25">
      <c r="A9" s="152">
        <v>1</v>
      </c>
      <c r="B9" s="159" t="s">
        <v>86</v>
      </c>
      <c r="C9" s="186" t="s">
        <v>87</v>
      </c>
      <c r="D9" s="161" t="s">
        <v>88</v>
      </c>
      <c r="E9" s="165">
        <v>1</v>
      </c>
      <c r="F9" s="168">
        <f>H9+J9</f>
        <v>0</v>
      </c>
      <c r="G9" s="167">
        <f>ROUND(E9*F9,2)</f>
        <v>0</v>
      </c>
      <c r="H9" s="168"/>
      <c r="I9" s="167">
        <f>ROUND(E9*H9,2)</f>
        <v>0</v>
      </c>
      <c r="J9" s="168"/>
      <c r="K9" s="167">
        <f>ROUND(E9*J9,2)</f>
        <v>0</v>
      </c>
      <c r="L9" s="167">
        <v>21</v>
      </c>
      <c r="M9" s="167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</v>
      </c>
      <c r="U9" s="161">
        <f>ROUND(E9*T9,2)</f>
        <v>0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89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2"/>
      <c r="B10" s="159"/>
      <c r="C10" s="241" t="s">
        <v>115</v>
      </c>
      <c r="D10" s="242"/>
      <c r="E10" s="243"/>
      <c r="F10" s="244"/>
      <c r="G10" s="245"/>
      <c r="H10" s="167"/>
      <c r="I10" s="167"/>
      <c r="J10" s="167"/>
      <c r="K10" s="167"/>
      <c r="L10" s="167"/>
      <c r="M10" s="167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90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Komplet zahrnuje :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2"/>
      <c r="B11" s="159"/>
      <c r="C11" s="241" t="s">
        <v>116</v>
      </c>
      <c r="D11" s="242"/>
      <c r="E11" s="243"/>
      <c r="F11" s="244"/>
      <c r="G11" s="245"/>
      <c r="H11" s="167"/>
      <c r="I11" s="167"/>
      <c r="J11" s="167"/>
      <c r="K11" s="167"/>
      <c r="L11" s="167"/>
      <c r="M11" s="167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90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4" t="str">
        <f>C11</f>
        <v>-náklady na vytyčení stavby</v>
      </c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2"/>
      <c r="B12" s="159"/>
      <c r="C12" s="241" t="s">
        <v>91</v>
      </c>
      <c r="D12" s="242"/>
      <c r="E12" s="243"/>
      <c r="F12" s="244"/>
      <c r="G12" s="245"/>
      <c r="H12" s="167"/>
      <c r="I12" s="167"/>
      <c r="J12" s="167"/>
      <c r="K12" s="167"/>
      <c r="L12" s="167"/>
      <c r="M12" s="167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90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4" t="str">
        <f>C12</f>
        <v>-náklady na vytyčení inženýrských sítí, vč, provedení kopaných sond pro ověření jejich polohy</v>
      </c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2">
        <v>2</v>
      </c>
      <c r="B13" s="159" t="s">
        <v>92</v>
      </c>
      <c r="C13" s="186" t="s">
        <v>93</v>
      </c>
      <c r="D13" s="161" t="s">
        <v>88</v>
      </c>
      <c r="E13" s="165">
        <v>1</v>
      </c>
      <c r="F13" s="168">
        <f>H13+J13</f>
        <v>0</v>
      </c>
      <c r="G13" s="167">
        <f>ROUND(E13*F13,2)</f>
        <v>0</v>
      </c>
      <c r="H13" s="168"/>
      <c r="I13" s="167">
        <f>ROUND(E13*H13,2)</f>
        <v>0</v>
      </c>
      <c r="J13" s="168"/>
      <c r="K13" s="167">
        <f>ROUND(E13*J13,2)</f>
        <v>0</v>
      </c>
      <c r="L13" s="167">
        <v>21</v>
      </c>
      <c r="M13" s="167">
        <f>G13*(1+L13/100)</f>
        <v>0</v>
      </c>
      <c r="N13" s="161">
        <v>0</v>
      </c>
      <c r="O13" s="161">
        <f>ROUND(E13*N13,5)</f>
        <v>0</v>
      </c>
      <c r="P13" s="161">
        <v>0</v>
      </c>
      <c r="Q13" s="161">
        <f>ROUND(E13*P13,5)</f>
        <v>0</v>
      </c>
      <c r="R13" s="161"/>
      <c r="S13" s="161"/>
      <c r="T13" s="162">
        <v>0</v>
      </c>
      <c r="U13" s="161">
        <f>ROUND(E13*T13,2)</f>
        <v>0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89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2"/>
      <c r="B14" s="159"/>
      <c r="C14" s="241" t="s">
        <v>117</v>
      </c>
      <c r="D14" s="242"/>
      <c r="E14" s="243"/>
      <c r="F14" s="244"/>
      <c r="G14" s="245"/>
      <c r="H14" s="167"/>
      <c r="I14" s="167"/>
      <c r="J14" s="167"/>
      <c r="K14" s="167"/>
      <c r="L14" s="167"/>
      <c r="M14" s="167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90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4" t="str">
        <f>C14</f>
        <v>- zaměření skutečného provedení komunikací a inženýrských sítí</v>
      </c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2"/>
      <c r="B15" s="159"/>
      <c r="C15" s="241" t="s">
        <v>118</v>
      </c>
      <c r="D15" s="242"/>
      <c r="E15" s="243"/>
      <c r="F15" s="244"/>
      <c r="G15" s="245"/>
      <c r="H15" s="167"/>
      <c r="I15" s="167"/>
      <c r="J15" s="167"/>
      <c r="K15" s="167"/>
      <c r="L15" s="167"/>
      <c r="M15" s="167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90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4" t="str">
        <f>C15</f>
        <v>- předání zaměření objednateli ve třech písemných vyhotoveních a digitálně v jednom</v>
      </c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2"/>
      <c r="B16" s="159"/>
      <c r="C16" s="241" t="s">
        <v>94</v>
      </c>
      <c r="D16" s="242"/>
      <c r="E16" s="243"/>
      <c r="F16" s="244"/>
      <c r="G16" s="245"/>
      <c r="H16" s="167"/>
      <c r="I16" s="167"/>
      <c r="J16" s="167"/>
      <c r="K16" s="167"/>
      <c r="L16" s="167"/>
      <c r="M16" s="167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90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4" t="str">
        <f>C16</f>
        <v>vyhotovení na CD ve formátu pdf</v>
      </c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>
        <v>3</v>
      </c>
      <c r="B17" s="159" t="s">
        <v>95</v>
      </c>
      <c r="C17" s="186" t="s">
        <v>96</v>
      </c>
      <c r="D17" s="161" t="s">
        <v>88</v>
      </c>
      <c r="E17" s="165">
        <v>1</v>
      </c>
      <c r="F17" s="168">
        <f>H17+J17</f>
        <v>0</v>
      </c>
      <c r="G17" s="167">
        <f>ROUND(E17*F17,2)</f>
        <v>0</v>
      </c>
      <c r="H17" s="168"/>
      <c r="I17" s="167">
        <f>ROUND(E17*H17,2)</f>
        <v>0</v>
      </c>
      <c r="J17" s="168"/>
      <c r="K17" s="167">
        <f>ROUND(E17*J17,2)</f>
        <v>0</v>
      </c>
      <c r="L17" s="167">
        <v>21</v>
      </c>
      <c r="M17" s="167">
        <f>G17*(1+L17/100)</f>
        <v>0</v>
      </c>
      <c r="N17" s="161">
        <v>0</v>
      </c>
      <c r="O17" s="161">
        <f>ROUND(E17*N17,5)</f>
        <v>0</v>
      </c>
      <c r="P17" s="161">
        <v>0</v>
      </c>
      <c r="Q17" s="161">
        <f>ROUND(E17*P17,5)</f>
        <v>0</v>
      </c>
      <c r="R17" s="161"/>
      <c r="S17" s="161"/>
      <c r="T17" s="162">
        <v>0</v>
      </c>
      <c r="U17" s="161">
        <f>ROUND(E17*T17,2)</f>
        <v>0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89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52"/>
      <c r="B18" s="159"/>
      <c r="C18" s="241" t="s">
        <v>119</v>
      </c>
      <c r="D18" s="242"/>
      <c r="E18" s="243"/>
      <c r="F18" s="244"/>
      <c r="G18" s="245"/>
      <c r="H18" s="167"/>
      <c r="I18" s="167"/>
      <c r="J18" s="167"/>
      <c r="K18" s="167"/>
      <c r="L18" s="167"/>
      <c r="M18" s="167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90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4" t="str">
        <f>C18</f>
        <v>- vypracování projektu skutečného provedení díla</v>
      </c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52"/>
      <c r="B19" s="159"/>
      <c r="C19" s="241" t="s">
        <v>120</v>
      </c>
      <c r="D19" s="242"/>
      <c r="E19" s="243"/>
      <c r="F19" s="244"/>
      <c r="G19" s="245"/>
      <c r="H19" s="167"/>
      <c r="I19" s="167"/>
      <c r="J19" s="167"/>
      <c r="K19" s="167"/>
      <c r="L19" s="167"/>
      <c r="M19" s="167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90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4" t="str">
        <f>C19</f>
        <v>- předání dokumentace objednateli ve třech písemných vyhotoveních a digitálně v jednom</v>
      </c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2"/>
      <c r="B20" s="159"/>
      <c r="C20" s="241" t="s">
        <v>94</v>
      </c>
      <c r="D20" s="242"/>
      <c r="E20" s="243"/>
      <c r="F20" s="244"/>
      <c r="G20" s="245"/>
      <c r="H20" s="167"/>
      <c r="I20" s="167"/>
      <c r="J20" s="167"/>
      <c r="K20" s="167"/>
      <c r="L20" s="167"/>
      <c r="M20" s="167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90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4" t="str">
        <f>C20</f>
        <v>vyhotovení na CD ve formátu pdf</v>
      </c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52">
        <v>4</v>
      </c>
      <c r="B21" s="159" t="s">
        <v>97</v>
      </c>
      <c r="C21" s="186" t="s">
        <v>98</v>
      </c>
      <c r="D21" s="161" t="s">
        <v>88</v>
      </c>
      <c r="E21" s="165">
        <v>1</v>
      </c>
      <c r="F21" s="168">
        <f>H21+J21</f>
        <v>0</v>
      </c>
      <c r="G21" s="167">
        <f>ROUND(E21*F21,2)</f>
        <v>0</v>
      </c>
      <c r="H21" s="168"/>
      <c r="I21" s="167">
        <f>ROUND(E21*H21,2)</f>
        <v>0</v>
      </c>
      <c r="J21" s="168"/>
      <c r="K21" s="167">
        <f>ROUND(E21*J21,2)</f>
        <v>0</v>
      </c>
      <c r="L21" s="167">
        <v>21</v>
      </c>
      <c r="M21" s="167">
        <f>G21*(1+L21/100)</f>
        <v>0</v>
      </c>
      <c r="N21" s="161">
        <v>0</v>
      </c>
      <c r="O21" s="161">
        <f>ROUND(E21*N21,5)</f>
        <v>0</v>
      </c>
      <c r="P21" s="161">
        <v>0</v>
      </c>
      <c r="Q21" s="161">
        <f>ROUND(E21*P21,5)</f>
        <v>0</v>
      </c>
      <c r="R21" s="161"/>
      <c r="S21" s="161"/>
      <c r="T21" s="162">
        <v>0</v>
      </c>
      <c r="U21" s="161">
        <f>ROUND(E21*T21,2)</f>
        <v>0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89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5">
      <c r="A22" s="152"/>
      <c r="B22" s="159"/>
      <c r="C22" s="241" t="s">
        <v>99</v>
      </c>
      <c r="D22" s="242"/>
      <c r="E22" s="243"/>
      <c r="F22" s="244"/>
      <c r="G22" s="245"/>
      <c r="H22" s="167"/>
      <c r="I22" s="167"/>
      <c r="J22" s="167"/>
      <c r="K22" s="167"/>
      <c r="L22" s="167"/>
      <c r="M22" s="167"/>
      <c r="N22" s="161"/>
      <c r="O22" s="161"/>
      <c r="P22" s="161"/>
      <c r="Q22" s="161"/>
      <c r="R22" s="161"/>
      <c r="S22" s="161"/>
      <c r="T22" s="162"/>
      <c r="U22" s="161"/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90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4" t="str">
        <f>C22</f>
        <v>- náklady na vyhotovení geometrického plánu stavby jako prodklad pro zápis do katastru nemovistostí</v>
      </c>
      <c r="BB22" s="151"/>
      <c r="BC22" s="151"/>
      <c r="BD22" s="151"/>
      <c r="BE22" s="151"/>
      <c r="BF22" s="151"/>
      <c r="BG22" s="151"/>
      <c r="BH22" s="151"/>
    </row>
    <row r="23" spans="1:60" x14ac:dyDescent="0.25">
      <c r="A23" s="153" t="s">
        <v>84</v>
      </c>
      <c r="B23" s="160" t="s">
        <v>58</v>
      </c>
      <c r="C23" s="187" t="s">
        <v>26</v>
      </c>
      <c r="D23" s="163"/>
      <c r="E23" s="166"/>
      <c r="F23" s="169"/>
      <c r="G23" s="169">
        <f>SUMIF(AE24:AE45,"&lt;&gt;NOR",G24:G45)</f>
        <v>0</v>
      </c>
      <c r="H23" s="169"/>
      <c r="I23" s="169">
        <f>SUM(I24:I45)</f>
        <v>0</v>
      </c>
      <c r="J23" s="169"/>
      <c r="K23" s="169">
        <f>SUM(K24:K45)</f>
        <v>0</v>
      </c>
      <c r="L23" s="169"/>
      <c r="M23" s="169">
        <f>SUM(M24:M45)</f>
        <v>0</v>
      </c>
      <c r="N23" s="163"/>
      <c r="O23" s="163">
        <f>SUM(O24:O45)</f>
        <v>0</v>
      </c>
      <c r="P23" s="163"/>
      <c r="Q23" s="163">
        <f>SUM(Q24:Q45)</f>
        <v>0</v>
      </c>
      <c r="R23" s="163"/>
      <c r="S23" s="163"/>
      <c r="T23" s="164"/>
      <c r="U23" s="163">
        <f>SUM(U24:U45)</f>
        <v>0</v>
      </c>
      <c r="AE23" t="s">
        <v>85</v>
      </c>
    </row>
    <row r="24" spans="1:60" outlineLevel="1" x14ac:dyDescent="0.25">
      <c r="A24" s="152">
        <v>5</v>
      </c>
      <c r="B24" s="159" t="s">
        <v>100</v>
      </c>
      <c r="C24" s="186" t="s">
        <v>101</v>
      </c>
      <c r="D24" s="161" t="s">
        <v>88</v>
      </c>
      <c r="E24" s="165">
        <v>1</v>
      </c>
      <c r="F24" s="168">
        <f>H24+J24</f>
        <v>0</v>
      </c>
      <c r="G24" s="167">
        <f>ROUND(E24*F24,2)</f>
        <v>0</v>
      </c>
      <c r="H24" s="168"/>
      <c r="I24" s="167">
        <f>ROUND(E24*H24,2)</f>
        <v>0</v>
      </c>
      <c r="J24" s="168"/>
      <c r="K24" s="167">
        <f>ROUND(E24*J24,2)</f>
        <v>0</v>
      </c>
      <c r="L24" s="167">
        <v>21</v>
      </c>
      <c r="M24" s="167">
        <f>G24*(1+L24/100)</f>
        <v>0</v>
      </c>
      <c r="N24" s="161">
        <v>0</v>
      </c>
      <c r="O24" s="161">
        <f>ROUND(E24*N24,5)</f>
        <v>0</v>
      </c>
      <c r="P24" s="161">
        <v>0</v>
      </c>
      <c r="Q24" s="161">
        <f>ROUND(E24*P24,5)</f>
        <v>0</v>
      </c>
      <c r="R24" s="161"/>
      <c r="S24" s="161"/>
      <c r="T24" s="162">
        <v>0</v>
      </c>
      <c r="U24" s="161">
        <f>ROUND(E24*T24,2)</f>
        <v>0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89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52"/>
      <c r="B25" s="159"/>
      <c r="C25" s="241" t="s">
        <v>121</v>
      </c>
      <c r="D25" s="242"/>
      <c r="E25" s="243"/>
      <c r="F25" s="244"/>
      <c r="G25" s="245"/>
      <c r="H25" s="167"/>
      <c r="I25" s="167"/>
      <c r="J25" s="167"/>
      <c r="K25" s="167"/>
      <c r="L25" s="167"/>
      <c r="M25" s="167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90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4" t="str">
        <f t="shared" ref="BA25:BA39" si="0">C25</f>
        <v>- zřízení objektů ZS</v>
      </c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2"/>
      <c r="B26" s="159"/>
      <c r="C26" s="241" t="s">
        <v>122</v>
      </c>
      <c r="D26" s="242"/>
      <c r="E26" s="243"/>
      <c r="F26" s="244"/>
      <c r="G26" s="245"/>
      <c r="H26" s="167"/>
      <c r="I26" s="167"/>
      <c r="J26" s="167"/>
      <c r="K26" s="167"/>
      <c r="L26" s="167"/>
      <c r="M26" s="167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90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4" t="str">
        <f t="shared" si="0"/>
        <v>- zřízení přípojek médií k objektům ZS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2"/>
      <c r="B27" s="159"/>
      <c r="C27" s="241" t="s">
        <v>123</v>
      </c>
      <c r="D27" s="242"/>
      <c r="E27" s="243"/>
      <c r="F27" s="244"/>
      <c r="G27" s="245"/>
      <c r="H27" s="167"/>
      <c r="I27" s="167"/>
      <c r="J27" s="167"/>
      <c r="K27" s="167"/>
      <c r="L27" s="167"/>
      <c r="M27" s="167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90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4" t="str">
        <f t="shared" si="0"/>
        <v>- zřízení odběrných míst NN a vody s měřením</v>
      </c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2"/>
      <c r="B28" s="159"/>
      <c r="C28" s="241" t="s">
        <v>124</v>
      </c>
      <c r="D28" s="242"/>
      <c r="E28" s="243"/>
      <c r="F28" s="244"/>
      <c r="G28" s="245"/>
      <c r="H28" s="167"/>
      <c r="I28" s="167"/>
      <c r="J28" s="167"/>
      <c r="K28" s="167"/>
      <c r="L28" s="167"/>
      <c r="M28" s="167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90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4" t="str">
        <f t="shared" si="0"/>
        <v>- provozní náklady na energie</v>
      </c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2"/>
      <c r="B29" s="159"/>
      <c r="C29" s="241" t="s">
        <v>125</v>
      </c>
      <c r="D29" s="242"/>
      <c r="E29" s="243"/>
      <c r="F29" s="244"/>
      <c r="G29" s="245"/>
      <c r="H29" s="167"/>
      <c r="I29" s="167"/>
      <c r="J29" s="167"/>
      <c r="K29" s="167"/>
      <c r="L29" s="167"/>
      <c r="M29" s="167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90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4" t="str">
        <f t="shared" si="0"/>
        <v>- náklady na vybavení objektů ZS</v>
      </c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/>
      <c r="B30" s="159"/>
      <c r="C30" s="241" t="s">
        <v>126</v>
      </c>
      <c r="D30" s="242"/>
      <c r="E30" s="243"/>
      <c r="F30" s="244"/>
      <c r="G30" s="245"/>
      <c r="H30" s="167"/>
      <c r="I30" s="167"/>
      <c r="J30" s="167"/>
      <c r="K30" s="167"/>
      <c r="L30" s="167"/>
      <c r="M30" s="167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90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4" t="str">
        <f t="shared" si="0"/>
        <v>- náklady na údržbu objektů ZS</v>
      </c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2"/>
      <c r="B31" s="159"/>
      <c r="C31" s="241" t="s">
        <v>127</v>
      </c>
      <c r="D31" s="242"/>
      <c r="E31" s="243"/>
      <c r="F31" s="244"/>
      <c r="G31" s="245"/>
      <c r="H31" s="167"/>
      <c r="I31" s="167"/>
      <c r="J31" s="167"/>
      <c r="K31" s="167"/>
      <c r="L31" s="167"/>
      <c r="M31" s="167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90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4" t="str">
        <f t="shared" si="0"/>
        <v>- náklady na úklid ploch využívaných pro ZS</v>
      </c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52"/>
      <c r="B32" s="159"/>
      <c r="C32" s="241" t="s">
        <v>128</v>
      </c>
      <c r="D32" s="242"/>
      <c r="E32" s="243"/>
      <c r="F32" s="244"/>
      <c r="G32" s="245"/>
      <c r="H32" s="167"/>
      <c r="I32" s="167"/>
      <c r="J32" s="167"/>
      <c r="K32" s="167"/>
      <c r="L32" s="167"/>
      <c r="M32" s="167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90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4" t="str">
        <f t="shared" si="0"/>
        <v>- náklady spojené s likvidací objektů ZS</v>
      </c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2"/>
      <c r="B33" s="159"/>
      <c r="C33" s="241" t="s">
        <v>129</v>
      </c>
      <c r="D33" s="242"/>
      <c r="E33" s="243"/>
      <c r="F33" s="244"/>
      <c r="G33" s="245"/>
      <c r="H33" s="167"/>
      <c r="I33" s="167"/>
      <c r="J33" s="167"/>
      <c r="K33" s="167"/>
      <c r="L33" s="167"/>
      <c r="M33" s="167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90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4" t="str">
        <f t="shared" si="0"/>
        <v>- náklady na uvedení ploch a zařízení využívaných pro ZS do původního stavu</v>
      </c>
      <c r="BB33" s="151"/>
      <c r="BC33" s="151"/>
      <c r="BD33" s="151"/>
      <c r="BE33" s="151"/>
      <c r="BF33" s="151"/>
      <c r="BG33" s="151"/>
      <c r="BH33" s="151"/>
    </row>
    <row r="34" spans="1:60" ht="21" outlineLevel="1" x14ac:dyDescent="0.25">
      <c r="A34" s="152"/>
      <c r="B34" s="159"/>
      <c r="C34" s="241" t="s">
        <v>130</v>
      </c>
      <c r="D34" s="242"/>
      <c r="E34" s="243"/>
      <c r="F34" s="244"/>
      <c r="G34" s="245"/>
      <c r="H34" s="167"/>
      <c r="I34" s="167"/>
      <c r="J34" s="167"/>
      <c r="K34" s="167"/>
      <c r="L34" s="167"/>
      <c r="M34" s="167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90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4" t="str">
        <f t="shared" si="0"/>
        <v>- náklady na ztížené provádění stavebních prací v důsledku nepřerušeného dopravního provozu provozu v bezprosřední blízkosti staveniště (zásobování obchodů, zajištění příjezdů pro pohotovostní vozidla)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2"/>
      <c r="B35" s="159"/>
      <c r="C35" s="241" t="s">
        <v>102</v>
      </c>
      <c r="D35" s="242"/>
      <c r="E35" s="243"/>
      <c r="F35" s="244"/>
      <c r="G35" s="245"/>
      <c r="H35" s="167"/>
      <c r="I35" s="167"/>
      <c r="J35" s="167"/>
      <c r="K35" s="167"/>
      <c r="L35" s="167"/>
      <c r="M35" s="167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90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4" t="str">
        <f t="shared" si="0"/>
        <v>- poplatky za užívání veřejných ploch a to vč. užívání ploch k uložení materiálů a odpadu</v>
      </c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2"/>
      <c r="B36" s="159"/>
      <c r="C36" s="241" t="s">
        <v>103</v>
      </c>
      <c r="D36" s="242"/>
      <c r="E36" s="243"/>
      <c r="F36" s="244"/>
      <c r="G36" s="245"/>
      <c r="H36" s="167"/>
      <c r="I36" s="167"/>
      <c r="J36" s="167"/>
      <c r="K36" s="167"/>
      <c r="L36" s="167"/>
      <c r="M36" s="167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90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4" t="str">
        <f t="shared" si="0"/>
        <v>- náklady na dočasné bezbariérové trasy pro pěší</v>
      </c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2"/>
      <c r="B37" s="159"/>
      <c r="C37" s="241" t="s">
        <v>104</v>
      </c>
      <c r="D37" s="242"/>
      <c r="E37" s="243"/>
      <c r="F37" s="244"/>
      <c r="G37" s="245"/>
      <c r="H37" s="167"/>
      <c r="I37" s="167"/>
      <c r="J37" s="167"/>
      <c r="K37" s="167"/>
      <c r="L37" s="167"/>
      <c r="M37" s="167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90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4" t="str">
        <f t="shared" si="0"/>
        <v>- náklady na mobilní oplocení a hrazení</v>
      </c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2"/>
      <c r="B38" s="159"/>
      <c r="C38" s="241" t="s">
        <v>105</v>
      </c>
      <c r="D38" s="242"/>
      <c r="E38" s="243"/>
      <c r="F38" s="244"/>
      <c r="G38" s="245"/>
      <c r="H38" s="167"/>
      <c r="I38" s="167"/>
      <c r="J38" s="167"/>
      <c r="K38" s="167"/>
      <c r="L38" s="167"/>
      <c r="M38" s="167"/>
      <c r="N38" s="161"/>
      <c r="O38" s="161"/>
      <c r="P38" s="161"/>
      <c r="Q38" s="161"/>
      <c r="R38" s="161"/>
      <c r="S38" s="161"/>
      <c r="T38" s="162"/>
      <c r="U38" s="161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90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4" t="str">
        <f t="shared" si="0"/>
        <v>- náklady na umístění tabule "stavba povolena"</v>
      </c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52"/>
      <c r="B39" s="159"/>
      <c r="C39" s="241" t="s">
        <v>106</v>
      </c>
      <c r="D39" s="242"/>
      <c r="E39" s="243"/>
      <c r="F39" s="244"/>
      <c r="G39" s="245"/>
      <c r="H39" s="167"/>
      <c r="I39" s="167"/>
      <c r="J39" s="167"/>
      <c r="K39" s="167"/>
      <c r="L39" s="167"/>
      <c r="M39" s="167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90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4" t="str">
        <f t="shared" si="0"/>
        <v>- náklady na umístění výstražných značek a cedulí (např. zákaz vstupu na staveniště)</v>
      </c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2">
        <v>6</v>
      </c>
      <c r="B40" s="159" t="s">
        <v>107</v>
      </c>
      <c r="C40" s="186" t="s">
        <v>108</v>
      </c>
      <c r="D40" s="161" t="s">
        <v>109</v>
      </c>
      <c r="E40" s="165">
        <v>2</v>
      </c>
      <c r="F40" s="168">
        <f>H40+J40</f>
        <v>0</v>
      </c>
      <c r="G40" s="167">
        <f>ROUND(E40*F40,2)</f>
        <v>0</v>
      </c>
      <c r="H40" s="168"/>
      <c r="I40" s="167">
        <f>ROUND(E40*H40,2)</f>
        <v>0</v>
      </c>
      <c r="J40" s="168"/>
      <c r="K40" s="167">
        <f>ROUND(E40*J40,2)</f>
        <v>0</v>
      </c>
      <c r="L40" s="167">
        <v>21</v>
      </c>
      <c r="M40" s="167">
        <f>G40*(1+L40/100)</f>
        <v>0</v>
      </c>
      <c r="N40" s="161">
        <v>0</v>
      </c>
      <c r="O40" s="161">
        <f>ROUND(E40*N40,5)</f>
        <v>0</v>
      </c>
      <c r="P40" s="161">
        <v>0</v>
      </c>
      <c r="Q40" s="161">
        <f>ROUND(E40*P40,5)</f>
        <v>0</v>
      </c>
      <c r="R40" s="161"/>
      <c r="S40" s="161"/>
      <c r="T40" s="162">
        <v>0</v>
      </c>
      <c r="U40" s="161">
        <f>ROUND(E40*T40,2)</f>
        <v>0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89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1" outlineLevel="1" x14ac:dyDescent="0.25">
      <c r="A41" s="152"/>
      <c r="B41" s="159"/>
      <c r="C41" s="241" t="s">
        <v>110</v>
      </c>
      <c r="D41" s="242"/>
      <c r="E41" s="243"/>
      <c r="F41" s="244"/>
      <c r="G41" s="245"/>
      <c r="H41" s="167"/>
      <c r="I41" s="167"/>
      <c r="J41" s="167"/>
      <c r="K41" s="167"/>
      <c r="L41" s="167"/>
      <c r="M41" s="167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90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4" t="str">
        <f>C41</f>
        <v>- náklady na provedení veškerých předepsaných zkoušek a revizí použitých materiálů a provedených konstrukcí nebo stavebních prací (statické zatěžovací zkoušky)</v>
      </c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/>
      <c r="B42" s="159"/>
      <c r="C42" s="241" t="s">
        <v>111</v>
      </c>
      <c r="D42" s="242"/>
      <c r="E42" s="243"/>
      <c r="F42" s="244"/>
      <c r="G42" s="245"/>
      <c r="H42" s="167"/>
      <c r="I42" s="167"/>
      <c r="J42" s="167"/>
      <c r="K42" s="167"/>
      <c r="L42" s="167"/>
      <c r="M42" s="167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90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4" t="str">
        <f>C42</f>
        <v>- laboratorní zkoušky zeminy pro provedení stabilizace</v>
      </c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52">
        <v>7</v>
      </c>
      <c r="B43" s="159" t="s">
        <v>112</v>
      </c>
      <c r="C43" s="186" t="s">
        <v>113</v>
      </c>
      <c r="D43" s="161" t="s">
        <v>88</v>
      </c>
      <c r="E43" s="165">
        <v>1</v>
      </c>
      <c r="F43" s="168">
        <f>H43+J43</f>
        <v>0</v>
      </c>
      <c r="G43" s="167">
        <f>ROUND(E43*F43,2)</f>
        <v>0</v>
      </c>
      <c r="H43" s="168"/>
      <c r="I43" s="167">
        <f>ROUND(E43*H43,2)</f>
        <v>0</v>
      </c>
      <c r="J43" s="168"/>
      <c r="K43" s="167">
        <f>ROUND(E43*J43,2)</f>
        <v>0</v>
      </c>
      <c r="L43" s="167">
        <v>21</v>
      </c>
      <c r="M43" s="167">
        <f>G43*(1+L43/100)</f>
        <v>0</v>
      </c>
      <c r="N43" s="161">
        <v>0</v>
      </c>
      <c r="O43" s="161">
        <f>ROUND(E43*N43,5)</f>
        <v>0</v>
      </c>
      <c r="P43" s="161">
        <v>0</v>
      </c>
      <c r="Q43" s="161">
        <f>ROUND(E43*P43,5)</f>
        <v>0</v>
      </c>
      <c r="R43" s="161"/>
      <c r="S43" s="161"/>
      <c r="T43" s="162">
        <v>0</v>
      </c>
      <c r="U43" s="161">
        <f>ROUND(E43*T43,2)</f>
        <v>0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89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2"/>
      <c r="B44" s="159"/>
      <c r="C44" s="241" t="s">
        <v>115</v>
      </c>
      <c r="D44" s="242"/>
      <c r="E44" s="243"/>
      <c r="F44" s="244"/>
      <c r="G44" s="245"/>
      <c r="H44" s="167"/>
      <c r="I44" s="167"/>
      <c r="J44" s="167"/>
      <c r="K44" s="167"/>
      <c r="L44" s="167"/>
      <c r="M44" s="167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90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4" t="str">
        <f>C44</f>
        <v>Komplet zahrnuje :</v>
      </c>
      <c r="BB44" s="151"/>
      <c r="BC44" s="151"/>
      <c r="BD44" s="151"/>
      <c r="BE44" s="151"/>
      <c r="BF44" s="151"/>
      <c r="BG44" s="151"/>
      <c r="BH44" s="151"/>
    </row>
    <row r="45" spans="1:60" ht="31.2" outlineLevel="1" x14ac:dyDescent="0.25">
      <c r="A45" s="177"/>
      <c r="B45" s="178"/>
      <c r="C45" s="246" t="s">
        <v>114</v>
      </c>
      <c r="D45" s="247"/>
      <c r="E45" s="248"/>
      <c r="F45" s="249"/>
      <c r="G45" s="250"/>
      <c r="H45" s="179"/>
      <c r="I45" s="179"/>
      <c r="J45" s="179"/>
      <c r="K45" s="179"/>
      <c r="L45" s="179"/>
      <c r="M45" s="179"/>
      <c r="N45" s="180"/>
      <c r="O45" s="180"/>
      <c r="P45" s="180"/>
      <c r="Q45" s="180"/>
      <c r="R45" s="180"/>
      <c r="S45" s="180"/>
      <c r="T45" s="181"/>
      <c r="U45" s="180"/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90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4" t="str">
        <f>C45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BB45" s="151"/>
      <c r="BC45" s="151"/>
      <c r="BD45" s="151"/>
      <c r="BE45" s="151"/>
      <c r="BF45" s="151"/>
      <c r="BG45" s="151"/>
      <c r="BH45" s="151"/>
    </row>
    <row r="46" spans="1:60" x14ac:dyDescent="0.25">
      <c r="A46" s="6"/>
      <c r="B46" s="7" t="s">
        <v>131</v>
      </c>
      <c r="C46" s="188" t="s">
        <v>131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C46">
        <v>15</v>
      </c>
      <c r="AD46">
        <v>21</v>
      </c>
    </row>
    <row r="47" spans="1:60" x14ac:dyDescent="0.25">
      <c r="A47" s="182"/>
      <c r="B47" s="183" t="s">
        <v>28</v>
      </c>
      <c r="C47" s="189" t="s">
        <v>131</v>
      </c>
      <c r="D47" s="184"/>
      <c r="E47" s="184"/>
      <c r="F47" s="184"/>
      <c r="G47" s="185">
        <f>G8+G23</f>
        <v>0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C47">
        <f>SUMIF(L7:L45,AC46,G7:G45)</f>
        <v>0</v>
      </c>
      <c r="AD47">
        <f>SUMIF(L7:L45,AD46,G7:G45)</f>
        <v>0</v>
      </c>
      <c r="AE47" t="s">
        <v>132</v>
      </c>
    </row>
    <row r="48" spans="1:60" x14ac:dyDescent="0.25">
      <c r="A48" s="6"/>
      <c r="B48" s="7" t="s">
        <v>131</v>
      </c>
      <c r="C48" s="188" t="s">
        <v>131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5">
      <c r="A49" s="6"/>
      <c r="B49" s="7" t="s">
        <v>131</v>
      </c>
      <c r="C49" s="188" t="s">
        <v>131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5">
      <c r="A50" s="251" t="s">
        <v>133</v>
      </c>
      <c r="B50" s="251"/>
      <c r="C50" s="25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5">
      <c r="A51" s="253"/>
      <c r="B51" s="254"/>
      <c r="C51" s="255"/>
      <c r="D51" s="254"/>
      <c r="E51" s="254"/>
      <c r="F51" s="254"/>
      <c r="G51" s="25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E51" t="s">
        <v>134</v>
      </c>
    </row>
    <row r="52" spans="1:31" x14ac:dyDescent="0.25">
      <c r="A52" s="257"/>
      <c r="B52" s="258"/>
      <c r="C52" s="259"/>
      <c r="D52" s="258"/>
      <c r="E52" s="258"/>
      <c r="F52" s="258"/>
      <c r="G52" s="26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5">
      <c r="A53" s="257"/>
      <c r="B53" s="258"/>
      <c r="C53" s="259"/>
      <c r="D53" s="258"/>
      <c r="E53" s="258"/>
      <c r="F53" s="258"/>
      <c r="G53" s="26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5">
      <c r="A54" s="257"/>
      <c r="B54" s="258"/>
      <c r="C54" s="259"/>
      <c r="D54" s="258"/>
      <c r="E54" s="258"/>
      <c r="F54" s="258"/>
      <c r="G54" s="26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5">
      <c r="A55" s="261"/>
      <c r="B55" s="262"/>
      <c r="C55" s="263"/>
      <c r="D55" s="262"/>
      <c r="E55" s="262"/>
      <c r="F55" s="262"/>
      <c r="G55" s="264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5">
      <c r="A56" s="6"/>
      <c r="B56" s="7" t="s">
        <v>131</v>
      </c>
      <c r="C56" s="188" t="s">
        <v>131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5">
      <c r="C57" s="190"/>
      <c r="AE57" t="s">
        <v>135</v>
      </c>
    </row>
  </sheetData>
  <sheetProtection algorithmName="SHA-512" hashValue="WA7ViwsLJ1BwJZPHs/nlA09ZFG0AK9Muqe2bSC9VC7XnZZ6So7GEcJaj1ArDcLxjvZzdlNpuXrNl/bwUIS8WTw==" saltValue="JD08dXPIez3EN0MHv3f/Xg==" spinCount="100000" sheet="1" objects="1" scenarios="1"/>
  <mergeCells count="35">
    <mergeCell ref="C11:G11"/>
    <mergeCell ref="A1:G1"/>
    <mergeCell ref="C2:G2"/>
    <mergeCell ref="C3:G3"/>
    <mergeCell ref="C4:G4"/>
    <mergeCell ref="C10:G10"/>
    <mergeCell ref="C28:G28"/>
    <mergeCell ref="C12:G12"/>
    <mergeCell ref="C14:G14"/>
    <mergeCell ref="C15:G15"/>
    <mergeCell ref="C16:G16"/>
    <mergeCell ref="C18:G18"/>
    <mergeCell ref="C19:G19"/>
    <mergeCell ref="C20:G20"/>
    <mergeCell ref="C22:G22"/>
    <mergeCell ref="C25:G25"/>
    <mergeCell ref="C26:G26"/>
    <mergeCell ref="C27:G27"/>
    <mergeCell ref="C41:G41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2:G42"/>
    <mergeCell ref="C44:G44"/>
    <mergeCell ref="C45:G45"/>
    <mergeCell ref="A50:C50"/>
    <mergeCell ref="A51:G55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2023-03-02T14:55:10Z</dcterms:modified>
</cp:coreProperties>
</file>