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S\Zakázky\2022\27 Mk Slavkovská BpH\CD OPRAVA CHODNÍKU SLAVKOVSKÁ\Rekonstrukce ulice Slavkovská_oprava chodníku\Rekonstrukce ulice Slavkovská_oprava chodníku\"/>
    </mc:Choice>
  </mc:AlternateContent>
  <xr:revisionPtr revIDLastSave="0" documentId="13_ncr:1_{BB993E25-9261-42B1-A833-6746C653E347}" xr6:coauthVersionLast="47" xr6:coauthVersionMax="47" xr10:uidLastSave="{00000000-0000-0000-0000-000000000000}"/>
  <bookViews>
    <workbookView xWindow="28680" yWindow="-255" windowWidth="29040" windowHeight="164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U9" i="12"/>
  <c r="F13" i="12"/>
  <c r="G13" i="12" s="1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4" i="12"/>
  <c r="G24" i="12" s="1"/>
  <c r="M24" i="12" s="1"/>
  <c r="I24" i="12"/>
  <c r="K24" i="12"/>
  <c r="O24" i="12"/>
  <c r="Q24" i="12"/>
  <c r="U24" i="12"/>
  <c r="F40" i="12"/>
  <c r="G40" i="12" s="1"/>
  <c r="M40" i="12" s="1"/>
  <c r="I40" i="12"/>
  <c r="K40" i="12"/>
  <c r="O40" i="12"/>
  <c r="Q40" i="12"/>
  <c r="U40" i="12"/>
  <c r="F43" i="12"/>
  <c r="G43" i="12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K23" i="12" l="1"/>
  <c r="F40" i="1"/>
  <c r="U23" i="12"/>
  <c r="I23" i="12"/>
  <c r="K8" i="12"/>
  <c r="AD47" i="12"/>
  <c r="G39" i="1" s="1"/>
  <c r="G40" i="1" s="1"/>
  <c r="G25" i="1" s="1"/>
  <c r="G26" i="1" s="1"/>
  <c r="O8" i="12"/>
  <c r="Q23" i="12"/>
  <c r="U8" i="12"/>
  <c r="I8" i="12"/>
  <c r="O23" i="12"/>
  <c r="Q8" i="12"/>
  <c r="M23" i="12"/>
  <c r="G8" i="12"/>
  <c r="M9" i="12"/>
  <c r="M8" i="12" s="1"/>
  <c r="G23" i="12"/>
  <c r="I56" i="1" s="1"/>
  <c r="I19" i="1" s="1"/>
  <c r="G28" i="1" l="1"/>
  <c r="G23" i="1"/>
  <c r="G24" i="1" s="1"/>
  <c r="G29" i="1" s="1"/>
  <c r="G47" i="12"/>
  <c r="I55" i="1"/>
  <c r="H39" i="1"/>
  <c r="I39" i="1" l="1"/>
  <c r="I40" i="1" s="1"/>
  <c r="J39" i="1" s="1"/>
  <c r="J40" i="1" s="1"/>
  <c r="H40" i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<sst xmlns="http://schemas.openxmlformats.org/spreadsheetml/2006/main" count="224" uniqueCount="137">
  <si>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</si>
  <si>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</si>
  <si>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</si>
  <si>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</si>
  <si>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</si>
  <si>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</si>
  <si>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</si>
  <si>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</si>
  <si>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</si>
  <si>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</si>
  <si>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</si>
  <si>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</si>
  <si>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</si>
  <si>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</si>
  <si>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</si>
  <si>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</si>
  <si>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</si>
  <si>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</si>
  <si>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</si>
  <si>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</si>
  <si>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</si>
  <si>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</si>
  <si>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</si>
  <si>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</si>
  <si>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</si>
  <si>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</si>
  <si>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</si>
  <si>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</si>
  <si>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</si>
  <si>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</si>
  <si>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</si>
  <si>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</si>
  <si>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</si>
  <si>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</si>
  <si>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</si>
  <si>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</si>
  <si>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</si>
  <si>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</si>
  <si>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</si>
  <si>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</si>
  <si>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</si>
  <si>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</si>
  <si>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</si>
  <si>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</si>
  <si>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</si>
  <si>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</si>
  <si>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SO.102.4 Chodník - úsek 1 - oprava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</si>
  <si>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</si>
  <si>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</si>
  <si>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</si>
  <si>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</si>
  <si>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</si>
  <si>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</si>
  <si>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</si>
  <si>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</si>
  <si>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</si>
  <si>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</si>
  <si>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</si>
  <si>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</si>
  <si>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</si>
  <si>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</si>
  <si>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</si>
  <si>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</si>
  <si>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</si>
  <si>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</si>
  <si>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</si>
  <si>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</si>
  <si>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</si>
  <si>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</si>
  <si>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</si>
  <si>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</si>
  <si>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</si>
  <si>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</si>
  <si>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</si>
  <si>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</si>
  <si>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</si>
  <si>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</si>
  <si>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</si>
  <si>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</si>
  <si>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</si>
  <si>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</si>
  <si>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</si>
  <si>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</si>
  <si>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</si>
  <si>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</si>
  <si>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</si>
  <si>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</si>
  <si>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</si>
  <si>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</si>
  <si>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</si>
  <si>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</si>
  <si>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</si>
  <si>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</si>
  <si>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</si>
  <si>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</si>
  <si>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</si>
  <si>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</si>
  <si>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</si>
  <si>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</si>
  <si>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</si>
  <si>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</si>
  <si>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</si>
  <si>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</si>
  <si>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</si>
  <si>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</si>
  <si>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</si>
  <si>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</si>
  <si>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</si>
  <si>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</si>
  <si>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</si>
  <si>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</si>
  <si>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</si>
  <si>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</si>
  <si>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</si>
  <si>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</si>
  <si>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</si>
  <si>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</si>
  <si>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</si>
  <si>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</si>
  <si>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</si>
  <si>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</si>
  <si>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</si>
  <si>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</si>
  <si>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</si>
  <si>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</si>
  <si>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</si>
  <si>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</si>
  <si>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</si>
  <si>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</si>
  <si>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</si>
  <si>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</si>
  <si>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</si>
  <si>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</si>
  <si>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</si>
  <si>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</si>
  <si>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</si>
  <si>
    <t>Město Bystřice pod Hostýnem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</si>
</sst>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I11" activeCellId="2" sqref="D11:G13 C13 I11: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1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3"/>
      <c r="B2" s="69" t="s">
        <v>40</v>
      </c>
      <c r="C2" s="70"/>
      <c r="D2" s="191" t="s">
        <v>46</v>
      </c>
      <c r="E2" s="192"/>
      <c r="F2" s="192"/>
      <c r="G2" s="192"/>
      <c r="H2" s="192"/>
      <c r="I2" s="192"/>
      <c r="J2" s="193"/>
      <c r="O2" s="1"/>
    </row>
    <row r="3" spans="1:15" ht="23.25" customHeight="1" x14ac:dyDescent="0.2">
      <c r="A3" s="3"/>
      <c r="B3" s="71" t="s">
        <v>45</v>
      </c>
      <c r="C3" s="72"/>
      <c r="D3" s="213" t="s">
        <v>43</v>
      </c>
      <c r="E3" s="214"/>
      <c r="F3" s="214"/>
      <c r="G3" s="214"/>
      <c r="H3" s="214"/>
      <c r="I3" s="214"/>
      <c r="J3" s="215"/>
    </row>
    <row r="4" spans="1:15" ht="23.25" hidden="1" customHeight="1" x14ac:dyDescent="0.2">
      <c r="A4" s="3"/>
      <c r="B4" s="73" t="s">
        <v>44</v>
      </c>
      <c r="C4" s="74"/>
      <c r="D4" s="75"/>
      <c r="E4" s="75"/>
      <c r="F4" s="76"/>
      <c r="G4" s="76"/>
      <c r="H4" s="76"/>
      <c r="I4" s="76"/>
      <c r="J4" s="77"/>
    </row>
    <row r="5" spans="1:15" ht="24" customHeight="1" x14ac:dyDescent="0.2">
      <c r="A5" s="3"/>
      <c r="B5" s="38" t="s">
        <v>21</v>
      </c>
      <c r="D5" s="78" t="s">
        <v>136</v>
      </c>
      <c r="E5" s="23"/>
      <c r="F5" s="23"/>
      <c r="G5" s="23"/>
      <c r="H5" s="25" t="s">
        <v>33</v>
      </c>
      <c r="I5" s="16">
        <v>287113</v>
      </c>
      <c r="J5" s="9"/>
    </row>
    <row r="6" spans="1:15" ht="15.75" customHeight="1" x14ac:dyDescent="0.2">
      <c r="A6" s="3"/>
      <c r="B6" s="33"/>
      <c r="C6" s="23"/>
      <c r="D6" s="78"/>
      <c r="E6" s="23"/>
      <c r="F6" s="23"/>
      <c r="G6" s="23"/>
      <c r="H6" s="25" t="s">
        <v>34</v>
      </c>
      <c r="I6" s="78"/>
      <c r="J6" s="9"/>
    </row>
    <row r="7" spans="1:15" ht="15.75" customHeight="1" x14ac:dyDescent="0.2">
      <c r="A7" s="3"/>
      <c r="B7" s="34"/>
      <c r="C7" s="79"/>
      <c r="D7" s="68"/>
      <c r="E7" s="30"/>
      <c r="F7" s="30"/>
      <c r="G7" s="30"/>
      <c r="H7" s="31"/>
      <c r="I7" s="30"/>
      <c r="J7" s="41"/>
    </row>
    <row r="8" spans="1:15" ht="24" hidden="1" customHeight="1" x14ac:dyDescent="0.2">
      <c r="A8" s="3"/>
      <c r="B8" s="38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2"/>
      <c r="C10" s="24"/>
      <c r="D10" s="37"/>
      <c r="E10" s="31"/>
      <c r="F10" s="31"/>
      <c r="G10" s="15"/>
      <c r="H10" s="15"/>
      <c r="I10" s="43"/>
      <c r="J10" s="41"/>
    </row>
    <row r="11" spans="1:15" ht="24" customHeight="1" x14ac:dyDescent="0.2">
      <c r="A11" s="3"/>
      <c r="B11" s="38" t="s">
        <v>18</v>
      </c>
      <c r="D11" s="198"/>
      <c r="E11" s="198"/>
      <c r="F11" s="198"/>
      <c r="G11" s="198"/>
      <c r="H11" s="25" t="s">
        <v>33</v>
      </c>
      <c r="I11" s="80"/>
      <c r="J11" s="9"/>
    </row>
    <row r="12" spans="1:15" ht="15.75" customHeight="1" x14ac:dyDescent="0.2">
      <c r="A12" s="3"/>
      <c r="B12" s="33"/>
      <c r="C12" s="23"/>
      <c r="D12" s="211"/>
      <c r="E12" s="211"/>
      <c r="F12" s="211"/>
      <c r="G12" s="211"/>
      <c r="H12" s="25" t="s">
        <v>34</v>
      </c>
      <c r="I12" s="80"/>
      <c r="J12" s="9"/>
    </row>
    <row r="13" spans="1:15" ht="15.75" customHeight="1" x14ac:dyDescent="0.2">
      <c r="A13" s="3"/>
      <c r="B13" s="34"/>
      <c r="C13" s="81"/>
      <c r="D13" s="212"/>
      <c r="E13" s="212"/>
      <c r="F13" s="212"/>
      <c r="G13" s="212"/>
      <c r="H13" s="26"/>
      <c r="I13" s="30"/>
      <c r="J13" s="41"/>
    </row>
    <row r="14" spans="1:15" ht="24" hidden="1" customHeight="1" x14ac:dyDescent="0.2">
      <c r="A14" s="3"/>
      <c r="B14" s="54" t="s">
        <v>20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3"/>
      <c r="B15" s="42" t="s">
        <v>31</v>
      </c>
      <c r="C15" s="60"/>
      <c r="D15" s="15"/>
      <c r="E15" s="197"/>
      <c r="F15" s="197"/>
      <c r="G15" s="209"/>
      <c r="H15" s="209"/>
      <c r="I15" s="209" t="s">
        <v>28</v>
      </c>
      <c r="J15" s="210"/>
    </row>
    <row r="16" spans="1:15" ht="23.25" customHeight="1" x14ac:dyDescent="0.2">
      <c r="A16" s="125" t="s">
        <v>23</v>
      </c>
      <c r="B16" s="126" t="s">
        <v>23</v>
      </c>
      <c r="C16" s="46"/>
      <c r="D16" s="47"/>
      <c r="E16" s="194"/>
      <c r="F16" s="195"/>
      <c r="G16" s="194"/>
      <c r="H16" s="195"/>
      <c r="I16" s="194">
        <f>SUMIF(F55:F56,A16,I55:I56)+SUMIF(F55:F56,"PSU",I55:I56)</f>
        <v>0</v>
      </c>
      <c r="J16" s="196"/>
    </row>
    <row r="17" spans="1:10" ht="23.25" customHeight="1" x14ac:dyDescent="0.2">
      <c r="A17" s="125" t="s">
        <v>24</v>
      </c>
      <c r="B17" s="126" t="s">
        <v>24</v>
      </c>
      <c r="C17" s="46"/>
      <c r="D17" s="47"/>
      <c r="E17" s="194"/>
      <c r="F17" s="195"/>
      <c r="G17" s="194"/>
      <c r="H17" s="195"/>
      <c r="I17" s="194">
        <f>SUMIF(F55:F56,A17,I55:I56)</f>
        <v>0</v>
      </c>
      <c r="J17" s="196"/>
    </row>
    <row r="18" spans="1:10" ht="23.25" customHeight="1" x14ac:dyDescent="0.2">
      <c r="A18" s="125" t="s">
        <v>25</v>
      </c>
      <c r="B18" s="126" t="s">
        <v>25</v>
      </c>
      <c r="C18" s="46"/>
      <c r="D18" s="47"/>
      <c r="E18" s="194"/>
      <c r="F18" s="195"/>
      <c r="G18" s="194"/>
      <c r="H18" s="195"/>
      <c r="I18" s="194">
        <f>SUMIF(F55:F56,A18,I55:I56)</f>
        <v>0</v>
      </c>
      <c r="J18" s="196"/>
    </row>
    <row r="19" spans="1:10" ht="23.25" customHeight="1" x14ac:dyDescent="0.2">
      <c r="A19" s="125" t="s">
        <v>58</v>
      </c>
      <c r="B19" s="126" t="s">
        <v>26</v>
      </c>
      <c r="C19" s="46"/>
      <c r="D19" s="47"/>
      <c r="E19" s="194"/>
      <c r="F19" s="195"/>
      <c r="G19" s="194"/>
      <c r="H19" s="195"/>
      <c r="I19" s="194">
        <f>SUMIF(F55:F56,A19,I55:I56)</f>
        <v>0</v>
      </c>
      <c r="J19" s="196"/>
    </row>
    <row r="20" spans="1:10" ht="23.25" customHeight="1" x14ac:dyDescent="0.2">
      <c r="A20" s="125" t="s">
        <v>57</v>
      </c>
      <c r="B20" s="126" t="s">
        <v>27</v>
      </c>
      <c r="C20" s="46"/>
      <c r="D20" s="47"/>
      <c r="E20" s="194"/>
      <c r="F20" s="195"/>
      <c r="G20" s="194"/>
      <c r="H20" s="195"/>
      <c r="I20" s="194">
        <f>SUMIF(F55:F56,A20,I55:I56)</f>
        <v>0</v>
      </c>
      <c r="J20" s="196"/>
    </row>
    <row r="21" spans="1:10" ht="23.25" customHeight="1" x14ac:dyDescent="0.2">
      <c r="A21" s="3"/>
      <c r="B21" s="62" t="s">
        <v>28</v>
      </c>
      <c r="C21" s="63"/>
      <c r="D21" s="64"/>
      <c r="E21" s="207"/>
      <c r="F21" s="208"/>
      <c r="G21" s="207"/>
      <c r="H21" s="208"/>
      <c r="I21" s="207">
        <f>SUM(I16:J20)</f>
        <v>0</v>
      </c>
      <c r="J21" s="221"/>
    </row>
    <row r="22" spans="1:10" ht="33" customHeight="1" x14ac:dyDescent="0.2">
      <c r="A22" s="3"/>
      <c r="B22" s="53" t="s">
        <v>32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2">
      <c r="A23" s="3"/>
      <c r="B23" s="45" t="s">
        <v>11</v>
      </c>
      <c r="C23" s="46"/>
      <c r="D23" s="47"/>
      <c r="E23" s="48">
        <v>15</v>
      </c>
      <c r="F23" s="49" t="s">
        <v>0</v>
      </c>
      <c r="G23" s="202">
        <f>ZakladDPHSniVypocet</f>
        <v>0</v>
      </c>
      <c r="H23" s="203"/>
      <c r="I23" s="203"/>
      <c r="J23" s="50" t="str">
        <f t="shared" ref="J23:J28" si="0">Mena</f>
        <v>CZK</v>
      </c>
    </row>
    <row r="24" spans="1:10" ht="23.25" customHeight="1" x14ac:dyDescent="0.2">
      <c r="A24" s="3"/>
      <c r="B24" s="45" t="s">
        <v>12</v>
      </c>
      <c r="C24" s="46"/>
      <c r="D24" s="47"/>
      <c r="E24" s="48">
        <f>SazbaDPH1</f>
        <v>15</v>
      </c>
      <c r="F24" s="49" t="s">
        <v>0</v>
      </c>
      <c r="G24" s="200">
        <f>ZakladDPHSni*SazbaDPH1/100</f>
        <v>0</v>
      </c>
      <c r="H24" s="201"/>
      <c r="I24" s="201"/>
      <c r="J24" s="50" t="str">
        <f t="shared" si="0"/>
        <v>CZK</v>
      </c>
    </row>
    <row r="25" spans="1:10" ht="23.25" customHeight="1" x14ac:dyDescent="0.2">
      <c r="A25" s="3"/>
      <c r="B25" s="45" t="s">
        <v>13</v>
      </c>
      <c r="C25" s="46"/>
      <c r="D25" s="47"/>
      <c r="E25" s="48">
        <v>21</v>
      </c>
      <c r="F25" s="49" t="s">
        <v>0</v>
      </c>
      <c r="G25" s="202">
        <f>ZakladDPHZaklVypocet</f>
        <v>0</v>
      </c>
      <c r="H25" s="203"/>
      <c r="I25" s="203"/>
      <c r="J25" s="50" t="str">
        <f t="shared" si="0"/>
        <v>CZK</v>
      </c>
    </row>
    <row r="26" spans="1:10" ht="23.25" customHeight="1" x14ac:dyDescent="0.2">
      <c r="A26" s="3"/>
      <c r="B26" s="39" t="s">
        <v>14</v>
      </c>
      <c r="C26" s="19"/>
      <c r="D26" s="15"/>
      <c r="E26" s="35">
        <f>SazbaDPH2</f>
        <v>21</v>
      </c>
      <c r="F26" s="36" t="s">
        <v>0</v>
      </c>
      <c r="G26" s="216">
        <f>ZakladDPHZakl*SazbaDPH2/100</f>
        <v>0</v>
      </c>
      <c r="H26" s="217"/>
      <c r="I26" s="217"/>
      <c r="J26" s="44" t="str">
        <f t="shared" si="0"/>
        <v>CZK</v>
      </c>
    </row>
    <row r="27" spans="1:10" ht="23.25" customHeight="1" thickBot="1" x14ac:dyDescent="0.25">
      <c r="A27" s="3"/>
      <c r="B27" s="38" t="s">
        <v>4</v>
      </c>
      <c r="C27" s="17"/>
      <c r="D27" s="20"/>
      <c r="E27" s="17"/>
      <c r="F27" s="18"/>
      <c r="G27" s="218">
        <f>0</f>
        <v>0</v>
      </c>
      <c r="H27" s="218"/>
      <c r="I27" s="218"/>
      <c r="J27" s="51" t="str">
        <f t="shared" si="0"/>
        <v>CZK</v>
      </c>
    </row>
    <row r="28" spans="1:10" ht="27.75" hidden="1" customHeight="1" thickBot="1" x14ac:dyDescent="0.25">
      <c r="A28" s="3"/>
      <c r="B28" s="100" t="s">
        <v>22</v>
      </c>
      <c r="C28" s="101"/>
      <c r="D28" s="101"/>
      <c r="E28" s="102"/>
      <c r="F28" s="103"/>
      <c r="G28" s="220">
        <f>ZakladDPHSniVypocet+ZakladDPHZaklVypocet</f>
        <v>0</v>
      </c>
      <c r="H28" s="220"/>
      <c r="I28" s="220"/>
      <c r="J28" s="104" t="str">
        <f t="shared" si="0"/>
        <v>CZK</v>
      </c>
    </row>
    <row r="29" spans="1:10" ht="27.75" customHeight="1" thickBot="1" x14ac:dyDescent="0.25">
      <c r="A29" s="3"/>
      <c r="B29" s="100" t="s">
        <v>35</v>
      </c>
      <c r="C29" s="105"/>
      <c r="D29" s="105"/>
      <c r="E29" s="105"/>
      <c r="F29" s="105"/>
      <c r="G29" s="219">
        <f>ZakladDPHSni+DPHSni+ZakladDPHZakl+DPHZakl+Zaokrouhleni</f>
        <v>0</v>
      </c>
      <c r="H29" s="219"/>
      <c r="I29" s="219"/>
      <c r="J29" s="106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174"/>
      <c r="E32" s="174"/>
      <c r="F32" s="16" t="s">
        <v>9</v>
      </c>
      <c r="G32" s="174"/>
      <c r="H32" s="175"/>
      <c r="I32" s="174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199" t="s">
        <v>2</v>
      </c>
      <c r="E35" s="199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5" t="s">
        <v>15</v>
      </c>
      <c r="C37" s="2"/>
      <c r="D37" s="2"/>
      <c r="E37" s="2"/>
      <c r="F37" s="92"/>
      <c r="G37" s="92"/>
      <c r="H37" s="92"/>
      <c r="I37" s="92"/>
      <c r="J37" s="2"/>
    </row>
    <row r="38" spans="1:52" ht="25.5" hidden="1" customHeight="1" x14ac:dyDescent="0.2">
      <c r="A38" s="84" t="s">
        <v>37</v>
      </c>
      <c r="B38" s="86" t="s">
        <v>16</v>
      </c>
      <c r="C38" s="87" t="s">
        <v>5</v>
      </c>
      <c r="D38" s="88"/>
      <c r="E38" s="88"/>
      <c r="F38" s="93" t="str">
        <f>B23</f>
        <v>Základ pro sníženou DPH</v>
      </c>
      <c r="G38" s="93" t="str">
        <f>B25</f>
        <v>Základ pro základní DPH</v>
      </c>
      <c r="H38" s="94" t="s">
        <v>17</v>
      </c>
      <c r="I38" s="94" t="s">
        <v>1</v>
      </c>
      <c r="J38" s="89" t="s">
        <v>0</v>
      </c>
    </row>
    <row r="39" spans="1:52" ht="25.5" hidden="1" customHeight="1" x14ac:dyDescent="0.2">
      <c r="A39" s="84">
        <v>1</v>
      </c>
      <c r="B39" s="90" t="s">
        <v>47</v>
      </c>
      <c r="C39" s="186" t="s">
        <v>46</v>
      </c>
      <c r="D39" s="187"/>
      <c r="E39" s="187"/>
      <c r="F39" s="95">
        <f>'Rozpočet Pol'!AC47</f>
        <v>0</v>
      </c>
      <c r="G39" s="96">
        <f>'Rozpočet Pol'!AD47</f>
        <v>0</v>
      </c>
      <c r="H39" s="97">
        <f>(F39*SazbaDPH1/100)+(G39*SazbaDPH2/100)</f>
        <v>0</v>
      </c>
      <c r="I39" s="97">
        <f>F39+G39+H39</f>
        <v>0</v>
      </c>
      <c r="J39" s="91" t="str">
        <f>IF(CenaCelkemVypocet=0,"",I39/CenaCelkemVypocet*100)</f>
        <v/>
      </c>
    </row>
    <row r="40" spans="1:52" ht="25.5" hidden="1" customHeight="1" x14ac:dyDescent="0.2">
      <c r="A40" s="84"/>
      <c r="B40" s="188" t="s">
        <v>48</v>
      </c>
      <c r="C40" s="189"/>
      <c r="D40" s="189"/>
      <c r="E40" s="190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85">
        <f>SUMIF(A39:A39,"=1",J39:J39)</f>
        <v>0</v>
      </c>
    </row>
    <row r="42" spans="1:52" x14ac:dyDescent="0.2">
      <c r="B42" t="s">
        <v>50</v>
      </c>
    </row>
    <row r="43" spans="1:52" x14ac:dyDescent="0.2">
      <c r="B43" s="178" t="s">
        <v>26</v>
      </c>
      <c r="C43" s="178"/>
      <c r="D43" s="178"/>
      <c r="E43" s="178"/>
      <c r="F43" s="178"/>
      <c r="G43" s="178"/>
      <c r="H43" s="178"/>
      <c r="I43" s="178"/>
      <c r="J43" s="178"/>
      <c r="AZ43" s="107" t="str">
        <f>B43</f>
        <v>Vedlejší náklady</v>
      </c>
    </row>
    <row r="44" spans="1:52" ht="25.5" x14ac:dyDescent="0.2">
      <c r="B44" s="178" t="s">
        <v>51</v>
      </c>
      <c r="C44" s="178"/>
      <c r="D44" s="178"/>
      <c r="E44" s="178"/>
      <c r="F44" s="178"/>
      <c r="G44" s="178"/>
      <c r="H44" s="178"/>
      <c r="I44" s="178"/>
      <c r="J44" s="178"/>
      <c r="AZ44" s="107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78" t="s">
        <v>52</v>
      </c>
      <c r="C45" s="178"/>
      <c r="D45" s="178"/>
      <c r="E45" s="178"/>
      <c r="F45" s="178"/>
      <c r="G45" s="178"/>
      <c r="H45" s="178"/>
      <c r="I45" s="178"/>
      <c r="J45" s="178"/>
      <c r="AZ45" s="107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78" t="s">
        <v>27</v>
      </c>
      <c r="C47" s="178"/>
      <c r="D47" s="178"/>
      <c r="E47" s="178"/>
      <c r="F47" s="178"/>
      <c r="G47" s="178"/>
      <c r="H47" s="178"/>
      <c r="I47" s="178"/>
      <c r="J47" s="178"/>
      <c r="AZ47" s="107" t="str">
        <f>B47</f>
        <v>Ostatní náklady</v>
      </c>
    </row>
    <row r="48" spans="1:52" ht="38.25" x14ac:dyDescent="0.2">
      <c r="B48" s="178" t="s">
        <v>53</v>
      </c>
      <c r="C48" s="178"/>
      <c r="D48" s="178"/>
      <c r="E48" s="178"/>
      <c r="F48" s="178"/>
      <c r="G48" s="178"/>
      <c r="H48" s="178"/>
      <c r="I48" s="178"/>
      <c r="J48" s="178"/>
      <c r="AZ48" s="107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78" t="s">
        <v>54</v>
      </c>
      <c r="C49" s="178"/>
      <c r="D49" s="178"/>
      <c r="E49" s="178"/>
      <c r="F49" s="178"/>
      <c r="G49" s="178"/>
      <c r="H49" s="178"/>
      <c r="I49" s="178"/>
      <c r="J49" s="178"/>
      <c r="AZ49" s="107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08" t="s">
        <v>55</v>
      </c>
    </row>
    <row r="54" spans="1:52" ht="25.5" customHeight="1" x14ac:dyDescent="0.2">
      <c r="A54" s="109"/>
      <c r="B54" s="112" t="s">
        <v>16</v>
      </c>
      <c r="C54" s="112" t="s">
        <v>5</v>
      </c>
      <c r="D54" s="113"/>
      <c r="E54" s="113"/>
      <c r="F54" s="116" t="s">
        <v>56</v>
      </c>
      <c r="G54" s="116"/>
      <c r="H54" s="116"/>
      <c r="I54" s="179" t="s">
        <v>28</v>
      </c>
      <c r="J54" s="179"/>
    </row>
    <row r="55" spans="1:52" ht="25.5" customHeight="1" x14ac:dyDescent="0.2">
      <c r="A55" s="110"/>
      <c r="B55" s="117" t="s">
        <v>57</v>
      </c>
      <c r="C55" s="181" t="s">
        <v>27</v>
      </c>
      <c r="D55" s="182"/>
      <c r="E55" s="182"/>
      <c r="F55" s="119" t="s">
        <v>57</v>
      </c>
      <c r="G55" s="120"/>
      <c r="H55" s="120"/>
      <c r="I55" s="180">
        <f>'Rozpočet Pol'!G8</f>
        <v>0</v>
      </c>
      <c r="J55" s="180"/>
    </row>
    <row r="56" spans="1:52" ht="25.5" customHeight="1" x14ac:dyDescent="0.2">
      <c r="A56" s="110"/>
      <c r="B56" s="118" t="s">
        <v>58</v>
      </c>
      <c r="C56" s="184" t="s">
        <v>26</v>
      </c>
      <c r="D56" s="185"/>
      <c r="E56" s="185"/>
      <c r="F56" s="121" t="s">
        <v>58</v>
      </c>
      <c r="G56" s="122"/>
      <c r="H56" s="122"/>
      <c r="I56" s="183">
        <f>'Rozpočet Pol'!G23</f>
        <v>0</v>
      </c>
      <c r="J56" s="183"/>
    </row>
    <row r="57" spans="1:52" ht="25.5" customHeight="1" x14ac:dyDescent="0.2">
      <c r="A57" s="111"/>
      <c r="B57" s="114" t="s">
        <v>1</v>
      </c>
      <c r="C57" s="114"/>
      <c r="D57" s="115"/>
      <c r="E57" s="115"/>
      <c r="F57" s="123"/>
      <c r="G57" s="124"/>
      <c r="H57" s="124"/>
      <c r="I57" s="177">
        <f>SUM(I55:I56)</f>
        <v>0</v>
      </c>
      <c r="J57" s="177"/>
    </row>
    <row r="58" spans="1:52" x14ac:dyDescent="0.2">
      <c r="F58" s="83"/>
      <c r="G58" s="83"/>
      <c r="H58" s="83"/>
      <c r="I58" s="83"/>
      <c r="J58" s="83"/>
    </row>
    <row r="59" spans="1:52" x14ac:dyDescent="0.2">
      <c r="F59" s="83"/>
      <c r="G59" s="83"/>
      <c r="H59" s="83"/>
      <c r="I59" s="83"/>
      <c r="J59" s="83"/>
    </row>
    <row r="60" spans="1:52" x14ac:dyDescent="0.2">
      <c r="F60" s="83"/>
      <c r="G60" s="83"/>
      <c r="H60" s="83"/>
      <c r="I60" s="83"/>
      <c r="J60" s="83"/>
    </row>
  </sheetData>
  <sheetProtection algorithmName="SHA-512" hashValue="7NBcusFCt4Hcy9syy0H+Tvj9fNSYvhIETdXhHQ+vq+y3j+DcpmCbgfI0A65W85OfRUxxpt5xhBSPn1BLeDv3hA==" saltValue="5m0tIrRjK7OIpR+WN7TD+g==" spinCount="100000" sheet="1" objects="1" scenarios="1"/>
  <protectedRanges>
    <protectedRange sqref="D11:G13 C13 I11:I12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7" t="s">
        <v>41</v>
      </c>
      <c r="B2" s="66"/>
      <c r="C2" s="224"/>
      <c r="D2" s="224"/>
      <c r="E2" s="224"/>
      <c r="F2" s="224"/>
      <c r="G2" s="225"/>
    </row>
    <row r="3" spans="1:7" ht="24.95" hidden="1" customHeight="1" x14ac:dyDescent="0.2">
      <c r="A3" s="67" t="s">
        <v>7</v>
      </c>
      <c r="B3" s="66"/>
      <c r="C3" s="224"/>
      <c r="D3" s="224"/>
      <c r="E3" s="224"/>
      <c r="F3" s="224"/>
      <c r="G3" s="225"/>
    </row>
    <row r="4" spans="1:7" ht="24.95" hidden="1" customHeight="1" x14ac:dyDescent="0.2">
      <c r="A4" s="67" t="s">
        <v>8</v>
      </c>
      <c r="B4" s="66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opLeftCell="A18" workbookViewId="0">
      <selection activeCell="A51" activeCellId="7" sqref="F9 F13 F17 F21 F24 F40 F43 A51:G55"/>
    </sheetView>
  </sheetViews>
  <sheetFormatPr defaultRowHeight="12.75" outlineLevelRow="1" x14ac:dyDescent="0.2"/>
  <cols>
    <col min="1" max="1" width="4.28515625" customWidth="1"/>
    <col min="2" max="2" width="14.42578125" style="82" customWidth="1"/>
    <col min="3" max="3" width="38.28515625" style="8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60</v>
      </c>
    </row>
    <row r="2" spans="1:60" ht="24.95" customHeight="1" x14ac:dyDescent="0.2">
      <c r="A2" s="129" t="s">
        <v>59</v>
      </c>
      <c r="B2" s="127"/>
      <c r="C2" s="251" t="s">
        <v>46</v>
      </c>
      <c r="D2" s="252"/>
      <c r="E2" s="252"/>
      <c r="F2" s="252"/>
      <c r="G2" s="253"/>
      <c r="AE2" t="s">
        <v>61</v>
      </c>
    </row>
    <row r="3" spans="1:60" ht="24.95" customHeight="1" x14ac:dyDescent="0.2">
      <c r="A3" s="130" t="s">
        <v>7</v>
      </c>
      <c r="B3" s="128"/>
      <c r="C3" s="254" t="s">
        <v>43</v>
      </c>
      <c r="D3" s="255"/>
      <c r="E3" s="255"/>
      <c r="F3" s="255"/>
      <c r="G3" s="256"/>
      <c r="AE3" t="s">
        <v>62</v>
      </c>
    </row>
    <row r="4" spans="1:60" ht="24.95" hidden="1" customHeight="1" x14ac:dyDescent="0.2">
      <c r="A4" s="130" t="s">
        <v>8</v>
      </c>
      <c r="B4" s="128"/>
      <c r="C4" s="254"/>
      <c r="D4" s="255"/>
      <c r="E4" s="255"/>
      <c r="F4" s="255"/>
      <c r="G4" s="256"/>
      <c r="AE4" t="s">
        <v>63</v>
      </c>
    </row>
    <row r="5" spans="1:60" hidden="1" x14ac:dyDescent="0.2">
      <c r="A5" s="131" t="s">
        <v>64</v>
      </c>
      <c r="B5" s="132"/>
      <c r="C5" s="132"/>
      <c r="D5" s="133"/>
      <c r="E5" s="133"/>
      <c r="F5" s="133"/>
      <c r="G5" s="134"/>
      <c r="AE5" t="s">
        <v>65</v>
      </c>
    </row>
    <row r="7" spans="1:60" ht="38.25" x14ac:dyDescent="0.2">
      <c r="A7" s="140" t="s">
        <v>66</v>
      </c>
      <c r="B7" s="141" t="s">
        <v>67</v>
      </c>
      <c r="C7" s="141" t="s">
        <v>68</v>
      </c>
      <c r="D7" s="140" t="s">
        <v>69</v>
      </c>
      <c r="E7" s="140" t="s">
        <v>70</v>
      </c>
      <c r="F7" s="135" t="s">
        <v>71</v>
      </c>
      <c r="G7" s="153" t="s">
        <v>28</v>
      </c>
      <c r="H7" s="154" t="s">
        <v>29</v>
      </c>
      <c r="I7" s="154" t="s">
        <v>72</v>
      </c>
      <c r="J7" s="154" t="s">
        <v>30</v>
      </c>
      <c r="K7" s="154" t="s">
        <v>73</v>
      </c>
      <c r="L7" s="154" t="s">
        <v>74</v>
      </c>
      <c r="M7" s="154" t="s">
        <v>75</v>
      </c>
      <c r="N7" s="154" t="s">
        <v>76</v>
      </c>
      <c r="O7" s="154" t="s">
        <v>77</v>
      </c>
      <c r="P7" s="154" t="s">
        <v>78</v>
      </c>
      <c r="Q7" s="154" t="s">
        <v>79</v>
      </c>
      <c r="R7" s="154" t="s">
        <v>80</v>
      </c>
      <c r="S7" s="154" t="s">
        <v>81</v>
      </c>
      <c r="T7" s="154" t="s">
        <v>82</v>
      </c>
      <c r="U7" s="143" t="s">
        <v>83</v>
      </c>
    </row>
    <row r="8" spans="1:60" x14ac:dyDescent="0.2">
      <c r="A8" s="155" t="s">
        <v>84</v>
      </c>
      <c r="B8" s="156" t="s">
        <v>57</v>
      </c>
      <c r="C8" s="157" t="s">
        <v>27</v>
      </c>
      <c r="D8" s="142"/>
      <c r="E8" s="158"/>
      <c r="F8" s="159"/>
      <c r="G8" s="159">
        <f>SUMIF(AE9:AE22,"&lt;&gt;NOR",G9:G22)</f>
        <v>0</v>
      </c>
      <c r="H8" s="159"/>
      <c r="I8" s="159">
        <f>SUM(I9:I22)</f>
        <v>0</v>
      </c>
      <c r="J8" s="159"/>
      <c r="K8" s="159">
        <f>SUM(K9:K22)</f>
        <v>0</v>
      </c>
      <c r="L8" s="159"/>
      <c r="M8" s="159">
        <f>SUM(M9:M22)</f>
        <v>0</v>
      </c>
      <c r="N8" s="142"/>
      <c r="O8" s="142">
        <f>SUM(O9:O22)</f>
        <v>0</v>
      </c>
      <c r="P8" s="142"/>
      <c r="Q8" s="142">
        <f>SUM(Q9:Q22)</f>
        <v>0</v>
      </c>
      <c r="R8" s="142"/>
      <c r="S8" s="142"/>
      <c r="T8" s="155"/>
      <c r="U8" s="142">
        <f>SUM(U9:U22)</f>
        <v>0</v>
      </c>
      <c r="AE8" t="s">
        <v>85</v>
      </c>
    </row>
    <row r="9" spans="1:60" outlineLevel="1" x14ac:dyDescent="0.2">
      <c r="A9" s="137">
        <v>1</v>
      </c>
      <c r="B9" s="137" t="s">
        <v>86</v>
      </c>
      <c r="C9" s="168" t="s">
        <v>87</v>
      </c>
      <c r="D9" s="144" t="s">
        <v>88</v>
      </c>
      <c r="E9" s="148">
        <v>1</v>
      </c>
      <c r="F9" s="173">
        <f>H9+J9</f>
        <v>0</v>
      </c>
      <c r="G9" s="150">
        <f>ROUND(E9*F9,2)</f>
        <v>0</v>
      </c>
      <c r="H9" s="151"/>
      <c r="I9" s="150">
        <f>ROUND(E9*H9,2)</f>
        <v>0</v>
      </c>
      <c r="J9" s="151"/>
      <c r="K9" s="150">
        <f>ROUND(E9*J9,2)</f>
        <v>0</v>
      </c>
      <c r="L9" s="150">
        <v>21</v>
      </c>
      <c r="M9" s="150">
        <f>G9*(1+L9/100)</f>
        <v>0</v>
      </c>
      <c r="N9" s="144">
        <v>0</v>
      </c>
      <c r="O9" s="144">
        <f>ROUND(E9*N9,5)</f>
        <v>0</v>
      </c>
      <c r="P9" s="144">
        <v>0</v>
      </c>
      <c r="Q9" s="144">
        <f>ROUND(E9*P9,5)</f>
        <v>0</v>
      </c>
      <c r="R9" s="144"/>
      <c r="S9" s="144"/>
      <c r="T9" s="145">
        <v>0</v>
      </c>
      <c r="U9" s="144">
        <f>ROUND(E9*T9,2)</f>
        <v>0</v>
      </c>
      <c r="V9" s="136"/>
      <c r="W9" s="136"/>
      <c r="X9" s="136"/>
      <c r="Y9" s="136"/>
      <c r="Z9" s="136"/>
      <c r="AA9" s="136"/>
      <c r="AB9" s="136"/>
      <c r="AC9" s="136"/>
      <c r="AD9" s="136"/>
      <c r="AE9" s="136" t="s">
        <v>89</v>
      </c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137"/>
      <c r="B10" s="137"/>
      <c r="C10" s="226" t="s">
        <v>115</v>
      </c>
      <c r="D10" s="227"/>
      <c r="E10" s="228"/>
      <c r="F10" s="229"/>
      <c r="G10" s="230"/>
      <c r="H10" s="150"/>
      <c r="I10" s="150"/>
      <c r="J10" s="150"/>
      <c r="K10" s="150"/>
      <c r="L10" s="150"/>
      <c r="M10" s="150"/>
      <c r="N10" s="144"/>
      <c r="O10" s="144"/>
      <c r="P10" s="144"/>
      <c r="Q10" s="144"/>
      <c r="R10" s="144"/>
      <c r="S10" s="144"/>
      <c r="T10" s="145"/>
      <c r="U10" s="144"/>
      <c r="V10" s="136"/>
      <c r="W10" s="136"/>
      <c r="X10" s="136"/>
      <c r="Y10" s="136"/>
      <c r="Z10" s="136"/>
      <c r="AA10" s="136"/>
      <c r="AB10" s="136"/>
      <c r="AC10" s="136"/>
      <c r="AD10" s="136"/>
      <c r="AE10" s="136" t="s">
        <v>90</v>
      </c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9" t="str">
        <f>C10</f>
        <v>Komplet zahrnuje :</v>
      </c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37"/>
      <c r="B11" s="137"/>
      <c r="C11" s="226" t="s">
        <v>116</v>
      </c>
      <c r="D11" s="227"/>
      <c r="E11" s="228"/>
      <c r="F11" s="229"/>
      <c r="G11" s="230"/>
      <c r="H11" s="150"/>
      <c r="I11" s="150"/>
      <c r="J11" s="150"/>
      <c r="K11" s="150"/>
      <c r="L11" s="150"/>
      <c r="M11" s="150"/>
      <c r="N11" s="144"/>
      <c r="O11" s="144"/>
      <c r="P11" s="144"/>
      <c r="Q11" s="144"/>
      <c r="R11" s="144"/>
      <c r="S11" s="144"/>
      <c r="T11" s="145"/>
      <c r="U11" s="144"/>
      <c r="V11" s="136"/>
      <c r="W11" s="136"/>
      <c r="X11" s="136"/>
      <c r="Y11" s="136"/>
      <c r="Z11" s="136"/>
      <c r="AA11" s="136"/>
      <c r="AB11" s="136"/>
      <c r="AC11" s="136"/>
      <c r="AD11" s="136"/>
      <c r="AE11" s="136" t="s">
        <v>90</v>
      </c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9" t="str">
        <f>C11</f>
        <v>-náklady na vytyčení stavby</v>
      </c>
      <c r="BB11" s="136"/>
      <c r="BC11" s="136"/>
      <c r="BD11" s="136"/>
      <c r="BE11" s="136"/>
      <c r="BF11" s="136"/>
      <c r="BG11" s="136"/>
      <c r="BH11" s="136"/>
    </row>
    <row r="12" spans="1:60" outlineLevel="1" x14ac:dyDescent="0.2">
      <c r="A12" s="137"/>
      <c r="B12" s="137"/>
      <c r="C12" s="226" t="s">
        <v>91</v>
      </c>
      <c r="D12" s="227"/>
      <c r="E12" s="228"/>
      <c r="F12" s="229"/>
      <c r="G12" s="230"/>
      <c r="H12" s="150"/>
      <c r="I12" s="150"/>
      <c r="J12" s="150"/>
      <c r="K12" s="150"/>
      <c r="L12" s="150"/>
      <c r="M12" s="150"/>
      <c r="N12" s="144"/>
      <c r="O12" s="144"/>
      <c r="P12" s="144"/>
      <c r="Q12" s="144"/>
      <c r="R12" s="144"/>
      <c r="S12" s="144"/>
      <c r="T12" s="145"/>
      <c r="U12" s="144"/>
      <c r="V12" s="136"/>
      <c r="W12" s="136"/>
      <c r="X12" s="136"/>
      <c r="Y12" s="136"/>
      <c r="Z12" s="136"/>
      <c r="AA12" s="136"/>
      <c r="AB12" s="136"/>
      <c r="AC12" s="136"/>
      <c r="AD12" s="136"/>
      <c r="AE12" s="136" t="s">
        <v>90</v>
      </c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9" t="str">
        <f>C12</f>
        <v>-náklady na vytyčení inženýrských sítí, vč, provedení kopaných sond pro ověření jejich polohy</v>
      </c>
      <c r="BB12" s="136"/>
      <c r="BC12" s="136"/>
      <c r="BD12" s="136"/>
      <c r="BE12" s="136"/>
      <c r="BF12" s="136"/>
      <c r="BG12" s="136"/>
      <c r="BH12" s="136"/>
    </row>
    <row r="13" spans="1:60" outlineLevel="1" x14ac:dyDescent="0.2">
      <c r="A13" s="137">
        <v>2</v>
      </c>
      <c r="B13" s="137" t="s">
        <v>92</v>
      </c>
      <c r="C13" s="168" t="s">
        <v>93</v>
      </c>
      <c r="D13" s="144" t="s">
        <v>88</v>
      </c>
      <c r="E13" s="148">
        <v>1</v>
      </c>
      <c r="F13" s="173">
        <f>H13+J13</f>
        <v>0</v>
      </c>
      <c r="G13" s="150">
        <f>ROUND(E13*F13,2)</f>
        <v>0</v>
      </c>
      <c r="H13" s="151"/>
      <c r="I13" s="150">
        <f>ROUND(E13*H13,2)</f>
        <v>0</v>
      </c>
      <c r="J13" s="151"/>
      <c r="K13" s="150">
        <f>ROUND(E13*J13,2)</f>
        <v>0</v>
      </c>
      <c r="L13" s="150">
        <v>21</v>
      </c>
      <c r="M13" s="150">
        <f>G13*(1+L13/100)</f>
        <v>0</v>
      </c>
      <c r="N13" s="144">
        <v>0</v>
      </c>
      <c r="O13" s="144">
        <f>ROUND(E13*N13,5)</f>
        <v>0</v>
      </c>
      <c r="P13" s="144">
        <v>0</v>
      </c>
      <c r="Q13" s="144">
        <f>ROUND(E13*P13,5)</f>
        <v>0</v>
      </c>
      <c r="R13" s="144"/>
      <c r="S13" s="144"/>
      <c r="T13" s="145">
        <v>0</v>
      </c>
      <c r="U13" s="144">
        <f>ROUND(E13*T13,2)</f>
        <v>0</v>
      </c>
      <c r="V13" s="136"/>
      <c r="W13" s="136"/>
      <c r="X13" s="136"/>
      <c r="Y13" s="136"/>
      <c r="Z13" s="136"/>
      <c r="AA13" s="136"/>
      <c r="AB13" s="136"/>
      <c r="AC13" s="136"/>
      <c r="AD13" s="136"/>
      <c r="AE13" s="136" t="s">
        <v>89</v>
      </c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137"/>
      <c r="B14" s="137"/>
      <c r="C14" s="226" t="s">
        <v>117</v>
      </c>
      <c r="D14" s="227"/>
      <c r="E14" s="228"/>
      <c r="F14" s="229"/>
      <c r="G14" s="230"/>
      <c r="H14" s="150"/>
      <c r="I14" s="150"/>
      <c r="J14" s="150"/>
      <c r="K14" s="150"/>
      <c r="L14" s="150"/>
      <c r="M14" s="150"/>
      <c r="N14" s="144"/>
      <c r="O14" s="144"/>
      <c r="P14" s="144"/>
      <c r="Q14" s="144"/>
      <c r="R14" s="144"/>
      <c r="S14" s="144"/>
      <c r="T14" s="145"/>
      <c r="U14" s="144"/>
      <c r="V14" s="136"/>
      <c r="W14" s="136"/>
      <c r="X14" s="136"/>
      <c r="Y14" s="136"/>
      <c r="Z14" s="136"/>
      <c r="AA14" s="136"/>
      <c r="AB14" s="136"/>
      <c r="AC14" s="136"/>
      <c r="AD14" s="136"/>
      <c r="AE14" s="136" t="s">
        <v>90</v>
      </c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9" t="str">
        <f>C14</f>
        <v>- zaměření skutečného provedení komunikací a inženýrských sítí</v>
      </c>
      <c r="BB14" s="136"/>
      <c r="BC14" s="136"/>
      <c r="BD14" s="136"/>
      <c r="BE14" s="136"/>
      <c r="BF14" s="136"/>
      <c r="BG14" s="136"/>
      <c r="BH14" s="136"/>
    </row>
    <row r="15" spans="1:60" outlineLevel="1" x14ac:dyDescent="0.2">
      <c r="A15" s="137"/>
      <c r="B15" s="137"/>
      <c r="C15" s="226" t="s">
        <v>118</v>
      </c>
      <c r="D15" s="227"/>
      <c r="E15" s="228"/>
      <c r="F15" s="229"/>
      <c r="G15" s="230"/>
      <c r="H15" s="150"/>
      <c r="I15" s="150"/>
      <c r="J15" s="150"/>
      <c r="K15" s="150"/>
      <c r="L15" s="150"/>
      <c r="M15" s="150"/>
      <c r="N15" s="144"/>
      <c r="O15" s="144"/>
      <c r="P15" s="144"/>
      <c r="Q15" s="144"/>
      <c r="R15" s="144"/>
      <c r="S15" s="144"/>
      <c r="T15" s="145"/>
      <c r="U15" s="144"/>
      <c r="V15" s="136"/>
      <c r="W15" s="136"/>
      <c r="X15" s="136"/>
      <c r="Y15" s="136"/>
      <c r="Z15" s="136"/>
      <c r="AA15" s="136"/>
      <c r="AB15" s="136"/>
      <c r="AC15" s="136"/>
      <c r="AD15" s="136"/>
      <c r="AE15" s="136" t="s">
        <v>90</v>
      </c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9" t="str">
        <f>C15</f>
        <v>- předání zaměření objednateli ve třech písemných vyhotoveních a digitálně v jednom</v>
      </c>
      <c r="BB15" s="136"/>
      <c r="BC15" s="136"/>
      <c r="BD15" s="136"/>
      <c r="BE15" s="136"/>
      <c r="BF15" s="136"/>
      <c r="BG15" s="136"/>
      <c r="BH15" s="136"/>
    </row>
    <row r="16" spans="1:60" outlineLevel="1" x14ac:dyDescent="0.2">
      <c r="A16" s="137"/>
      <c r="B16" s="137"/>
      <c r="C16" s="226" t="s">
        <v>94</v>
      </c>
      <c r="D16" s="227"/>
      <c r="E16" s="228"/>
      <c r="F16" s="229"/>
      <c r="G16" s="230"/>
      <c r="H16" s="150"/>
      <c r="I16" s="150"/>
      <c r="J16" s="150"/>
      <c r="K16" s="150"/>
      <c r="L16" s="150"/>
      <c r="M16" s="150"/>
      <c r="N16" s="144"/>
      <c r="O16" s="144"/>
      <c r="P16" s="144"/>
      <c r="Q16" s="144"/>
      <c r="R16" s="144"/>
      <c r="S16" s="144"/>
      <c r="T16" s="145"/>
      <c r="U16" s="144"/>
      <c r="V16" s="136"/>
      <c r="W16" s="136"/>
      <c r="X16" s="136"/>
      <c r="Y16" s="136"/>
      <c r="Z16" s="136"/>
      <c r="AA16" s="136"/>
      <c r="AB16" s="136"/>
      <c r="AC16" s="136"/>
      <c r="AD16" s="136"/>
      <c r="AE16" s="136" t="s">
        <v>90</v>
      </c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9" t="str">
        <f>C16</f>
        <v>vyhotovení na CD ve formátu pdf</v>
      </c>
      <c r="BB16" s="136"/>
      <c r="BC16" s="136"/>
      <c r="BD16" s="136"/>
      <c r="BE16" s="136"/>
      <c r="BF16" s="136"/>
      <c r="BG16" s="136"/>
      <c r="BH16" s="136"/>
    </row>
    <row r="17" spans="1:60" outlineLevel="1" x14ac:dyDescent="0.2">
      <c r="A17" s="137">
        <v>3</v>
      </c>
      <c r="B17" s="137" t="s">
        <v>95</v>
      </c>
      <c r="C17" s="168" t="s">
        <v>96</v>
      </c>
      <c r="D17" s="144" t="s">
        <v>88</v>
      </c>
      <c r="E17" s="148">
        <v>1</v>
      </c>
      <c r="F17" s="173">
        <f>H17+J17</f>
        <v>0</v>
      </c>
      <c r="G17" s="150">
        <f>ROUND(E17*F17,2)</f>
        <v>0</v>
      </c>
      <c r="H17" s="151"/>
      <c r="I17" s="150">
        <f>ROUND(E17*H17,2)</f>
        <v>0</v>
      </c>
      <c r="J17" s="151"/>
      <c r="K17" s="150">
        <f>ROUND(E17*J17,2)</f>
        <v>0</v>
      </c>
      <c r="L17" s="150">
        <v>21</v>
      </c>
      <c r="M17" s="150">
        <f>G17*(1+L17/100)</f>
        <v>0</v>
      </c>
      <c r="N17" s="144">
        <v>0</v>
      </c>
      <c r="O17" s="144">
        <f>ROUND(E17*N17,5)</f>
        <v>0</v>
      </c>
      <c r="P17" s="144">
        <v>0</v>
      </c>
      <c r="Q17" s="144">
        <f>ROUND(E17*P17,5)</f>
        <v>0</v>
      </c>
      <c r="R17" s="144"/>
      <c r="S17" s="144"/>
      <c r="T17" s="145">
        <v>0</v>
      </c>
      <c r="U17" s="144">
        <f>ROUND(E17*T17,2)</f>
        <v>0</v>
      </c>
      <c r="V17" s="136"/>
      <c r="W17" s="136"/>
      <c r="X17" s="136"/>
      <c r="Y17" s="136"/>
      <c r="Z17" s="136"/>
      <c r="AA17" s="136"/>
      <c r="AB17" s="136"/>
      <c r="AC17" s="136"/>
      <c r="AD17" s="136"/>
      <c r="AE17" s="136" t="s">
        <v>89</v>
      </c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 x14ac:dyDescent="0.2">
      <c r="A18" s="137"/>
      <c r="B18" s="137"/>
      <c r="C18" s="226" t="s">
        <v>119</v>
      </c>
      <c r="D18" s="227"/>
      <c r="E18" s="228"/>
      <c r="F18" s="229"/>
      <c r="G18" s="230"/>
      <c r="H18" s="150"/>
      <c r="I18" s="150"/>
      <c r="J18" s="150"/>
      <c r="K18" s="150"/>
      <c r="L18" s="150"/>
      <c r="M18" s="150"/>
      <c r="N18" s="144"/>
      <c r="O18" s="144"/>
      <c r="P18" s="144"/>
      <c r="Q18" s="144"/>
      <c r="R18" s="144"/>
      <c r="S18" s="144"/>
      <c r="T18" s="145"/>
      <c r="U18" s="144"/>
      <c r="V18" s="136"/>
      <c r="W18" s="136"/>
      <c r="X18" s="136"/>
      <c r="Y18" s="136"/>
      <c r="Z18" s="136"/>
      <c r="AA18" s="136"/>
      <c r="AB18" s="136"/>
      <c r="AC18" s="136"/>
      <c r="AD18" s="136"/>
      <c r="AE18" s="136" t="s">
        <v>90</v>
      </c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9" t="str">
        <f>C18</f>
        <v>- vypracování projektu skutečného provedení díla</v>
      </c>
      <c r="BB18" s="136"/>
      <c r="BC18" s="136"/>
      <c r="BD18" s="136"/>
      <c r="BE18" s="136"/>
      <c r="BF18" s="136"/>
      <c r="BG18" s="136"/>
      <c r="BH18" s="136"/>
    </row>
    <row r="19" spans="1:60" outlineLevel="1" x14ac:dyDescent="0.2">
      <c r="A19" s="137"/>
      <c r="B19" s="137"/>
      <c r="C19" s="226" t="s">
        <v>120</v>
      </c>
      <c r="D19" s="227"/>
      <c r="E19" s="228"/>
      <c r="F19" s="229"/>
      <c r="G19" s="230"/>
      <c r="H19" s="150"/>
      <c r="I19" s="150"/>
      <c r="J19" s="150"/>
      <c r="K19" s="150"/>
      <c r="L19" s="150"/>
      <c r="M19" s="150"/>
      <c r="N19" s="144"/>
      <c r="O19" s="144"/>
      <c r="P19" s="144"/>
      <c r="Q19" s="144"/>
      <c r="R19" s="144"/>
      <c r="S19" s="144"/>
      <c r="T19" s="145"/>
      <c r="U19" s="144"/>
      <c r="V19" s="136"/>
      <c r="W19" s="136"/>
      <c r="X19" s="136"/>
      <c r="Y19" s="136"/>
      <c r="Z19" s="136"/>
      <c r="AA19" s="136"/>
      <c r="AB19" s="136"/>
      <c r="AC19" s="136"/>
      <c r="AD19" s="136"/>
      <c r="AE19" s="136" t="s">
        <v>90</v>
      </c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9" t="str">
        <f>C19</f>
        <v>- předání dokumentace objednateli ve třech písemných vyhotoveních a digitálně v jednom</v>
      </c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137"/>
      <c r="B20" s="137"/>
      <c r="C20" s="226" t="s">
        <v>94</v>
      </c>
      <c r="D20" s="227"/>
      <c r="E20" s="228"/>
      <c r="F20" s="229"/>
      <c r="G20" s="230"/>
      <c r="H20" s="150"/>
      <c r="I20" s="150"/>
      <c r="J20" s="150"/>
      <c r="K20" s="150"/>
      <c r="L20" s="150"/>
      <c r="M20" s="150"/>
      <c r="N20" s="144"/>
      <c r="O20" s="144"/>
      <c r="P20" s="144"/>
      <c r="Q20" s="144"/>
      <c r="R20" s="144"/>
      <c r="S20" s="144"/>
      <c r="T20" s="145"/>
      <c r="U20" s="144"/>
      <c r="V20" s="136"/>
      <c r="W20" s="136"/>
      <c r="X20" s="136"/>
      <c r="Y20" s="136"/>
      <c r="Z20" s="136"/>
      <c r="AA20" s="136"/>
      <c r="AB20" s="136"/>
      <c r="AC20" s="136"/>
      <c r="AD20" s="136"/>
      <c r="AE20" s="136" t="s">
        <v>90</v>
      </c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9" t="str">
        <f>C20</f>
        <v>vyhotovení na CD ve formátu pdf</v>
      </c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137">
        <v>4</v>
      </c>
      <c r="B21" s="137" t="s">
        <v>97</v>
      </c>
      <c r="C21" s="168" t="s">
        <v>98</v>
      </c>
      <c r="D21" s="144" t="s">
        <v>88</v>
      </c>
      <c r="E21" s="148">
        <v>1</v>
      </c>
      <c r="F21" s="173">
        <f>H21+J21</f>
        <v>0</v>
      </c>
      <c r="G21" s="150">
        <f>ROUND(E21*F21,2)</f>
        <v>0</v>
      </c>
      <c r="H21" s="151"/>
      <c r="I21" s="150">
        <f>ROUND(E21*H21,2)</f>
        <v>0</v>
      </c>
      <c r="J21" s="151"/>
      <c r="K21" s="150">
        <f>ROUND(E21*J21,2)</f>
        <v>0</v>
      </c>
      <c r="L21" s="150">
        <v>21</v>
      </c>
      <c r="M21" s="150">
        <f>G21*(1+L21/100)</f>
        <v>0</v>
      </c>
      <c r="N21" s="144">
        <v>0</v>
      </c>
      <c r="O21" s="144">
        <f>ROUND(E21*N21,5)</f>
        <v>0</v>
      </c>
      <c r="P21" s="144">
        <v>0</v>
      </c>
      <c r="Q21" s="144">
        <f>ROUND(E21*P21,5)</f>
        <v>0</v>
      </c>
      <c r="R21" s="144"/>
      <c r="S21" s="144"/>
      <c r="T21" s="145">
        <v>0</v>
      </c>
      <c r="U21" s="144">
        <f>ROUND(E21*T21,2)</f>
        <v>0</v>
      </c>
      <c r="V21" s="136"/>
      <c r="W21" s="136"/>
      <c r="X21" s="136"/>
      <c r="Y21" s="136"/>
      <c r="Z21" s="136"/>
      <c r="AA21" s="136"/>
      <c r="AB21" s="136"/>
      <c r="AC21" s="136"/>
      <c r="AD21" s="136"/>
      <c r="AE21" s="136" t="s">
        <v>89</v>
      </c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 x14ac:dyDescent="0.2">
      <c r="A22" s="137"/>
      <c r="B22" s="137"/>
      <c r="C22" s="226" t="s">
        <v>99</v>
      </c>
      <c r="D22" s="227"/>
      <c r="E22" s="228"/>
      <c r="F22" s="229"/>
      <c r="G22" s="230"/>
      <c r="H22" s="150"/>
      <c r="I22" s="150"/>
      <c r="J22" s="150"/>
      <c r="K22" s="150"/>
      <c r="L22" s="150"/>
      <c r="M22" s="150"/>
      <c r="N22" s="144"/>
      <c r="O22" s="144"/>
      <c r="P22" s="144"/>
      <c r="Q22" s="144"/>
      <c r="R22" s="144"/>
      <c r="S22" s="144"/>
      <c r="T22" s="145"/>
      <c r="U22" s="144"/>
      <c r="V22" s="136"/>
      <c r="W22" s="136"/>
      <c r="X22" s="136"/>
      <c r="Y22" s="136"/>
      <c r="Z22" s="136"/>
      <c r="AA22" s="136"/>
      <c r="AB22" s="136"/>
      <c r="AC22" s="136"/>
      <c r="AD22" s="136"/>
      <c r="AE22" s="136" t="s">
        <v>90</v>
      </c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9" t="str">
        <f>C22</f>
        <v>- náklady na vyhotovení geometrického plánu stavby jako prodklad pro zápis do katastru nemovistostí</v>
      </c>
      <c r="BB22" s="136"/>
      <c r="BC22" s="136"/>
      <c r="BD22" s="136"/>
      <c r="BE22" s="136"/>
      <c r="BF22" s="136"/>
      <c r="BG22" s="136"/>
      <c r="BH22" s="136"/>
    </row>
    <row r="23" spans="1:60" x14ac:dyDescent="0.2">
      <c r="A23" s="138" t="s">
        <v>84</v>
      </c>
      <c r="B23" s="138" t="s">
        <v>58</v>
      </c>
      <c r="C23" s="169" t="s">
        <v>26</v>
      </c>
      <c r="D23" s="146"/>
      <c r="E23" s="149"/>
      <c r="F23" s="152"/>
      <c r="G23" s="152">
        <f>SUMIF(AE24:AE45,"&lt;&gt;NOR",G24:G45)</f>
        <v>0</v>
      </c>
      <c r="H23" s="152"/>
      <c r="I23" s="152">
        <f>SUM(I24:I45)</f>
        <v>0</v>
      </c>
      <c r="J23" s="152"/>
      <c r="K23" s="152">
        <f>SUM(K24:K45)</f>
        <v>0</v>
      </c>
      <c r="L23" s="152"/>
      <c r="M23" s="152">
        <f>SUM(M24:M45)</f>
        <v>0</v>
      </c>
      <c r="N23" s="146"/>
      <c r="O23" s="146">
        <f>SUM(O24:O45)</f>
        <v>0</v>
      </c>
      <c r="P23" s="146"/>
      <c r="Q23" s="146">
        <f>SUM(Q24:Q45)</f>
        <v>0</v>
      </c>
      <c r="R23" s="146"/>
      <c r="S23" s="146"/>
      <c r="T23" s="147"/>
      <c r="U23" s="146">
        <f>SUM(U24:U45)</f>
        <v>0</v>
      </c>
      <c r="AE23" t="s">
        <v>85</v>
      </c>
    </row>
    <row r="24" spans="1:60" outlineLevel="1" x14ac:dyDescent="0.2">
      <c r="A24" s="137">
        <v>5</v>
      </c>
      <c r="B24" s="137" t="s">
        <v>100</v>
      </c>
      <c r="C24" s="168" t="s">
        <v>101</v>
      </c>
      <c r="D24" s="144" t="s">
        <v>88</v>
      </c>
      <c r="E24" s="148">
        <v>1</v>
      </c>
      <c r="F24" s="173">
        <f>H24+J24</f>
        <v>0</v>
      </c>
      <c r="G24" s="150">
        <f>ROUND(E24*F24,2)</f>
        <v>0</v>
      </c>
      <c r="H24" s="151"/>
      <c r="I24" s="150">
        <f>ROUND(E24*H24,2)</f>
        <v>0</v>
      </c>
      <c r="J24" s="151"/>
      <c r="K24" s="150">
        <f>ROUND(E24*J24,2)</f>
        <v>0</v>
      </c>
      <c r="L24" s="150">
        <v>21</v>
      </c>
      <c r="M24" s="150">
        <f>G24*(1+L24/100)</f>
        <v>0</v>
      </c>
      <c r="N24" s="144">
        <v>0</v>
      </c>
      <c r="O24" s="144">
        <f>ROUND(E24*N24,5)</f>
        <v>0</v>
      </c>
      <c r="P24" s="144">
        <v>0</v>
      </c>
      <c r="Q24" s="144">
        <f>ROUND(E24*P24,5)</f>
        <v>0</v>
      </c>
      <c r="R24" s="144"/>
      <c r="S24" s="144"/>
      <c r="T24" s="145">
        <v>0</v>
      </c>
      <c r="U24" s="144">
        <f>ROUND(E24*T24,2)</f>
        <v>0</v>
      </c>
      <c r="V24" s="136"/>
      <c r="W24" s="136"/>
      <c r="X24" s="136"/>
      <c r="Y24" s="136"/>
      <c r="Z24" s="136"/>
      <c r="AA24" s="136"/>
      <c r="AB24" s="136"/>
      <c r="AC24" s="136"/>
      <c r="AD24" s="136"/>
      <c r="AE24" s="136" t="s">
        <v>89</v>
      </c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137"/>
      <c r="B25" s="137"/>
      <c r="C25" s="226" t="s">
        <v>121</v>
      </c>
      <c r="D25" s="227"/>
      <c r="E25" s="228"/>
      <c r="F25" s="229"/>
      <c r="G25" s="230"/>
      <c r="H25" s="150"/>
      <c r="I25" s="150"/>
      <c r="J25" s="150"/>
      <c r="K25" s="150"/>
      <c r="L25" s="150"/>
      <c r="M25" s="150"/>
      <c r="N25" s="144"/>
      <c r="O25" s="144"/>
      <c r="P25" s="144"/>
      <c r="Q25" s="144"/>
      <c r="R25" s="144"/>
      <c r="S25" s="144"/>
      <c r="T25" s="145"/>
      <c r="U25" s="144"/>
      <c r="V25" s="136"/>
      <c r="W25" s="136"/>
      <c r="X25" s="136"/>
      <c r="Y25" s="136"/>
      <c r="Z25" s="136"/>
      <c r="AA25" s="136"/>
      <c r="AB25" s="136"/>
      <c r="AC25" s="136"/>
      <c r="AD25" s="136"/>
      <c r="AE25" s="136" t="s">
        <v>90</v>
      </c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9" t="str">
        <f t="shared" ref="BA25:BA39" si="0">C25</f>
        <v>- zřízení objektů ZS</v>
      </c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137"/>
      <c r="B26" s="137"/>
      <c r="C26" s="226" t="s">
        <v>122</v>
      </c>
      <c r="D26" s="227"/>
      <c r="E26" s="228"/>
      <c r="F26" s="229"/>
      <c r="G26" s="230"/>
      <c r="H26" s="150"/>
      <c r="I26" s="150"/>
      <c r="J26" s="150"/>
      <c r="K26" s="150"/>
      <c r="L26" s="150"/>
      <c r="M26" s="150"/>
      <c r="N26" s="144"/>
      <c r="O26" s="144"/>
      <c r="P26" s="144"/>
      <c r="Q26" s="144"/>
      <c r="R26" s="144"/>
      <c r="S26" s="144"/>
      <c r="T26" s="145"/>
      <c r="U26" s="144"/>
      <c r="V26" s="136"/>
      <c r="W26" s="136"/>
      <c r="X26" s="136"/>
      <c r="Y26" s="136"/>
      <c r="Z26" s="136"/>
      <c r="AA26" s="136"/>
      <c r="AB26" s="136"/>
      <c r="AC26" s="136"/>
      <c r="AD26" s="136"/>
      <c r="AE26" s="136" t="s">
        <v>90</v>
      </c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9" t="str">
        <f t="shared" si="0"/>
        <v>- zřízení přípojek médií k objektům ZS</v>
      </c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137"/>
      <c r="B27" s="137"/>
      <c r="C27" s="226" t="s">
        <v>123</v>
      </c>
      <c r="D27" s="227"/>
      <c r="E27" s="228"/>
      <c r="F27" s="229"/>
      <c r="G27" s="230"/>
      <c r="H27" s="150"/>
      <c r="I27" s="150"/>
      <c r="J27" s="150"/>
      <c r="K27" s="150"/>
      <c r="L27" s="150"/>
      <c r="M27" s="150"/>
      <c r="N27" s="144"/>
      <c r="O27" s="144"/>
      <c r="P27" s="144"/>
      <c r="Q27" s="144"/>
      <c r="R27" s="144"/>
      <c r="S27" s="144"/>
      <c r="T27" s="145"/>
      <c r="U27" s="144"/>
      <c r="V27" s="136"/>
      <c r="W27" s="136"/>
      <c r="X27" s="136"/>
      <c r="Y27" s="136"/>
      <c r="Z27" s="136"/>
      <c r="AA27" s="136"/>
      <c r="AB27" s="136"/>
      <c r="AC27" s="136"/>
      <c r="AD27" s="136"/>
      <c r="AE27" s="136" t="s">
        <v>90</v>
      </c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9" t="str">
        <f t="shared" si="0"/>
        <v>- zřízení odběrných míst NN a vody s měřením</v>
      </c>
      <c r="BB27" s="136"/>
      <c r="BC27" s="136"/>
      <c r="BD27" s="136"/>
      <c r="BE27" s="136"/>
      <c r="BF27" s="136"/>
      <c r="BG27" s="136"/>
      <c r="BH27" s="136"/>
    </row>
    <row r="28" spans="1:60" outlineLevel="1" x14ac:dyDescent="0.2">
      <c r="A28" s="137"/>
      <c r="B28" s="137"/>
      <c r="C28" s="226" t="s">
        <v>124</v>
      </c>
      <c r="D28" s="227"/>
      <c r="E28" s="228"/>
      <c r="F28" s="229"/>
      <c r="G28" s="230"/>
      <c r="H28" s="150"/>
      <c r="I28" s="150"/>
      <c r="J28" s="150"/>
      <c r="K28" s="150"/>
      <c r="L28" s="150"/>
      <c r="M28" s="150"/>
      <c r="N28" s="144"/>
      <c r="O28" s="144"/>
      <c r="P28" s="144"/>
      <c r="Q28" s="144"/>
      <c r="R28" s="144"/>
      <c r="S28" s="144"/>
      <c r="T28" s="145"/>
      <c r="U28" s="144"/>
      <c r="V28" s="136"/>
      <c r="W28" s="136"/>
      <c r="X28" s="136"/>
      <c r="Y28" s="136"/>
      <c r="Z28" s="136"/>
      <c r="AA28" s="136"/>
      <c r="AB28" s="136"/>
      <c r="AC28" s="136"/>
      <c r="AD28" s="136"/>
      <c r="AE28" s="136" t="s">
        <v>90</v>
      </c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9" t="str">
        <f t="shared" si="0"/>
        <v>- provozní náklady na energie</v>
      </c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137"/>
      <c r="B29" s="137"/>
      <c r="C29" s="226" t="s">
        <v>125</v>
      </c>
      <c r="D29" s="227"/>
      <c r="E29" s="228"/>
      <c r="F29" s="229"/>
      <c r="G29" s="230"/>
      <c r="H29" s="150"/>
      <c r="I29" s="150"/>
      <c r="J29" s="150"/>
      <c r="K29" s="150"/>
      <c r="L29" s="150"/>
      <c r="M29" s="150"/>
      <c r="N29" s="144"/>
      <c r="O29" s="144"/>
      <c r="P29" s="144"/>
      <c r="Q29" s="144"/>
      <c r="R29" s="144"/>
      <c r="S29" s="144"/>
      <c r="T29" s="145"/>
      <c r="U29" s="144"/>
      <c r="V29" s="136"/>
      <c r="W29" s="136"/>
      <c r="X29" s="136"/>
      <c r="Y29" s="136"/>
      <c r="Z29" s="136"/>
      <c r="AA29" s="136"/>
      <c r="AB29" s="136"/>
      <c r="AC29" s="136"/>
      <c r="AD29" s="136"/>
      <c r="AE29" s="136" t="s">
        <v>90</v>
      </c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9" t="str">
        <f t="shared" si="0"/>
        <v>- náklady na vybavení objektů ZS</v>
      </c>
      <c r="BB29" s="136"/>
      <c r="BC29" s="136"/>
      <c r="BD29" s="136"/>
      <c r="BE29" s="136"/>
      <c r="BF29" s="136"/>
      <c r="BG29" s="136"/>
      <c r="BH29" s="136"/>
    </row>
    <row r="30" spans="1:60" outlineLevel="1" x14ac:dyDescent="0.2">
      <c r="A30" s="137"/>
      <c r="B30" s="137"/>
      <c r="C30" s="226" t="s">
        <v>126</v>
      </c>
      <c r="D30" s="227"/>
      <c r="E30" s="228"/>
      <c r="F30" s="229"/>
      <c r="G30" s="230"/>
      <c r="H30" s="150"/>
      <c r="I30" s="150"/>
      <c r="J30" s="150"/>
      <c r="K30" s="150"/>
      <c r="L30" s="150"/>
      <c r="M30" s="150"/>
      <c r="N30" s="144"/>
      <c r="O30" s="144"/>
      <c r="P30" s="144"/>
      <c r="Q30" s="144"/>
      <c r="R30" s="144"/>
      <c r="S30" s="144"/>
      <c r="T30" s="145"/>
      <c r="U30" s="144"/>
      <c r="V30" s="136"/>
      <c r="W30" s="136"/>
      <c r="X30" s="136"/>
      <c r="Y30" s="136"/>
      <c r="Z30" s="136"/>
      <c r="AA30" s="136"/>
      <c r="AB30" s="136"/>
      <c r="AC30" s="136"/>
      <c r="AD30" s="136"/>
      <c r="AE30" s="136" t="s">
        <v>90</v>
      </c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9" t="str">
        <f t="shared" si="0"/>
        <v>- náklady na údržbu objektů ZS</v>
      </c>
      <c r="BB30" s="136"/>
      <c r="BC30" s="136"/>
      <c r="BD30" s="136"/>
      <c r="BE30" s="136"/>
      <c r="BF30" s="136"/>
      <c r="BG30" s="136"/>
      <c r="BH30" s="136"/>
    </row>
    <row r="31" spans="1:60" outlineLevel="1" x14ac:dyDescent="0.2">
      <c r="A31" s="137"/>
      <c r="B31" s="137"/>
      <c r="C31" s="226" t="s">
        <v>127</v>
      </c>
      <c r="D31" s="227"/>
      <c r="E31" s="228"/>
      <c r="F31" s="229"/>
      <c r="G31" s="230"/>
      <c r="H31" s="150"/>
      <c r="I31" s="150"/>
      <c r="J31" s="150"/>
      <c r="K31" s="150"/>
      <c r="L31" s="150"/>
      <c r="M31" s="150"/>
      <c r="N31" s="144"/>
      <c r="O31" s="144"/>
      <c r="P31" s="144"/>
      <c r="Q31" s="144"/>
      <c r="R31" s="144"/>
      <c r="S31" s="144"/>
      <c r="T31" s="145"/>
      <c r="U31" s="144"/>
      <c r="V31" s="136"/>
      <c r="W31" s="136"/>
      <c r="X31" s="136"/>
      <c r="Y31" s="136"/>
      <c r="Z31" s="136"/>
      <c r="AA31" s="136"/>
      <c r="AB31" s="136"/>
      <c r="AC31" s="136"/>
      <c r="AD31" s="136"/>
      <c r="AE31" s="136" t="s">
        <v>90</v>
      </c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9" t="str">
        <f t="shared" si="0"/>
        <v>- náklady na úklid ploch využívaných pro ZS</v>
      </c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137"/>
      <c r="B32" s="137"/>
      <c r="C32" s="226" t="s">
        <v>128</v>
      </c>
      <c r="D32" s="227"/>
      <c r="E32" s="228"/>
      <c r="F32" s="229"/>
      <c r="G32" s="230"/>
      <c r="H32" s="150"/>
      <c r="I32" s="150"/>
      <c r="J32" s="150"/>
      <c r="K32" s="150"/>
      <c r="L32" s="150"/>
      <c r="M32" s="150"/>
      <c r="N32" s="144"/>
      <c r="O32" s="144"/>
      <c r="P32" s="144"/>
      <c r="Q32" s="144"/>
      <c r="R32" s="144"/>
      <c r="S32" s="144"/>
      <c r="T32" s="145"/>
      <c r="U32" s="144"/>
      <c r="V32" s="136"/>
      <c r="W32" s="136"/>
      <c r="X32" s="136"/>
      <c r="Y32" s="136"/>
      <c r="Z32" s="136"/>
      <c r="AA32" s="136"/>
      <c r="AB32" s="136"/>
      <c r="AC32" s="136"/>
      <c r="AD32" s="136"/>
      <c r="AE32" s="136" t="s">
        <v>90</v>
      </c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9" t="str">
        <f t="shared" si="0"/>
        <v>- náklady spojené s likvidací objektů ZS</v>
      </c>
      <c r="BB32" s="136"/>
      <c r="BC32" s="136"/>
      <c r="BD32" s="136"/>
      <c r="BE32" s="136"/>
      <c r="BF32" s="136"/>
      <c r="BG32" s="136"/>
      <c r="BH32" s="136"/>
    </row>
    <row r="33" spans="1:60" outlineLevel="1" x14ac:dyDescent="0.2">
      <c r="A33" s="137"/>
      <c r="B33" s="137"/>
      <c r="C33" s="226" t="s">
        <v>129</v>
      </c>
      <c r="D33" s="227"/>
      <c r="E33" s="228"/>
      <c r="F33" s="229"/>
      <c r="G33" s="230"/>
      <c r="H33" s="150"/>
      <c r="I33" s="150"/>
      <c r="J33" s="150"/>
      <c r="K33" s="150"/>
      <c r="L33" s="150"/>
      <c r="M33" s="150"/>
      <c r="N33" s="144"/>
      <c r="O33" s="144"/>
      <c r="P33" s="144"/>
      <c r="Q33" s="144"/>
      <c r="R33" s="144"/>
      <c r="S33" s="144"/>
      <c r="T33" s="145"/>
      <c r="U33" s="144"/>
      <c r="V33" s="136"/>
      <c r="W33" s="136"/>
      <c r="X33" s="136"/>
      <c r="Y33" s="136"/>
      <c r="Z33" s="136"/>
      <c r="AA33" s="136"/>
      <c r="AB33" s="136"/>
      <c r="AC33" s="136"/>
      <c r="AD33" s="136"/>
      <c r="AE33" s="136" t="s">
        <v>90</v>
      </c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9" t="str">
        <f t="shared" si="0"/>
        <v>- náklady na uvedení ploch a zařízení využívaných pro ZS do původního stavu</v>
      </c>
      <c r="BB33" s="136"/>
      <c r="BC33" s="136"/>
      <c r="BD33" s="136"/>
      <c r="BE33" s="136"/>
      <c r="BF33" s="136"/>
      <c r="BG33" s="136"/>
      <c r="BH33" s="136"/>
    </row>
    <row r="34" spans="1:60" ht="33.75" outlineLevel="1" x14ac:dyDescent="0.2">
      <c r="A34" s="137"/>
      <c r="B34" s="137"/>
      <c r="C34" s="226" t="s">
        <v>130</v>
      </c>
      <c r="D34" s="227"/>
      <c r="E34" s="228"/>
      <c r="F34" s="229"/>
      <c r="G34" s="230"/>
      <c r="H34" s="150"/>
      <c r="I34" s="150"/>
      <c r="J34" s="150"/>
      <c r="K34" s="150"/>
      <c r="L34" s="150"/>
      <c r="M34" s="150"/>
      <c r="N34" s="144"/>
      <c r="O34" s="144"/>
      <c r="P34" s="144"/>
      <c r="Q34" s="144"/>
      <c r="R34" s="144"/>
      <c r="S34" s="144"/>
      <c r="T34" s="145"/>
      <c r="U34" s="144"/>
      <c r="V34" s="136"/>
      <c r="W34" s="136"/>
      <c r="X34" s="136"/>
      <c r="Y34" s="136"/>
      <c r="Z34" s="136"/>
      <c r="AA34" s="136"/>
      <c r="AB34" s="136"/>
      <c r="AC34" s="136"/>
      <c r="AD34" s="136"/>
      <c r="AE34" s="136" t="s">
        <v>90</v>
      </c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9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36"/>
      <c r="BC34" s="136"/>
      <c r="BD34" s="136"/>
      <c r="BE34" s="136"/>
      <c r="BF34" s="136"/>
      <c r="BG34" s="136"/>
      <c r="BH34" s="136"/>
    </row>
    <row r="35" spans="1:60" outlineLevel="1" x14ac:dyDescent="0.2">
      <c r="A35" s="137"/>
      <c r="B35" s="137"/>
      <c r="C35" s="226" t="s">
        <v>102</v>
      </c>
      <c r="D35" s="227"/>
      <c r="E35" s="228"/>
      <c r="F35" s="229"/>
      <c r="G35" s="230"/>
      <c r="H35" s="150"/>
      <c r="I35" s="150"/>
      <c r="J35" s="150"/>
      <c r="K35" s="150"/>
      <c r="L35" s="150"/>
      <c r="M35" s="150"/>
      <c r="N35" s="144"/>
      <c r="O35" s="144"/>
      <c r="P35" s="144"/>
      <c r="Q35" s="144"/>
      <c r="R35" s="144"/>
      <c r="S35" s="144"/>
      <c r="T35" s="145"/>
      <c r="U35" s="144"/>
      <c r="V35" s="136"/>
      <c r="W35" s="136"/>
      <c r="X35" s="136"/>
      <c r="Y35" s="136"/>
      <c r="Z35" s="136"/>
      <c r="AA35" s="136"/>
      <c r="AB35" s="136"/>
      <c r="AC35" s="136"/>
      <c r="AD35" s="136"/>
      <c r="AE35" s="136" t="s">
        <v>90</v>
      </c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9" t="str">
        <f t="shared" si="0"/>
        <v>- poplatky za užívání veřejných ploch a to vč. užívání ploch k uložení materiálů a odpadu</v>
      </c>
      <c r="BB35" s="136"/>
      <c r="BC35" s="136"/>
      <c r="BD35" s="136"/>
      <c r="BE35" s="136"/>
      <c r="BF35" s="136"/>
      <c r="BG35" s="136"/>
      <c r="BH35" s="136"/>
    </row>
    <row r="36" spans="1:60" outlineLevel="1" x14ac:dyDescent="0.2">
      <c r="A36" s="137"/>
      <c r="B36" s="137"/>
      <c r="C36" s="226" t="s">
        <v>103</v>
      </c>
      <c r="D36" s="227"/>
      <c r="E36" s="228"/>
      <c r="F36" s="229"/>
      <c r="G36" s="230"/>
      <c r="H36" s="150"/>
      <c r="I36" s="150"/>
      <c r="J36" s="150"/>
      <c r="K36" s="150"/>
      <c r="L36" s="150"/>
      <c r="M36" s="150"/>
      <c r="N36" s="144"/>
      <c r="O36" s="144"/>
      <c r="P36" s="144"/>
      <c r="Q36" s="144"/>
      <c r="R36" s="144"/>
      <c r="S36" s="144"/>
      <c r="T36" s="145"/>
      <c r="U36" s="144"/>
      <c r="V36" s="136"/>
      <c r="W36" s="136"/>
      <c r="X36" s="136"/>
      <c r="Y36" s="136"/>
      <c r="Z36" s="136"/>
      <c r="AA36" s="136"/>
      <c r="AB36" s="136"/>
      <c r="AC36" s="136"/>
      <c r="AD36" s="136"/>
      <c r="AE36" s="136" t="s">
        <v>90</v>
      </c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9" t="str">
        <f t="shared" si="0"/>
        <v>- náklady na dočasné bezbariérové trasy pro pěší</v>
      </c>
      <c r="BB36" s="136"/>
      <c r="BC36" s="136"/>
      <c r="BD36" s="136"/>
      <c r="BE36" s="136"/>
      <c r="BF36" s="136"/>
      <c r="BG36" s="136"/>
      <c r="BH36" s="136"/>
    </row>
    <row r="37" spans="1:60" outlineLevel="1" x14ac:dyDescent="0.2">
      <c r="A37" s="137"/>
      <c r="B37" s="137"/>
      <c r="C37" s="226" t="s">
        <v>104</v>
      </c>
      <c r="D37" s="227"/>
      <c r="E37" s="228"/>
      <c r="F37" s="229"/>
      <c r="G37" s="230"/>
      <c r="H37" s="150"/>
      <c r="I37" s="150"/>
      <c r="J37" s="150"/>
      <c r="K37" s="150"/>
      <c r="L37" s="150"/>
      <c r="M37" s="150"/>
      <c r="N37" s="144"/>
      <c r="O37" s="144"/>
      <c r="P37" s="144"/>
      <c r="Q37" s="144"/>
      <c r="R37" s="144"/>
      <c r="S37" s="144"/>
      <c r="T37" s="145"/>
      <c r="U37" s="144"/>
      <c r="V37" s="136"/>
      <c r="W37" s="136"/>
      <c r="X37" s="136"/>
      <c r="Y37" s="136"/>
      <c r="Z37" s="136"/>
      <c r="AA37" s="136"/>
      <c r="AB37" s="136"/>
      <c r="AC37" s="136"/>
      <c r="AD37" s="136"/>
      <c r="AE37" s="136" t="s">
        <v>90</v>
      </c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9" t="str">
        <f t="shared" si="0"/>
        <v>- náklady na mobilní oplocení a hrazení</v>
      </c>
      <c r="BB37" s="136"/>
      <c r="BC37" s="136"/>
      <c r="BD37" s="136"/>
      <c r="BE37" s="136"/>
      <c r="BF37" s="136"/>
      <c r="BG37" s="136"/>
      <c r="BH37" s="136"/>
    </row>
    <row r="38" spans="1:60" outlineLevel="1" x14ac:dyDescent="0.2">
      <c r="A38" s="137"/>
      <c r="B38" s="137"/>
      <c r="C38" s="226" t="s">
        <v>105</v>
      </c>
      <c r="D38" s="227"/>
      <c r="E38" s="228"/>
      <c r="F38" s="229"/>
      <c r="G38" s="230"/>
      <c r="H38" s="150"/>
      <c r="I38" s="150"/>
      <c r="J38" s="150"/>
      <c r="K38" s="150"/>
      <c r="L38" s="150"/>
      <c r="M38" s="150"/>
      <c r="N38" s="144"/>
      <c r="O38" s="144"/>
      <c r="P38" s="144"/>
      <c r="Q38" s="144"/>
      <c r="R38" s="144"/>
      <c r="S38" s="144"/>
      <c r="T38" s="145"/>
      <c r="U38" s="144"/>
      <c r="V38" s="136"/>
      <c r="W38" s="136"/>
      <c r="X38" s="136"/>
      <c r="Y38" s="136"/>
      <c r="Z38" s="136"/>
      <c r="AA38" s="136"/>
      <c r="AB38" s="136"/>
      <c r="AC38" s="136"/>
      <c r="AD38" s="136"/>
      <c r="AE38" s="136" t="s">
        <v>90</v>
      </c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9" t="str">
        <f t="shared" si="0"/>
        <v>- náklady na umístění tabule "stavba povolena"</v>
      </c>
      <c r="BB38" s="136"/>
      <c r="BC38" s="136"/>
      <c r="BD38" s="136"/>
      <c r="BE38" s="136"/>
      <c r="BF38" s="136"/>
      <c r="BG38" s="136"/>
      <c r="BH38" s="136"/>
    </row>
    <row r="39" spans="1:60" outlineLevel="1" x14ac:dyDescent="0.2">
      <c r="A39" s="137"/>
      <c r="B39" s="137"/>
      <c r="C39" s="226" t="s">
        <v>106</v>
      </c>
      <c r="D39" s="227"/>
      <c r="E39" s="228"/>
      <c r="F39" s="229"/>
      <c r="G39" s="230"/>
      <c r="H39" s="150"/>
      <c r="I39" s="150"/>
      <c r="J39" s="150"/>
      <c r="K39" s="150"/>
      <c r="L39" s="150"/>
      <c r="M39" s="150"/>
      <c r="N39" s="144"/>
      <c r="O39" s="144"/>
      <c r="P39" s="144"/>
      <c r="Q39" s="144"/>
      <c r="R39" s="144"/>
      <c r="S39" s="144"/>
      <c r="T39" s="145"/>
      <c r="U39" s="144"/>
      <c r="V39" s="136"/>
      <c r="W39" s="136"/>
      <c r="X39" s="136"/>
      <c r="Y39" s="136"/>
      <c r="Z39" s="136"/>
      <c r="AA39" s="136"/>
      <c r="AB39" s="136"/>
      <c r="AC39" s="136"/>
      <c r="AD39" s="136"/>
      <c r="AE39" s="136" t="s">
        <v>90</v>
      </c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9" t="str">
        <f t="shared" si="0"/>
        <v>- náklady na umístění výstražných značek a cedulí (např. zákaz vstupu na staveniště)</v>
      </c>
      <c r="BB39" s="136"/>
      <c r="BC39" s="136"/>
      <c r="BD39" s="136"/>
      <c r="BE39" s="136"/>
      <c r="BF39" s="136"/>
      <c r="BG39" s="136"/>
      <c r="BH39" s="136"/>
    </row>
    <row r="40" spans="1:60" outlineLevel="1" x14ac:dyDescent="0.2">
      <c r="A40" s="137">
        <v>6</v>
      </c>
      <c r="B40" s="137" t="s">
        <v>107</v>
      </c>
      <c r="C40" s="168" t="s">
        <v>108</v>
      </c>
      <c r="D40" s="144" t="s">
        <v>109</v>
      </c>
      <c r="E40" s="148">
        <v>2</v>
      </c>
      <c r="F40" s="173">
        <f>H40+J40</f>
        <v>0</v>
      </c>
      <c r="G40" s="150">
        <f>ROUND(E40*F40,2)</f>
        <v>0</v>
      </c>
      <c r="H40" s="151"/>
      <c r="I40" s="150">
        <f>ROUND(E40*H40,2)</f>
        <v>0</v>
      </c>
      <c r="J40" s="151"/>
      <c r="K40" s="150">
        <f>ROUND(E40*J40,2)</f>
        <v>0</v>
      </c>
      <c r="L40" s="150">
        <v>21</v>
      </c>
      <c r="M40" s="150">
        <f>G40*(1+L40/100)</f>
        <v>0</v>
      </c>
      <c r="N40" s="144">
        <v>0</v>
      </c>
      <c r="O40" s="144">
        <f>ROUND(E40*N40,5)</f>
        <v>0</v>
      </c>
      <c r="P40" s="144">
        <v>0</v>
      </c>
      <c r="Q40" s="144">
        <f>ROUND(E40*P40,5)</f>
        <v>0</v>
      </c>
      <c r="R40" s="144"/>
      <c r="S40" s="144"/>
      <c r="T40" s="145">
        <v>0</v>
      </c>
      <c r="U40" s="144">
        <f>ROUND(E40*T40,2)</f>
        <v>0</v>
      </c>
      <c r="V40" s="136"/>
      <c r="W40" s="136"/>
      <c r="X40" s="136"/>
      <c r="Y40" s="136"/>
      <c r="Z40" s="136"/>
      <c r="AA40" s="136"/>
      <c r="AB40" s="136"/>
      <c r="AC40" s="136"/>
      <c r="AD40" s="136"/>
      <c r="AE40" s="136" t="s">
        <v>89</v>
      </c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2.5" outlineLevel="1" x14ac:dyDescent="0.2">
      <c r="A41" s="137"/>
      <c r="B41" s="137"/>
      <c r="C41" s="226" t="s">
        <v>110</v>
      </c>
      <c r="D41" s="227"/>
      <c r="E41" s="228"/>
      <c r="F41" s="229"/>
      <c r="G41" s="230"/>
      <c r="H41" s="150"/>
      <c r="I41" s="150"/>
      <c r="J41" s="150"/>
      <c r="K41" s="150"/>
      <c r="L41" s="150"/>
      <c r="M41" s="150"/>
      <c r="N41" s="144"/>
      <c r="O41" s="144"/>
      <c r="P41" s="144"/>
      <c r="Q41" s="144"/>
      <c r="R41" s="144"/>
      <c r="S41" s="144"/>
      <c r="T41" s="145"/>
      <c r="U41" s="144"/>
      <c r="V41" s="136"/>
      <c r="W41" s="136"/>
      <c r="X41" s="136"/>
      <c r="Y41" s="136"/>
      <c r="Z41" s="136"/>
      <c r="AA41" s="136"/>
      <c r="AB41" s="136"/>
      <c r="AC41" s="136"/>
      <c r="AD41" s="136"/>
      <c r="AE41" s="136" t="s">
        <v>90</v>
      </c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9" t="str">
        <f>C41</f>
        <v>- náklady na provedení veškerých předepsaných zkoušek a revizí použitých materiálů a provedených konstrukcí nebo stavebních prací (statické zatěžovací zkoušky)</v>
      </c>
      <c r="BB41" s="136"/>
      <c r="BC41" s="136"/>
      <c r="BD41" s="136"/>
      <c r="BE41" s="136"/>
      <c r="BF41" s="136"/>
      <c r="BG41" s="136"/>
      <c r="BH41" s="136"/>
    </row>
    <row r="42" spans="1:60" outlineLevel="1" x14ac:dyDescent="0.2">
      <c r="A42" s="137"/>
      <c r="B42" s="137"/>
      <c r="C42" s="226" t="s">
        <v>111</v>
      </c>
      <c r="D42" s="227"/>
      <c r="E42" s="228"/>
      <c r="F42" s="229"/>
      <c r="G42" s="230"/>
      <c r="H42" s="150"/>
      <c r="I42" s="150"/>
      <c r="J42" s="150"/>
      <c r="K42" s="150"/>
      <c r="L42" s="150"/>
      <c r="M42" s="150"/>
      <c r="N42" s="144"/>
      <c r="O42" s="144"/>
      <c r="P42" s="144"/>
      <c r="Q42" s="144"/>
      <c r="R42" s="144"/>
      <c r="S42" s="144"/>
      <c r="T42" s="145"/>
      <c r="U42" s="144"/>
      <c r="V42" s="136"/>
      <c r="W42" s="136"/>
      <c r="X42" s="136"/>
      <c r="Y42" s="136"/>
      <c r="Z42" s="136"/>
      <c r="AA42" s="136"/>
      <c r="AB42" s="136"/>
      <c r="AC42" s="136"/>
      <c r="AD42" s="136"/>
      <c r="AE42" s="136" t="s">
        <v>90</v>
      </c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9" t="str">
        <f>C42</f>
        <v>- laboratorní zkoušky zeminy pro provedení stabilizace</v>
      </c>
      <c r="BB42" s="136"/>
      <c r="BC42" s="136"/>
      <c r="BD42" s="136"/>
      <c r="BE42" s="136"/>
      <c r="BF42" s="136"/>
      <c r="BG42" s="136"/>
      <c r="BH42" s="136"/>
    </row>
    <row r="43" spans="1:60" outlineLevel="1" x14ac:dyDescent="0.2">
      <c r="A43" s="137">
        <v>7</v>
      </c>
      <c r="B43" s="137" t="s">
        <v>112</v>
      </c>
      <c r="C43" s="168" t="s">
        <v>113</v>
      </c>
      <c r="D43" s="144" t="s">
        <v>88</v>
      </c>
      <c r="E43" s="148">
        <v>1</v>
      </c>
      <c r="F43" s="173">
        <f>H43+J43</f>
        <v>0</v>
      </c>
      <c r="G43" s="150">
        <f>ROUND(E43*F43,2)</f>
        <v>0</v>
      </c>
      <c r="H43" s="151"/>
      <c r="I43" s="150">
        <f>ROUND(E43*H43,2)</f>
        <v>0</v>
      </c>
      <c r="J43" s="151"/>
      <c r="K43" s="150">
        <f>ROUND(E43*J43,2)</f>
        <v>0</v>
      </c>
      <c r="L43" s="150">
        <v>21</v>
      </c>
      <c r="M43" s="150">
        <f>G43*(1+L43/100)</f>
        <v>0</v>
      </c>
      <c r="N43" s="144">
        <v>0</v>
      </c>
      <c r="O43" s="144">
        <f>ROUND(E43*N43,5)</f>
        <v>0</v>
      </c>
      <c r="P43" s="144">
        <v>0</v>
      </c>
      <c r="Q43" s="144">
        <f>ROUND(E43*P43,5)</f>
        <v>0</v>
      </c>
      <c r="R43" s="144"/>
      <c r="S43" s="144"/>
      <c r="T43" s="145">
        <v>0</v>
      </c>
      <c r="U43" s="144">
        <f>ROUND(E43*T43,2)</f>
        <v>0</v>
      </c>
      <c r="V43" s="136"/>
      <c r="W43" s="136"/>
      <c r="X43" s="136"/>
      <c r="Y43" s="136"/>
      <c r="Z43" s="136"/>
      <c r="AA43" s="136"/>
      <c r="AB43" s="136"/>
      <c r="AC43" s="136"/>
      <c r="AD43" s="136"/>
      <c r="AE43" s="136" t="s">
        <v>89</v>
      </c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 x14ac:dyDescent="0.2">
      <c r="A44" s="137"/>
      <c r="B44" s="137"/>
      <c r="C44" s="226" t="s">
        <v>115</v>
      </c>
      <c r="D44" s="227"/>
      <c r="E44" s="228"/>
      <c r="F44" s="229"/>
      <c r="G44" s="230"/>
      <c r="H44" s="150"/>
      <c r="I44" s="150"/>
      <c r="J44" s="150"/>
      <c r="K44" s="150"/>
      <c r="L44" s="150"/>
      <c r="M44" s="150"/>
      <c r="N44" s="144"/>
      <c r="O44" s="144"/>
      <c r="P44" s="144"/>
      <c r="Q44" s="144"/>
      <c r="R44" s="144"/>
      <c r="S44" s="144"/>
      <c r="T44" s="145"/>
      <c r="U44" s="144"/>
      <c r="V44" s="136"/>
      <c r="W44" s="136"/>
      <c r="X44" s="136"/>
      <c r="Y44" s="136"/>
      <c r="Z44" s="136"/>
      <c r="AA44" s="136"/>
      <c r="AB44" s="136"/>
      <c r="AC44" s="136"/>
      <c r="AD44" s="136"/>
      <c r="AE44" s="136" t="s">
        <v>90</v>
      </c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9" t="str">
        <f>C44</f>
        <v>Komplet zahrnuje :</v>
      </c>
      <c r="BB44" s="136"/>
      <c r="BC44" s="136"/>
      <c r="BD44" s="136"/>
      <c r="BE44" s="136"/>
      <c r="BF44" s="136"/>
      <c r="BG44" s="136"/>
      <c r="BH44" s="136"/>
    </row>
    <row r="45" spans="1:60" ht="33.75" outlineLevel="1" x14ac:dyDescent="0.2">
      <c r="A45" s="160"/>
      <c r="B45" s="160"/>
      <c r="C45" s="231" t="s">
        <v>114</v>
      </c>
      <c r="D45" s="232"/>
      <c r="E45" s="233"/>
      <c r="F45" s="234"/>
      <c r="G45" s="235"/>
      <c r="H45" s="161"/>
      <c r="I45" s="161"/>
      <c r="J45" s="161"/>
      <c r="K45" s="161"/>
      <c r="L45" s="161"/>
      <c r="M45" s="161"/>
      <c r="N45" s="162"/>
      <c r="O45" s="162"/>
      <c r="P45" s="162"/>
      <c r="Q45" s="162"/>
      <c r="R45" s="162"/>
      <c r="S45" s="162"/>
      <c r="T45" s="163"/>
      <c r="U45" s="162"/>
      <c r="V45" s="136"/>
      <c r="W45" s="136"/>
      <c r="X45" s="136"/>
      <c r="Y45" s="136"/>
      <c r="Z45" s="136"/>
      <c r="AA45" s="136"/>
      <c r="AB45" s="136"/>
      <c r="AC45" s="136"/>
      <c r="AD45" s="136"/>
      <c r="AE45" s="136" t="s">
        <v>90</v>
      </c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9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36"/>
      <c r="BC45" s="136"/>
      <c r="BD45" s="136"/>
      <c r="BE45" s="136"/>
      <c r="BF45" s="136"/>
      <c r="BG45" s="136"/>
      <c r="BH45" s="136"/>
    </row>
    <row r="46" spans="1:60" x14ac:dyDescent="0.2">
      <c r="A46" s="4"/>
      <c r="B46" s="5" t="s">
        <v>131</v>
      </c>
      <c r="C46" s="170" t="s">
        <v>131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C46">
        <v>15</v>
      </c>
      <c r="AD46">
        <v>21</v>
      </c>
    </row>
    <row r="47" spans="1:60" x14ac:dyDescent="0.2">
      <c r="A47" s="164"/>
      <c r="B47" s="165" t="s">
        <v>28</v>
      </c>
      <c r="C47" s="171" t="s">
        <v>131</v>
      </c>
      <c r="D47" s="166"/>
      <c r="E47" s="166"/>
      <c r="F47" s="166"/>
      <c r="G47" s="167">
        <f>G8+G23</f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">
      <c r="A48" s="4"/>
      <c r="B48" s="5" t="s">
        <v>131</v>
      </c>
      <c r="C48" s="170" t="s">
        <v>131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31" x14ac:dyDescent="0.2">
      <c r="A49" s="4"/>
      <c r="B49" s="5" t="s">
        <v>131</v>
      </c>
      <c r="C49" s="170" t="s">
        <v>131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31" x14ac:dyDescent="0.2">
      <c r="A50" s="236" t="s">
        <v>133</v>
      </c>
      <c r="B50" s="236"/>
      <c r="C50" s="237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31" x14ac:dyDescent="0.2">
      <c r="A51" s="238"/>
      <c r="B51" s="239"/>
      <c r="C51" s="240"/>
      <c r="D51" s="239"/>
      <c r="E51" s="239"/>
      <c r="F51" s="239"/>
      <c r="G51" s="24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E51" t="s">
        <v>134</v>
      </c>
    </row>
    <row r="52" spans="1:31" x14ac:dyDescent="0.2">
      <c r="A52" s="242"/>
      <c r="B52" s="243"/>
      <c r="C52" s="244"/>
      <c r="D52" s="243"/>
      <c r="E52" s="243"/>
      <c r="F52" s="243"/>
      <c r="G52" s="245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31" x14ac:dyDescent="0.2">
      <c r="A53" s="242"/>
      <c r="B53" s="243"/>
      <c r="C53" s="244"/>
      <c r="D53" s="243"/>
      <c r="E53" s="243"/>
      <c r="F53" s="243"/>
      <c r="G53" s="24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31" x14ac:dyDescent="0.2">
      <c r="A54" s="242"/>
      <c r="B54" s="243"/>
      <c r="C54" s="244"/>
      <c r="D54" s="243"/>
      <c r="E54" s="243"/>
      <c r="F54" s="243"/>
      <c r="G54" s="245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31" x14ac:dyDescent="0.2">
      <c r="A55" s="246"/>
      <c r="B55" s="247"/>
      <c r="C55" s="248"/>
      <c r="D55" s="247"/>
      <c r="E55" s="247"/>
      <c r="F55" s="247"/>
      <c r="G55" s="249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31" x14ac:dyDescent="0.2">
      <c r="A56" s="4"/>
      <c r="B56" s="5" t="s">
        <v>131</v>
      </c>
      <c r="C56" s="170" t="s">
        <v>131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31" x14ac:dyDescent="0.2">
      <c r="C57" s="172"/>
      <c r="AE57" t="s">
        <v>135</v>
      </c>
    </row>
  </sheetData>
  <sheetProtection algorithmName="SHA-512" hashValue="NW/7/TR5Y2JH1WbmtbEEviTrrQmSCG3otxkbPDLlrZ/UD0SALZps+1/odhwWJGE5OBsyp+FViBQFnddeGXEzww==" saltValue="ZwkEgwDkjwfELInaU2s4jg==" spinCount="100000" sheet="1" objects="1" scenarios="1"/>
  <protectedRanges>
    <protectedRange sqref="F9 F13 F17 F21 F24 F40 F43 A51:G55" name="Oblast1"/>
  </protectedRanges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Miroslav Sukup</cp:lastModifiedBy>
  <cp:lastPrinted>2014-02-28T09:52:57Z</cp:lastPrinted>
  <dcterms:created xsi:type="dcterms:W3CDTF">2009-04-08T07:15:50Z</dcterms:created>
  <dcterms:modified xsi:type="dcterms:W3CDTF">2023-03-03T07:17:38Z</dcterms:modified>
</cp:coreProperties>
</file>