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G:\Moje\001 Zakázky 2022\130 MK ul Slavkovská Bystřice\02 DPS - Oprava chodníku\Rozpočet\02 Soupis prací\"/>
    </mc:Choice>
  </mc:AlternateContent>
  <xr:revisionPtr revIDLastSave="0" documentId="13_ncr:1_{85866C24-9049-473B-B9C8-002E0ED3B200}" xr6:coauthVersionLast="36" xr6:coauthVersionMax="36" xr10:uidLastSave="{00000000-0000-0000-0000-000000000000}"/>
  <bookViews>
    <workbookView xWindow="32772" yWindow="32772" windowWidth="16380" windowHeight="8196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definedNames>
    <definedName name="__xlnm.Print_Area" localSheetId="3">'Rozpočet Pol'!$A$1:$U$200</definedName>
    <definedName name="__xlnm.Print_Area" localSheetId="1">Stavba!$A$1:$J$54</definedName>
    <definedName name="_xlnm._FilterDatabase" localSheetId="3" hidden="1">'Rozpočet Pol'!$F$1:$F$200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#N/A</definedName>
    <definedName name="CisloStavby" localSheetId="1">Stavba!$C$2</definedName>
    <definedName name="cislostavby">#N/A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#N/A</definedName>
    <definedName name="NazevStavby" localSheetId="1">Stavba!$D$2</definedName>
    <definedName name="nazevstavby">#N/A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"#REF!"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#N/A</definedName>
    <definedName name="SazbaDPH2" localSheetId="1">Stavba!$E$25</definedName>
    <definedName name="SazbaDPH2">#N/A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 iterateDelta="1E-4"/>
</workbook>
</file>

<file path=xl/calcChain.xml><?xml version="1.0" encoding="utf-8"?>
<calcChain xmlns="http://schemas.openxmlformats.org/spreadsheetml/2006/main">
  <c r="F9" i="4" l="1"/>
  <c r="G9" i="4"/>
  <c r="I9" i="4"/>
  <c r="K9" i="4"/>
  <c r="O9" i="4"/>
  <c r="Q9" i="4"/>
  <c r="U9" i="4"/>
  <c r="F14" i="4"/>
  <c r="G14" i="4" s="1"/>
  <c r="M14" i="4" s="1"/>
  <c r="I14" i="4"/>
  <c r="K14" i="4"/>
  <c r="O14" i="4"/>
  <c r="Q14" i="4"/>
  <c r="U14" i="4"/>
  <c r="F19" i="4"/>
  <c r="G19" i="4" s="1"/>
  <c r="M19" i="4" s="1"/>
  <c r="I19" i="4"/>
  <c r="K19" i="4"/>
  <c r="O19" i="4"/>
  <c r="Q19" i="4"/>
  <c r="U19" i="4"/>
  <c r="F26" i="4"/>
  <c r="G26" i="4"/>
  <c r="M26" i="4" s="1"/>
  <c r="I26" i="4"/>
  <c r="K26" i="4"/>
  <c r="O26" i="4"/>
  <c r="Q26" i="4"/>
  <c r="U26" i="4"/>
  <c r="F34" i="4"/>
  <c r="G34" i="4" s="1"/>
  <c r="M34" i="4" s="1"/>
  <c r="I34" i="4"/>
  <c r="K34" i="4"/>
  <c r="O34" i="4"/>
  <c r="Q34" i="4"/>
  <c r="U34" i="4"/>
  <c r="F36" i="4"/>
  <c r="G36" i="4" s="1"/>
  <c r="M36" i="4" s="1"/>
  <c r="I36" i="4"/>
  <c r="K36" i="4"/>
  <c r="O36" i="4"/>
  <c r="Q36" i="4"/>
  <c r="U36" i="4"/>
  <c r="F43" i="4"/>
  <c r="G43" i="4" s="1"/>
  <c r="M43" i="4" s="1"/>
  <c r="I43" i="4"/>
  <c r="K43" i="4"/>
  <c r="O43" i="4"/>
  <c r="Q43" i="4"/>
  <c r="U43" i="4"/>
  <c r="F45" i="4"/>
  <c r="G45" i="4" s="1"/>
  <c r="M45" i="4" s="1"/>
  <c r="I45" i="4"/>
  <c r="K45" i="4"/>
  <c r="O45" i="4"/>
  <c r="Q45" i="4"/>
  <c r="U45" i="4"/>
  <c r="F52" i="4"/>
  <c r="G52" i="4" s="1"/>
  <c r="M52" i="4" s="1"/>
  <c r="I52" i="4"/>
  <c r="K52" i="4"/>
  <c r="O52" i="4"/>
  <c r="Q52" i="4"/>
  <c r="U52" i="4"/>
  <c r="F59" i="4"/>
  <c r="G59" i="4" s="1"/>
  <c r="M59" i="4" s="1"/>
  <c r="I59" i="4"/>
  <c r="K59" i="4"/>
  <c r="O59" i="4"/>
  <c r="Q59" i="4"/>
  <c r="U59" i="4"/>
  <c r="F65" i="4"/>
  <c r="G65" i="4" s="1"/>
  <c r="M65" i="4" s="1"/>
  <c r="I65" i="4"/>
  <c r="K65" i="4"/>
  <c r="O65" i="4"/>
  <c r="Q65" i="4"/>
  <c r="U65" i="4"/>
  <c r="F72" i="4"/>
  <c r="G72" i="4" s="1"/>
  <c r="M72" i="4" s="1"/>
  <c r="I72" i="4"/>
  <c r="K72" i="4"/>
  <c r="O72" i="4"/>
  <c r="Q72" i="4"/>
  <c r="U72" i="4"/>
  <c r="F80" i="4"/>
  <c r="G80" i="4" s="1"/>
  <c r="I80" i="4"/>
  <c r="K80" i="4"/>
  <c r="O80" i="4"/>
  <c r="Q80" i="4"/>
  <c r="U80" i="4"/>
  <c r="F87" i="4"/>
  <c r="G87" i="4" s="1"/>
  <c r="M87" i="4" s="1"/>
  <c r="I87" i="4"/>
  <c r="K87" i="4"/>
  <c r="O87" i="4"/>
  <c r="Q87" i="4"/>
  <c r="U87" i="4"/>
  <c r="F94" i="4"/>
  <c r="G94" i="4" s="1"/>
  <c r="M94" i="4" s="1"/>
  <c r="I94" i="4"/>
  <c r="K94" i="4"/>
  <c r="O94" i="4"/>
  <c r="Q94" i="4"/>
  <c r="U94" i="4"/>
  <c r="F102" i="4"/>
  <c r="G102" i="4" s="1"/>
  <c r="M102" i="4" s="1"/>
  <c r="I102" i="4"/>
  <c r="K102" i="4"/>
  <c r="O102" i="4"/>
  <c r="Q102" i="4"/>
  <c r="U102" i="4"/>
  <c r="F108" i="4"/>
  <c r="G108" i="4" s="1"/>
  <c r="M108" i="4" s="1"/>
  <c r="I108" i="4"/>
  <c r="K108" i="4"/>
  <c r="O108" i="4"/>
  <c r="Q108" i="4"/>
  <c r="U108" i="4"/>
  <c r="F117" i="4"/>
  <c r="G117" i="4" s="1"/>
  <c r="M117" i="4" s="1"/>
  <c r="I117" i="4"/>
  <c r="K117" i="4"/>
  <c r="O117" i="4"/>
  <c r="Q117" i="4"/>
  <c r="U117" i="4"/>
  <c r="F125" i="4"/>
  <c r="G125" i="4" s="1"/>
  <c r="M125" i="4" s="1"/>
  <c r="I125" i="4"/>
  <c r="K125" i="4"/>
  <c r="O125" i="4"/>
  <c r="Q125" i="4"/>
  <c r="U125" i="4"/>
  <c r="F131" i="4"/>
  <c r="G131" i="4" s="1"/>
  <c r="M131" i="4" s="1"/>
  <c r="I131" i="4"/>
  <c r="K131" i="4"/>
  <c r="O131" i="4"/>
  <c r="Q131" i="4"/>
  <c r="U131" i="4"/>
  <c r="F139" i="4"/>
  <c r="G139" i="4" s="1"/>
  <c r="M139" i="4" s="1"/>
  <c r="I139" i="4"/>
  <c r="K139" i="4"/>
  <c r="O139" i="4"/>
  <c r="Q139" i="4"/>
  <c r="U139" i="4"/>
  <c r="F147" i="4"/>
  <c r="G147" i="4" s="1"/>
  <c r="M147" i="4" s="1"/>
  <c r="I147" i="4"/>
  <c r="K147" i="4"/>
  <c r="O147" i="4"/>
  <c r="Q147" i="4"/>
  <c r="U147" i="4"/>
  <c r="F154" i="4"/>
  <c r="G154" i="4" s="1"/>
  <c r="I154" i="4"/>
  <c r="K154" i="4"/>
  <c r="O154" i="4"/>
  <c r="Q154" i="4"/>
  <c r="U154" i="4"/>
  <c r="F156" i="4"/>
  <c r="G156" i="4" s="1"/>
  <c r="M156" i="4" s="1"/>
  <c r="I156" i="4"/>
  <c r="K156" i="4"/>
  <c r="O156" i="4"/>
  <c r="Q156" i="4"/>
  <c r="U156" i="4"/>
  <c r="F159" i="4"/>
  <c r="G159" i="4" s="1"/>
  <c r="I159" i="4"/>
  <c r="I158" i="4" s="1"/>
  <c r="K159" i="4"/>
  <c r="K158" i="4" s="1"/>
  <c r="O159" i="4"/>
  <c r="O158" i="4" s="1"/>
  <c r="Q159" i="4"/>
  <c r="Q158" i="4" s="1"/>
  <c r="U159" i="4"/>
  <c r="U158" i="4" s="1"/>
  <c r="F162" i="4"/>
  <c r="G162" i="4" s="1"/>
  <c r="M162" i="4" s="1"/>
  <c r="I162" i="4"/>
  <c r="K162" i="4"/>
  <c r="O162" i="4"/>
  <c r="Q162" i="4"/>
  <c r="U162" i="4"/>
  <c r="F167" i="4"/>
  <c r="G167" i="4" s="1"/>
  <c r="I167" i="4"/>
  <c r="K167" i="4"/>
  <c r="O167" i="4"/>
  <c r="Q167" i="4"/>
  <c r="U167" i="4"/>
  <c r="F169" i="4"/>
  <c r="G169" i="4" s="1"/>
  <c r="M169" i="4" s="1"/>
  <c r="I169" i="4"/>
  <c r="K169" i="4"/>
  <c r="O169" i="4"/>
  <c r="Q169" i="4"/>
  <c r="U169" i="4"/>
  <c r="F170" i="4"/>
  <c r="G170" i="4" s="1"/>
  <c r="M170" i="4" s="1"/>
  <c r="I170" i="4"/>
  <c r="K170" i="4"/>
  <c r="O170" i="4"/>
  <c r="Q170" i="4"/>
  <c r="U170" i="4"/>
  <c r="F173" i="4"/>
  <c r="G173" i="4" s="1"/>
  <c r="M173" i="4" s="1"/>
  <c r="I173" i="4"/>
  <c r="K173" i="4"/>
  <c r="O173" i="4"/>
  <c r="Q173" i="4"/>
  <c r="U173" i="4"/>
  <c r="F177" i="4"/>
  <c r="G177" i="4" s="1"/>
  <c r="I177" i="4"/>
  <c r="K177" i="4"/>
  <c r="O177" i="4"/>
  <c r="Q177" i="4"/>
  <c r="U177" i="4"/>
  <c r="F180" i="4"/>
  <c r="G180" i="4" s="1"/>
  <c r="M180" i="4" s="1"/>
  <c r="I180" i="4"/>
  <c r="K180" i="4"/>
  <c r="O180" i="4"/>
  <c r="Q180" i="4"/>
  <c r="U180" i="4"/>
  <c r="F183" i="4"/>
  <c r="G183" i="4" s="1"/>
  <c r="I183" i="4"/>
  <c r="I182" i="4" s="1"/>
  <c r="K183" i="4"/>
  <c r="K182" i="4" s="1"/>
  <c r="O183" i="4"/>
  <c r="O182" i="4" s="1"/>
  <c r="Q183" i="4"/>
  <c r="Q182" i="4" s="1"/>
  <c r="U183" i="4"/>
  <c r="U182" i="4" s="1"/>
  <c r="AC190" i="4"/>
  <c r="F39" i="2" s="1"/>
  <c r="I18" i="2"/>
  <c r="I19" i="2"/>
  <c r="I20" i="2"/>
  <c r="J23" i="2"/>
  <c r="E24" i="2"/>
  <c r="J24" i="2"/>
  <c r="J25" i="2"/>
  <c r="E26" i="2"/>
  <c r="J26" i="2"/>
  <c r="G27" i="2"/>
  <c r="J27" i="2"/>
  <c r="J28" i="2"/>
  <c r="F38" i="2"/>
  <c r="G38" i="2"/>
  <c r="O153" i="4" l="1"/>
  <c r="K176" i="4"/>
  <c r="K153" i="4"/>
  <c r="I153" i="4"/>
  <c r="K161" i="4"/>
  <c r="O176" i="4"/>
  <c r="I176" i="4"/>
  <c r="G176" i="4"/>
  <c r="I52" i="2" s="1"/>
  <c r="M177" i="4"/>
  <c r="M176" i="4" s="1"/>
  <c r="G158" i="4"/>
  <c r="I50" i="2" s="1"/>
  <c r="M159" i="4"/>
  <c r="M158" i="4" s="1"/>
  <c r="O79" i="4"/>
  <c r="U161" i="4"/>
  <c r="Q153" i="4"/>
  <c r="K79" i="4"/>
  <c r="U176" i="4"/>
  <c r="Q161" i="4"/>
  <c r="U8" i="4"/>
  <c r="I8" i="4"/>
  <c r="Q79" i="4"/>
  <c r="Q176" i="4"/>
  <c r="O161" i="4"/>
  <c r="U153" i="4"/>
  <c r="Q8" i="4"/>
  <c r="K8" i="4"/>
  <c r="O8" i="4"/>
  <c r="I79" i="4"/>
  <c r="I161" i="4"/>
  <c r="U79" i="4"/>
  <c r="M154" i="4"/>
  <c r="M153" i="4" s="1"/>
  <c r="G153" i="4"/>
  <c r="I49" i="2" s="1"/>
  <c r="M167" i="4"/>
  <c r="M161" i="4" s="1"/>
  <c r="G161" i="4"/>
  <c r="I51" i="2" s="1"/>
  <c r="M80" i="4"/>
  <c r="M79" i="4" s="1"/>
  <c r="G79" i="4"/>
  <c r="I48" i="2" s="1"/>
  <c r="F40" i="2"/>
  <c r="M183" i="4"/>
  <c r="M182" i="4" s="1"/>
  <c r="G182" i="4"/>
  <c r="I53" i="2" s="1"/>
  <c r="I17" i="2" s="1"/>
  <c r="G8" i="4"/>
  <c r="M9" i="4"/>
  <c r="M8" i="4" s="1"/>
  <c r="AD190" i="4"/>
  <c r="G39" i="2" s="1"/>
  <c r="G40" i="2" s="1"/>
  <c r="G25" i="2" s="1"/>
  <c r="G26" i="2" s="1"/>
  <c r="G190" i="4" l="1"/>
  <c r="I47" i="2"/>
  <c r="G23" i="2"/>
  <c r="G28" i="2"/>
  <c r="H39" i="2"/>
  <c r="H40" i="2" s="1"/>
  <c r="I39" i="2" l="1"/>
  <c r="I40" i="2" s="1"/>
  <c r="J39" i="2" s="1"/>
  <c r="J40" i="2" s="1"/>
  <c r="G24" i="2"/>
  <c r="G29" i="2" s="1"/>
  <c r="I16" i="2"/>
  <c r="I21" i="2" s="1"/>
  <c r="I5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indexed="8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<sst xmlns="http://schemas.openxmlformats.org/spreadsheetml/2006/main" count="569" uniqueCount="223">
  <si>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</si>
  <si>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</si>
  <si>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</si>
  <si>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</si>
  <si>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</si>
  <si>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Rekonstrukce ulice Slavkovská – Chodník - úsek 1 - oprava</t>
  </si>
  <si>
    <t>Misto</t>
  </si>
  <si>
    <t>Bystřice pod Hostýnem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</si>
  <si>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</si>
  <si>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</si>
  <si>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</si>
  <si>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</si>
  <si>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</si>
  <si>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</si>
  <si>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</si>
  <si>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</si>
  <si>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</si>
  <si>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</si>
  <si>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</si>
  <si>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</si>
  <si>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</si>
  <si>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</si>
  <si>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</si>
  <si>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</si>
  <si>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</si>
  <si>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</si>
  <si>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</si>
  <si>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</si>
  <si>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</si>
  <si>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</si>
  <si>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</si>
  <si>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</si>
  <si>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</si>
  <si>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</si>
  <si>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</si>
  <si>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</si>
  <si>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</si>
  <si>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</si>
  <si>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</si>
  <si>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</si>
  <si>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</si>
  <si>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</si>
  <si>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</si>
  <si>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</si>
  <si>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</si>
  <si>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Rekonstrukce ulice Slavkovská - SO.102.4 Chodník - úsek 1 - oprava</t>
  </si>
  <si>
    <t>Celkem za stavbu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</si>
  <si>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</si>
  <si>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</si>
  <si>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</si>
  <si>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</si>
  <si>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</si>
  <si>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</si>
  <si>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</si>
  <si>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</si>
  <si>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</si>
  <si>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</si>
  <si>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</si>
  <si>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</si>
  <si>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</si>
  <si>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</si>
  <si>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</si>
  <si>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</si>
  <si>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</si>
  <si>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</si>
  <si>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</si>
  <si>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</si>
  <si>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</si>
  <si>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</si>
  <si>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</si>
  <si>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</si>
  <si>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</si>
  <si>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</si>
  <si>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</si>
  <si>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</si>
  <si>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</si>
  <si>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</si>
  <si>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</si>
  <si>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</si>
  <si>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</si>
  <si>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</si>
  <si>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</si>
  <si>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</si>
  <si>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</si>
  <si>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</si>
  <si>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</si>
  <si>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</si>
  <si>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</si>
  <si>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</si>
  <si>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</si>
  <si>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</si>
  <si>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</si>
  <si>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</si>
  <si>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</si>
  <si>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</si>
  <si>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</si>
  <si>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</si>
  <si>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</si>
  <si>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</si>
  <si>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</si>
  <si>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</si>
  <si>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</si>
  <si>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oprava:</t>
  </si>
  <si>
    <t>stávající dlažba, do sutí:168,85</t>
  </si>
  <si>
    <t>Mezisoučet</t>
  </si>
  <si>
    <t>113107610R00</t>
  </si>
  <si>
    <t>Odstranění podkladu nad 50 m2,kam.drcené tl.10 cm</t>
  </si>
  <si>
    <t>120001101R00</t>
  </si>
  <si>
    <t>Příplatek za ztížení vykopávky v blízkosti vedení</t>
  </si>
  <si>
    <t>m3</t>
  </si>
  <si>
    <t>v blízkosti IS, souběh, křížení:</t>
  </si>
  <si>
    <t>podzemní sdělovací kabely:</t>
  </si>
  <si>
    <t>oprava chodníku:</t>
  </si>
  <si>
    <t>podzemní sdělovací kabely:0,5*0,5*(2,15)</t>
  </si>
  <si>
    <t>kabel VO:0,5*0,5*77,5</t>
  </si>
  <si>
    <t>122201101R00</t>
  </si>
  <si>
    <t>Odkopávky nezapažené v hor. 3 do 100 m3</t>
  </si>
  <si>
    <t>odečteno z el. PD::</t>
  </si>
  <si>
    <t>chodník:0,43*168,55</t>
  </si>
  <si>
    <t>sjezdy:0,45*27,90</t>
  </si>
  <si>
    <t>obrubník:(0,31+0,1)*0,5*0</t>
  </si>
  <si>
    <t>odpočet bouraných ploch:-(0,03+0,1)*168,85</t>
  </si>
  <si>
    <t>122201109R00</t>
  </si>
  <si>
    <t>Příplatek za lepivost - odkopávky v hor. 3</t>
  </si>
  <si>
    <t>50%:0,5*63,081</t>
  </si>
  <si>
    <t>122201102R00</t>
  </si>
  <si>
    <t>Odkopávky nezapažené v hor. 3 do 1000 m3, pro sanaci v případě potřeby</t>
  </si>
  <si>
    <t>sjezdy:</t>
  </si>
  <si>
    <t>sanace zemní pláně v případě nutnosti, tl. 300 mm:</t>
  </si>
  <si>
    <t>0,3*27,9</t>
  </si>
  <si>
    <t>50%:0,5*8,37</t>
  </si>
  <si>
    <t>162701105R00</t>
  </si>
  <si>
    <t>Vodorovné přemístění výkopku z hor.1-4 do 10000 m</t>
  </si>
  <si>
    <t>na skládku:</t>
  </si>
  <si>
    <t>odkopávky:</t>
  </si>
  <si>
    <t>63,081</t>
  </si>
  <si>
    <t>odkopávky pro sanaci zemní pláně:8,37</t>
  </si>
  <si>
    <t>162701109R00</t>
  </si>
  <si>
    <t>Příplatek k vod. přemístění hor.1-4 za další 1 km</t>
  </si>
  <si>
    <t>na skládku, 20km:</t>
  </si>
  <si>
    <t>10*63,081</t>
  </si>
  <si>
    <t>odkopávky pro sanaci zemní pláně:10*8,37</t>
  </si>
  <si>
    <t>171201201R00</t>
  </si>
  <si>
    <t>Uložení sypaniny na skl.-sypanina na výšku přes 2m</t>
  </si>
  <si>
    <t>181101102R00</t>
  </si>
  <si>
    <t>Úprava pláně v zářezech v hor. 1-4, se zhutněním</t>
  </si>
  <si>
    <t>chodník:</t>
  </si>
  <si>
    <t>168,55</t>
  </si>
  <si>
    <t>27,9</t>
  </si>
  <si>
    <t>199000002R00</t>
  </si>
  <si>
    <t>Poplatek za skládku horniny 1- 4</t>
  </si>
  <si>
    <t>564782111R00</t>
  </si>
  <si>
    <t>Podklad ze štěrkodrti 0-63 po zhutnění tl. 30 cm</t>
  </si>
  <si>
    <t>564861111R00</t>
  </si>
  <si>
    <t>Podklad ze štěrkodrti po zhutnění tloušťky 20 cm</t>
  </si>
  <si>
    <t>úsek 3:</t>
  </si>
  <si>
    <t>567122111R00</t>
  </si>
  <si>
    <t>Podklad z kameniva zpev.cementem SC C8/10 tl.12 cm</t>
  </si>
  <si>
    <t>596215021R00</t>
  </si>
  <si>
    <t>Kladení zámkové dlažby tl. 6 cm do drtě tl. 5 cm</t>
  </si>
  <si>
    <t>59245110R</t>
  </si>
  <si>
    <t>Dlažba sklad. 20x10x6 cm přírodní</t>
  </si>
  <si>
    <t>POL3_0</t>
  </si>
  <si>
    <t>odpočet SLP:-1,44</t>
  </si>
  <si>
    <t>ztratné 1%:0,01*167,11</t>
  </si>
  <si>
    <t>592451151R</t>
  </si>
  <si>
    <t>Dlažba SLP skladba 20x10x6 cm červená, dlažba pro nevidomé</t>
  </si>
  <si>
    <t>0,6*0,4*3*2</t>
  </si>
  <si>
    <t>ztratné 1%:0,01*1,44</t>
  </si>
  <si>
    <t>596215041R00</t>
  </si>
  <si>
    <t>Kladení zámkové dlažby tl. 8 cm do drtě tl. 5 cm</t>
  </si>
  <si>
    <t>592451170R</t>
  </si>
  <si>
    <t>odpočet SLP:-0,4*4*3</t>
  </si>
  <si>
    <t>ztratné 1%:0,01*23,1</t>
  </si>
  <si>
    <t>592451158R</t>
  </si>
  <si>
    <t>Dlažba SLP skladba 20x10x8 cm červená, dlažba pro nevidomé</t>
  </si>
  <si>
    <t>0,4*4*3</t>
  </si>
  <si>
    <t>ztratné 1%:0,01*4,8</t>
  </si>
  <si>
    <t>596291111R00</t>
  </si>
  <si>
    <t>Řezání zámkové dlažby tl. 60 mm</t>
  </si>
  <si>
    <t>m</t>
  </si>
  <si>
    <t>zařezání dlažby podél oplocení a objektů:</t>
  </si>
  <si>
    <t>84,57</t>
  </si>
  <si>
    <t>899331111R00</t>
  </si>
  <si>
    <t>Výšková úprava vstupu do 20 cm, zvýšení poklopu</t>
  </si>
  <si>
    <t>kus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</si>
  <si>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</si>
  <si>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</si>
  <si>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</si>
  <si>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</si>
  <si>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v místě stávajících sjezdů:4*3</t>
  </si>
  <si>
    <t>979082213R00</t>
  </si>
  <si>
    <t>Vodorovná doprava suti po suchu do 1 km</t>
  </si>
  <si>
    <t>t</t>
  </si>
  <si>
    <t>na skládku do 20 km:</t>
  </si>
  <si>
    <t>betonové sutě lze recyklovat a zpětně využít:</t>
  </si>
  <si>
    <t>pol. 1:23,30130</t>
  </si>
  <si>
    <t>pol. 2:37,147</t>
  </si>
  <si>
    <t>979082219R00</t>
  </si>
  <si>
    <t>Příplatek za dopravu suti po suchu za další 1 km</t>
  </si>
  <si>
    <t>20km:19*60,44830</t>
  </si>
  <si>
    <t>979087212R00</t>
  </si>
  <si>
    <t>Nakládání suti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</si>
  <si>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</si>
  <si>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</si>
  <si>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</si>
  <si>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</si>
  <si>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</si>
  <si>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</si>
  <si>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5:208,76145</t>
  </si>
  <si>
    <t>711:0,00973</t>
  </si>
  <si>
    <t>998276101R00</t>
  </si>
  <si>
    <t>Přesun hmot, trubní vedení plastová, otevř. výkop</t>
  </si>
  <si>
    <t>8:0,74684</t>
  </si>
  <si>
    <t>711823121RT4</t>
  </si>
  <si>
    <t>Montáž nopové fólie svisle, včetně dodávky fólie</t>
  </si>
  <si>
    <t>podél oplocení a objektů, š. 0,5 m:</t>
  </si>
  <si>
    <t>0,5*84,57</t>
  </si>
  <si>
    <t>SUM</t>
  </si>
  <si>
    <t>Poznámky uchazeče k zadání</t>
  </si>
  <si>
    <t>POPUZIV</t>
  </si>
  <si>
    <t>END</t>
  </si>
  <si>
    <t>Dlažba  20x10x8 cm,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</si>
</sst>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6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color indexed="8"/>
      <name val="Tahoma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53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99CCFF"/>
        <bgColor indexed="64"/>
      </patternFill>
    </fill>
  </fills>
  <borders count="3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1" fillId="0" borderId="0" xfId="2"/>
    <xf numFmtId="0" fontId="2" fillId="0" borderId="0" xfId="2" applyFont="1"/>
    <xf numFmtId="0" fontId="1" fillId="0" borderId="0" xfId="2" applyAlignment="1"/>
    <xf numFmtId="0" fontId="1" fillId="0" borderId="1" xfId="2" applyFont="1" applyBorder="1"/>
    <xf numFmtId="0" fontId="1" fillId="0" borderId="3" xfId="2" applyBorder="1"/>
    <xf numFmtId="0" fontId="5" fillId="3" borderId="3" xfId="2" applyFont="1" applyFill="1" applyBorder="1" applyAlignment="1">
      <alignment horizontal="left" vertical="center" indent="1"/>
    </xf>
    <xf numFmtId="49" fontId="6" fillId="3" borderId="0" xfId="2" applyNumberFormat="1" applyFont="1" applyFill="1" applyBorder="1" applyAlignment="1">
      <alignment horizontal="left" vertical="center"/>
    </xf>
    <xf numFmtId="164" fontId="3" fillId="0" borderId="0" xfId="2" applyNumberFormat="1" applyFont="1" applyAlignment="1">
      <alignment horizontal="left"/>
    </xf>
    <xf numFmtId="0" fontId="1" fillId="3" borderId="3" xfId="2" applyFont="1" applyFill="1" applyBorder="1" applyAlignment="1">
      <alignment horizontal="left" vertical="center" indent="1"/>
    </xf>
    <xf numFmtId="0" fontId="2" fillId="3" borderId="0" xfId="2" applyFont="1" applyFill="1" applyBorder="1" applyAlignment="1">
      <alignment horizontal="left" vertical="center"/>
    </xf>
    <xf numFmtId="0" fontId="1" fillId="3" borderId="6" xfId="2" applyFont="1" applyFill="1" applyBorder="1" applyAlignment="1">
      <alignment horizontal="left" vertical="center" indent="1"/>
    </xf>
    <xf numFmtId="0" fontId="1" fillId="3" borderId="7" xfId="2" applyFont="1" applyFill="1" applyBorder="1"/>
    <xf numFmtId="49" fontId="2" fillId="3" borderId="7" xfId="2" applyNumberFormat="1" applyFont="1" applyFill="1" applyBorder="1" applyAlignment="1">
      <alignment horizontal="left" vertical="center"/>
    </xf>
    <xf numFmtId="0" fontId="2" fillId="3" borderId="7" xfId="2" applyFont="1" applyFill="1" applyBorder="1"/>
    <xf numFmtId="0" fontId="2" fillId="3" borderId="7" xfId="2" applyFont="1" applyFill="1" applyBorder="1" applyAlignment="1"/>
    <xf numFmtId="0" fontId="2" fillId="3" borderId="8" xfId="2" applyFont="1" applyFill="1" applyBorder="1" applyAlignment="1"/>
    <xf numFmtId="0" fontId="1" fillId="0" borderId="3" xfId="2" applyFont="1" applyBorder="1" applyAlignment="1">
      <alignment horizontal="left" vertical="center" indent="1"/>
    </xf>
    <xf numFmtId="0" fontId="1" fillId="0" borderId="0" xfId="2" applyBorder="1"/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vertical="center"/>
    </xf>
    <xf numFmtId="0" fontId="1" fillId="0" borderId="0" xfId="2" applyFont="1" applyBorder="1" applyAlignment="1">
      <alignment horizontal="right" vertical="center"/>
    </xf>
    <xf numFmtId="0" fontId="1" fillId="0" borderId="5" xfId="2" applyBorder="1" applyAlignment="1"/>
    <xf numFmtId="0" fontId="2" fillId="0" borderId="3" xfId="2" applyFont="1" applyBorder="1" applyAlignment="1">
      <alignment horizontal="left" vertical="center" indent="1"/>
    </xf>
    <xf numFmtId="0" fontId="2" fillId="0" borderId="6" xfId="2" applyFont="1" applyBorder="1" applyAlignment="1">
      <alignment horizontal="left" vertical="center" indent="1"/>
    </xf>
    <xf numFmtId="49" fontId="2" fillId="0" borderId="7" xfId="2" applyNumberFormat="1" applyFont="1" applyBorder="1" applyAlignment="1">
      <alignment horizontal="right" vertical="center"/>
    </xf>
    <xf numFmtId="49" fontId="2" fillId="0" borderId="7" xfId="2" applyNumberFormat="1" applyFont="1" applyBorder="1" applyAlignment="1">
      <alignment horizontal="left" vertical="center"/>
    </xf>
    <xf numFmtId="0" fontId="2" fillId="0" borderId="7" xfId="2" applyFont="1" applyBorder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8" xfId="2" applyBorder="1" applyAlignment="1"/>
    <xf numFmtId="0" fontId="2" fillId="0" borderId="0" xfId="2" applyFont="1" applyFill="1" applyBorder="1" applyAlignment="1">
      <alignment horizontal="left" vertical="center"/>
    </xf>
    <xf numFmtId="0" fontId="1" fillId="0" borderId="0" xfId="2" applyBorder="1" applyAlignment="1"/>
    <xf numFmtId="0" fontId="2" fillId="0" borderId="0" xfId="2" applyFont="1" applyBorder="1" applyAlignment="1">
      <alignment horizontal="left" vertical="center"/>
    </xf>
    <xf numFmtId="0" fontId="1" fillId="0" borderId="6" xfId="2" applyBorder="1" applyAlignment="1">
      <alignment horizontal="left" indent="1"/>
    </xf>
    <xf numFmtId="0" fontId="2" fillId="0" borderId="7" xfId="2" applyFont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/>
    </xf>
    <xf numFmtId="0" fontId="1" fillId="0" borderId="7" xfId="2" applyBorder="1" applyAlignment="1">
      <alignment vertical="center"/>
    </xf>
    <xf numFmtId="0" fontId="1" fillId="0" borderId="7" xfId="2" applyBorder="1" applyAlignment="1"/>
    <xf numFmtId="0" fontId="1" fillId="0" borderId="7" xfId="2" applyBorder="1" applyAlignment="1">
      <alignment horizontal="right"/>
    </xf>
    <xf numFmtId="49" fontId="2" fillId="4" borderId="7" xfId="2" applyNumberFormat="1" applyFont="1" applyFill="1" applyBorder="1" applyAlignment="1" applyProtection="1">
      <alignment horizontal="right" vertical="center"/>
      <protection locked="0"/>
    </xf>
    <xf numFmtId="0" fontId="1" fillId="0" borderId="7" xfId="2" applyFont="1" applyBorder="1" applyAlignment="1">
      <alignment horizontal="right" vertical="center"/>
    </xf>
    <xf numFmtId="0" fontId="1" fillId="0" borderId="10" xfId="2" applyFont="1" applyBorder="1" applyAlignment="1">
      <alignment horizontal="left" vertical="top" indent="1"/>
    </xf>
    <xf numFmtId="0" fontId="1" fillId="0" borderId="9" xfId="2" applyBorder="1" applyAlignment="1">
      <alignment vertical="top"/>
    </xf>
    <xf numFmtId="0" fontId="2" fillId="0" borderId="9" xfId="2" applyFont="1" applyFill="1" applyBorder="1" applyAlignment="1">
      <alignment horizontal="left" vertical="top"/>
    </xf>
    <xf numFmtId="0" fontId="2" fillId="0" borderId="9" xfId="2" applyFont="1" applyBorder="1" applyAlignment="1">
      <alignment vertical="center"/>
    </xf>
    <xf numFmtId="0" fontId="1" fillId="0" borderId="9" xfId="2" applyFont="1" applyBorder="1" applyAlignment="1">
      <alignment horizontal="right" vertical="center"/>
    </xf>
    <xf numFmtId="0" fontId="1" fillId="0" borderId="4" xfId="2" applyBorder="1" applyAlignment="1"/>
    <xf numFmtId="0" fontId="1" fillId="0" borderId="7" xfId="2" applyBorder="1" applyAlignment="1">
      <alignment horizontal="left"/>
    </xf>
    <xf numFmtId="49" fontId="1" fillId="0" borderId="3" xfId="2" applyNumberFormat="1" applyFont="1" applyBorder="1"/>
    <xf numFmtId="49" fontId="1" fillId="0" borderId="11" xfId="2" applyNumberFormat="1" applyFont="1" applyBorder="1" applyAlignment="1">
      <alignment horizontal="left" vertical="center" indent="1"/>
    </xf>
    <xf numFmtId="0" fontId="1" fillId="0" borderId="12" xfId="2" applyBorder="1" applyAlignment="1">
      <alignment horizontal="left" vertical="center"/>
    </xf>
    <xf numFmtId="0" fontId="1" fillId="0" borderId="12" xfId="2" applyBorder="1"/>
    <xf numFmtId="0" fontId="2" fillId="0" borderId="11" xfId="2" applyFont="1" applyBorder="1" applyAlignment="1">
      <alignment horizontal="left" vertical="center" indent="1"/>
    </xf>
    <xf numFmtId="0" fontId="2" fillId="0" borderId="12" xfId="2" applyFont="1" applyBorder="1" applyAlignment="1">
      <alignment horizontal="left" vertical="center"/>
    </xf>
    <xf numFmtId="0" fontId="2" fillId="0" borderId="12" xfId="2" applyFont="1" applyBorder="1"/>
    <xf numFmtId="0" fontId="1" fillId="0" borderId="11" xfId="2" applyFont="1" applyBorder="1" applyAlignment="1">
      <alignment horizontal="left" indent="1"/>
    </xf>
    <xf numFmtId="1" fontId="2" fillId="0" borderId="12" xfId="2" applyNumberFormat="1" applyFont="1" applyBorder="1" applyAlignment="1">
      <alignment horizontal="right" vertical="center"/>
    </xf>
    <xf numFmtId="0" fontId="1" fillId="0" borderId="12" xfId="2" applyBorder="1" applyAlignment="1">
      <alignment horizontal="left" vertical="center" indent="1"/>
    </xf>
    <xf numFmtId="0" fontId="2" fillId="0" borderId="12" xfId="2" applyFont="1" applyBorder="1" applyAlignment="1">
      <alignment vertical="center"/>
    </xf>
    <xf numFmtId="49" fontId="1" fillId="0" borderId="15" xfId="2" applyNumberFormat="1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 indent="1"/>
    </xf>
    <xf numFmtId="1" fontId="2" fillId="0" borderId="16" xfId="2" applyNumberFormat="1" applyFont="1" applyBorder="1" applyAlignment="1">
      <alignment horizontal="right" vertical="center"/>
    </xf>
    <xf numFmtId="0" fontId="1" fillId="0" borderId="6" xfId="2" applyFont="1" applyBorder="1" applyAlignment="1">
      <alignment horizontal="left" vertical="center" indent="1"/>
    </xf>
    <xf numFmtId="0" fontId="1" fillId="0" borderId="7" xfId="2" applyBorder="1" applyAlignment="1">
      <alignment horizontal="left" vertical="center"/>
    </xf>
    <xf numFmtId="0" fontId="1" fillId="0" borderId="7" xfId="2" applyBorder="1"/>
    <xf numFmtId="1" fontId="2" fillId="0" borderId="17" xfId="2" applyNumberFormat="1" applyFont="1" applyBorder="1" applyAlignment="1">
      <alignment horizontal="right" vertical="center"/>
    </xf>
    <xf numFmtId="0" fontId="1" fillId="0" borderId="7" xfId="2" applyFont="1" applyBorder="1" applyAlignment="1">
      <alignment horizontal="left" vertical="center" indent="1"/>
    </xf>
    <xf numFmtId="49" fontId="1" fillId="0" borderId="8" xfId="2" applyNumberFormat="1" applyFont="1" applyBorder="1" applyAlignment="1">
      <alignment horizontal="left" vertical="center"/>
    </xf>
    <xf numFmtId="0" fontId="1" fillId="0" borderId="0" xfId="2" applyBorder="1" applyAlignment="1">
      <alignment horizontal="left" vertical="center"/>
    </xf>
    <xf numFmtId="1" fontId="1" fillId="0" borderId="0" xfId="2" applyNumberFormat="1" applyBorder="1" applyAlignment="1">
      <alignment horizontal="left" vertical="center"/>
    </xf>
    <xf numFmtId="4" fontId="1" fillId="0" borderId="0" xfId="2" applyNumberFormat="1" applyBorder="1" applyAlignment="1">
      <alignment horizontal="left" vertical="center"/>
    </xf>
    <xf numFmtId="49" fontId="1" fillId="0" borderId="5" xfId="2" applyNumberFormat="1" applyFont="1" applyBorder="1" applyAlignment="1">
      <alignment horizontal="left" vertical="center"/>
    </xf>
    <xf numFmtId="0" fontId="6" fillId="3" borderId="18" xfId="2" applyFont="1" applyFill="1" applyBorder="1" applyAlignment="1">
      <alignment horizontal="left" vertical="center" indent="1"/>
    </xf>
    <xf numFmtId="0" fontId="2" fillId="3" borderId="19" xfId="2" applyFont="1" applyFill="1" applyBorder="1" applyAlignment="1">
      <alignment horizontal="left" vertical="center"/>
    </xf>
    <xf numFmtId="0" fontId="1" fillId="3" borderId="19" xfId="2" applyFill="1" applyBorder="1" applyAlignment="1">
      <alignment horizontal="left" vertical="center"/>
    </xf>
    <xf numFmtId="4" fontId="6" fillId="3" borderId="19" xfId="2" applyNumberFormat="1" applyFont="1" applyFill="1" applyBorder="1" applyAlignment="1">
      <alignment horizontal="left" vertical="center"/>
    </xf>
    <xf numFmtId="49" fontId="1" fillId="3" borderId="20" xfId="2" applyNumberFormat="1" applyFill="1" applyBorder="1" applyAlignment="1">
      <alignment horizontal="left" vertical="center"/>
    </xf>
    <xf numFmtId="0" fontId="1" fillId="3" borderId="19" xfId="2" applyFill="1" applyBorder="1"/>
    <xf numFmtId="49" fontId="2" fillId="3" borderId="20" xfId="2" applyNumberFormat="1" applyFont="1" applyFill="1" applyBorder="1" applyAlignment="1">
      <alignment horizontal="left" vertical="center"/>
    </xf>
    <xf numFmtId="0" fontId="1" fillId="0" borderId="5" xfId="2" applyBorder="1" applyAlignment="1">
      <alignment horizontal="right"/>
    </xf>
    <xf numFmtId="0" fontId="1" fillId="0" borderId="3" xfId="2" applyBorder="1" applyAlignment="1">
      <alignment horizontal="right"/>
    </xf>
    <xf numFmtId="0" fontId="1" fillId="0" borderId="0" xfId="2" applyFont="1" applyBorder="1" applyAlignment="1">
      <alignment horizontal="center" vertical="center"/>
    </xf>
    <xf numFmtId="0" fontId="2" fillId="0" borderId="7" xfId="2" applyFont="1" applyBorder="1" applyAlignment="1">
      <alignment vertical="top"/>
    </xf>
    <xf numFmtId="164" fontId="2" fillId="0" borderId="7" xfId="2" applyNumberFormat="1" applyFont="1" applyBorder="1" applyAlignment="1">
      <alignment horizontal="center" vertical="top"/>
    </xf>
    <xf numFmtId="0" fontId="2" fillId="0" borderId="3" xfId="2" applyFont="1" applyBorder="1"/>
    <xf numFmtId="0" fontId="2" fillId="0" borderId="0" xfId="2" applyFont="1" applyBorder="1"/>
    <xf numFmtId="0" fontId="2" fillId="0" borderId="7" xfId="2" applyFont="1" applyBorder="1"/>
    <xf numFmtId="0" fontId="2" fillId="0" borderId="7" xfId="2" applyFont="1" applyBorder="1" applyAlignment="1"/>
    <xf numFmtId="0" fontId="2" fillId="0" borderId="5" xfId="2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0" fontId="1" fillId="0" borderId="21" xfId="2" applyBorder="1"/>
    <xf numFmtId="0" fontId="1" fillId="0" borderId="22" xfId="2" applyBorder="1"/>
    <xf numFmtId="0" fontId="1" fillId="0" borderId="22" xfId="2" applyBorder="1" applyAlignment="1"/>
    <xf numFmtId="0" fontId="1" fillId="0" borderId="23" xfId="2" applyBorder="1" applyAlignment="1">
      <alignment horizontal="right"/>
    </xf>
    <xf numFmtId="0" fontId="6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shrinkToFit="1"/>
    </xf>
    <xf numFmtId="3" fontId="1" fillId="0" borderId="24" xfId="2" applyNumberFormat="1" applyFont="1" applyBorder="1"/>
    <xf numFmtId="3" fontId="3" fillId="3" borderId="25" xfId="2" applyNumberFormat="1" applyFont="1" applyFill="1" applyBorder="1" applyAlignment="1">
      <alignment vertical="center"/>
    </xf>
    <xf numFmtId="3" fontId="3" fillId="3" borderId="9" xfId="2" applyNumberFormat="1" applyFont="1" applyFill="1" applyBorder="1" applyAlignment="1">
      <alignment vertical="center"/>
    </xf>
    <xf numFmtId="3" fontId="3" fillId="3" borderId="9" xfId="2" applyNumberFormat="1" applyFont="1" applyFill="1" applyBorder="1" applyAlignment="1">
      <alignment vertical="center" wrapText="1"/>
    </xf>
    <xf numFmtId="3" fontId="11" fillId="3" borderId="26" xfId="2" applyNumberFormat="1" applyFont="1" applyFill="1" applyBorder="1" applyAlignment="1">
      <alignment horizontal="center" vertical="center" wrapText="1" shrinkToFit="1"/>
    </xf>
    <xf numFmtId="3" fontId="3" fillId="3" borderId="26" xfId="2" applyNumberFormat="1" applyFont="1" applyFill="1" applyBorder="1" applyAlignment="1">
      <alignment horizontal="center" vertical="center" wrapText="1" shrinkToFit="1"/>
    </xf>
    <xf numFmtId="3" fontId="3" fillId="3" borderId="26" xfId="2" applyNumberFormat="1" applyFont="1" applyFill="1" applyBorder="1" applyAlignment="1">
      <alignment horizontal="center" vertical="center" wrapText="1"/>
    </xf>
    <xf numFmtId="3" fontId="1" fillId="0" borderId="16" xfId="2" applyNumberFormat="1" applyFont="1" applyBorder="1" applyAlignment="1"/>
    <xf numFmtId="3" fontId="3" fillId="0" borderId="13" xfId="2" applyNumberFormat="1" applyFont="1" applyBorder="1" applyAlignment="1">
      <alignment horizontal="right" wrapText="1" shrinkToFit="1"/>
    </xf>
    <xf numFmtId="3" fontId="3" fillId="0" borderId="13" xfId="2" applyNumberFormat="1" applyFont="1" applyBorder="1" applyAlignment="1">
      <alignment horizontal="right" shrinkToFit="1"/>
    </xf>
    <xf numFmtId="3" fontId="1" fillId="0" borderId="13" xfId="2" applyNumberFormat="1" applyBorder="1" applyAlignment="1">
      <alignment shrinkToFit="1"/>
    </xf>
    <xf numFmtId="3" fontId="1" fillId="0" borderId="13" xfId="2" applyNumberFormat="1" applyBorder="1" applyAlignment="1"/>
    <xf numFmtId="3" fontId="1" fillId="5" borderId="27" xfId="2" applyNumberFormat="1" applyFill="1" applyBorder="1" applyAlignment="1">
      <alignment wrapText="1" shrinkToFit="1"/>
    </xf>
    <xf numFmtId="3" fontId="1" fillId="5" borderId="27" xfId="2" applyNumberFormat="1" applyFill="1" applyBorder="1" applyAlignment="1">
      <alignment shrinkToFit="1"/>
    </xf>
    <xf numFmtId="3" fontId="1" fillId="5" borderId="27" xfId="2" applyNumberFormat="1" applyFill="1" applyBorder="1" applyAlignment="1"/>
    <xf numFmtId="0" fontId="6" fillId="0" borderId="0" xfId="2" applyFont="1"/>
    <xf numFmtId="0" fontId="12" fillId="0" borderId="24" xfId="2" applyFont="1" applyBorder="1" applyAlignment="1">
      <alignment horizontal="center" vertical="center" wrapText="1"/>
    </xf>
    <xf numFmtId="0" fontId="12" fillId="3" borderId="25" xfId="2" applyFont="1" applyFill="1" applyBorder="1" applyAlignment="1">
      <alignment horizontal="center" vertical="center" wrapText="1"/>
    </xf>
    <xf numFmtId="0" fontId="12" fillId="3" borderId="9" xfId="2" applyFont="1" applyFill="1" applyBorder="1" applyAlignment="1">
      <alignment horizontal="center" vertical="center" wrapText="1"/>
    </xf>
    <xf numFmtId="0" fontId="12" fillId="3" borderId="26" xfId="2" applyFont="1" applyFill="1" applyBorder="1" applyAlignment="1">
      <alignment horizontal="center" vertical="center" wrapText="1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>
      <alignment vertical="center"/>
    </xf>
    <xf numFmtId="4" fontId="3" fillId="0" borderId="26" xfId="2" applyNumberFormat="1" applyFont="1" applyBorder="1" applyAlignment="1">
      <alignment horizontal="center" vertical="center"/>
    </xf>
    <xf numFmtId="4" fontId="3" fillId="0" borderId="26" xfId="2" applyNumberFormat="1" applyFont="1" applyBorder="1" applyAlignment="1">
      <alignment vertical="center"/>
    </xf>
    <xf numFmtId="49" fontId="3" fillId="0" borderId="24" xfId="2" applyNumberFormat="1" applyFont="1" applyBorder="1" applyAlignment="1">
      <alignment vertical="center"/>
    </xf>
    <xf numFmtId="4" fontId="3" fillId="0" borderId="28" xfId="2" applyNumberFormat="1" applyFont="1" applyBorder="1" applyAlignment="1">
      <alignment horizontal="center" vertical="center"/>
    </xf>
    <xf numFmtId="4" fontId="3" fillId="0" borderId="28" xfId="2" applyNumberFormat="1" applyFont="1" applyBorder="1" applyAlignment="1">
      <alignment vertical="center"/>
    </xf>
    <xf numFmtId="49" fontId="3" fillId="0" borderId="17" xfId="2" applyNumberFormat="1" applyFont="1" applyBorder="1" applyAlignment="1">
      <alignment vertical="center"/>
    </xf>
    <xf numFmtId="4" fontId="3" fillId="0" borderId="27" xfId="2" applyNumberFormat="1" applyFont="1" applyBorder="1" applyAlignment="1">
      <alignment horizontal="center" vertical="center"/>
    </xf>
    <xf numFmtId="4" fontId="3" fillId="0" borderId="27" xfId="2" applyNumberFormat="1" applyFont="1" applyBorder="1" applyAlignment="1">
      <alignment vertical="center"/>
    </xf>
    <xf numFmtId="0" fontId="3" fillId="0" borderId="24" xfId="2" applyFont="1" applyBorder="1"/>
    <xf numFmtId="0" fontId="3" fillId="5" borderId="17" xfId="2" applyFont="1" applyFill="1" applyBorder="1"/>
    <xf numFmtId="0" fontId="3" fillId="5" borderId="7" xfId="2" applyFont="1" applyFill="1" applyBorder="1"/>
    <xf numFmtId="4" fontId="3" fillId="5" borderId="27" xfId="2" applyNumberFormat="1" applyFont="1" applyFill="1" applyBorder="1" applyAlignment="1">
      <alignment horizontal="center"/>
    </xf>
    <xf numFmtId="4" fontId="3" fillId="5" borderId="27" xfId="2" applyNumberFormat="1" applyFont="1" applyFill="1" applyBorder="1" applyAlignment="1"/>
    <xf numFmtId="4" fontId="1" fillId="0" borderId="0" xfId="2" applyNumberFormat="1"/>
    <xf numFmtId="4" fontId="1" fillId="0" borderId="0" xfId="2" applyNumberFormat="1" applyAlignment="1"/>
    <xf numFmtId="0" fontId="1" fillId="0" borderId="0" xfId="2" applyAlignment="1">
      <alignment vertical="top"/>
    </xf>
    <xf numFmtId="0" fontId="1" fillId="0" borderId="0" xfId="2" applyAlignment="1">
      <alignment vertical="top" wrapText="1"/>
    </xf>
    <xf numFmtId="0" fontId="1" fillId="0" borderId="13" xfId="2" applyFont="1" applyBorder="1" applyAlignment="1">
      <alignment vertical="center"/>
    </xf>
    <xf numFmtId="49" fontId="1" fillId="0" borderId="12" xfId="2" applyNumberFormat="1" applyBorder="1" applyAlignment="1">
      <alignment vertical="center"/>
    </xf>
    <xf numFmtId="49" fontId="1" fillId="0" borderId="0" xfId="2" applyNumberFormat="1" applyAlignment="1">
      <alignment vertical="top"/>
    </xf>
    <xf numFmtId="49" fontId="1" fillId="0" borderId="0" xfId="2" applyNumberFormat="1" applyAlignment="1">
      <alignment vertical="top" wrapText="1"/>
    </xf>
    <xf numFmtId="0" fontId="1" fillId="0" borderId="0" xfId="2" applyAlignment="1">
      <alignment horizontal="center" vertical="top"/>
    </xf>
    <xf numFmtId="49" fontId="1" fillId="0" borderId="0" xfId="2" applyNumberFormat="1"/>
    <xf numFmtId="0" fontId="1" fillId="3" borderId="13" xfId="2" applyFont="1" applyFill="1" applyBorder="1"/>
    <xf numFmtId="49" fontId="1" fillId="3" borderId="12" xfId="2" applyNumberFormat="1" applyFill="1" applyBorder="1" applyAlignment="1"/>
    <xf numFmtId="49" fontId="1" fillId="3" borderId="12" xfId="2" applyNumberFormat="1" applyFill="1" applyBorder="1"/>
    <xf numFmtId="0" fontId="1" fillId="3" borderId="12" xfId="2" applyFill="1" applyBorder="1"/>
    <xf numFmtId="0" fontId="1" fillId="3" borderId="29" xfId="2" applyFill="1" applyBorder="1"/>
    <xf numFmtId="0" fontId="1" fillId="3" borderId="26" xfId="2" applyFont="1" applyFill="1" applyBorder="1"/>
    <xf numFmtId="49" fontId="1" fillId="3" borderId="26" xfId="2" applyNumberFormat="1" applyFont="1" applyFill="1" applyBorder="1"/>
    <xf numFmtId="0" fontId="1" fillId="3" borderId="25" xfId="2" applyFont="1" applyFill="1" applyBorder="1"/>
    <xf numFmtId="0" fontId="1" fillId="3" borderId="26" xfId="2" applyFont="1" applyFill="1" applyBorder="1" applyAlignment="1">
      <alignment wrapText="1"/>
    </xf>
    <xf numFmtId="0" fontId="1" fillId="3" borderId="16" xfId="2" applyFont="1" applyFill="1" applyBorder="1" applyAlignment="1">
      <alignment vertical="top"/>
    </xf>
    <xf numFmtId="49" fontId="1" fillId="3" borderId="16" xfId="2" applyNumberFormat="1" applyFont="1" applyFill="1" applyBorder="1" applyAlignment="1">
      <alignment vertical="top"/>
    </xf>
    <xf numFmtId="49" fontId="1" fillId="3" borderId="13" xfId="2" applyNumberFormat="1" applyFont="1" applyFill="1" applyBorder="1" applyAlignment="1">
      <alignment vertical="top"/>
    </xf>
    <xf numFmtId="0" fontId="1" fillId="3" borderId="29" xfId="2" applyFill="1" applyBorder="1" applyAlignment="1">
      <alignment vertical="top"/>
    </xf>
    <xf numFmtId="165" fontId="1" fillId="3" borderId="13" xfId="2" applyNumberFormat="1" applyFill="1" applyBorder="1" applyAlignment="1">
      <alignment vertical="top"/>
    </xf>
    <xf numFmtId="4" fontId="1" fillId="3" borderId="13" xfId="2" applyNumberFormat="1" applyFill="1" applyBorder="1" applyAlignment="1">
      <alignment vertical="top"/>
    </xf>
    <xf numFmtId="0" fontId="1" fillId="3" borderId="13" xfId="2" applyFill="1" applyBorder="1" applyAlignment="1">
      <alignment vertical="top"/>
    </xf>
    <xf numFmtId="0" fontId="13" fillId="0" borderId="24" xfId="2" applyFont="1" applyBorder="1" applyAlignment="1">
      <alignment vertical="top"/>
    </xf>
    <xf numFmtId="0" fontId="13" fillId="0" borderId="24" xfId="2" applyNumberFormat="1" applyFont="1" applyBorder="1" applyAlignment="1">
      <alignment vertical="top"/>
    </xf>
    <xf numFmtId="0" fontId="13" fillId="0" borderId="28" xfId="2" applyNumberFormat="1" applyFont="1" applyBorder="1" applyAlignment="1">
      <alignment horizontal="left" vertical="top" wrapText="1"/>
    </xf>
    <xf numFmtId="0" fontId="13" fillId="0" borderId="30" xfId="2" applyFont="1" applyBorder="1" applyAlignment="1">
      <alignment vertical="top" shrinkToFit="1"/>
    </xf>
    <xf numFmtId="165" fontId="13" fillId="0" borderId="28" xfId="2" applyNumberFormat="1" applyFont="1" applyBorder="1" applyAlignment="1">
      <alignment vertical="top" shrinkToFit="1"/>
    </xf>
    <xf numFmtId="4" fontId="13" fillId="0" borderId="28" xfId="2" applyNumberFormat="1" applyFont="1" applyBorder="1" applyAlignment="1">
      <alignment vertical="top" shrinkToFit="1"/>
    </xf>
    <xf numFmtId="4" fontId="13" fillId="4" borderId="28" xfId="2" applyNumberFormat="1" applyFont="1" applyFill="1" applyBorder="1" applyAlignment="1" applyProtection="1">
      <alignment vertical="top" shrinkToFit="1"/>
      <protection locked="0"/>
    </xf>
    <xf numFmtId="0" fontId="13" fillId="0" borderId="28" xfId="2" applyFont="1" applyBorder="1" applyAlignment="1">
      <alignment vertical="top" shrinkToFit="1"/>
    </xf>
    <xf numFmtId="0" fontId="13" fillId="0" borderId="24" xfId="2" applyFont="1" applyBorder="1" applyAlignment="1">
      <alignment vertical="top" shrinkToFit="1"/>
    </xf>
    <xf numFmtId="0" fontId="13" fillId="0" borderId="0" xfId="2" applyFont="1"/>
    <xf numFmtId="0" fontId="14" fillId="0" borderId="28" xfId="2" applyNumberFormat="1" applyFont="1" applyBorder="1" applyAlignment="1">
      <alignment horizontal="left" vertical="top" wrapText="1"/>
    </xf>
    <xf numFmtId="0" fontId="14" fillId="0" borderId="30" xfId="2" applyNumberFormat="1" applyFont="1" applyBorder="1" applyAlignment="1">
      <alignment vertical="top" wrapText="1" shrinkToFit="1"/>
    </xf>
    <xf numFmtId="165" fontId="14" fillId="0" borderId="28" xfId="2" applyNumberFormat="1" applyFont="1" applyBorder="1" applyAlignment="1">
      <alignment vertical="top" wrapText="1" shrinkToFit="1"/>
    </xf>
    <xf numFmtId="0" fontId="15" fillId="0" borderId="28" xfId="2" applyNumberFormat="1" applyFont="1" applyBorder="1" applyAlignment="1">
      <alignment horizontal="left" vertical="top" wrapText="1"/>
    </xf>
    <xf numFmtId="0" fontId="15" fillId="0" borderId="30" xfId="2" applyNumberFormat="1" applyFont="1" applyBorder="1" applyAlignment="1">
      <alignment vertical="top" wrapText="1" shrinkToFit="1"/>
    </xf>
    <xf numFmtId="165" fontId="15" fillId="0" borderId="28" xfId="2" applyNumberFormat="1" applyFont="1" applyBorder="1" applyAlignment="1">
      <alignment vertical="top" wrapText="1" shrinkToFit="1"/>
    </xf>
    <xf numFmtId="0" fontId="1" fillId="3" borderId="17" xfId="2" applyFont="1" applyFill="1" applyBorder="1" applyAlignment="1">
      <alignment vertical="top"/>
    </xf>
    <xf numFmtId="0" fontId="1" fillId="3" borderId="17" xfId="2" applyNumberFormat="1" applyFont="1" applyFill="1" applyBorder="1" applyAlignment="1">
      <alignment vertical="top"/>
    </xf>
    <xf numFmtId="0" fontId="1" fillId="3" borderId="27" xfId="2" applyNumberFormat="1" applyFont="1" applyFill="1" applyBorder="1" applyAlignment="1">
      <alignment horizontal="left" vertical="top" wrapText="1"/>
    </xf>
    <xf numFmtId="0" fontId="1" fillId="3" borderId="31" xfId="2" applyFill="1" applyBorder="1" applyAlignment="1">
      <alignment vertical="top" shrinkToFit="1"/>
    </xf>
    <xf numFmtId="165" fontId="1" fillId="3" borderId="27" xfId="2" applyNumberFormat="1" applyFill="1" applyBorder="1" applyAlignment="1">
      <alignment vertical="top" shrinkToFit="1"/>
    </xf>
    <xf numFmtId="4" fontId="1" fillId="3" borderId="27" xfId="2" applyNumberFormat="1" applyFill="1" applyBorder="1" applyAlignment="1">
      <alignment vertical="top" shrinkToFit="1"/>
    </xf>
    <xf numFmtId="0" fontId="1" fillId="3" borderId="27" xfId="2" applyFill="1" applyBorder="1" applyAlignment="1">
      <alignment vertical="top" shrinkToFit="1"/>
    </xf>
    <xf numFmtId="0" fontId="1" fillId="3" borderId="17" xfId="2" applyFill="1" applyBorder="1" applyAlignment="1">
      <alignment vertical="top" shrinkToFit="1"/>
    </xf>
    <xf numFmtId="0" fontId="13" fillId="0" borderId="17" xfId="2" applyFont="1" applyBorder="1" applyAlignment="1">
      <alignment vertical="top"/>
    </xf>
    <xf numFmtId="0" fontId="13" fillId="0" borderId="17" xfId="2" applyNumberFormat="1" applyFont="1" applyBorder="1" applyAlignment="1">
      <alignment vertical="top"/>
    </xf>
    <xf numFmtId="0" fontId="15" fillId="0" borderId="27" xfId="2" applyNumberFormat="1" applyFont="1" applyBorder="1" applyAlignment="1">
      <alignment horizontal="left" vertical="top" wrapText="1"/>
    </xf>
    <xf numFmtId="0" fontId="15" fillId="0" borderId="31" xfId="2" applyNumberFormat="1" applyFont="1" applyBorder="1" applyAlignment="1">
      <alignment vertical="top" wrapText="1" shrinkToFit="1"/>
    </xf>
    <xf numFmtId="165" fontId="15" fillId="0" borderId="27" xfId="2" applyNumberFormat="1" applyFont="1" applyBorder="1" applyAlignment="1">
      <alignment vertical="top" wrapText="1" shrinkToFit="1"/>
    </xf>
    <xf numFmtId="4" fontId="13" fillId="0" borderId="27" xfId="2" applyNumberFormat="1" applyFont="1" applyBorder="1" applyAlignment="1">
      <alignment vertical="top" shrinkToFit="1"/>
    </xf>
    <xf numFmtId="0" fontId="13" fillId="0" borderId="27" xfId="2" applyFont="1" applyBorder="1" applyAlignment="1">
      <alignment vertical="top" shrinkToFit="1"/>
    </xf>
    <xf numFmtId="0" fontId="13" fillId="0" borderId="17" xfId="2" applyFont="1" applyBorder="1" applyAlignment="1">
      <alignment vertical="top" shrinkToFit="1"/>
    </xf>
    <xf numFmtId="49" fontId="1" fillId="0" borderId="0" xfId="2" applyNumberFormat="1" applyAlignment="1">
      <alignment horizontal="left" vertical="top" wrapText="1"/>
    </xf>
    <xf numFmtId="0" fontId="2" fillId="3" borderId="16" xfId="2" applyFont="1" applyFill="1" applyBorder="1" applyAlignment="1">
      <alignment vertical="top"/>
    </xf>
    <xf numFmtId="49" fontId="2" fillId="3" borderId="12" xfId="2" applyNumberFormat="1" applyFont="1" applyFill="1" applyBorder="1" applyAlignment="1">
      <alignment vertical="top"/>
    </xf>
    <xf numFmtId="49" fontId="2" fillId="3" borderId="12" xfId="2" applyNumberFormat="1" applyFont="1" applyFill="1" applyBorder="1" applyAlignment="1">
      <alignment horizontal="left" vertical="top" wrapText="1"/>
    </xf>
    <xf numFmtId="0" fontId="2" fillId="3" borderId="12" xfId="2" applyFont="1" applyFill="1" applyBorder="1" applyAlignment="1">
      <alignment vertical="top"/>
    </xf>
    <xf numFmtId="4" fontId="2" fillId="3" borderId="29" xfId="2" applyNumberFormat="1" applyFont="1" applyFill="1" applyBorder="1" applyAlignment="1">
      <alignment vertical="top"/>
    </xf>
    <xf numFmtId="49" fontId="1" fillId="0" borderId="0" xfId="2" applyNumberFormat="1" applyAlignment="1">
      <alignment horizontal="left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3" fillId="2" borderId="0" xfId="2" applyFont="1" applyFill="1" applyBorder="1" applyAlignment="1">
      <alignment horizontal="left" wrapText="1"/>
    </xf>
    <xf numFmtId="49" fontId="3" fillId="0" borderId="24" xfId="2" applyNumberFormat="1" applyFont="1" applyBorder="1" applyAlignment="1">
      <alignment vertical="center" wrapText="1"/>
    </xf>
    <xf numFmtId="4" fontId="3" fillId="0" borderId="28" xfId="2" applyNumberFormat="1" applyFont="1" applyBorder="1" applyAlignment="1">
      <alignment vertical="center"/>
    </xf>
    <xf numFmtId="49" fontId="3" fillId="0" borderId="17" xfId="2" applyNumberFormat="1" applyFont="1" applyBorder="1" applyAlignment="1">
      <alignment vertical="center" wrapText="1"/>
    </xf>
    <xf numFmtId="4" fontId="3" fillId="0" borderId="27" xfId="2" applyNumberFormat="1" applyFont="1" applyBorder="1" applyAlignment="1">
      <alignment vertical="center"/>
    </xf>
    <xf numFmtId="4" fontId="3" fillId="5" borderId="27" xfId="2" applyNumberFormat="1" applyFont="1" applyFill="1" applyBorder="1" applyAlignment="1"/>
    <xf numFmtId="3" fontId="1" fillId="5" borderId="13" xfId="2" applyNumberFormat="1" applyFont="1" applyFill="1" applyBorder="1"/>
    <xf numFmtId="0" fontId="12" fillId="3" borderId="26" xfId="2" applyFont="1" applyFill="1" applyBorder="1" applyAlignment="1">
      <alignment horizontal="center" vertical="center" wrapText="1"/>
    </xf>
    <xf numFmtId="49" fontId="3" fillId="0" borderId="25" xfId="2" applyNumberFormat="1" applyFont="1" applyBorder="1" applyAlignment="1">
      <alignment vertical="center" wrapText="1"/>
    </xf>
    <xf numFmtId="4" fontId="3" fillId="0" borderId="26" xfId="2" applyNumberFormat="1" applyFont="1" applyBorder="1" applyAlignment="1">
      <alignment vertical="center"/>
    </xf>
    <xf numFmtId="4" fontId="9" fillId="0" borderId="17" xfId="2" applyNumberFormat="1" applyFont="1" applyBorder="1" applyAlignment="1">
      <alignment horizontal="right" vertical="center"/>
    </xf>
    <xf numFmtId="4" fontId="9" fillId="0" borderId="9" xfId="2" applyNumberFormat="1" applyFont="1" applyBorder="1" applyAlignment="1">
      <alignment horizontal="right" vertical="center"/>
    </xf>
    <xf numFmtId="2" fontId="10" fillId="3" borderId="19" xfId="2" applyNumberFormat="1" applyFont="1" applyFill="1" applyBorder="1" applyAlignment="1">
      <alignment horizontal="right" vertical="center"/>
    </xf>
    <xf numFmtId="4" fontId="10" fillId="3" borderId="19" xfId="2" applyNumberFormat="1" applyFont="1" applyFill="1" applyBorder="1" applyAlignment="1">
      <alignment horizontal="right" vertical="center"/>
    </xf>
    <xf numFmtId="0" fontId="1" fillId="0" borderId="9" xfId="2" applyFont="1" applyBorder="1" applyAlignment="1">
      <alignment horizontal="center"/>
    </xf>
    <xf numFmtId="3" fontId="1" fillId="0" borderId="12" xfId="2" applyNumberFormat="1" applyFont="1" applyBorder="1"/>
    <xf numFmtId="4" fontId="9" fillId="0" borderId="13" xfId="2" applyNumberFormat="1" applyFont="1" applyBorder="1" applyAlignment="1">
      <alignment horizontal="right" vertical="center" indent="1"/>
    </xf>
    <xf numFmtId="4" fontId="9" fillId="0" borderId="14" xfId="2" applyNumberFormat="1" applyFont="1" applyBorder="1" applyAlignment="1">
      <alignment horizontal="right" vertical="center" indent="1"/>
    </xf>
    <xf numFmtId="4" fontId="9" fillId="0" borderId="16" xfId="2" applyNumberFormat="1" applyFont="1" applyBorder="1" applyAlignment="1">
      <alignment vertical="center"/>
    </xf>
    <xf numFmtId="4" fontId="9" fillId="0" borderId="16" xfId="2" applyNumberFormat="1" applyFont="1" applyBorder="1" applyAlignment="1">
      <alignment horizontal="right" vertical="center"/>
    </xf>
    <xf numFmtId="4" fontId="8" fillId="0" borderId="13" xfId="2" applyNumberFormat="1" applyFont="1" applyBorder="1" applyAlignment="1">
      <alignment horizontal="right" vertical="center" indent="1"/>
    </xf>
    <xf numFmtId="4" fontId="8" fillId="0" borderId="14" xfId="2" applyNumberFormat="1" applyFont="1" applyBorder="1" applyAlignment="1">
      <alignment horizontal="right" vertical="center" indent="1"/>
    </xf>
    <xf numFmtId="1" fontId="1" fillId="0" borderId="7" xfId="2" applyNumberFormat="1" applyFont="1" applyBorder="1" applyAlignment="1">
      <alignment horizontal="right" indent="1"/>
    </xf>
    <xf numFmtId="0" fontId="1" fillId="0" borderId="7" xfId="2" applyFont="1" applyBorder="1" applyAlignment="1">
      <alignment horizontal="right" indent="1"/>
    </xf>
    <xf numFmtId="0" fontId="1" fillId="0" borderId="8" xfId="2" applyFont="1" applyBorder="1" applyAlignment="1">
      <alignment horizontal="right" indent="1"/>
    </xf>
    <xf numFmtId="0" fontId="4" fillId="0" borderId="2" xfId="2" applyFont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center" vertical="center" shrinkToFit="1"/>
    </xf>
    <xf numFmtId="49" fontId="2" fillId="3" borderId="5" xfId="2" applyNumberFormat="1" applyFont="1" applyFill="1" applyBorder="1" applyAlignment="1">
      <alignment horizontal="center" vertical="center"/>
    </xf>
    <xf numFmtId="49" fontId="2" fillId="4" borderId="9" xfId="2" applyNumberFormat="1" applyFont="1" applyFill="1" applyBorder="1" applyAlignment="1" applyProtection="1">
      <alignment horizontal="left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4" borderId="7" xfId="2" applyNumberFormat="1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center" vertical="top"/>
    </xf>
    <xf numFmtId="49" fontId="1" fillId="0" borderId="29" xfId="2" applyNumberFormat="1" applyBorder="1" applyAlignment="1">
      <alignment vertical="center" shrinkToFit="1"/>
    </xf>
    <xf numFmtId="0" fontId="6" fillId="0" borderId="0" xfId="2" applyFont="1" applyBorder="1" applyAlignment="1">
      <alignment horizontal="center"/>
    </xf>
    <xf numFmtId="49" fontId="1" fillId="0" borderId="29" xfId="2" applyNumberFormat="1" applyFont="1" applyBorder="1" applyAlignment="1">
      <alignment vertical="center"/>
    </xf>
    <xf numFmtId="0" fontId="1" fillId="0" borderId="0" xfId="2" applyFont="1" applyBorder="1" applyAlignment="1">
      <alignment vertical="top"/>
    </xf>
    <xf numFmtId="0" fontId="1" fillId="4" borderId="13" xfId="2" applyFill="1" applyBorder="1" applyAlignment="1" applyProtection="1">
      <alignment vertical="top" wrapText="1"/>
      <protection locked="0"/>
    </xf>
    <xf numFmtId="4" fontId="13" fillId="6" borderId="28" xfId="2" applyNumberFormat="1" applyFont="1" applyFill="1" applyBorder="1" applyAlignment="1" applyProtection="1">
      <alignment vertical="top" shrinkToFi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CC00"/>
      <rgbColor rgb="00FFCC00"/>
      <rgbColor rgb="00FF9900"/>
      <rgbColor rgb="00DF70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showGridLines="0" workbookViewId="0">
      <selection activeCell="A2" sqref="A2"/>
    </sheetView>
  </sheetViews>
  <sheetFormatPr defaultColWidth="8.6640625" defaultRowHeight="13.2" x14ac:dyDescent="0.25"/>
  <cols>
    <col min="1" max="16384" width="8.6640625" style="1"/>
  </cols>
  <sheetData>
    <row r="1" spans="1:7" x14ac:dyDescent="0.25">
      <c r="A1" s="2" t="s">
        <v>0</v>
      </c>
    </row>
    <row r="2" spans="1:7" ht="57.75" customHeight="1" x14ac:dyDescent="0.25">
      <c r="A2" s="198" t="s">
        <v>1</v>
      </c>
      <c r="B2" s="198"/>
      <c r="C2" s="198"/>
      <c r="D2" s="198"/>
      <c r="E2" s="198"/>
      <c r="F2" s="198"/>
      <c r="G2" s="198"/>
    </row>
  </sheetData>
  <sheetProtection selectLockedCells="1" selectUnlockedCells="1"/>
  <mergeCells count="1">
    <mergeCell ref="A2:G2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9"/>
  </sheetPr>
  <dimension ref="A1:O57"/>
  <sheetViews>
    <sheetView showGridLines="0" tabSelected="1" topLeftCell="B1" zoomScaleSheetLayoutView="75" workbookViewId="0">
      <selection activeCell="J13" sqref="J13"/>
    </sheetView>
  </sheetViews>
  <sheetFormatPr defaultColWidth="9" defaultRowHeight="13.2" x14ac:dyDescent="0.25"/>
  <cols>
    <col min="1" max="1" width="0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7" width="12.6640625" style="3" customWidth="1"/>
    <col min="8" max="8" width="12.6640625" style="1" customWidth="1"/>
    <col min="9" max="9" width="12.6640625" style="3" customWidth="1"/>
    <col min="10" max="10" width="6.6640625" style="3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 x14ac:dyDescent="0.25">
      <c r="A1" s="4" t="s">
        <v>2</v>
      </c>
      <c r="B1" s="223" t="s">
        <v>3</v>
      </c>
      <c r="C1" s="223"/>
      <c r="D1" s="223"/>
      <c r="E1" s="223"/>
      <c r="F1" s="223"/>
      <c r="G1" s="223"/>
      <c r="H1" s="223"/>
      <c r="I1" s="223"/>
      <c r="J1" s="223"/>
    </row>
    <row r="2" spans="1:15" ht="23.25" customHeight="1" x14ac:dyDescent="0.25">
      <c r="A2" s="5"/>
      <c r="B2" s="6" t="s">
        <v>4</v>
      </c>
      <c r="C2" s="7"/>
      <c r="D2" s="224" t="s">
        <v>5</v>
      </c>
      <c r="E2" s="224"/>
      <c r="F2" s="224"/>
      <c r="G2" s="224"/>
      <c r="H2" s="224"/>
      <c r="I2" s="224"/>
      <c r="J2" s="224"/>
      <c r="O2" s="8"/>
    </row>
    <row r="3" spans="1:15" ht="23.25" customHeight="1" x14ac:dyDescent="0.25">
      <c r="A3" s="5"/>
      <c r="B3" s="9" t="s">
        <v>6</v>
      </c>
      <c r="C3" s="10"/>
      <c r="D3" s="225" t="s">
        <v>7</v>
      </c>
      <c r="E3" s="225"/>
      <c r="F3" s="225"/>
      <c r="G3" s="225"/>
      <c r="H3" s="225"/>
      <c r="I3" s="225"/>
      <c r="J3" s="225"/>
    </row>
    <row r="4" spans="1:15" ht="23.25" hidden="1" customHeight="1" x14ac:dyDescent="0.25">
      <c r="A4" s="5"/>
      <c r="B4" s="11" t="s">
        <v>8</v>
      </c>
      <c r="C4" s="12"/>
      <c r="D4" s="13"/>
      <c r="E4" s="13"/>
      <c r="F4" s="14"/>
      <c r="G4" s="15"/>
      <c r="H4" s="14"/>
      <c r="I4" s="15"/>
      <c r="J4" s="16"/>
    </row>
    <row r="5" spans="1:15" ht="24" customHeight="1" x14ac:dyDescent="0.25">
      <c r="A5" s="5"/>
      <c r="B5" s="17" t="s">
        <v>9</v>
      </c>
      <c r="C5" s="18"/>
      <c r="D5" s="19"/>
      <c r="E5" s="20"/>
      <c r="F5" s="20"/>
      <c r="G5" s="20"/>
      <c r="H5" s="21" t="s">
        <v>10</v>
      </c>
      <c r="I5" s="19"/>
      <c r="J5" s="22"/>
    </row>
    <row r="6" spans="1:15" ht="15.75" customHeight="1" x14ac:dyDescent="0.25">
      <c r="A6" s="5"/>
      <c r="B6" s="23"/>
      <c r="C6" s="20"/>
      <c r="D6" s="19"/>
      <c r="E6" s="20"/>
      <c r="F6" s="20"/>
      <c r="G6" s="20"/>
      <c r="H6" s="21" t="s">
        <v>11</v>
      </c>
      <c r="I6" s="19"/>
      <c r="J6" s="22"/>
    </row>
    <row r="7" spans="1:15" ht="15.75" customHeight="1" x14ac:dyDescent="0.25">
      <c r="A7" s="5"/>
      <c r="B7" s="24"/>
      <c r="C7" s="25"/>
      <c r="D7" s="26"/>
      <c r="E7" s="27"/>
      <c r="F7" s="27"/>
      <c r="G7" s="27"/>
      <c r="H7" s="28"/>
      <c r="I7" s="27"/>
      <c r="J7" s="29"/>
    </row>
    <row r="8" spans="1:15" ht="24" hidden="1" customHeight="1" x14ac:dyDescent="0.25">
      <c r="A8" s="5"/>
      <c r="B8" s="17" t="s">
        <v>12</v>
      </c>
      <c r="C8" s="18"/>
      <c r="D8" s="30"/>
      <c r="E8" s="18"/>
      <c r="F8" s="18"/>
      <c r="G8" s="31"/>
      <c r="H8" s="21" t="s">
        <v>10</v>
      </c>
      <c r="I8" s="32"/>
      <c r="J8" s="22"/>
    </row>
    <row r="9" spans="1:15" ht="15.75" hidden="1" customHeight="1" x14ac:dyDescent="0.25">
      <c r="A9" s="5"/>
      <c r="B9" s="5"/>
      <c r="C9" s="18"/>
      <c r="D9" s="30"/>
      <c r="E9" s="18"/>
      <c r="F9" s="18"/>
      <c r="G9" s="31"/>
      <c r="H9" s="21" t="s">
        <v>11</v>
      </c>
      <c r="I9" s="32"/>
      <c r="J9" s="22"/>
    </row>
    <row r="10" spans="1:15" ht="15.75" hidden="1" customHeight="1" x14ac:dyDescent="0.25">
      <c r="A10" s="5"/>
      <c r="B10" s="33"/>
      <c r="C10" s="34"/>
      <c r="D10" s="35"/>
      <c r="E10" s="36"/>
      <c r="F10" s="36"/>
      <c r="G10" s="37"/>
      <c r="H10" s="37"/>
      <c r="I10" s="38"/>
      <c r="J10" s="29"/>
    </row>
    <row r="11" spans="1:15" ht="24" customHeight="1" x14ac:dyDescent="0.25">
      <c r="A11" s="5"/>
      <c r="B11" s="17" t="s">
        <v>13</v>
      </c>
      <c r="C11" s="18"/>
      <c r="D11" s="226"/>
      <c r="E11" s="226"/>
      <c r="F11" s="226"/>
      <c r="G11" s="226"/>
      <c r="H11" s="21" t="s">
        <v>10</v>
      </c>
      <c r="I11" s="197"/>
      <c r="J11" s="22"/>
    </row>
    <row r="12" spans="1:15" ht="15.75" customHeight="1" x14ac:dyDescent="0.25">
      <c r="A12" s="5"/>
      <c r="B12" s="23"/>
      <c r="C12" s="20"/>
      <c r="D12" s="227"/>
      <c r="E12" s="227"/>
      <c r="F12" s="227"/>
      <c r="G12" s="227"/>
      <c r="H12" s="21" t="s">
        <v>11</v>
      </c>
      <c r="I12" s="197"/>
      <c r="J12" s="22"/>
    </row>
    <row r="13" spans="1:15" ht="15.75" customHeight="1" x14ac:dyDescent="0.25">
      <c r="A13" s="5"/>
      <c r="B13" s="24"/>
      <c r="C13" s="39"/>
      <c r="D13" s="228"/>
      <c r="E13" s="228"/>
      <c r="F13" s="228"/>
      <c r="G13" s="228"/>
      <c r="H13" s="40"/>
      <c r="I13" s="27"/>
      <c r="J13" s="29"/>
    </row>
    <row r="14" spans="1:15" ht="24" hidden="1" customHeight="1" x14ac:dyDescent="0.25">
      <c r="A14" s="5"/>
      <c r="B14" s="41" t="s">
        <v>14</v>
      </c>
      <c r="C14" s="42"/>
      <c r="D14" s="43"/>
      <c r="E14" s="44"/>
      <c r="F14" s="44"/>
      <c r="G14" s="44"/>
      <c r="H14" s="45"/>
      <c r="I14" s="44"/>
      <c r="J14" s="46"/>
    </row>
    <row r="15" spans="1:15" ht="32.25" customHeight="1" x14ac:dyDescent="0.25">
      <c r="A15" s="5"/>
      <c r="B15" s="33" t="s">
        <v>15</v>
      </c>
      <c r="C15" s="47"/>
      <c r="D15" s="37"/>
      <c r="E15" s="220"/>
      <c r="F15" s="220"/>
      <c r="G15" s="221"/>
      <c r="H15" s="221"/>
      <c r="I15" s="222" t="s">
        <v>16</v>
      </c>
      <c r="J15" s="222"/>
    </row>
    <row r="16" spans="1:15" ht="23.25" customHeight="1" x14ac:dyDescent="0.25">
      <c r="A16" s="48" t="s">
        <v>17</v>
      </c>
      <c r="B16" s="49" t="s">
        <v>17</v>
      </c>
      <c r="C16" s="50"/>
      <c r="D16" s="51"/>
      <c r="E16" s="218"/>
      <c r="F16" s="218"/>
      <c r="G16" s="218"/>
      <c r="H16" s="218"/>
      <c r="I16" s="219">
        <f>SUMIF(F47:F53,A16,I47:I53)+SUMIF(F47:F53,"PSU",I47:I53)</f>
        <v>0</v>
      </c>
      <c r="J16" s="219"/>
    </row>
    <row r="17" spans="1:10" ht="23.25" customHeight="1" x14ac:dyDescent="0.25">
      <c r="A17" s="48" t="s">
        <v>18</v>
      </c>
      <c r="B17" s="49" t="s">
        <v>18</v>
      </c>
      <c r="C17" s="50"/>
      <c r="D17" s="51"/>
      <c r="E17" s="218"/>
      <c r="F17" s="218"/>
      <c r="G17" s="218"/>
      <c r="H17" s="218"/>
      <c r="I17" s="219">
        <f>SUMIF(F47:F53,A17,I47:I53)</f>
        <v>0</v>
      </c>
      <c r="J17" s="219"/>
    </row>
    <row r="18" spans="1:10" ht="23.25" customHeight="1" x14ac:dyDescent="0.25">
      <c r="A18" s="48" t="s">
        <v>19</v>
      </c>
      <c r="B18" s="49" t="s">
        <v>19</v>
      </c>
      <c r="C18" s="50"/>
      <c r="D18" s="51"/>
      <c r="E18" s="218"/>
      <c r="F18" s="218"/>
      <c r="G18" s="218"/>
      <c r="H18" s="218"/>
      <c r="I18" s="219">
        <f>SUMIF(F47:F53,A18,I47:I53)</f>
        <v>0</v>
      </c>
      <c r="J18" s="219"/>
    </row>
    <row r="19" spans="1:10" ht="23.25" customHeight="1" x14ac:dyDescent="0.25">
      <c r="A19" s="48" t="s">
        <v>20</v>
      </c>
      <c r="B19" s="49" t="s">
        <v>21</v>
      </c>
      <c r="C19" s="50"/>
      <c r="D19" s="51"/>
      <c r="E19" s="218"/>
      <c r="F19" s="218"/>
      <c r="G19" s="218"/>
      <c r="H19" s="218"/>
      <c r="I19" s="219">
        <f>SUMIF(F47:F53,A19,I47:I53)</f>
        <v>0</v>
      </c>
      <c r="J19" s="219"/>
    </row>
    <row r="20" spans="1:10" ht="23.25" customHeight="1" x14ac:dyDescent="0.25">
      <c r="A20" s="48" t="s">
        <v>22</v>
      </c>
      <c r="B20" s="49" t="s">
        <v>23</v>
      </c>
      <c r="C20" s="50"/>
      <c r="D20" s="51"/>
      <c r="E20" s="218"/>
      <c r="F20" s="218"/>
      <c r="G20" s="218"/>
      <c r="H20" s="218"/>
      <c r="I20" s="219">
        <f>SUMIF(F47:F53,A20,I47:I53)</f>
        <v>0</v>
      </c>
      <c r="J20" s="219"/>
    </row>
    <row r="21" spans="1:10" ht="23.25" customHeight="1" x14ac:dyDescent="0.25">
      <c r="A21" s="5"/>
      <c r="B21" s="52" t="s">
        <v>16</v>
      </c>
      <c r="C21" s="53"/>
      <c r="D21" s="54"/>
      <c r="E21" s="214"/>
      <c r="F21" s="214"/>
      <c r="G21" s="214"/>
      <c r="H21" s="214"/>
      <c r="I21" s="215">
        <f>SUM(I16:J20)</f>
        <v>0</v>
      </c>
      <c r="J21" s="215"/>
    </row>
    <row r="22" spans="1:10" ht="33" customHeight="1" x14ac:dyDescent="0.25">
      <c r="A22" s="5"/>
      <c r="B22" s="55" t="s">
        <v>24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25">
      <c r="A23" s="5"/>
      <c r="B23" s="60" t="s">
        <v>25</v>
      </c>
      <c r="C23" s="50"/>
      <c r="D23" s="51"/>
      <c r="E23" s="61">
        <v>15</v>
      </c>
      <c r="F23" s="57" t="s">
        <v>26</v>
      </c>
      <c r="G23" s="216">
        <f>ZakladDPHSniVypocet</f>
        <v>0</v>
      </c>
      <c r="H23" s="216"/>
      <c r="I23" s="216"/>
      <c r="J23" s="59" t="str">
        <f t="shared" ref="J23:J28" si="0">Mena</f>
        <v>CZK</v>
      </c>
    </row>
    <row r="24" spans="1:10" ht="23.25" customHeight="1" x14ac:dyDescent="0.25">
      <c r="A24" s="5"/>
      <c r="B24" s="60" t="s">
        <v>27</v>
      </c>
      <c r="C24" s="50"/>
      <c r="D24" s="51"/>
      <c r="E24" s="61">
        <f>SazbaDPH1</f>
        <v>15</v>
      </c>
      <c r="F24" s="57" t="s">
        <v>26</v>
      </c>
      <c r="G24" s="217">
        <f>ZakladDPHSni*SazbaDPH1/100</f>
        <v>0</v>
      </c>
      <c r="H24" s="217"/>
      <c r="I24" s="217"/>
      <c r="J24" s="59" t="str">
        <f t="shared" si="0"/>
        <v>CZK</v>
      </c>
    </row>
    <row r="25" spans="1:10" ht="23.25" customHeight="1" x14ac:dyDescent="0.25">
      <c r="A25" s="5"/>
      <c r="B25" s="60" t="s">
        <v>28</v>
      </c>
      <c r="C25" s="50"/>
      <c r="D25" s="51"/>
      <c r="E25" s="61">
        <v>21</v>
      </c>
      <c r="F25" s="57" t="s">
        <v>26</v>
      </c>
      <c r="G25" s="216">
        <f>ZakladDPHZaklVypocet</f>
        <v>0</v>
      </c>
      <c r="H25" s="216"/>
      <c r="I25" s="216"/>
      <c r="J25" s="59" t="str">
        <f t="shared" si="0"/>
        <v>CZK</v>
      </c>
    </row>
    <row r="26" spans="1:10" ht="23.25" customHeight="1" x14ac:dyDescent="0.25">
      <c r="A26" s="5"/>
      <c r="B26" s="62" t="s">
        <v>29</v>
      </c>
      <c r="C26" s="63"/>
      <c r="D26" s="64"/>
      <c r="E26" s="65">
        <f>SazbaDPH2</f>
        <v>21</v>
      </c>
      <c r="F26" s="66" t="s">
        <v>26</v>
      </c>
      <c r="G26" s="208">
        <f>ZakladDPHZakl*SazbaDPH2/100</f>
        <v>0</v>
      </c>
      <c r="H26" s="208"/>
      <c r="I26" s="208"/>
      <c r="J26" s="67" t="str">
        <f t="shared" si="0"/>
        <v>CZK</v>
      </c>
    </row>
    <row r="27" spans="1:10" ht="23.25" customHeight="1" x14ac:dyDescent="0.25">
      <c r="A27" s="5"/>
      <c r="B27" s="17" t="s">
        <v>30</v>
      </c>
      <c r="C27" s="68"/>
      <c r="D27" s="69"/>
      <c r="E27" s="68"/>
      <c r="F27" s="70"/>
      <c r="G27" s="209">
        <f>0</f>
        <v>0</v>
      </c>
      <c r="H27" s="209"/>
      <c r="I27" s="209"/>
      <c r="J27" s="71" t="str">
        <f t="shared" si="0"/>
        <v>CZK</v>
      </c>
    </row>
    <row r="28" spans="1:10" ht="27.75" hidden="1" customHeight="1" x14ac:dyDescent="0.25">
      <c r="A28" s="5"/>
      <c r="B28" s="72" t="s">
        <v>31</v>
      </c>
      <c r="C28" s="73"/>
      <c r="D28" s="73"/>
      <c r="E28" s="74"/>
      <c r="F28" s="75"/>
      <c r="G28" s="210">
        <f>ZakladDPHSniVypocet+ZakladDPHZaklVypocet</f>
        <v>0</v>
      </c>
      <c r="H28" s="210"/>
      <c r="I28" s="210"/>
      <c r="J28" s="76" t="str">
        <f t="shared" si="0"/>
        <v>CZK</v>
      </c>
    </row>
    <row r="29" spans="1:10" ht="27.75" customHeight="1" x14ac:dyDescent="0.25">
      <c r="A29" s="5"/>
      <c r="B29" s="72" t="s">
        <v>32</v>
      </c>
      <c r="C29" s="77"/>
      <c r="D29" s="77"/>
      <c r="E29" s="77"/>
      <c r="F29" s="77"/>
      <c r="G29" s="211">
        <f>ZakladDPHSni+DPHSni+ZakladDPHZakl+DPHZakl+Zaokrouhleni</f>
        <v>0</v>
      </c>
      <c r="H29" s="211"/>
      <c r="I29" s="211"/>
      <c r="J29" s="78" t="s">
        <v>33</v>
      </c>
    </row>
    <row r="30" spans="1:10" ht="12.75" customHeight="1" x14ac:dyDescent="0.25">
      <c r="A30" s="5"/>
      <c r="B30" s="5"/>
      <c r="C30" s="18"/>
      <c r="D30" s="18"/>
      <c r="E30" s="18"/>
      <c r="F30" s="18"/>
      <c r="G30" s="31"/>
      <c r="H30" s="18"/>
      <c r="I30" s="31"/>
      <c r="J30" s="79"/>
    </row>
    <row r="31" spans="1:10" ht="30" customHeight="1" x14ac:dyDescent="0.25">
      <c r="A31" s="5"/>
      <c r="B31" s="5"/>
      <c r="C31" s="18"/>
      <c r="D31" s="18"/>
      <c r="E31" s="18"/>
      <c r="F31" s="18"/>
      <c r="G31" s="31"/>
      <c r="H31" s="18"/>
      <c r="I31" s="31"/>
      <c r="J31" s="79"/>
    </row>
    <row r="32" spans="1:10" ht="18.75" customHeight="1" x14ac:dyDescent="0.25">
      <c r="A32" s="5"/>
      <c r="B32" s="80"/>
      <c r="C32" s="81" t="s">
        <v>34</v>
      </c>
      <c r="D32" s="82"/>
      <c r="E32" s="82"/>
      <c r="F32" s="81" t="s">
        <v>35</v>
      </c>
      <c r="G32" s="82"/>
      <c r="H32" s="83"/>
      <c r="I32" s="82"/>
      <c r="J32" s="79"/>
    </row>
    <row r="33" spans="1:10" ht="47.25" customHeight="1" x14ac:dyDescent="0.25">
      <c r="A33" s="5"/>
      <c r="B33" s="5"/>
      <c r="C33" s="18"/>
      <c r="D33" s="18"/>
      <c r="E33" s="18"/>
      <c r="F33" s="18"/>
      <c r="G33" s="31"/>
      <c r="H33" s="18"/>
      <c r="I33" s="31"/>
      <c r="J33" s="79"/>
    </row>
    <row r="34" spans="1:10" s="2" customFormat="1" ht="18.75" customHeight="1" x14ac:dyDescent="0.25">
      <c r="A34" s="84"/>
      <c r="B34" s="84"/>
      <c r="C34" s="85"/>
      <c r="D34" s="86"/>
      <c r="E34" s="86"/>
      <c r="F34" s="85"/>
      <c r="G34" s="87"/>
      <c r="H34" s="86"/>
      <c r="I34" s="87"/>
      <c r="J34" s="88"/>
    </row>
    <row r="35" spans="1:10" ht="12.75" customHeight="1" x14ac:dyDescent="0.25">
      <c r="A35" s="5"/>
      <c r="B35" s="5"/>
      <c r="C35" s="18"/>
      <c r="D35" s="212" t="s">
        <v>36</v>
      </c>
      <c r="E35" s="212"/>
      <c r="F35" s="18"/>
      <c r="G35" s="31"/>
      <c r="H35" s="89" t="s">
        <v>37</v>
      </c>
      <c r="I35" s="31"/>
      <c r="J35" s="79"/>
    </row>
    <row r="36" spans="1:10" ht="13.5" customHeight="1" x14ac:dyDescent="0.25">
      <c r="A36" s="90"/>
      <c r="B36" s="90"/>
      <c r="C36" s="91"/>
      <c r="D36" s="91"/>
      <c r="E36" s="91"/>
      <c r="F36" s="91"/>
      <c r="G36" s="92"/>
      <c r="H36" s="91"/>
      <c r="I36" s="92"/>
      <c r="J36" s="93"/>
    </row>
    <row r="37" spans="1:10" ht="27" hidden="1" customHeight="1" x14ac:dyDescent="0.3">
      <c r="B37" s="94" t="s">
        <v>38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5">
      <c r="A38" s="97" t="s">
        <v>39</v>
      </c>
      <c r="B38" s="98" t="s">
        <v>40</v>
      </c>
      <c r="C38" s="99" t="s">
        <v>41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42</v>
      </c>
      <c r="I38" s="102" t="s">
        <v>43</v>
      </c>
      <c r="J38" s="103" t="s">
        <v>26</v>
      </c>
    </row>
    <row r="39" spans="1:10" ht="25.5" hidden="1" customHeight="1" x14ac:dyDescent="0.25">
      <c r="A39" s="97">
        <v>1</v>
      </c>
      <c r="B39" s="104" t="s">
        <v>44</v>
      </c>
      <c r="C39" s="213" t="s">
        <v>45</v>
      </c>
      <c r="D39" s="213"/>
      <c r="E39" s="213"/>
      <c r="F39" s="105">
        <f>'Rozpočet Pol'!AC190</f>
        <v>0</v>
      </c>
      <c r="G39" s="106">
        <f>'Rozpočet Pol'!AD190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7"/>
      <c r="B40" s="204" t="s">
        <v>46</v>
      </c>
      <c r="C40" s="204"/>
      <c r="D40" s="204"/>
      <c r="E40" s="204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111">
        <f>SUMIF(A39:A39,"=1",J39:J39)</f>
        <v>0</v>
      </c>
    </row>
    <row r="44" spans="1:10" ht="15.6" x14ac:dyDescent="0.3">
      <c r="B44" s="112" t="s">
        <v>47</v>
      </c>
    </row>
    <row r="46" spans="1:10" ht="25.5" customHeight="1" x14ac:dyDescent="0.25">
      <c r="A46" s="113"/>
      <c r="B46" s="114" t="s">
        <v>40</v>
      </c>
      <c r="C46" s="114" t="s">
        <v>41</v>
      </c>
      <c r="D46" s="115"/>
      <c r="E46" s="115"/>
      <c r="F46" s="116" t="s">
        <v>48</v>
      </c>
      <c r="G46" s="116"/>
      <c r="H46" s="116"/>
      <c r="I46" s="205" t="s">
        <v>16</v>
      </c>
      <c r="J46" s="205"/>
    </row>
    <row r="47" spans="1:10" ht="25.5" customHeight="1" x14ac:dyDescent="0.25">
      <c r="A47" s="117"/>
      <c r="B47" s="118" t="s">
        <v>49</v>
      </c>
      <c r="C47" s="206" t="s">
        <v>50</v>
      </c>
      <c r="D47" s="206"/>
      <c r="E47" s="206"/>
      <c r="F47" s="119" t="s">
        <v>17</v>
      </c>
      <c r="G47" s="120"/>
      <c r="H47" s="120"/>
      <c r="I47" s="207">
        <f>'Rozpočet Pol'!G8</f>
        <v>0</v>
      </c>
      <c r="J47" s="207"/>
    </row>
    <row r="48" spans="1:10" ht="25.5" customHeight="1" x14ac:dyDescent="0.25">
      <c r="A48" s="117"/>
      <c r="B48" s="121" t="s">
        <v>51</v>
      </c>
      <c r="C48" s="199" t="s">
        <v>52</v>
      </c>
      <c r="D48" s="199"/>
      <c r="E48" s="199"/>
      <c r="F48" s="122" t="s">
        <v>17</v>
      </c>
      <c r="G48" s="123"/>
      <c r="H48" s="123"/>
      <c r="I48" s="200">
        <f>'Rozpočet Pol'!G79</f>
        <v>0</v>
      </c>
      <c r="J48" s="200"/>
    </row>
    <row r="49" spans="1:10" ht="25.5" customHeight="1" x14ac:dyDescent="0.25">
      <c r="A49" s="117"/>
      <c r="B49" s="121" t="s">
        <v>53</v>
      </c>
      <c r="C49" s="199" t="s">
        <v>54</v>
      </c>
      <c r="D49" s="199"/>
      <c r="E49" s="199"/>
      <c r="F49" s="122" t="s">
        <v>17</v>
      </c>
      <c r="G49" s="123"/>
      <c r="H49" s="123"/>
      <c r="I49" s="200">
        <f>'Rozpočet Pol'!G153</f>
        <v>0</v>
      </c>
      <c r="J49" s="200"/>
    </row>
    <row r="50" spans="1:10" ht="25.5" customHeight="1" x14ac:dyDescent="0.25">
      <c r="A50" s="117"/>
      <c r="B50" s="121" t="s">
        <v>55</v>
      </c>
      <c r="C50" s="199" t="s">
        <v>56</v>
      </c>
      <c r="D50" s="199"/>
      <c r="E50" s="199"/>
      <c r="F50" s="122" t="s">
        <v>17</v>
      </c>
      <c r="G50" s="123"/>
      <c r="H50" s="123"/>
      <c r="I50" s="200">
        <f>'Rozpočet Pol'!G158</f>
        <v>0</v>
      </c>
      <c r="J50" s="200"/>
    </row>
    <row r="51" spans="1:10" ht="25.5" customHeight="1" x14ac:dyDescent="0.25">
      <c r="A51" s="117"/>
      <c r="B51" s="121" t="s">
        <v>57</v>
      </c>
      <c r="C51" s="199" t="s">
        <v>58</v>
      </c>
      <c r="D51" s="199"/>
      <c r="E51" s="199"/>
      <c r="F51" s="122" t="s">
        <v>17</v>
      </c>
      <c r="G51" s="123"/>
      <c r="H51" s="123"/>
      <c r="I51" s="200">
        <f>'Rozpočet Pol'!G161</f>
        <v>0</v>
      </c>
      <c r="J51" s="200"/>
    </row>
    <row r="52" spans="1:10" ht="25.5" customHeight="1" x14ac:dyDescent="0.25">
      <c r="A52" s="117"/>
      <c r="B52" s="121" t="s">
        <v>59</v>
      </c>
      <c r="C52" s="199" t="s">
        <v>60</v>
      </c>
      <c r="D52" s="199"/>
      <c r="E52" s="199"/>
      <c r="F52" s="122" t="s">
        <v>17</v>
      </c>
      <c r="G52" s="123"/>
      <c r="H52" s="123"/>
      <c r="I52" s="200">
        <f>'Rozpočet Pol'!G176</f>
        <v>0</v>
      </c>
      <c r="J52" s="200"/>
    </row>
    <row r="53" spans="1:10" ht="25.5" customHeight="1" x14ac:dyDescent="0.25">
      <c r="A53" s="117"/>
      <c r="B53" s="124" t="s">
        <v>61</v>
      </c>
      <c r="C53" s="201" t="s">
        <v>62</v>
      </c>
      <c r="D53" s="201"/>
      <c r="E53" s="201"/>
      <c r="F53" s="125" t="s">
        <v>18</v>
      </c>
      <c r="G53" s="126"/>
      <c r="H53" s="126"/>
      <c r="I53" s="202">
        <f>'Rozpočet Pol'!G182</f>
        <v>0</v>
      </c>
      <c r="J53" s="202"/>
    </row>
    <row r="54" spans="1:10" ht="25.5" customHeight="1" x14ac:dyDescent="0.25">
      <c r="A54" s="127"/>
      <c r="B54" s="128" t="s">
        <v>43</v>
      </c>
      <c r="C54" s="128"/>
      <c r="D54" s="129"/>
      <c r="E54" s="129"/>
      <c r="F54" s="130"/>
      <c r="G54" s="131"/>
      <c r="H54" s="131"/>
      <c r="I54" s="203">
        <f>SUM(I47:I53)</f>
        <v>0</v>
      </c>
      <c r="J54" s="203"/>
    </row>
    <row r="55" spans="1:10" x14ac:dyDescent="0.25">
      <c r="F55" s="132"/>
      <c r="G55" s="133"/>
      <c r="H55" s="132"/>
      <c r="I55" s="133"/>
      <c r="J55" s="133"/>
    </row>
    <row r="56" spans="1:10" x14ac:dyDescent="0.25">
      <c r="F56" s="132"/>
      <c r="G56" s="133"/>
      <c r="H56" s="132"/>
      <c r="I56" s="133"/>
      <c r="J56" s="133"/>
    </row>
    <row r="57" spans="1:10" x14ac:dyDescent="0.25">
      <c r="F57" s="132"/>
      <c r="G57" s="133"/>
      <c r="H57" s="132"/>
      <c r="I57" s="133"/>
      <c r="J57" s="133"/>
    </row>
  </sheetData>
  <sheetProtection algorithmName="SHA-512" hashValue="/NDUkGuOYBQu8Yj3pQQptV7mJF08Ii7/2CISVjmXlQaCtZvHGYCHuxKb0aSL5QJmsbp3AA99xQBOdPDTOgLAdg==" saltValue="QtTvKWiIOZgfZDrkdVzOig==" spinCount="100000" sheet="1"/>
  <mergeCells count="53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B40:E40"/>
    <mergeCell ref="I46:J46"/>
    <mergeCell ref="C47:E47"/>
    <mergeCell ref="I47:J47"/>
    <mergeCell ref="C48:E48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C53:E53"/>
    <mergeCell ref="I53:J53"/>
    <mergeCell ref="I54:J54"/>
  </mergeCells>
  <pageMargins left="0.39374999999999999" right="0.19652777777777777" top="0.59027777777777779" bottom="0.39305555555555555" header="0.51180555555555551" footer="0.19652777777777777"/>
  <pageSetup paperSize="9" firstPageNumber="0" orientation="portrait" horizontalDpi="300" verticalDpi="300" r:id="rId1"/>
  <headerFooter alignWithMargins="0">
    <oddFooter>&amp;L&amp;"Arial CE,Běžné"&amp;9Zpracováno programem RTS Stavitel +,  © RTS, a.s.&amp;R&amp;"Arial CE,Běžné"&amp;9Stránka &amp;P z &amp;N</oddFooter>
  </headerFooter>
  <rowBreaks count="1" manualBreakCount="1">
    <brk id="3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9"/>
  </sheetPr>
  <dimension ref="A1:G5"/>
  <sheetViews>
    <sheetView showGridLines="0" workbookViewId="0">
      <selection activeCell="A5" sqref="A5"/>
    </sheetView>
  </sheetViews>
  <sheetFormatPr defaultColWidth="9.109375" defaultRowHeight="13.2" x14ac:dyDescent="0.25"/>
  <cols>
    <col min="1" max="1" width="4.33203125" style="134" customWidth="1"/>
    <col min="2" max="2" width="14.44140625" style="134" customWidth="1"/>
    <col min="3" max="3" width="38.33203125" style="135" customWidth="1"/>
    <col min="4" max="4" width="4.5546875" style="134" customWidth="1"/>
    <col min="5" max="5" width="10.5546875" style="134" customWidth="1"/>
    <col min="6" max="6" width="9.88671875" style="134" customWidth="1"/>
    <col min="7" max="7" width="12.6640625" style="134" customWidth="1"/>
    <col min="8" max="16384" width="9.109375" style="134"/>
  </cols>
  <sheetData>
    <row r="1" spans="1:7" ht="15.6" x14ac:dyDescent="0.25">
      <c r="A1" s="229" t="s">
        <v>63</v>
      </c>
      <c r="B1" s="229"/>
      <c r="C1" s="229"/>
      <c r="D1" s="229"/>
      <c r="E1" s="229"/>
      <c r="F1" s="229"/>
      <c r="G1" s="229"/>
    </row>
    <row r="2" spans="1:7" ht="24.9" customHeight="1" x14ac:dyDescent="0.25">
      <c r="A2" s="136" t="s">
        <v>64</v>
      </c>
      <c r="B2" s="137"/>
      <c r="C2" s="230"/>
      <c r="D2" s="230"/>
      <c r="E2" s="230"/>
      <c r="F2" s="230"/>
      <c r="G2" s="230"/>
    </row>
    <row r="3" spans="1:7" ht="24.9" hidden="1" customHeight="1" x14ac:dyDescent="0.25">
      <c r="A3" s="136" t="s">
        <v>65</v>
      </c>
      <c r="B3" s="137"/>
      <c r="C3" s="230"/>
      <c r="D3" s="230"/>
      <c r="E3" s="230"/>
      <c r="F3" s="230"/>
      <c r="G3" s="230"/>
    </row>
    <row r="4" spans="1:7" ht="24.9" hidden="1" customHeight="1" x14ac:dyDescent="0.25">
      <c r="A4" s="136" t="s">
        <v>66</v>
      </c>
      <c r="B4" s="137"/>
      <c r="C4" s="230"/>
      <c r="D4" s="230"/>
      <c r="E4" s="230"/>
      <c r="F4" s="230"/>
      <c r="G4" s="230"/>
    </row>
    <row r="5" spans="1:7" hidden="1" x14ac:dyDescent="0.25">
      <c r="B5" s="138"/>
      <c r="C5" s="139"/>
      <c r="D5" s="140"/>
    </row>
  </sheetData>
  <sheetProtection selectLockedCells="1" selectUnlockedCells="1"/>
  <mergeCells count="4">
    <mergeCell ref="A1:G1"/>
    <mergeCell ref="C2:G2"/>
    <mergeCell ref="C3:G3"/>
    <mergeCell ref="C4:G4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/>
  <headerFooter alignWithMargins="0">
    <oddFooter>&amp;L&amp;"Arial CE,Běžné"&amp;9Zpracováno programem RTS Stavitel +,  © RTS, a.s.&amp;RStrana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200"/>
  <sheetViews>
    <sheetView showGridLines="0" workbookViewId="0">
      <selection activeCell="V11" sqref="V11"/>
    </sheetView>
  </sheetViews>
  <sheetFormatPr defaultColWidth="8.6640625" defaultRowHeight="13.2" outlineLevelRow="1" x14ac:dyDescent="0.25"/>
  <cols>
    <col min="1" max="1" width="4.33203125" style="1" customWidth="1"/>
    <col min="2" max="2" width="14.44140625" style="141" customWidth="1"/>
    <col min="3" max="3" width="38.33203125" style="141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21" width="0" style="1" hidden="1" customWidth="1"/>
    <col min="22" max="28" width="8.6640625" style="1"/>
    <col min="29" max="39" width="0" style="1" hidden="1" customWidth="1"/>
    <col min="40" max="16384" width="8.6640625" style="1"/>
  </cols>
  <sheetData>
    <row r="1" spans="1:60" ht="15.75" customHeight="1" x14ac:dyDescent="0.3">
      <c r="A1" s="231" t="s">
        <v>63</v>
      </c>
      <c r="B1" s="231"/>
      <c r="C1" s="231"/>
      <c r="D1" s="231"/>
      <c r="E1" s="231"/>
      <c r="F1" s="231"/>
      <c r="G1" s="231"/>
      <c r="AE1" s="1" t="s">
        <v>67</v>
      </c>
    </row>
    <row r="2" spans="1:60" ht="24.9" customHeight="1" x14ac:dyDescent="0.25">
      <c r="A2" s="136" t="s">
        <v>68</v>
      </c>
      <c r="B2" s="137"/>
      <c r="C2" s="232" t="s">
        <v>5</v>
      </c>
      <c r="D2" s="232"/>
      <c r="E2" s="232"/>
      <c r="F2" s="232"/>
      <c r="G2" s="232"/>
      <c r="AE2" s="1" t="s">
        <v>69</v>
      </c>
    </row>
    <row r="3" spans="1:60" ht="24.9" customHeight="1" x14ac:dyDescent="0.25">
      <c r="A3" s="136" t="s">
        <v>65</v>
      </c>
      <c r="B3" s="137"/>
      <c r="C3" s="232" t="s">
        <v>7</v>
      </c>
      <c r="D3" s="232"/>
      <c r="E3" s="232"/>
      <c r="F3" s="232"/>
      <c r="G3" s="232"/>
      <c r="AE3" s="1" t="s">
        <v>70</v>
      </c>
    </row>
    <row r="4" spans="1:60" ht="24.9" customHeight="1" x14ac:dyDescent="0.25">
      <c r="A4" s="136" t="s">
        <v>66</v>
      </c>
      <c r="B4" s="137"/>
      <c r="C4" s="232"/>
      <c r="D4" s="232"/>
      <c r="E4" s="232"/>
      <c r="F4" s="232"/>
      <c r="G4" s="232"/>
      <c r="AE4" s="1" t="s">
        <v>71</v>
      </c>
    </row>
    <row r="5" spans="1:60" x14ac:dyDescent="0.25">
      <c r="A5" s="142" t="s">
        <v>72</v>
      </c>
      <c r="B5" s="143"/>
      <c r="C5" s="144"/>
      <c r="D5" s="145"/>
      <c r="E5" s="145"/>
      <c r="F5" s="145"/>
      <c r="G5" s="146"/>
      <c r="AE5" s="1" t="s">
        <v>73</v>
      </c>
    </row>
    <row r="7" spans="1:60" ht="39.6" x14ac:dyDescent="0.25">
      <c r="A7" s="147" t="s">
        <v>74</v>
      </c>
      <c r="B7" s="148" t="s">
        <v>75</v>
      </c>
      <c r="C7" s="148" t="s">
        <v>76</v>
      </c>
      <c r="D7" s="147" t="s">
        <v>77</v>
      </c>
      <c r="E7" s="147" t="s">
        <v>78</v>
      </c>
      <c r="F7" s="149" t="s">
        <v>79</v>
      </c>
      <c r="G7" s="147" t="s">
        <v>16</v>
      </c>
      <c r="H7" s="150" t="s">
        <v>80</v>
      </c>
      <c r="I7" s="150" t="s">
        <v>81</v>
      </c>
      <c r="J7" s="150" t="s">
        <v>82</v>
      </c>
      <c r="K7" s="150" t="s">
        <v>83</v>
      </c>
      <c r="L7" s="150" t="s">
        <v>84</v>
      </c>
      <c r="M7" s="150" t="s">
        <v>85</v>
      </c>
      <c r="N7" s="150" t="s">
        <v>86</v>
      </c>
      <c r="O7" s="150" t="s">
        <v>87</v>
      </c>
      <c r="P7" s="150" t="s">
        <v>88</v>
      </c>
      <c r="Q7" s="150" t="s">
        <v>89</v>
      </c>
      <c r="R7" s="150" t="s">
        <v>90</v>
      </c>
      <c r="S7" s="150" t="s">
        <v>91</v>
      </c>
      <c r="T7" s="150" t="s">
        <v>92</v>
      </c>
      <c r="U7" s="150" t="s">
        <v>93</v>
      </c>
    </row>
    <row r="8" spans="1:60" x14ac:dyDescent="0.25">
      <c r="A8" s="151" t="s">
        <v>94</v>
      </c>
      <c r="B8" s="152" t="s">
        <v>49</v>
      </c>
      <c r="C8" s="153" t="s">
        <v>50</v>
      </c>
      <c r="D8" s="154"/>
      <c r="E8" s="155"/>
      <c r="F8" s="156"/>
      <c r="G8" s="156">
        <f>SUMIF(AE9:AE78,"&lt;&gt;NOR",G9:G78)</f>
        <v>0</v>
      </c>
      <c r="H8" s="156"/>
      <c r="I8" s="156">
        <f>SUM(I9:I78)</f>
        <v>0</v>
      </c>
      <c r="J8" s="156"/>
      <c r="K8" s="156">
        <f>SUM(K9:K78)</f>
        <v>0</v>
      </c>
      <c r="L8" s="156"/>
      <c r="M8" s="156">
        <f>SUM(M9:M78)</f>
        <v>0</v>
      </c>
      <c r="N8" s="157"/>
      <c r="O8" s="157">
        <f>SUM(O9:O78)</f>
        <v>0</v>
      </c>
      <c r="P8" s="157"/>
      <c r="Q8" s="157">
        <f>SUM(Q9:Q78)</f>
        <v>60.448300000000003</v>
      </c>
      <c r="R8" s="157"/>
      <c r="S8" s="157"/>
      <c r="T8" s="151"/>
      <c r="U8" s="157">
        <f>SUM(U9:U78)</f>
        <v>97.929999999999993</v>
      </c>
      <c r="AE8" s="1" t="s">
        <v>95</v>
      </c>
    </row>
    <row r="9" spans="1:60" outlineLevel="1" x14ac:dyDescent="0.25">
      <c r="A9" s="158">
        <v>1</v>
      </c>
      <c r="B9" s="159" t="s">
        <v>96</v>
      </c>
      <c r="C9" s="160" t="s">
        <v>97</v>
      </c>
      <c r="D9" s="161" t="s">
        <v>98</v>
      </c>
      <c r="E9" s="162">
        <v>168.85</v>
      </c>
      <c r="F9" s="235">
        <f>H9+J9</f>
        <v>0</v>
      </c>
      <c r="G9" s="163">
        <f>ROUND(E9*F9,2)</f>
        <v>0</v>
      </c>
      <c r="H9" s="164"/>
      <c r="I9" s="163">
        <f>ROUND(E9*H9,2)</f>
        <v>0</v>
      </c>
      <c r="J9" s="164"/>
      <c r="K9" s="163">
        <f>ROUND(E9*J9,2)</f>
        <v>0</v>
      </c>
      <c r="L9" s="163">
        <v>21</v>
      </c>
      <c r="M9" s="163">
        <f>G9*(1+L9/100)</f>
        <v>0</v>
      </c>
      <c r="N9" s="165">
        <v>0</v>
      </c>
      <c r="O9" s="165">
        <f>ROUND(E9*N9,5)</f>
        <v>0</v>
      </c>
      <c r="P9" s="165">
        <v>0.13800000000000001</v>
      </c>
      <c r="Q9" s="165">
        <f>ROUND(E9*P9,5)</f>
        <v>23.301300000000001</v>
      </c>
      <c r="R9" s="165"/>
      <c r="S9" s="165"/>
      <c r="T9" s="166">
        <v>0.16</v>
      </c>
      <c r="U9" s="165">
        <f>ROUND(E9*T9,2)</f>
        <v>27.02</v>
      </c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99</v>
      </c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5">
      <c r="A10" s="158"/>
      <c r="B10" s="159"/>
      <c r="C10" s="168" t="s">
        <v>100</v>
      </c>
      <c r="D10" s="169"/>
      <c r="E10" s="170"/>
      <c r="F10" s="163"/>
      <c r="G10" s="163"/>
      <c r="H10" s="163"/>
      <c r="I10" s="163"/>
      <c r="J10" s="163"/>
      <c r="K10" s="163"/>
      <c r="L10" s="163"/>
      <c r="M10" s="163"/>
      <c r="N10" s="165"/>
      <c r="O10" s="165"/>
      <c r="P10" s="165"/>
      <c r="Q10" s="165"/>
      <c r="R10" s="165"/>
      <c r="S10" s="165"/>
      <c r="T10" s="166"/>
      <c r="U10" s="165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101</v>
      </c>
      <c r="AF10" s="167">
        <v>0</v>
      </c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5">
      <c r="A11" s="158"/>
      <c r="B11" s="159"/>
      <c r="C11" s="168" t="s">
        <v>102</v>
      </c>
      <c r="D11" s="169"/>
      <c r="E11" s="170"/>
      <c r="F11" s="163"/>
      <c r="G11" s="163"/>
      <c r="H11" s="163"/>
      <c r="I11" s="163"/>
      <c r="J11" s="163"/>
      <c r="K11" s="163"/>
      <c r="L11" s="163"/>
      <c r="M11" s="163"/>
      <c r="N11" s="165"/>
      <c r="O11" s="165"/>
      <c r="P11" s="165"/>
      <c r="Q11" s="165"/>
      <c r="R11" s="165"/>
      <c r="S11" s="165"/>
      <c r="T11" s="166"/>
      <c r="U11" s="165"/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101</v>
      </c>
      <c r="AF11" s="167">
        <v>0</v>
      </c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5">
      <c r="A12" s="158"/>
      <c r="B12" s="159"/>
      <c r="C12" s="168" t="s">
        <v>103</v>
      </c>
      <c r="D12" s="169"/>
      <c r="E12" s="170">
        <v>168.85</v>
      </c>
      <c r="F12" s="163"/>
      <c r="G12" s="163"/>
      <c r="H12" s="163"/>
      <c r="I12" s="163"/>
      <c r="J12" s="163"/>
      <c r="K12" s="163"/>
      <c r="L12" s="163"/>
      <c r="M12" s="163"/>
      <c r="N12" s="165"/>
      <c r="O12" s="165"/>
      <c r="P12" s="165"/>
      <c r="Q12" s="165"/>
      <c r="R12" s="165"/>
      <c r="S12" s="165"/>
      <c r="T12" s="166"/>
      <c r="U12" s="165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101</v>
      </c>
      <c r="AF12" s="167">
        <v>0</v>
      </c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5">
      <c r="A13" s="158"/>
      <c r="B13" s="159"/>
      <c r="C13" s="171" t="s">
        <v>104</v>
      </c>
      <c r="D13" s="172"/>
      <c r="E13" s="173">
        <v>168.85</v>
      </c>
      <c r="F13" s="163"/>
      <c r="G13" s="163"/>
      <c r="H13" s="163"/>
      <c r="I13" s="163"/>
      <c r="J13" s="163"/>
      <c r="K13" s="163"/>
      <c r="L13" s="163"/>
      <c r="M13" s="163"/>
      <c r="N13" s="165"/>
      <c r="O13" s="165"/>
      <c r="P13" s="165"/>
      <c r="Q13" s="165"/>
      <c r="R13" s="165"/>
      <c r="S13" s="165"/>
      <c r="T13" s="166"/>
      <c r="U13" s="165"/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101</v>
      </c>
      <c r="AF13" s="167">
        <v>1</v>
      </c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5">
      <c r="A14" s="158">
        <v>2</v>
      </c>
      <c r="B14" s="159" t="s">
        <v>105</v>
      </c>
      <c r="C14" s="160" t="s">
        <v>106</v>
      </c>
      <c r="D14" s="161" t="s">
        <v>98</v>
      </c>
      <c r="E14" s="162">
        <v>168.85</v>
      </c>
      <c r="F14" s="235">
        <f>H14+J14</f>
        <v>0</v>
      </c>
      <c r="G14" s="163">
        <f>ROUND(E14*F14,2)</f>
        <v>0</v>
      </c>
      <c r="H14" s="164"/>
      <c r="I14" s="163">
        <f>ROUND(E14*H14,2)</f>
        <v>0</v>
      </c>
      <c r="J14" s="164"/>
      <c r="K14" s="163">
        <f>ROUND(E14*J14,2)</f>
        <v>0</v>
      </c>
      <c r="L14" s="163">
        <v>21</v>
      </c>
      <c r="M14" s="163">
        <f>G14*(1+L14/100)</f>
        <v>0</v>
      </c>
      <c r="N14" s="165">
        <v>0</v>
      </c>
      <c r="O14" s="165">
        <f>ROUND(E14*N14,5)</f>
        <v>0</v>
      </c>
      <c r="P14" s="165">
        <v>0.22</v>
      </c>
      <c r="Q14" s="165">
        <f>ROUND(E14*P14,5)</f>
        <v>37.146999999999998</v>
      </c>
      <c r="R14" s="165"/>
      <c r="S14" s="165"/>
      <c r="T14" s="166">
        <v>4.9000000000000002E-2</v>
      </c>
      <c r="U14" s="165">
        <f>ROUND(E14*T14,2)</f>
        <v>8.27</v>
      </c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99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 x14ac:dyDescent="0.25">
      <c r="A15" s="158"/>
      <c r="B15" s="159"/>
      <c r="C15" s="168" t="s">
        <v>100</v>
      </c>
      <c r="D15" s="169"/>
      <c r="E15" s="170"/>
      <c r="F15" s="163"/>
      <c r="G15" s="163"/>
      <c r="H15" s="163"/>
      <c r="I15" s="163"/>
      <c r="J15" s="163"/>
      <c r="K15" s="163"/>
      <c r="L15" s="163"/>
      <c r="M15" s="163"/>
      <c r="N15" s="165"/>
      <c r="O15" s="165"/>
      <c r="P15" s="165"/>
      <c r="Q15" s="165"/>
      <c r="R15" s="165"/>
      <c r="S15" s="165"/>
      <c r="T15" s="166"/>
      <c r="U15" s="165"/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101</v>
      </c>
      <c r="AF15" s="167"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 x14ac:dyDescent="0.25">
      <c r="A16" s="158"/>
      <c r="B16" s="159"/>
      <c r="C16" s="168" t="s">
        <v>102</v>
      </c>
      <c r="D16" s="169"/>
      <c r="E16" s="170"/>
      <c r="F16" s="163"/>
      <c r="G16" s="163"/>
      <c r="H16" s="163"/>
      <c r="I16" s="163"/>
      <c r="J16" s="163"/>
      <c r="K16" s="163"/>
      <c r="L16" s="163"/>
      <c r="M16" s="163"/>
      <c r="N16" s="165"/>
      <c r="O16" s="165"/>
      <c r="P16" s="165"/>
      <c r="Q16" s="165"/>
      <c r="R16" s="165"/>
      <c r="S16" s="165"/>
      <c r="T16" s="166"/>
      <c r="U16" s="165"/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101</v>
      </c>
      <c r="AF16" s="167">
        <v>0</v>
      </c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outlineLevel="1" x14ac:dyDescent="0.25">
      <c r="A17" s="158"/>
      <c r="B17" s="159"/>
      <c r="C17" s="168" t="s">
        <v>103</v>
      </c>
      <c r="D17" s="169"/>
      <c r="E17" s="170">
        <v>168.85</v>
      </c>
      <c r="F17" s="163"/>
      <c r="G17" s="163"/>
      <c r="H17" s="163"/>
      <c r="I17" s="163"/>
      <c r="J17" s="163"/>
      <c r="K17" s="163"/>
      <c r="L17" s="163"/>
      <c r="M17" s="163"/>
      <c r="N17" s="165"/>
      <c r="O17" s="165"/>
      <c r="P17" s="165"/>
      <c r="Q17" s="165"/>
      <c r="R17" s="165"/>
      <c r="S17" s="165"/>
      <c r="T17" s="166"/>
      <c r="U17" s="165"/>
      <c r="V17" s="167"/>
      <c r="W17" s="167"/>
      <c r="X17" s="167"/>
      <c r="Y17" s="167"/>
      <c r="Z17" s="167"/>
      <c r="AA17" s="167"/>
      <c r="AB17" s="167"/>
      <c r="AC17" s="167"/>
      <c r="AD17" s="167"/>
      <c r="AE17" s="167" t="s">
        <v>101</v>
      </c>
      <c r="AF17" s="167">
        <v>0</v>
      </c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outlineLevel="1" x14ac:dyDescent="0.25">
      <c r="A18" s="158"/>
      <c r="B18" s="159"/>
      <c r="C18" s="171" t="s">
        <v>104</v>
      </c>
      <c r="D18" s="172"/>
      <c r="E18" s="173">
        <v>168.85</v>
      </c>
      <c r="F18" s="163"/>
      <c r="G18" s="163"/>
      <c r="H18" s="163"/>
      <c r="I18" s="163"/>
      <c r="J18" s="163"/>
      <c r="K18" s="163"/>
      <c r="L18" s="163"/>
      <c r="M18" s="163"/>
      <c r="N18" s="165"/>
      <c r="O18" s="165"/>
      <c r="P18" s="165"/>
      <c r="Q18" s="165"/>
      <c r="R18" s="165"/>
      <c r="S18" s="165"/>
      <c r="T18" s="166"/>
      <c r="U18" s="165"/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101</v>
      </c>
      <c r="AF18" s="167">
        <v>1</v>
      </c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5">
      <c r="A19" s="158">
        <v>3</v>
      </c>
      <c r="B19" s="159" t="s">
        <v>107</v>
      </c>
      <c r="C19" s="160" t="s">
        <v>108</v>
      </c>
      <c r="D19" s="161" t="s">
        <v>109</v>
      </c>
      <c r="E19" s="162">
        <v>19.912500000000001</v>
      </c>
      <c r="F19" s="235">
        <f>H19+J19</f>
        <v>0</v>
      </c>
      <c r="G19" s="163">
        <f>ROUND(E19*F19,2)</f>
        <v>0</v>
      </c>
      <c r="H19" s="164"/>
      <c r="I19" s="163">
        <f>ROUND(E19*H19,2)</f>
        <v>0</v>
      </c>
      <c r="J19" s="164"/>
      <c r="K19" s="163">
        <f>ROUND(E19*J19,2)</f>
        <v>0</v>
      </c>
      <c r="L19" s="163">
        <v>21</v>
      </c>
      <c r="M19" s="163">
        <f>G19*(1+L19/100)</f>
        <v>0</v>
      </c>
      <c r="N19" s="165">
        <v>0</v>
      </c>
      <c r="O19" s="165">
        <f>ROUND(E19*N19,5)</f>
        <v>0</v>
      </c>
      <c r="P19" s="165">
        <v>0</v>
      </c>
      <c r="Q19" s="165">
        <f>ROUND(E19*P19,5)</f>
        <v>0</v>
      </c>
      <c r="R19" s="165"/>
      <c r="S19" s="165"/>
      <c r="T19" s="166">
        <v>1.548</v>
      </c>
      <c r="U19" s="165">
        <f>ROUND(E19*T19,2)</f>
        <v>30.82</v>
      </c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99</v>
      </c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 x14ac:dyDescent="0.25">
      <c r="A20" s="158"/>
      <c r="B20" s="159"/>
      <c r="C20" s="168" t="s">
        <v>110</v>
      </c>
      <c r="D20" s="169"/>
      <c r="E20" s="170"/>
      <c r="F20" s="163"/>
      <c r="G20" s="163"/>
      <c r="H20" s="163"/>
      <c r="I20" s="163"/>
      <c r="J20" s="163"/>
      <c r="K20" s="163"/>
      <c r="L20" s="163"/>
      <c r="M20" s="163"/>
      <c r="N20" s="165"/>
      <c r="O20" s="165"/>
      <c r="P20" s="165"/>
      <c r="Q20" s="165"/>
      <c r="R20" s="165"/>
      <c r="S20" s="165"/>
      <c r="T20" s="166"/>
      <c r="U20" s="165"/>
      <c r="V20" s="167"/>
      <c r="W20" s="167"/>
      <c r="X20" s="167"/>
      <c r="Y20" s="167"/>
      <c r="Z20" s="167"/>
      <c r="AA20" s="167"/>
      <c r="AB20" s="167"/>
      <c r="AC20" s="167"/>
      <c r="AD20" s="167"/>
      <c r="AE20" s="167" t="s">
        <v>101</v>
      </c>
      <c r="AF20" s="167">
        <v>0</v>
      </c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 x14ac:dyDescent="0.25">
      <c r="A21" s="158"/>
      <c r="B21" s="159"/>
      <c r="C21" s="168" t="s">
        <v>111</v>
      </c>
      <c r="D21" s="169"/>
      <c r="E21" s="170"/>
      <c r="F21" s="163"/>
      <c r="G21" s="163"/>
      <c r="H21" s="163"/>
      <c r="I21" s="163"/>
      <c r="J21" s="163"/>
      <c r="K21" s="163"/>
      <c r="L21" s="163"/>
      <c r="M21" s="163"/>
      <c r="N21" s="165"/>
      <c r="O21" s="165"/>
      <c r="P21" s="165"/>
      <c r="Q21" s="165"/>
      <c r="R21" s="165"/>
      <c r="S21" s="165"/>
      <c r="T21" s="166"/>
      <c r="U21" s="165"/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101</v>
      </c>
      <c r="AF21" s="167">
        <v>0</v>
      </c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 x14ac:dyDescent="0.25">
      <c r="A22" s="158"/>
      <c r="B22" s="159"/>
      <c r="C22" s="168" t="s">
        <v>112</v>
      </c>
      <c r="D22" s="169"/>
      <c r="E22" s="170"/>
      <c r="F22" s="163"/>
      <c r="G22" s="163"/>
      <c r="H22" s="163"/>
      <c r="I22" s="163"/>
      <c r="J22" s="163"/>
      <c r="K22" s="163"/>
      <c r="L22" s="163"/>
      <c r="M22" s="163"/>
      <c r="N22" s="165"/>
      <c r="O22" s="165"/>
      <c r="P22" s="165"/>
      <c r="Q22" s="165"/>
      <c r="R22" s="165"/>
      <c r="S22" s="165"/>
      <c r="T22" s="166"/>
      <c r="U22" s="165"/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101</v>
      </c>
      <c r="AF22" s="167">
        <v>0</v>
      </c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5">
      <c r="A23" s="158"/>
      <c r="B23" s="159"/>
      <c r="C23" s="168" t="s">
        <v>113</v>
      </c>
      <c r="D23" s="169"/>
      <c r="E23" s="170">
        <v>0.53750000000000009</v>
      </c>
      <c r="F23" s="163"/>
      <c r="G23" s="163"/>
      <c r="H23" s="163"/>
      <c r="I23" s="163"/>
      <c r="J23" s="163"/>
      <c r="K23" s="163"/>
      <c r="L23" s="163"/>
      <c r="M23" s="163"/>
      <c r="N23" s="165"/>
      <c r="O23" s="165"/>
      <c r="P23" s="165"/>
      <c r="Q23" s="165"/>
      <c r="R23" s="165"/>
      <c r="S23" s="165"/>
      <c r="T23" s="166"/>
      <c r="U23" s="165"/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101</v>
      </c>
      <c r="AF23" s="167">
        <v>0</v>
      </c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5">
      <c r="A24" s="158"/>
      <c r="B24" s="159"/>
      <c r="C24" s="168" t="s">
        <v>114</v>
      </c>
      <c r="D24" s="169"/>
      <c r="E24" s="170">
        <v>19.375</v>
      </c>
      <c r="F24" s="163"/>
      <c r="G24" s="163"/>
      <c r="H24" s="163"/>
      <c r="I24" s="163"/>
      <c r="J24" s="163"/>
      <c r="K24" s="163"/>
      <c r="L24" s="163"/>
      <c r="M24" s="163"/>
      <c r="N24" s="165"/>
      <c r="O24" s="165"/>
      <c r="P24" s="165"/>
      <c r="Q24" s="165"/>
      <c r="R24" s="165"/>
      <c r="S24" s="165"/>
      <c r="T24" s="166"/>
      <c r="U24" s="165"/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101</v>
      </c>
      <c r="AF24" s="167">
        <v>0</v>
      </c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 x14ac:dyDescent="0.25">
      <c r="A25" s="158"/>
      <c r="B25" s="159"/>
      <c r="C25" s="171" t="s">
        <v>104</v>
      </c>
      <c r="D25" s="172"/>
      <c r="E25" s="173">
        <v>19.912500000000001</v>
      </c>
      <c r="F25" s="163"/>
      <c r="G25" s="163"/>
      <c r="H25" s="163"/>
      <c r="I25" s="163"/>
      <c r="J25" s="163"/>
      <c r="K25" s="163"/>
      <c r="L25" s="163"/>
      <c r="M25" s="163"/>
      <c r="N25" s="165"/>
      <c r="O25" s="165"/>
      <c r="P25" s="165"/>
      <c r="Q25" s="165"/>
      <c r="R25" s="165"/>
      <c r="S25" s="165"/>
      <c r="T25" s="166"/>
      <c r="U25" s="165"/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101</v>
      </c>
      <c r="AF25" s="167">
        <v>1</v>
      </c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outlineLevel="1" x14ac:dyDescent="0.25">
      <c r="A26" s="158">
        <v>4</v>
      </c>
      <c r="B26" s="159" t="s">
        <v>115</v>
      </c>
      <c r="C26" s="160" t="s">
        <v>116</v>
      </c>
      <c r="D26" s="161" t="s">
        <v>109</v>
      </c>
      <c r="E26" s="162">
        <v>63.081000000000003</v>
      </c>
      <c r="F26" s="235">
        <f>H26+J26</f>
        <v>0</v>
      </c>
      <c r="G26" s="163">
        <f>ROUND(E26*F26,2)</f>
        <v>0</v>
      </c>
      <c r="H26" s="164"/>
      <c r="I26" s="163">
        <f>ROUND(E26*H26,2)</f>
        <v>0</v>
      </c>
      <c r="J26" s="164"/>
      <c r="K26" s="163">
        <f>ROUND(E26*J26,2)</f>
        <v>0</v>
      </c>
      <c r="L26" s="163">
        <v>21</v>
      </c>
      <c r="M26" s="163">
        <f>G26*(1+L26/100)</f>
        <v>0</v>
      </c>
      <c r="N26" s="165">
        <v>0</v>
      </c>
      <c r="O26" s="165">
        <f>ROUND(E26*N26,5)</f>
        <v>0</v>
      </c>
      <c r="P26" s="165">
        <v>0</v>
      </c>
      <c r="Q26" s="165">
        <f>ROUND(E26*P26,5)</f>
        <v>0</v>
      </c>
      <c r="R26" s="165"/>
      <c r="S26" s="165"/>
      <c r="T26" s="166">
        <v>0.36800000000000005</v>
      </c>
      <c r="U26" s="165">
        <f>ROUND(E26*T26,2)</f>
        <v>23.21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99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 x14ac:dyDescent="0.25">
      <c r="A27" s="158"/>
      <c r="B27" s="159"/>
      <c r="C27" s="168" t="s">
        <v>117</v>
      </c>
      <c r="D27" s="169"/>
      <c r="E27" s="170"/>
      <c r="F27" s="163"/>
      <c r="G27" s="163"/>
      <c r="H27" s="163"/>
      <c r="I27" s="163"/>
      <c r="J27" s="163"/>
      <c r="K27" s="163"/>
      <c r="L27" s="163"/>
      <c r="M27" s="163"/>
      <c r="N27" s="165"/>
      <c r="O27" s="165"/>
      <c r="P27" s="165"/>
      <c r="Q27" s="165"/>
      <c r="R27" s="165"/>
      <c r="S27" s="165"/>
      <c r="T27" s="166"/>
      <c r="U27" s="165"/>
      <c r="V27" s="167"/>
      <c r="W27" s="167"/>
      <c r="X27" s="167"/>
      <c r="Y27" s="167"/>
      <c r="Z27" s="167"/>
      <c r="AA27" s="167"/>
      <c r="AB27" s="167"/>
      <c r="AC27" s="167"/>
      <c r="AD27" s="167"/>
      <c r="AE27" s="167" t="s">
        <v>101</v>
      </c>
      <c r="AF27" s="167">
        <v>0</v>
      </c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 x14ac:dyDescent="0.25">
      <c r="A28" s="158"/>
      <c r="B28" s="159"/>
      <c r="C28" s="168" t="s">
        <v>102</v>
      </c>
      <c r="D28" s="169"/>
      <c r="E28" s="170"/>
      <c r="F28" s="163"/>
      <c r="G28" s="163"/>
      <c r="H28" s="163"/>
      <c r="I28" s="163"/>
      <c r="J28" s="163"/>
      <c r="K28" s="163"/>
      <c r="L28" s="163"/>
      <c r="M28" s="163"/>
      <c r="N28" s="165"/>
      <c r="O28" s="165"/>
      <c r="P28" s="165"/>
      <c r="Q28" s="165"/>
      <c r="R28" s="165"/>
      <c r="S28" s="165"/>
      <c r="T28" s="166"/>
      <c r="U28" s="165"/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101</v>
      </c>
      <c r="AF28" s="167">
        <v>0</v>
      </c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5">
      <c r="A29" s="158"/>
      <c r="B29" s="159"/>
      <c r="C29" s="168" t="s">
        <v>118</v>
      </c>
      <c r="D29" s="169"/>
      <c r="E29" s="170">
        <v>72.476500000000001</v>
      </c>
      <c r="F29" s="163"/>
      <c r="G29" s="163"/>
      <c r="H29" s="163"/>
      <c r="I29" s="163"/>
      <c r="J29" s="163"/>
      <c r="K29" s="163"/>
      <c r="L29" s="163"/>
      <c r="M29" s="163"/>
      <c r="N29" s="165"/>
      <c r="O29" s="165"/>
      <c r="P29" s="165"/>
      <c r="Q29" s="165"/>
      <c r="R29" s="165"/>
      <c r="S29" s="165"/>
      <c r="T29" s="166"/>
      <c r="U29" s="165"/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101</v>
      </c>
      <c r="AF29" s="167">
        <v>0</v>
      </c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 x14ac:dyDescent="0.25">
      <c r="A30" s="158"/>
      <c r="B30" s="159"/>
      <c r="C30" s="168" t="s">
        <v>119</v>
      </c>
      <c r="D30" s="169"/>
      <c r="E30" s="170">
        <v>12.555</v>
      </c>
      <c r="F30" s="163"/>
      <c r="G30" s="163"/>
      <c r="H30" s="163"/>
      <c r="I30" s="163"/>
      <c r="J30" s="163"/>
      <c r="K30" s="163"/>
      <c r="L30" s="163"/>
      <c r="M30" s="163"/>
      <c r="N30" s="165"/>
      <c r="O30" s="165"/>
      <c r="P30" s="165"/>
      <c r="Q30" s="165"/>
      <c r="R30" s="165"/>
      <c r="S30" s="165"/>
      <c r="T30" s="166"/>
      <c r="U30" s="165"/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101</v>
      </c>
      <c r="AF30" s="167">
        <v>0</v>
      </c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 x14ac:dyDescent="0.25">
      <c r="A31" s="158"/>
      <c r="B31" s="159"/>
      <c r="C31" s="168" t="s">
        <v>120</v>
      </c>
      <c r="D31" s="169"/>
      <c r="E31" s="170"/>
      <c r="F31" s="163"/>
      <c r="G31" s="163"/>
      <c r="H31" s="163"/>
      <c r="I31" s="163"/>
      <c r="J31" s="163"/>
      <c r="K31" s="163"/>
      <c r="L31" s="163"/>
      <c r="M31" s="163"/>
      <c r="N31" s="165"/>
      <c r="O31" s="165"/>
      <c r="P31" s="165"/>
      <c r="Q31" s="165"/>
      <c r="R31" s="165"/>
      <c r="S31" s="165"/>
      <c r="T31" s="166"/>
      <c r="U31" s="165"/>
      <c r="V31" s="167"/>
      <c r="W31" s="167"/>
      <c r="X31" s="167"/>
      <c r="Y31" s="167"/>
      <c r="Z31" s="167"/>
      <c r="AA31" s="167"/>
      <c r="AB31" s="167"/>
      <c r="AC31" s="167"/>
      <c r="AD31" s="167"/>
      <c r="AE31" s="167" t="s">
        <v>101</v>
      </c>
      <c r="AF31" s="167">
        <v>0</v>
      </c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 x14ac:dyDescent="0.25">
      <c r="A32" s="158"/>
      <c r="B32" s="159"/>
      <c r="C32" s="168" t="s">
        <v>121</v>
      </c>
      <c r="D32" s="169"/>
      <c r="E32" s="170">
        <v>-21.950500000000002</v>
      </c>
      <c r="F32" s="163"/>
      <c r="G32" s="163"/>
      <c r="H32" s="163"/>
      <c r="I32" s="163"/>
      <c r="J32" s="163"/>
      <c r="K32" s="163"/>
      <c r="L32" s="163"/>
      <c r="M32" s="163"/>
      <c r="N32" s="165"/>
      <c r="O32" s="165"/>
      <c r="P32" s="165"/>
      <c r="Q32" s="165"/>
      <c r="R32" s="165"/>
      <c r="S32" s="165"/>
      <c r="T32" s="166"/>
      <c r="U32" s="165"/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101</v>
      </c>
      <c r="AF32" s="167">
        <v>0</v>
      </c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 x14ac:dyDescent="0.25">
      <c r="A33" s="158"/>
      <c r="B33" s="159"/>
      <c r="C33" s="171" t="s">
        <v>104</v>
      </c>
      <c r="D33" s="172"/>
      <c r="E33" s="173">
        <v>63.081000000000003</v>
      </c>
      <c r="F33" s="163"/>
      <c r="G33" s="163"/>
      <c r="H33" s="163"/>
      <c r="I33" s="163"/>
      <c r="J33" s="163"/>
      <c r="K33" s="163"/>
      <c r="L33" s="163"/>
      <c r="M33" s="163"/>
      <c r="N33" s="165"/>
      <c r="O33" s="165"/>
      <c r="P33" s="165"/>
      <c r="Q33" s="165"/>
      <c r="R33" s="165"/>
      <c r="S33" s="165"/>
      <c r="T33" s="166"/>
      <c r="U33" s="165"/>
      <c r="V33" s="167"/>
      <c r="W33" s="167"/>
      <c r="X33" s="167"/>
      <c r="Y33" s="167"/>
      <c r="Z33" s="167"/>
      <c r="AA33" s="167"/>
      <c r="AB33" s="167"/>
      <c r="AC33" s="167"/>
      <c r="AD33" s="167"/>
      <c r="AE33" s="167" t="s">
        <v>101</v>
      </c>
      <c r="AF33" s="167">
        <v>1</v>
      </c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 x14ac:dyDescent="0.25">
      <c r="A34" s="158">
        <v>5</v>
      </c>
      <c r="B34" s="159" t="s">
        <v>122</v>
      </c>
      <c r="C34" s="160" t="s">
        <v>123</v>
      </c>
      <c r="D34" s="161" t="s">
        <v>109</v>
      </c>
      <c r="E34" s="162">
        <v>31.540500000000002</v>
      </c>
      <c r="F34" s="235">
        <f>H34+J34</f>
        <v>0</v>
      </c>
      <c r="G34" s="163">
        <f>ROUND(E34*F34,2)</f>
        <v>0</v>
      </c>
      <c r="H34" s="164"/>
      <c r="I34" s="163">
        <f>ROUND(E34*H34,2)</f>
        <v>0</v>
      </c>
      <c r="J34" s="164"/>
      <c r="K34" s="163">
        <f>ROUND(E34*J34,2)</f>
        <v>0</v>
      </c>
      <c r="L34" s="163">
        <v>21</v>
      </c>
      <c r="M34" s="163">
        <f>G34*(1+L34/100)</f>
        <v>0</v>
      </c>
      <c r="N34" s="165">
        <v>0</v>
      </c>
      <c r="O34" s="165">
        <f>ROUND(E34*N34,5)</f>
        <v>0</v>
      </c>
      <c r="P34" s="165">
        <v>0</v>
      </c>
      <c r="Q34" s="165">
        <f>ROUND(E34*P34,5)</f>
        <v>0</v>
      </c>
      <c r="R34" s="165"/>
      <c r="S34" s="165"/>
      <c r="T34" s="166">
        <v>5.800000000000001E-2</v>
      </c>
      <c r="U34" s="165">
        <f>ROUND(E34*T34,2)</f>
        <v>1.83</v>
      </c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99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 x14ac:dyDescent="0.25">
      <c r="A35" s="158"/>
      <c r="B35" s="159"/>
      <c r="C35" s="168" t="s">
        <v>124</v>
      </c>
      <c r="D35" s="169"/>
      <c r="E35" s="170">
        <v>31.540500000000002</v>
      </c>
      <c r="F35" s="163"/>
      <c r="G35" s="163"/>
      <c r="H35" s="163"/>
      <c r="I35" s="163"/>
      <c r="J35" s="163"/>
      <c r="K35" s="163"/>
      <c r="L35" s="163"/>
      <c r="M35" s="163"/>
      <c r="N35" s="165"/>
      <c r="O35" s="165"/>
      <c r="P35" s="165"/>
      <c r="Q35" s="165"/>
      <c r="R35" s="165"/>
      <c r="S35" s="165"/>
      <c r="T35" s="166"/>
      <c r="U35" s="165"/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101</v>
      </c>
      <c r="AF35" s="167">
        <v>0</v>
      </c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ht="20.399999999999999" outlineLevel="1" x14ac:dyDescent="0.25">
      <c r="A36" s="158">
        <v>6</v>
      </c>
      <c r="B36" s="159" t="s">
        <v>125</v>
      </c>
      <c r="C36" s="160" t="s">
        <v>126</v>
      </c>
      <c r="D36" s="161" t="s">
        <v>109</v>
      </c>
      <c r="E36" s="162">
        <v>8.3699999999999992</v>
      </c>
      <c r="F36" s="235">
        <f>H36+J36</f>
        <v>0</v>
      </c>
      <c r="G36" s="163">
        <f>ROUND(E36*F36,2)</f>
        <v>0</v>
      </c>
      <c r="H36" s="164"/>
      <c r="I36" s="163">
        <f>ROUND(E36*H36,2)</f>
        <v>0</v>
      </c>
      <c r="J36" s="164"/>
      <c r="K36" s="163">
        <f>ROUND(E36*J36,2)</f>
        <v>0</v>
      </c>
      <c r="L36" s="163">
        <v>21</v>
      </c>
      <c r="M36" s="163">
        <f>G36*(1+L36/100)</f>
        <v>0</v>
      </c>
      <c r="N36" s="165">
        <v>0</v>
      </c>
      <c r="O36" s="165">
        <f>ROUND(E36*N36,5)</f>
        <v>0</v>
      </c>
      <c r="P36" s="165">
        <v>0</v>
      </c>
      <c r="Q36" s="165">
        <f>ROUND(E36*P36,5)</f>
        <v>0</v>
      </c>
      <c r="R36" s="165"/>
      <c r="S36" s="165"/>
      <c r="T36" s="166">
        <v>0.187</v>
      </c>
      <c r="U36" s="165">
        <f>ROUND(E36*T36,2)</f>
        <v>1.57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99</v>
      </c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 x14ac:dyDescent="0.25">
      <c r="A37" s="158"/>
      <c r="B37" s="159"/>
      <c r="C37" s="168" t="s">
        <v>117</v>
      </c>
      <c r="D37" s="169"/>
      <c r="E37" s="170"/>
      <c r="F37" s="163"/>
      <c r="G37" s="163"/>
      <c r="H37" s="163"/>
      <c r="I37" s="163"/>
      <c r="J37" s="163"/>
      <c r="K37" s="163"/>
      <c r="L37" s="163"/>
      <c r="M37" s="163"/>
      <c r="N37" s="165"/>
      <c r="O37" s="165"/>
      <c r="P37" s="165"/>
      <c r="Q37" s="165"/>
      <c r="R37" s="165"/>
      <c r="S37" s="165"/>
      <c r="T37" s="166"/>
      <c r="U37" s="165"/>
      <c r="V37" s="167"/>
      <c r="W37" s="167"/>
      <c r="X37" s="167"/>
      <c r="Y37" s="167"/>
      <c r="Z37" s="167"/>
      <c r="AA37" s="167"/>
      <c r="AB37" s="167"/>
      <c r="AC37" s="167"/>
      <c r="AD37" s="167"/>
      <c r="AE37" s="167" t="s">
        <v>101</v>
      </c>
      <c r="AF37" s="167">
        <v>0</v>
      </c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5">
      <c r="A38" s="158"/>
      <c r="B38" s="159"/>
      <c r="C38" s="168" t="s">
        <v>127</v>
      </c>
      <c r="D38" s="169"/>
      <c r="E38" s="170"/>
      <c r="F38" s="163"/>
      <c r="G38" s="163"/>
      <c r="H38" s="163"/>
      <c r="I38" s="163"/>
      <c r="J38" s="163"/>
      <c r="K38" s="163"/>
      <c r="L38" s="163"/>
      <c r="M38" s="163"/>
      <c r="N38" s="165"/>
      <c r="O38" s="165"/>
      <c r="P38" s="165"/>
      <c r="Q38" s="165"/>
      <c r="R38" s="165"/>
      <c r="S38" s="165"/>
      <c r="T38" s="166"/>
      <c r="U38" s="165"/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101</v>
      </c>
      <c r="AF38" s="167">
        <v>0</v>
      </c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5">
      <c r="A39" s="158"/>
      <c r="B39" s="159"/>
      <c r="C39" s="168" t="s">
        <v>128</v>
      </c>
      <c r="D39" s="169"/>
      <c r="E39" s="170"/>
      <c r="F39" s="163"/>
      <c r="G39" s="163"/>
      <c r="H39" s="163"/>
      <c r="I39" s="163"/>
      <c r="J39" s="163"/>
      <c r="K39" s="163"/>
      <c r="L39" s="163"/>
      <c r="M39" s="163"/>
      <c r="N39" s="165"/>
      <c r="O39" s="165"/>
      <c r="P39" s="165"/>
      <c r="Q39" s="165"/>
      <c r="R39" s="165"/>
      <c r="S39" s="165"/>
      <c r="T39" s="166"/>
      <c r="U39" s="165"/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101</v>
      </c>
      <c r="AF39" s="167">
        <v>0</v>
      </c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 x14ac:dyDescent="0.25">
      <c r="A40" s="158"/>
      <c r="B40" s="159"/>
      <c r="C40" s="168" t="s">
        <v>102</v>
      </c>
      <c r="D40" s="169"/>
      <c r="E40" s="170"/>
      <c r="F40" s="163"/>
      <c r="G40" s="163"/>
      <c r="H40" s="163"/>
      <c r="I40" s="163"/>
      <c r="J40" s="163"/>
      <c r="K40" s="163"/>
      <c r="L40" s="163"/>
      <c r="M40" s="163"/>
      <c r="N40" s="165"/>
      <c r="O40" s="165"/>
      <c r="P40" s="165"/>
      <c r="Q40" s="165"/>
      <c r="R40" s="165"/>
      <c r="S40" s="165"/>
      <c r="T40" s="166"/>
      <c r="U40" s="165"/>
      <c r="V40" s="167"/>
      <c r="W40" s="167"/>
      <c r="X40" s="167"/>
      <c r="Y40" s="167"/>
      <c r="Z40" s="167"/>
      <c r="AA40" s="167"/>
      <c r="AB40" s="167"/>
      <c r="AC40" s="167"/>
      <c r="AD40" s="167"/>
      <c r="AE40" s="167" t="s">
        <v>101</v>
      </c>
      <c r="AF40" s="167">
        <v>0</v>
      </c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outlineLevel="1" x14ac:dyDescent="0.25">
      <c r="A41" s="158"/>
      <c r="B41" s="159"/>
      <c r="C41" s="168" t="s">
        <v>129</v>
      </c>
      <c r="D41" s="169"/>
      <c r="E41" s="170">
        <v>8.3699999999999992</v>
      </c>
      <c r="F41" s="163"/>
      <c r="G41" s="163"/>
      <c r="H41" s="163"/>
      <c r="I41" s="163"/>
      <c r="J41" s="163"/>
      <c r="K41" s="163"/>
      <c r="L41" s="163"/>
      <c r="M41" s="163"/>
      <c r="N41" s="165"/>
      <c r="O41" s="165"/>
      <c r="P41" s="165"/>
      <c r="Q41" s="165"/>
      <c r="R41" s="165"/>
      <c r="S41" s="165"/>
      <c r="T41" s="166"/>
      <c r="U41" s="165"/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101</v>
      </c>
      <c r="AF41" s="167">
        <v>0</v>
      </c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 x14ac:dyDescent="0.25">
      <c r="A42" s="158"/>
      <c r="B42" s="159"/>
      <c r="C42" s="171" t="s">
        <v>104</v>
      </c>
      <c r="D42" s="172"/>
      <c r="E42" s="173">
        <v>8.3699999999999992</v>
      </c>
      <c r="F42" s="163"/>
      <c r="G42" s="163"/>
      <c r="H42" s="163"/>
      <c r="I42" s="163"/>
      <c r="J42" s="163"/>
      <c r="K42" s="163"/>
      <c r="L42" s="163"/>
      <c r="M42" s="163"/>
      <c r="N42" s="165"/>
      <c r="O42" s="165"/>
      <c r="P42" s="165"/>
      <c r="Q42" s="165"/>
      <c r="R42" s="165"/>
      <c r="S42" s="165"/>
      <c r="T42" s="166"/>
      <c r="U42" s="165"/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101</v>
      </c>
      <c r="AF42" s="167">
        <v>1</v>
      </c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5">
      <c r="A43" s="158">
        <v>7</v>
      </c>
      <c r="B43" s="159" t="s">
        <v>122</v>
      </c>
      <c r="C43" s="160" t="s">
        <v>123</v>
      </c>
      <c r="D43" s="161" t="s">
        <v>109</v>
      </c>
      <c r="E43" s="162">
        <v>4.1849999999999996</v>
      </c>
      <c r="F43" s="235">
        <f>H43+J43</f>
        <v>0</v>
      </c>
      <c r="G43" s="163">
        <f>ROUND(E43*F43,2)</f>
        <v>0</v>
      </c>
      <c r="H43" s="164"/>
      <c r="I43" s="163">
        <f>ROUND(E43*H43,2)</f>
        <v>0</v>
      </c>
      <c r="J43" s="164"/>
      <c r="K43" s="163">
        <f>ROUND(E43*J43,2)</f>
        <v>0</v>
      </c>
      <c r="L43" s="163">
        <v>21</v>
      </c>
      <c r="M43" s="163">
        <f>G43*(1+L43/100)</f>
        <v>0</v>
      </c>
      <c r="N43" s="165">
        <v>0</v>
      </c>
      <c r="O43" s="165">
        <f>ROUND(E43*N43,5)</f>
        <v>0</v>
      </c>
      <c r="P43" s="165">
        <v>0</v>
      </c>
      <c r="Q43" s="165">
        <f>ROUND(E43*P43,5)</f>
        <v>0</v>
      </c>
      <c r="R43" s="165"/>
      <c r="S43" s="165"/>
      <c r="T43" s="166">
        <v>5.800000000000001E-2</v>
      </c>
      <c r="U43" s="165">
        <f>ROUND(E43*T43,2)</f>
        <v>0.24</v>
      </c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99</v>
      </c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 x14ac:dyDescent="0.25">
      <c r="A44" s="158"/>
      <c r="B44" s="159"/>
      <c r="C44" s="168" t="s">
        <v>130</v>
      </c>
      <c r="D44" s="169"/>
      <c r="E44" s="170">
        <v>4.1849999999999996</v>
      </c>
      <c r="F44" s="163"/>
      <c r="G44" s="163"/>
      <c r="H44" s="163"/>
      <c r="I44" s="163"/>
      <c r="J44" s="163"/>
      <c r="K44" s="163"/>
      <c r="L44" s="163"/>
      <c r="M44" s="163"/>
      <c r="N44" s="165"/>
      <c r="O44" s="165"/>
      <c r="P44" s="165"/>
      <c r="Q44" s="165"/>
      <c r="R44" s="165"/>
      <c r="S44" s="165"/>
      <c r="T44" s="166"/>
      <c r="U44" s="165"/>
      <c r="V44" s="167"/>
      <c r="W44" s="167"/>
      <c r="X44" s="167"/>
      <c r="Y44" s="167"/>
      <c r="Z44" s="167"/>
      <c r="AA44" s="167"/>
      <c r="AB44" s="167"/>
      <c r="AC44" s="167"/>
      <c r="AD44" s="167"/>
      <c r="AE44" s="167" t="s">
        <v>101</v>
      </c>
      <c r="AF44" s="167">
        <v>0</v>
      </c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outlineLevel="1" x14ac:dyDescent="0.25">
      <c r="A45" s="158">
        <v>8</v>
      </c>
      <c r="B45" s="159" t="s">
        <v>131</v>
      </c>
      <c r="C45" s="160" t="s">
        <v>132</v>
      </c>
      <c r="D45" s="161" t="s">
        <v>109</v>
      </c>
      <c r="E45" s="162">
        <v>71.450999999999993</v>
      </c>
      <c r="F45" s="235">
        <f>H45+J45</f>
        <v>0</v>
      </c>
      <c r="G45" s="163">
        <f>ROUND(E45*F45,2)</f>
        <v>0</v>
      </c>
      <c r="H45" s="164"/>
      <c r="I45" s="163">
        <f>ROUND(E45*H45,2)</f>
        <v>0</v>
      </c>
      <c r="J45" s="164"/>
      <c r="K45" s="163">
        <f>ROUND(E45*J45,2)</f>
        <v>0</v>
      </c>
      <c r="L45" s="163">
        <v>21</v>
      </c>
      <c r="M45" s="163">
        <f>G45*(1+L45/100)</f>
        <v>0</v>
      </c>
      <c r="N45" s="165">
        <v>0</v>
      </c>
      <c r="O45" s="165">
        <f>ROUND(E45*N45,5)</f>
        <v>0</v>
      </c>
      <c r="P45" s="165">
        <v>0</v>
      </c>
      <c r="Q45" s="165">
        <f>ROUND(E45*P45,5)</f>
        <v>0</v>
      </c>
      <c r="R45" s="165"/>
      <c r="S45" s="165"/>
      <c r="T45" s="166">
        <v>1.0999999999999999E-2</v>
      </c>
      <c r="U45" s="165">
        <f>ROUND(E45*T45,2)</f>
        <v>0.79</v>
      </c>
      <c r="V45" s="167"/>
      <c r="W45" s="167"/>
      <c r="X45" s="167"/>
      <c r="Y45" s="167"/>
      <c r="Z45" s="167"/>
      <c r="AA45" s="167"/>
      <c r="AB45" s="167"/>
      <c r="AC45" s="167"/>
      <c r="AD45" s="167"/>
      <c r="AE45" s="167" t="s">
        <v>99</v>
      </c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outlineLevel="1" x14ac:dyDescent="0.25">
      <c r="A46" s="158"/>
      <c r="B46" s="159"/>
      <c r="C46" s="168" t="s">
        <v>133</v>
      </c>
      <c r="D46" s="169"/>
      <c r="E46" s="170"/>
      <c r="F46" s="163"/>
      <c r="G46" s="163"/>
      <c r="H46" s="163"/>
      <c r="I46" s="163"/>
      <c r="J46" s="163"/>
      <c r="K46" s="163"/>
      <c r="L46" s="163"/>
      <c r="M46" s="163"/>
      <c r="N46" s="165"/>
      <c r="O46" s="165"/>
      <c r="P46" s="165"/>
      <c r="Q46" s="165"/>
      <c r="R46" s="165"/>
      <c r="S46" s="165"/>
      <c r="T46" s="166"/>
      <c r="U46" s="165"/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101</v>
      </c>
      <c r="AF46" s="167">
        <v>0</v>
      </c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 x14ac:dyDescent="0.25">
      <c r="A47" s="158"/>
      <c r="B47" s="159"/>
      <c r="C47" s="168" t="s">
        <v>134</v>
      </c>
      <c r="D47" s="169"/>
      <c r="E47" s="170"/>
      <c r="F47" s="163"/>
      <c r="G47" s="163"/>
      <c r="H47" s="163"/>
      <c r="I47" s="163"/>
      <c r="J47" s="163"/>
      <c r="K47" s="163"/>
      <c r="L47" s="163"/>
      <c r="M47" s="163"/>
      <c r="N47" s="165"/>
      <c r="O47" s="165"/>
      <c r="P47" s="165"/>
      <c r="Q47" s="165"/>
      <c r="R47" s="165"/>
      <c r="S47" s="165"/>
      <c r="T47" s="166"/>
      <c r="U47" s="165"/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101</v>
      </c>
      <c r="AF47" s="167">
        <v>0</v>
      </c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 x14ac:dyDescent="0.25">
      <c r="A48" s="158"/>
      <c r="B48" s="159"/>
      <c r="C48" s="168" t="s">
        <v>135</v>
      </c>
      <c r="D48" s="169"/>
      <c r="E48" s="170">
        <v>63.081000000000003</v>
      </c>
      <c r="F48" s="163"/>
      <c r="G48" s="163"/>
      <c r="H48" s="163"/>
      <c r="I48" s="163"/>
      <c r="J48" s="163"/>
      <c r="K48" s="163"/>
      <c r="L48" s="163"/>
      <c r="M48" s="163"/>
      <c r="N48" s="165"/>
      <c r="O48" s="165"/>
      <c r="P48" s="165"/>
      <c r="Q48" s="165"/>
      <c r="R48" s="165"/>
      <c r="S48" s="165"/>
      <c r="T48" s="166"/>
      <c r="U48" s="165"/>
      <c r="V48" s="167"/>
      <c r="W48" s="167"/>
      <c r="X48" s="167"/>
      <c r="Y48" s="167"/>
      <c r="Z48" s="167"/>
      <c r="AA48" s="167"/>
      <c r="AB48" s="167"/>
      <c r="AC48" s="167"/>
      <c r="AD48" s="167"/>
      <c r="AE48" s="167" t="s">
        <v>101</v>
      </c>
      <c r="AF48" s="167">
        <v>0</v>
      </c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 x14ac:dyDescent="0.25">
      <c r="A49" s="158"/>
      <c r="B49" s="159"/>
      <c r="C49" s="171" t="s">
        <v>104</v>
      </c>
      <c r="D49" s="172"/>
      <c r="E49" s="173">
        <v>63.081000000000003</v>
      </c>
      <c r="F49" s="163"/>
      <c r="G49" s="163"/>
      <c r="H49" s="163"/>
      <c r="I49" s="163"/>
      <c r="J49" s="163"/>
      <c r="K49" s="163"/>
      <c r="L49" s="163"/>
      <c r="M49" s="163"/>
      <c r="N49" s="165"/>
      <c r="O49" s="165"/>
      <c r="P49" s="165"/>
      <c r="Q49" s="165"/>
      <c r="R49" s="165"/>
      <c r="S49" s="165"/>
      <c r="T49" s="166"/>
      <c r="U49" s="165"/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101</v>
      </c>
      <c r="AF49" s="167">
        <v>1</v>
      </c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 x14ac:dyDescent="0.25">
      <c r="A50" s="158"/>
      <c r="B50" s="159"/>
      <c r="C50" s="168" t="s">
        <v>136</v>
      </c>
      <c r="D50" s="169"/>
      <c r="E50" s="170">
        <v>8.3699999999999992</v>
      </c>
      <c r="F50" s="163"/>
      <c r="G50" s="163"/>
      <c r="H50" s="163"/>
      <c r="I50" s="163"/>
      <c r="J50" s="163"/>
      <c r="K50" s="163"/>
      <c r="L50" s="163"/>
      <c r="M50" s="163"/>
      <c r="N50" s="165"/>
      <c r="O50" s="165"/>
      <c r="P50" s="165"/>
      <c r="Q50" s="165"/>
      <c r="R50" s="165"/>
      <c r="S50" s="165"/>
      <c r="T50" s="166"/>
      <c r="U50" s="165"/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101</v>
      </c>
      <c r="AF50" s="167">
        <v>0</v>
      </c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 x14ac:dyDescent="0.25">
      <c r="A51" s="158"/>
      <c r="B51" s="159"/>
      <c r="C51" s="171" t="s">
        <v>104</v>
      </c>
      <c r="D51" s="172"/>
      <c r="E51" s="173">
        <v>8.3699999999999992</v>
      </c>
      <c r="F51" s="163"/>
      <c r="G51" s="163"/>
      <c r="H51" s="163"/>
      <c r="I51" s="163"/>
      <c r="J51" s="163"/>
      <c r="K51" s="163"/>
      <c r="L51" s="163"/>
      <c r="M51" s="163"/>
      <c r="N51" s="165"/>
      <c r="O51" s="165"/>
      <c r="P51" s="165"/>
      <c r="Q51" s="165"/>
      <c r="R51" s="165"/>
      <c r="S51" s="165"/>
      <c r="T51" s="166"/>
      <c r="U51" s="165"/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101</v>
      </c>
      <c r="AF51" s="167">
        <v>1</v>
      </c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 x14ac:dyDescent="0.25">
      <c r="A52" s="158">
        <v>9</v>
      </c>
      <c r="B52" s="159" t="s">
        <v>137</v>
      </c>
      <c r="C52" s="160" t="s">
        <v>138</v>
      </c>
      <c r="D52" s="161" t="s">
        <v>109</v>
      </c>
      <c r="E52" s="162">
        <v>714.51</v>
      </c>
      <c r="F52" s="235">
        <f>H52+J52</f>
        <v>0</v>
      </c>
      <c r="G52" s="163">
        <f>ROUND(E52*F52,2)</f>
        <v>0</v>
      </c>
      <c r="H52" s="164"/>
      <c r="I52" s="163">
        <f>ROUND(E52*H52,2)</f>
        <v>0</v>
      </c>
      <c r="J52" s="164"/>
      <c r="K52" s="163">
        <f>ROUND(E52*J52,2)</f>
        <v>0</v>
      </c>
      <c r="L52" s="163">
        <v>21</v>
      </c>
      <c r="M52" s="163">
        <f>G52*(1+L52/100)</f>
        <v>0</v>
      </c>
      <c r="N52" s="165">
        <v>0</v>
      </c>
      <c r="O52" s="165">
        <f>ROUND(E52*N52,5)</f>
        <v>0</v>
      </c>
      <c r="P52" s="165">
        <v>0</v>
      </c>
      <c r="Q52" s="165">
        <f>ROUND(E52*P52,5)</f>
        <v>0</v>
      </c>
      <c r="R52" s="165"/>
      <c r="S52" s="165"/>
      <c r="T52" s="166">
        <v>0</v>
      </c>
      <c r="U52" s="165">
        <f>ROUND(E52*T52,2)</f>
        <v>0</v>
      </c>
      <c r="V52" s="167"/>
      <c r="W52" s="167"/>
      <c r="X52" s="167"/>
      <c r="Y52" s="167"/>
      <c r="Z52" s="167"/>
      <c r="AA52" s="167"/>
      <c r="AB52" s="167"/>
      <c r="AC52" s="167"/>
      <c r="AD52" s="167"/>
      <c r="AE52" s="167" t="s">
        <v>99</v>
      </c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 x14ac:dyDescent="0.25">
      <c r="A53" s="158"/>
      <c r="B53" s="159"/>
      <c r="C53" s="168" t="s">
        <v>139</v>
      </c>
      <c r="D53" s="169"/>
      <c r="E53" s="170"/>
      <c r="F53" s="163"/>
      <c r="G53" s="163"/>
      <c r="H53" s="163"/>
      <c r="I53" s="163"/>
      <c r="J53" s="163"/>
      <c r="K53" s="163"/>
      <c r="L53" s="163"/>
      <c r="M53" s="163"/>
      <c r="N53" s="165"/>
      <c r="O53" s="165"/>
      <c r="P53" s="165"/>
      <c r="Q53" s="165"/>
      <c r="R53" s="165"/>
      <c r="S53" s="165"/>
      <c r="T53" s="166"/>
      <c r="U53" s="165"/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101</v>
      </c>
      <c r="AF53" s="167">
        <v>0</v>
      </c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5">
      <c r="A54" s="158"/>
      <c r="B54" s="159"/>
      <c r="C54" s="168" t="s">
        <v>134</v>
      </c>
      <c r="D54" s="169"/>
      <c r="E54" s="170"/>
      <c r="F54" s="163"/>
      <c r="G54" s="163"/>
      <c r="H54" s="163"/>
      <c r="I54" s="163"/>
      <c r="J54" s="163"/>
      <c r="K54" s="163"/>
      <c r="L54" s="163"/>
      <c r="M54" s="163"/>
      <c r="N54" s="165"/>
      <c r="O54" s="165"/>
      <c r="P54" s="165"/>
      <c r="Q54" s="165"/>
      <c r="R54" s="165"/>
      <c r="S54" s="165"/>
      <c r="T54" s="166"/>
      <c r="U54" s="165"/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101</v>
      </c>
      <c r="AF54" s="167">
        <v>0</v>
      </c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 x14ac:dyDescent="0.25">
      <c r="A55" s="158"/>
      <c r="B55" s="159"/>
      <c r="C55" s="168" t="s">
        <v>140</v>
      </c>
      <c r="D55" s="169"/>
      <c r="E55" s="170">
        <v>630.80999999999995</v>
      </c>
      <c r="F55" s="163"/>
      <c r="G55" s="163"/>
      <c r="H55" s="163"/>
      <c r="I55" s="163"/>
      <c r="J55" s="163"/>
      <c r="K55" s="163"/>
      <c r="L55" s="163"/>
      <c r="M55" s="163"/>
      <c r="N55" s="165"/>
      <c r="O55" s="165"/>
      <c r="P55" s="165"/>
      <c r="Q55" s="165"/>
      <c r="R55" s="165"/>
      <c r="S55" s="165"/>
      <c r="T55" s="166"/>
      <c r="U55" s="165"/>
      <c r="V55" s="167"/>
      <c r="W55" s="167"/>
      <c r="X55" s="167"/>
      <c r="Y55" s="167"/>
      <c r="Z55" s="167"/>
      <c r="AA55" s="167"/>
      <c r="AB55" s="167"/>
      <c r="AC55" s="167"/>
      <c r="AD55" s="167"/>
      <c r="AE55" s="167" t="s">
        <v>101</v>
      </c>
      <c r="AF55" s="167">
        <v>0</v>
      </c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 x14ac:dyDescent="0.25">
      <c r="A56" s="158"/>
      <c r="B56" s="159"/>
      <c r="C56" s="171" t="s">
        <v>104</v>
      </c>
      <c r="D56" s="172"/>
      <c r="E56" s="173">
        <v>630.80999999999995</v>
      </c>
      <c r="F56" s="163"/>
      <c r="G56" s="163"/>
      <c r="H56" s="163"/>
      <c r="I56" s="163"/>
      <c r="J56" s="163"/>
      <c r="K56" s="163"/>
      <c r="L56" s="163"/>
      <c r="M56" s="163"/>
      <c r="N56" s="165"/>
      <c r="O56" s="165"/>
      <c r="P56" s="165"/>
      <c r="Q56" s="165"/>
      <c r="R56" s="165"/>
      <c r="S56" s="165"/>
      <c r="T56" s="166"/>
      <c r="U56" s="165"/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101</v>
      </c>
      <c r="AF56" s="167">
        <v>1</v>
      </c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5">
      <c r="A57" s="158"/>
      <c r="B57" s="159"/>
      <c r="C57" s="168" t="s">
        <v>141</v>
      </c>
      <c r="D57" s="169"/>
      <c r="E57" s="170">
        <v>83.7</v>
      </c>
      <c r="F57" s="163"/>
      <c r="G57" s="163"/>
      <c r="H57" s="163"/>
      <c r="I57" s="163"/>
      <c r="J57" s="163"/>
      <c r="K57" s="163"/>
      <c r="L57" s="163"/>
      <c r="M57" s="163"/>
      <c r="N57" s="165"/>
      <c r="O57" s="165"/>
      <c r="P57" s="165"/>
      <c r="Q57" s="165"/>
      <c r="R57" s="165"/>
      <c r="S57" s="165"/>
      <c r="T57" s="166"/>
      <c r="U57" s="165"/>
      <c r="V57" s="167"/>
      <c r="W57" s="167"/>
      <c r="X57" s="167"/>
      <c r="Y57" s="167"/>
      <c r="Z57" s="167"/>
      <c r="AA57" s="167"/>
      <c r="AB57" s="167"/>
      <c r="AC57" s="167"/>
      <c r="AD57" s="167"/>
      <c r="AE57" s="167" t="s">
        <v>101</v>
      </c>
      <c r="AF57" s="167">
        <v>0</v>
      </c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 x14ac:dyDescent="0.25">
      <c r="A58" s="158"/>
      <c r="B58" s="159"/>
      <c r="C58" s="171" t="s">
        <v>104</v>
      </c>
      <c r="D58" s="172"/>
      <c r="E58" s="173">
        <v>83.7</v>
      </c>
      <c r="F58" s="163"/>
      <c r="G58" s="163"/>
      <c r="H58" s="163"/>
      <c r="I58" s="163"/>
      <c r="J58" s="163"/>
      <c r="K58" s="163"/>
      <c r="L58" s="163"/>
      <c r="M58" s="163"/>
      <c r="N58" s="165"/>
      <c r="O58" s="165"/>
      <c r="P58" s="165"/>
      <c r="Q58" s="165"/>
      <c r="R58" s="165"/>
      <c r="S58" s="165"/>
      <c r="T58" s="166"/>
      <c r="U58" s="165"/>
      <c r="V58" s="167"/>
      <c r="W58" s="167"/>
      <c r="X58" s="167"/>
      <c r="Y58" s="167"/>
      <c r="Z58" s="167"/>
      <c r="AA58" s="167"/>
      <c r="AB58" s="167"/>
      <c r="AC58" s="167"/>
      <c r="AD58" s="167"/>
      <c r="AE58" s="167" t="s">
        <v>101</v>
      </c>
      <c r="AF58" s="167">
        <v>1</v>
      </c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5">
      <c r="A59" s="158">
        <v>10</v>
      </c>
      <c r="B59" s="159" t="s">
        <v>142</v>
      </c>
      <c r="C59" s="160" t="s">
        <v>143</v>
      </c>
      <c r="D59" s="161" t="s">
        <v>109</v>
      </c>
      <c r="E59" s="162">
        <v>71.450999999999993</v>
      </c>
      <c r="F59" s="235">
        <f>H59+J59</f>
        <v>0</v>
      </c>
      <c r="G59" s="163">
        <f>ROUND(E59*F59,2)</f>
        <v>0</v>
      </c>
      <c r="H59" s="164"/>
      <c r="I59" s="163">
        <f>ROUND(E59*H59,2)</f>
        <v>0</v>
      </c>
      <c r="J59" s="164"/>
      <c r="K59" s="163">
        <f>ROUND(E59*J59,2)</f>
        <v>0</v>
      </c>
      <c r="L59" s="163">
        <v>21</v>
      </c>
      <c r="M59" s="163">
        <f>G59*(1+L59/100)</f>
        <v>0</v>
      </c>
      <c r="N59" s="165">
        <v>0</v>
      </c>
      <c r="O59" s="165">
        <f>ROUND(E59*N59,5)</f>
        <v>0</v>
      </c>
      <c r="P59" s="165">
        <v>0</v>
      </c>
      <c r="Q59" s="165">
        <f>ROUND(E59*P59,5)</f>
        <v>0</v>
      </c>
      <c r="R59" s="165"/>
      <c r="S59" s="165"/>
      <c r="T59" s="166">
        <v>9.0000000000000011E-3</v>
      </c>
      <c r="U59" s="165">
        <f>ROUND(E59*T59,2)</f>
        <v>0.64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99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 x14ac:dyDescent="0.25">
      <c r="A60" s="158"/>
      <c r="B60" s="159"/>
      <c r="C60" s="168" t="s">
        <v>134</v>
      </c>
      <c r="D60" s="169"/>
      <c r="E60" s="170"/>
      <c r="F60" s="163"/>
      <c r="G60" s="163"/>
      <c r="H60" s="163"/>
      <c r="I60" s="163"/>
      <c r="J60" s="163"/>
      <c r="K60" s="163"/>
      <c r="L60" s="163"/>
      <c r="M60" s="163"/>
      <c r="N60" s="165"/>
      <c r="O60" s="165"/>
      <c r="P60" s="165"/>
      <c r="Q60" s="165"/>
      <c r="R60" s="165"/>
      <c r="S60" s="165"/>
      <c r="T60" s="166"/>
      <c r="U60" s="165"/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101</v>
      </c>
      <c r="AF60" s="167">
        <v>0</v>
      </c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5">
      <c r="A61" s="158"/>
      <c r="B61" s="159"/>
      <c r="C61" s="168" t="s">
        <v>135</v>
      </c>
      <c r="D61" s="169"/>
      <c r="E61" s="170">
        <v>63.081000000000003</v>
      </c>
      <c r="F61" s="163"/>
      <c r="G61" s="163"/>
      <c r="H61" s="163"/>
      <c r="I61" s="163"/>
      <c r="J61" s="163"/>
      <c r="K61" s="163"/>
      <c r="L61" s="163"/>
      <c r="M61" s="163"/>
      <c r="N61" s="165"/>
      <c r="O61" s="165"/>
      <c r="P61" s="165"/>
      <c r="Q61" s="165"/>
      <c r="R61" s="165"/>
      <c r="S61" s="165"/>
      <c r="T61" s="166"/>
      <c r="U61" s="165"/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101</v>
      </c>
      <c r="AF61" s="167">
        <v>0</v>
      </c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 x14ac:dyDescent="0.25">
      <c r="A62" s="158"/>
      <c r="B62" s="159"/>
      <c r="C62" s="171" t="s">
        <v>104</v>
      </c>
      <c r="D62" s="172"/>
      <c r="E62" s="173">
        <v>63.081000000000003</v>
      </c>
      <c r="F62" s="163"/>
      <c r="G62" s="163"/>
      <c r="H62" s="163"/>
      <c r="I62" s="163"/>
      <c r="J62" s="163"/>
      <c r="K62" s="163"/>
      <c r="L62" s="163"/>
      <c r="M62" s="163"/>
      <c r="N62" s="165"/>
      <c r="O62" s="165"/>
      <c r="P62" s="165"/>
      <c r="Q62" s="165"/>
      <c r="R62" s="165"/>
      <c r="S62" s="165"/>
      <c r="T62" s="166"/>
      <c r="U62" s="165"/>
      <c r="V62" s="167"/>
      <c r="W62" s="167"/>
      <c r="X62" s="167"/>
      <c r="Y62" s="167"/>
      <c r="Z62" s="167"/>
      <c r="AA62" s="167"/>
      <c r="AB62" s="167"/>
      <c r="AC62" s="167"/>
      <c r="AD62" s="167"/>
      <c r="AE62" s="167" t="s">
        <v>101</v>
      </c>
      <c r="AF62" s="167">
        <v>1</v>
      </c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5">
      <c r="A63" s="158"/>
      <c r="B63" s="159"/>
      <c r="C63" s="168" t="s">
        <v>136</v>
      </c>
      <c r="D63" s="169"/>
      <c r="E63" s="170">
        <v>8.3699999999999992</v>
      </c>
      <c r="F63" s="163"/>
      <c r="G63" s="163"/>
      <c r="H63" s="163"/>
      <c r="I63" s="163"/>
      <c r="J63" s="163"/>
      <c r="K63" s="163"/>
      <c r="L63" s="163"/>
      <c r="M63" s="163"/>
      <c r="N63" s="165"/>
      <c r="O63" s="165"/>
      <c r="P63" s="165"/>
      <c r="Q63" s="165"/>
      <c r="R63" s="165"/>
      <c r="S63" s="165"/>
      <c r="T63" s="166"/>
      <c r="U63" s="165"/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101</v>
      </c>
      <c r="AF63" s="167">
        <v>0</v>
      </c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5">
      <c r="A64" s="158"/>
      <c r="B64" s="159"/>
      <c r="C64" s="171" t="s">
        <v>104</v>
      </c>
      <c r="D64" s="172"/>
      <c r="E64" s="173">
        <v>8.3699999999999992</v>
      </c>
      <c r="F64" s="163"/>
      <c r="G64" s="163"/>
      <c r="H64" s="163"/>
      <c r="I64" s="163"/>
      <c r="J64" s="163"/>
      <c r="K64" s="163"/>
      <c r="L64" s="163"/>
      <c r="M64" s="163"/>
      <c r="N64" s="165"/>
      <c r="O64" s="165"/>
      <c r="P64" s="165"/>
      <c r="Q64" s="165"/>
      <c r="R64" s="165"/>
      <c r="S64" s="165"/>
      <c r="T64" s="166"/>
      <c r="U64" s="165"/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101</v>
      </c>
      <c r="AF64" s="167">
        <v>1</v>
      </c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 x14ac:dyDescent="0.25">
      <c r="A65" s="158">
        <v>11</v>
      </c>
      <c r="B65" s="159" t="s">
        <v>144</v>
      </c>
      <c r="C65" s="160" t="s">
        <v>145</v>
      </c>
      <c r="D65" s="161" t="s">
        <v>98</v>
      </c>
      <c r="E65" s="162">
        <v>196.45</v>
      </c>
      <c r="F65" s="235">
        <f>H65+J65</f>
        <v>0</v>
      </c>
      <c r="G65" s="163">
        <f>ROUND(E65*F65,2)</f>
        <v>0</v>
      </c>
      <c r="H65" s="164"/>
      <c r="I65" s="163">
        <f>ROUND(E65*H65,2)</f>
        <v>0</v>
      </c>
      <c r="J65" s="164"/>
      <c r="K65" s="163">
        <f>ROUND(E65*J65,2)</f>
        <v>0</v>
      </c>
      <c r="L65" s="163">
        <v>21</v>
      </c>
      <c r="M65" s="163">
        <f>G65*(1+L65/100)</f>
        <v>0</v>
      </c>
      <c r="N65" s="165">
        <v>0</v>
      </c>
      <c r="O65" s="165">
        <f>ROUND(E65*N65,5)</f>
        <v>0</v>
      </c>
      <c r="P65" s="165">
        <v>0</v>
      </c>
      <c r="Q65" s="165">
        <f>ROUND(E65*P65,5)</f>
        <v>0</v>
      </c>
      <c r="R65" s="165"/>
      <c r="S65" s="165"/>
      <c r="T65" s="166">
        <v>1.7999999999999999E-2</v>
      </c>
      <c r="U65" s="165">
        <f>ROUND(E65*T65,2)</f>
        <v>3.54</v>
      </c>
      <c r="V65" s="167"/>
      <c r="W65" s="167"/>
      <c r="X65" s="167"/>
      <c r="Y65" s="167"/>
      <c r="Z65" s="167"/>
      <c r="AA65" s="167"/>
      <c r="AB65" s="167"/>
      <c r="AC65" s="167"/>
      <c r="AD65" s="167"/>
      <c r="AE65" s="167" t="s">
        <v>99</v>
      </c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 x14ac:dyDescent="0.25">
      <c r="A66" s="158"/>
      <c r="B66" s="159"/>
      <c r="C66" s="168" t="s">
        <v>117</v>
      </c>
      <c r="D66" s="169"/>
      <c r="E66" s="170"/>
      <c r="F66" s="163"/>
      <c r="G66" s="163"/>
      <c r="H66" s="163"/>
      <c r="I66" s="163"/>
      <c r="J66" s="163"/>
      <c r="K66" s="163"/>
      <c r="L66" s="163"/>
      <c r="M66" s="163"/>
      <c r="N66" s="165"/>
      <c r="O66" s="165"/>
      <c r="P66" s="165"/>
      <c r="Q66" s="165"/>
      <c r="R66" s="165"/>
      <c r="S66" s="165"/>
      <c r="T66" s="166"/>
      <c r="U66" s="165"/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101</v>
      </c>
      <c r="AF66" s="167">
        <v>0</v>
      </c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 x14ac:dyDescent="0.25">
      <c r="A67" s="158"/>
      <c r="B67" s="159"/>
      <c r="C67" s="168" t="s">
        <v>146</v>
      </c>
      <c r="D67" s="169"/>
      <c r="E67" s="170"/>
      <c r="F67" s="163"/>
      <c r="G67" s="163"/>
      <c r="H67" s="163"/>
      <c r="I67" s="163"/>
      <c r="J67" s="163"/>
      <c r="K67" s="163"/>
      <c r="L67" s="163"/>
      <c r="M67" s="163"/>
      <c r="N67" s="165"/>
      <c r="O67" s="165"/>
      <c r="P67" s="165"/>
      <c r="Q67" s="165"/>
      <c r="R67" s="165"/>
      <c r="S67" s="165"/>
      <c r="T67" s="166"/>
      <c r="U67" s="165"/>
      <c r="V67" s="167"/>
      <c r="W67" s="167"/>
      <c r="X67" s="167"/>
      <c r="Y67" s="167"/>
      <c r="Z67" s="167"/>
      <c r="AA67" s="167"/>
      <c r="AB67" s="167"/>
      <c r="AC67" s="167"/>
      <c r="AD67" s="167"/>
      <c r="AE67" s="167" t="s">
        <v>101</v>
      </c>
      <c r="AF67" s="167">
        <v>0</v>
      </c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5">
      <c r="A68" s="158"/>
      <c r="B68" s="159"/>
      <c r="C68" s="168" t="s">
        <v>102</v>
      </c>
      <c r="D68" s="169"/>
      <c r="E68" s="170"/>
      <c r="F68" s="163"/>
      <c r="G68" s="163"/>
      <c r="H68" s="163"/>
      <c r="I68" s="163"/>
      <c r="J68" s="163"/>
      <c r="K68" s="163"/>
      <c r="L68" s="163"/>
      <c r="M68" s="163"/>
      <c r="N68" s="165"/>
      <c r="O68" s="165"/>
      <c r="P68" s="165"/>
      <c r="Q68" s="165"/>
      <c r="R68" s="165"/>
      <c r="S68" s="165"/>
      <c r="T68" s="166"/>
      <c r="U68" s="165"/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101</v>
      </c>
      <c r="AF68" s="167">
        <v>0</v>
      </c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5">
      <c r="A69" s="158"/>
      <c r="B69" s="159"/>
      <c r="C69" s="168" t="s">
        <v>147</v>
      </c>
      <c r="D69" s="169"/>
      <c r="E69" s="170">
        <v>168.55</v>
      </c>
      <c r="F69" s="163"/>
      <c r="G69" s="163"/>
      <c r="H69" s="163"/>
      <c r="I69" s="163"/>
      <c r="J69" s="163"/>
      <c r="K69" s="163"/>
      <c r="L69" s="163"/>
      <c r="M69" s="163"/>
      <c r="N69" s="165"/>
      <c r="O69" s="165"/>
      <c r="P69" s="165"/>
      <c r="Q69" s="165"/>
      <c r="R69" s="165"/>
      <c r="S69" s="165"/>
      <c r="T69" s="166"/>
      <c r="U69" s="165"/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101</v>
      </c>
      <c r="AF69" s="167">
        <v>0</v>
      </c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 x14ac:dyDescent="0.25">
      <c r="A70" s="158"/>
      <c r="B70" s="159"/>
      <c r="C70" s="168" t="s">
        <v>148</v>
      </c>
      <c r="D70" s="169"/>
      <c r="E70" s="170">
        <v>27.9</v>
      </c>
      <c r="F70" s="163"/>
      <c r="G70" s="163"/>
      <c r="H70" s="163"/>
      <c r="I70" s="163"/>
      <c r="J70" s="163"/>
      <c r="K70" s="163"/>
      <c r="L70" s="163"/>
      <c r="M70" s="163"/>
      <c r="N70" s="165"/>
      <c r="O70" s="165"/>
      <c r="P70" s="165"/>
      <c r="Q70" s="165"/>
      <c r="R70" s="165"/>
      <c r="S70" s="165"/>
      <c r="T70" s="166"/>
      <c r="U70" s="165"/>
      <c r="V70" s="167"/>
      <c r="W70" s="167"/>
      <c r="X70" s="167"/>
      <c r="Y70" s="167"/>
      <c r="Z70" s="167"/>
      <c r="AA70" s="167"/>
      <c r="AB70" s="167"/>
      <c r="AC70" s="167"/>
      <c r="AD70" s="167"/>
      <c r="AE70" s="167" t="s">
        <v>101</v>
      </c>
      <c r="AF70" s="167">
        <v>0</v>
      </c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outlineLevel="1" x14ac:dyDescent="0.25">
      <c r="A71" s="158"/>
      <c r="B71" s="159"/>
      <c r="C71" s="171" t="s">
        <v>104</v>
      </c>
      <c r="D71" s="172"/>
      <c r="E71" s="173">
        <v>196.45</v>
      </c>
      <c r="F71" s="163"/>
      <c r="G71" s="163"/>
      <c r="H71" s="163"/>
      <c r="I71" s="163"/>
      <c r="J71" s="163"/>
      <c r="K71" s="163"/>
      <c r="L71" s="163"/>
      <c r="M71" s="163"/>
      <c r="N71" s="165"/>
      <c r="O71" s="165"/>
      <c r="P71" s="165"/>
      <c r="Q71" s="165"/>
      <c r="R71" s="165"/>
      <c r="S71" s="165"/>
      <c r="T71" s="166"/>
      <c r="U71" s="165"/>
      <c r="V71" s="167"/>
      <c r="W71" s="167"/>
      <c r="X71" s="167"/>
      <c r="Y71" s="167"/>
      <c r="Z71" s="167"/>
      <c r="AA71" s="167"/>
      <c r="AB71" s="167"/>
      <c r="AC71" s="167"/>
      <c r="AD71" s="167"/>
      <c r="AE71" s="167" t="s">
        <v>101</v>
      </c>
      <c r="AF71" s="167">
        <v>1</v>
      </c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outlineLevel="1" x14ac:dyDescent="0.25">
      <c r="A72" s="158">
        <v>12</v>
      </c>
      <c r="B72" s="159" t="s">
        <v>149</v>
      </c>
      <c r="C72" s="160" t="s">
        <v>150</v>
      </c>
      <c r="D72" s="161" t="s">
        <v>109</v>
      </c>
      <c r="E72" s="162">
        <v>71.450999999999993</v>
      </c>
      <c r="F72" s="235">
        <f>H72+J72</f>
        <v>0</v>
      </c>
      <c r="G72" s="163">
        <f>ROUND(E72*F72,2)</f>
        <v>0</v>
      </c>
      <c r="H72" s="164"/>
      <c r="I72" s="163">
        <f>ROUND(E72*H72,2)</f>
        <v>0</v>
      </c>
      <c r="J72" s="164"/>
      <c r="K72" s="163">
        <f>ROUND(E72*J72,2)</f>
        <v>0</v>
      </c>
      <c r="L72" s="163">
        <v>21</v>
      </c>
      <c r="M72" s="163">
        <f>G72*(1+L72/100)</f>
        <v>0</v>
      </c>
      <c r="N72" s="165">
        <v>0</v>
      </c>
      <c r="O72" s="165">
        <f>ROUND(E72*N72,5)</f>
        <v>0</v>
      </c>
      <c r="P72" s="165">
        <v>0</v>
      </c>
      <c r="Q72" s="165">
        <f>ROUND(E72*P72,5)</f>
        <v>0</v>
      </c>
      <c r="R72" s="165"/>
      <c r="S72" s="165"/>
      <c r="T72" s="166">
        <v>0</v>
      </c>
      <c r="U72" s="165">
        <f>ROUND(E72*T72,2)</f>
        <v>0</v>
      </c>
      <c r="V72" s="167"/>
      <c r="W72" s="167"/>
      <c r="X72" s="167"/>
      <c r="Y72" s="167"/>
      <c r="Z72" s="167"/>
      <c r="AA72" s="167"/>
      <c r="AB72" s="167"/>
      <c r="AC72" s="167"/>
      <c r="AD72" s="167"/>
      <c r="AE72" s="167" t="s">
        <v>99</v>
      </c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 x14ac:dyDescent="0.25">
      <c r="A73" s="158"/>
      <c r="B73" s="159"/>
      <c r="C73" s="168" t="s">
        <v>133</v>
      </c>
      <c r="D73" s="169"/>
      <c r="E73" s="170"/>
      <c r="F73" s="163"/>
      <c r="G73" s="163"/>
      <c r="H73" s="163"/>
      <c r="I73" s="163"/>
      <c r="J73" s="163"/>
      <c r="K73" s="163"/>
      <c r="L73" s="163"/>
      <c r="M73" s="163"/>
      <c r="N73" s="165"/>
      <c r="O73" s="165"/>
      <c r="P73" s="165"/>
      <c r="Q73" s="165"/>
      <c r="R73" s="165"/>
      <c r="S73" s="165"/>
      <c r="T73" s="166"/>
      <c r="U73" s="165"/>
      <c r="V73" s="167"/>
      <c r="W73" s="167"/>
      <c r="X73" s="167"/>
      <c r="Y73" s="167"/>
      <c r="Z73" s="167"/>
      <c r="AA73" s="167"/>
      <c r="AB73" s="167"/>
      <c r="AC73" s="167"/>
      <c r="AD73" s="167"/>
      <c r="AE73" s="167" t="s">
        <v>101</v>
      </c>
      <c r="AF73" s="167">
        <v>0</v>
      </c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 outlineLevel="1" x14ac:dyDescent="0.25">
      <c r="A74" s="158"/>
      <c r="B74" s="159"/>
      <c r="C74" s="168" t="s">
        <v>134</v>
      </c>
      <c r="D74" s="169"/>
      <c r="E74" s="170"/>
      <c r="F74" s="163"/>
      <c r="G74" s="163"/>
      <c r="H74" s="163"/>
      <c r="I74" s="163"/>
      <c r="J74" s="163"/>
      <c r="K74" s="163"/>
      <c r="L74" s="163"/>
      <c r="M74" s="163"/>
      <c r="N74" s="165"/>
      <c r="O74" s="165"/>
      <c r="P74" s="165"/>
      <c r="Q74" s="165"/>
      <c r="R74" s="165"/>
      <c r="S74" s="165"/>
      <c r="T74" s="166"/>
      <c r="U74" s="165"/>
      <c r="V74" s="167"/>
      <c r="W74" s="167"/>
      <c r="X74" s="167"/>
      <c r="Y74" s="167"/>
      <c r="Z74" s="167"/>
      <c r="AA74" s="167"/>
      <c r="AB74" s="167"/>
      <c r="AC74" s="167"/>
      <c r="AD74" s="167"/>
      <c r="AE74" s="167" t="s">
        <v>101</v>
      </c>
      <c r="AF74" s="167">
        <v>0</v>
      </c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outlineLevel="1" x14ac:dyDescent="0.25">
      <c r="A75" s="158"/>
      <c r="B75" s="159"/>
      <c r="C75" s="168" t="s">
        <v>135</v>
      </c>
      <c r="D75" s="169"/>
      <c r="E75" s="170">
        <v>63.081000000000003</v>
      </c>
      <c r="F75" s="163"/>
      <c r="G75" s="163"/>
      <c r="H75" s="163"/>
      <c r="I75" s="163"/>
      <c r="J75" s="163"/>
      <c r="K75" s="163"/>
      <c r="L75" s="163"/>
      <c r="M75" s="163"/>
      <c r="N75" s="165"/>
      <c r="O75" s="165"/>
      <c r="P75" s="165"/>
      <c r="Q75" s="165"/>
      <c r="R75" s="165"/>
      <c r="S75" s="165"/>
      <c r="T75" s="166"/>
      <c r="U75" s="165"/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101</v>
      </c>
      <c r="AF75" s="167">
        <v>0</v>
      </c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5">
      <c r="A76" s="158"/>
      <c r="B76" s="159"/>
      <c r="C76" s="171" t="s">
        <v>104</v>
      </c>
      <c r="D76" s="172"/>
      <c r="E76" s="173">
        <v>63.081000000000003</v>
      </c>
      <c r="F76" s="163"/>
      <c r="G76" s="163"/>
      <c r="H76" s="163"/>
      <c r="I76" s="163"/>
      <c r="J76" s="163"/>
      <c r="K76" s="163"/>
      <c r="L76" s="163"/>
      <c r="M76" s="163"/>
      <c r="N76" s="165"/>
      <c r="O76" s="165"/>
      <c r="P76" s="165"/>
      <c r="Q76" s="165"/>
      <c r="R76" s="165"/>
      <c r="S76" s="165"/>
      <c r="T76" s="166"/>
      <c r="U76" s="165"/>
      <c r="V76" s="167"/>
      <c r="W76" s="167"/>
      <c r="X76" s="167"/>
      <c r="Y76" s="167"/>
      <c r="Z76" s="167"/>
      <c r="AA76" s="167"/>
      <c r="AB76" s="167"/>
      <c r="AC76" s="167"/>
      <c r="AD76" s="167"/>
      <c r="AE76" s="167" t="s">
        <v>101</v>
      </c>
      <c r="AF76" s="167">
        <v>1</v>
      </c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 x14ac:dyDescent="0.25">
      <c r="A77" s="158"/>
      <c r="B77" s="159"/>
      <c r="C77" s="168" t="s">
        <v>136</v>
      </c>
      <c r="D77" s="169"/>
      <c r="E77" s="170">
        <v>8.3699999999999992</v>
      </c>
      <c r="F77" s="163"/>
      <c r="G77" s="163"/>
      <c r="H77" s="163"/>
      <c r="I77" s="163"/>
      <c r="J77" s="163"/>
      <c r="K77" s="163"/>
      <c r="L77" s="163"/>
      <c r="M77" s="163"/>
      <c r="N77" s="165"/>
      <c r="O77" s="165"/>
      <c r="P77" s="165"/>
      <c r="Q77" s="165"/>
      <c r="R77" s="165"/>
      <c r="S77" s="165"/>
      <c r="T77" s="166"/>
      <c r="U77" s="165"/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101</v>
      </c>
      <c r="AF77" s="167">
        <v>0</v>
      </c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outlineLevel="1" x14ac:dyDescent="0.25">
      <c r="A78" s="158"/>
      <c r="B78" s="159"/>
      <c r="C78" s="171" t="s">
        <v>104</v>
      </c>
      <c r="D78" s="172"/>
      <c r="E78" s="173">
        <v>8.3699999999999992</v>
      </c>
      <c r="F78" s="163"/>
      <c r="G78" s="163"/>
      <c r="H78" s="163"/>
      <c r="I78" s="163"/>
      <c r="J78" s="163"/>
      <c r="K78" s="163"/>
      <c r="L78" s="163"/>
      <c r="M78" s="163"/>
      <c r="N78" s="165"/>
      <c r="O78" s="165"/>
      <c r="P78" s="165"/>
      <c r="Q78" s="165"/>
      <c r="R78" s="165"/>
      <c r="S78" s="165"/>
      <c r="T78" s="166"/>
      <c r="U78" s="165"/>
      <c r="V78" s="167"/>
      <c r="W78" s="167"/>
      <c r="X78" s="167"/>
      <c r="Y78" s="167"/>
      <c r="Z78" s="167"/>
      <c r="AA78" s="167"/>
      <c r="AB78" s="167"/>
      <c r="AC78" s="167"/>
      <c r="AD78" s="167"/>
      <c r="AE78" s="167" t="s">
        <v>101</v>
      </c>
      <c r="AF78" s="167">
        <v>1</v>
      </c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x14ac:dyDescent="0.25">
      <c r="A79" s="174" t="s">
        <v>94</v>
      </c>
      <c r="B79" s="175" t="s">
        <v>51</v>
      </c>
      <c r="C79" s="176" t="s">
        <v>52</v>
      </c>
      <c r="D79" s="177"/>
      <c r="E79" s="178"/>
      <c r="F79" s="179"/>
      <c r="G79" s="179">
        <f>SUMIF(AE80:AE152,"&lt;&gt;NOR",G80:G152)</f>
        <v>0</v>
      </c>
      <c r="H79" s="179"/>
      <c r="I79" s="179">
        <f>SUM(I80:I152)</f>
        <v>0</v>
      </c>
      <c r="J79" s="179"/>
      <c r="K79" s="179">
        <f>SUM(K80:K152)</f>
        <v>0</v>
      </c>
      <c r="L79" s="179"/>
      <c r="M79" s="179">
        <f>SUM(M80:M152)</f>
        <v>0</v>
      </c>
      <c r="N79" s="180"/>
      <c r="O79" s="180">
        <f>SUM(O80:O152)</f>
        <v>208.76145</v>
      </c>
      <c r="P79" s="180"/>
      <c r="Q79" s="180">
        <f>SUM(Q80:Q152)</f>
        <v>0</v>
      </c>
      <c r="R79" s="180"/>
      <c r="S79" s="180"/>
      <c r="T79" s="181"/>
      <c r="U79" s="180">
        <f>SUM(U80:U152)</f>
        <v>136.84000000000003</v>
      </c>
      <c r="AE79" s="1" t="s">
        <v>95</v>
      </c>
    </row>
    <row r="80" spans="1:60" outlineLevel="1" x14ac:dyDescent="0.25">
      <c r="A80" s="158">
        <v>13</v>
      </c>
      <c r="B80" s="159" t="s">
        <v>151</v>
      </c>
      <c r="C80" s="160" t="s">
        <v>152</v>
      </c>
      <c r="D80" s="161" t="s">
        <v>98</v>
      </c>
      <c r="E80" s="162">
        <v>27.9</v>
      </c>
      <c r="F80" s="235">
        <f>H80+J80</f>
        <v>0</v>
      </c>
      <c r="G80" s="163">
        <f>ROUND(E80*F80,2)</f>
        <v>0</v>
      </c>
      <c r="H80" s="164"/>
      <c r="I80" s="163">
        <f>ROUND(E80*H80,2)</f>
        <v>0</v>
      </c>
      <c r="J80" s="164"/>
      <c r="K80" s="163">
        <f>ROUND(E80*J80,2)</f>
        <v>0</v>
      </c>
      <c r="L80" s="163">
        <v>21</v>
      </c>
      <c r="M80" s="163">
        <f>G80*(1+L80/100)</f>
        <v>0</v>
      </c>
      <c r="N80" s="165">
        <v>0.71644000000000008</v>
      </c>
      <c r="O80" s="165">
        <f>ROUND(E80*N80,5)</f>
        <v>19.988679999999999</v>
      </c>
      <c r="P80" s="165">
        <v>0</v>
      </c>
      <c r="Q80" s="165">
        <f>ROUND(E80*P80,5)</f>
        <v>0</v>
      </c>
      <c r="R80" s="165"/>
      <c r="S80" s="165"/>
      <c r="T80" s="166">
        <v>7.2999999999999995E-2</v>
      </c>
      <c r="U80" s="165">
        <f>ROUND(E80*T80,2)</f>
        <v>2.04</v>
      </c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99</v>
      </c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outlineLevel="1" x14ac:dyDescent="0.25">
      <c r="A81" s="158"/>
      <c r="B81" s="159"/>
      <c r="C81" s="168" t="s">
        <v>117</v>
      </c>
      <c r="D81" s="169"/>
      <c r="E81" s="170"/>
      <c r="F81" s="163"/>
      <c r="G81" s="163"/>
      <c r="H81" s="163"/>
      <c r="I81" s="163"/>
      <c r="J81" s="163"/>
      <c r="K81" s="163"/>
      <c r="L81" s="163"/>
      <c r="M81" s="163"/>
      <c r="N81" s="165"/>
      <c r="O81" s="165"/>
      <c r="P81" s="165"/>
      <c r="Q81" s="165"/>
      <c r="R81" s="165"/>
      <c r="S81" s="165"/>
      <c r="T81" s="166"/>
      <c r="U81" s="165"/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101</v>
      </c>
      <c r="AF81" s="167">
        <v>0</v>
      </c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 x14ac:dyDescent="0.25">
      <c r="A82" s="158"/>
      <c r="B82" s="159"/>
      <c r="C82" s="168" t="s">
        <v>127</v>
      </c>
      <c r="D82" s="169"/>
      <c r="E82" s="170"/>
      <c r="F82" s="163"/>
      <c r="G82" s="163"/>
      <c r="H82" s="163"/>
      <c r="I82" s="163"/>
      <c r="J82" s="163"/>
      <c r="K82" s="163"/>
      <c r="L82" s="163"/>
      <c r="M82" s="163"/>
      <c r="N82" s="165"/>
      <c r="O82" s="165"/>
      <c r="P82" s="165"/>
      <c r="Q82" s="165"/>
      <c r="R82" s="165"/>
      <c r="S82" s="165"/>
      <c r="T82" s="166"/>
      <c r="U82" s="165"/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101</v>
      </c>
      <c r="AF82" s="167">
        <v>0</v>
      </c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 x14ac:dyDescent="0.25">
      <c r="A83" s="158"/>
      <c r="B83" s="159"/>
      <c r="C83" s="168" t="s">
        <v>128</v>
      </c>
      <c r="D83" s="169"/>
      <c r="E83" s="170"/>
      <c r="F83" s="163"/>
      <c r="G83" s="163"/>
      <c r="H83" s="163"/>
      <c r="I83" s="163"/>
      <c r="J83" s="163"/>
      <c r="K83" s="163"/>
      <c r="L83" s="163"/>
      <c r="M83" s="163"/>
      <c r="N83" s="165"/>
      <c r="O83" s="165"/>
      <c r="P83" s="165"/>
      <c r="Q83" s="165"/>
      <c r="R83" s="165"/>
      <c r="S83" s="165"/>
      <c r="T83" s="166"/>
      <c r="U83" s="165"/>
      <c r="V83" s="167"/>
      <c r="W83" s="167"/>
      <c r="X83" s="167"/>
      <c r="Y83" s="167"/>
      <c r="Z83" s="167"/>
      <c r="AA83" s="167"/>
      <c r="AB83" s="167"/>
      <c r="AC83" s="167"/>
      <c r="AD83" s="167"/>
      <c r="AE83" s="167" t="s">
        <v>101</v>
      </c>
      <c r="AF83" s="167">
        <v>0</v>
      </c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 x14ac:dyDescent="0.25">
      <c r="A84" s="158"/>
      <c r="B84" s="159"/>
      <c r="C84" s="168" t="s">
        <v>102</v>
      </c>
      <c r="D84" s="169"/>
      <c r="E84" s="170"/>
      <c r="F84" s="163"/>
      <c r="G84" s="163"/>
      <c r="H84" s="163"/>
      <c r="I84" s="163"/>
      <c r="J84" s="163"/>
      <c r="K84" s="163"/>
      <c r="L84" s="163"/>
      <c r="M84" s="163"/>
      <c r="N84" s="165"/>
      <c r="O84" s="165"/>
      <c r="P84" s="165"/>
      <c r="Q84" s="165"/>
      <c r="R84" s="165"/>
      <c r="S84" s="165"/>
      <c r="T84" s="166"/>
      <c r="U84" s="165"/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101</v>
      </c>
      <c r="AF84" s="167">
        <v>0</v>
      </c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 x14ac:dyDescent="0.25">
      <c r="A85" s="158"/>
      <c r="B85" s="159"/>
      <c r="C85" s="168" t="s">
        <v>148</v>
      </c>
      <c r="D85" s="169"/>
      <c r="E85" s="170">
        <v>27.9</v>
      </c>
      <c r="F85" s="163"/>
      <c r="G85" s="163"/>
      <c r="H85" s="163"/>
      <c r="I85" s="163"/>
      <c r="J85" s="163"/>
      <c r="K85" s="163"/>
      <c r="L85" s="163"/>
      <c r="M85" s="163"/>
      <c r="N85" s="165"/>
      <c r="O85" s="165"/>
      <c r="P85" s="165"/>
      <c r="Q85" s="165"/>
      <c r="R85" s="165"/>
      <c r="S85" s="165"/>
      <c r="T85" s="166"/>
      <c r="U85" s="165"/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101</v>
      </c>
      <c r="AF85" s="167">
        <v>0</v>
      </c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outlineLevel="1" x14ac:dyDescent="0.25">
      <c r="A86" s="158"/>
      <c r="B86" s="159"/>
      <c r="C86" s="171" t="s">
        <v>104</v>
      </c>
      <c r="D86" s="172"/>
      <c r="E86" s="173">
        <v>27.9</v>
      </c>
      <c r="F86" s="163"/>
      <c r="G86" s="163"/>
      <c r="H86" s="163"/>
      <c r="I86" s="163"/>
      <c r="J86" s="163"/>
      <c r="K86" s="163"/>
      <c r="L86" s="163"/>
      <c r="M86" s="163"/>
      <c r="N86" s="165"/>
      <c r="O86" s="165"/>
      <c r="P86" s="165"/>
      <c r="Q86" s="165"/>
      <c r="R86" s="165"/>
      <c r="S86" s="165"/>
      <c r="T86" s="166"/>
      <c r="U86" s="165"/>
      <c r="V86" s="167"/>
      <c r="W86" s="167"/>
      <c r="X86" s="167"/>
      <c r="Y86" s="167"/>
      <c r="Z86" s="167"/>
      <c r="AA86" s="167"/>
      <c r="AB86" s="167"/>
      <c r="AC86" s="167"/>
      <c r="AD86" s="167"/>
      <c r="AE86" s="167" t="s">
        <v>101</v>
      </c>
      <c r="AF86" s="167">
        <v>1</v>
      </c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outlineLevel="1" x14ac:dyDescent="0.25">
      <c r="A87" s="158">
        <v>14</v>
      </c>
      <c r="B87" s="159" t="s">
        <v>153</v>
      </c>
      <c r="C87" s="160" t="s">
        <v>154</v>
      </c>
      <c r="D87" s="161" t="s">
        <v>98</v>
      </c>
      <c r="E87" s="162">
        <v>196.45</v>
      </c>
      <c r="F87" s="235">
        <f>H87+J87</f>
        <v>0</v>
      </c>
      <c r="G87" s="163">
        <f>ROUND(E87*F87,2)</f>
        <v>0</v>
      </c>
      <c r="H87" s="164"/>
      <c r="I87" s="163">
        <f>ROUND(E87*H87,2)</f>
        <v>0</v>
      </c>
      <c r="J87" s="164"/>
      <c r="K87" s="163">
        <f>ROUND(E87*J87,2)</f>
        <v>0</v>
      </c>
      <c r="L87" s="163">
        <v>21</v>
      </c>
      <c r="M87" s="163">
        <f>G87*(1+L87/100)</f>
        <v>0</v>
      </c>
      <c r="N87" s="165">
        <v>0.441</v>
      </c>
      <c r="O87" s="165">
        <f>ROUND(E87*N87,5)</f>
        <v>86.634450000000001</v>
      </c>
      <c r="P87" s="165">
        <v>0</v>
      </c>
      <c r="Q87" s="165">
        <f>ROUND(E87*P87,5)</f>
        <v>0</v>
      </c>
      <c r="R87" s="165"/>
      <c r="S87" s="165"/>
      <c r="T87" s="166">
        <v>2.9000000000000005E-2</v>
      </c>
      <c r="U87" s="165">
        <f>ROUND(E87*T87,2)</f>
        <v>5.7</v>
      </c>
      <c r="V87" s="167"/>
      <c r="W87" s="167"/>
      <c r="X87" s="167"/>
      <c r="Y87" s="167"/>
      <c r="Z87" s="167"/>
      <c r="AA87" s="167"/>
      <c r="AB87" s="167"/>
      <c r="AC87" s="167"/>
      <c r="AD87" s="167"/>
      <c r="AE87" s="167" t="s">
        <v>99</v>
      </c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outlineLevel="1" x14ac:dyDescent="0.25">
      <c r="A88" s="158"/>
      <c r="B88" s="159"/>
      <c r="C88" s="168" t="s">
        <v>117</v>
      </c>
      <c r="D88" s="169"/>
      <c r="E88" s="170"/>
      <c r="F88" s="163"/>
      <c r="G88" s="163"/>
      <c r="H88" s="163"/>
      <c r="I88" s="163"/>
      <c r="J88" s="163"/>
      <c r="K88" s="163"/>
      <c r="L88" s="163"/>
      <c r="M88" s="163"/>
      <c r="N88" s="165"/>
      <c r="O88" s="165"/>
      <c r="P88" s="165"/>
      <c r="Q88" s="165"/>
      <c r="R88" s="165"/>
      <c r="S88" s="165"/>
      <c r="T88" s="166"/>
      <c r="U88" s="165"/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101</v>
      </c>
      <c r="AF88" s="167">
        <v>0</v>
      </c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 x14ac:dyDescent="0.25">
      <c r="A89" s="158"/>
      <c r="B89" s="159"/>
      <c r="C89" s="168" t="s">
        <v>146</v>
      </c>
      <c r="D89" s="169"/>
      <c r="E89" s="170"/>
      <c r="F89" s="163"/>
      <c r="G89" s="163"/>
      <c r="H89" s="163"/>
      <c r="I89" s="163"/>
      <c r="J89" s="163"/>
      <c r="K89" s="163"/>
      <c r="L89" s="163"/>
      <c r="M89" s="163"/>
      <c r="N89" s="165"/>
      <c r="O89" s="165"/>
      <c r="P89" s="165"/>
      <c r="Q89" s="165"/>
      <c r="R89" s="165"/>
      <c r="S89" s="165"/>
      <c r="T89" s="166"/>
      <c r="U89" s="165"/>
      <c r="V89" s="167"/>
      <c r="W89" s="167"/>
      <c r="X89" s="167"/>
      <c r="Y89" s="167"/>
      <c r="Z89" s="167"/>
      <c r="AA89" s="167"/>
      <c r="AB89" s="167"/>
      <c r="AC89" s="167"/>
      <c r="AD89" s="167"/>
      <c r="AE89" s="167" t="s">
        <v>101</v>
      </c>
      <c r="AF89" s="167">
        <v>0</v>
      </c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 outlineLevel="1" x14ac:dyDescent="0.25">
      <c r="A90" s="158"/>
      <c r="B90" s="159"/>
      <c r="C90" s="168" t="s">
        <v>155</v>
      </c>
      <c r="D90" s="169"/>
      <c r="E90" s="170"/>
      <c r="F90" s="163"/>
      <c r="G90" s="163"/>
      <c r="H90" s="163"/>
      <c r="I90" s="163"/>
      <c r="J90" s="163"/>
      <c r="K90" s="163"/>
      <c r="L90" s="163"/>
      <c r="M90" s="163"/>
      <c r="N90" s="165"/>
      <c r="O90" s="165"/>
      <c r="P90" s="165"/>
      <c r="Q90" s="165"/>
      <c r="R90" s="165"/>
      <c r="S90" s="165"/>
      <c r="T90" s="166"/>
      <c r="U90" s="165"/>
      <c r="V90" s="167"/>
      <c r="W90" s="167"/>
      <c r="X90" s="167"/>
      <c r="Y90" s="167"/>
      <c r="Z90" s="167"/>
      <c r="AA90" s="167"/>
      <c r="AB90" s="167"/>
      <c r="AC90" s="167"/>
      <c r="AD90" s="167"/>
      <c r="AE90" s="167" t="s">
        <v>101</v>
      </c>
      <c r="AF90" s="167">
        <v>0</v>
      </c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 x14ac:dyDescent="0.25">
      <c r="A91" s="158"/>
      <c r="B91" s="159"/>
      <c r="C91" s="168" t="s">
        <v>147</v>
      </c>
      <c r="D91" s="169"/>
      <c r="E91" s="170">
        <v>168.55</v>
      </c>
      <c r="F91" s="163"/>
      <c r="G91" s="163"/>
      <c r="H91" s="163"/>
      <c r="I91" s="163"/>
      <c r="J91" s="163"/>
      <c r="K91" s="163"/>
      <c r="L91" s="163"/>
      <c r="M91" s="163"/>
      <c r="N91" s="165"/>
      <c r="O91" s="165"/>
      <c r="P91" s="165"/>
      <c r="Q91" s="165"/>
      <c r="R91" s="165"/>
      <c r="S91" s="165"/>
      <c r="T91" s="166"/>
      <c r="U91" s="165"/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101</v>
      </c>
      <c r="AF91" s="167">
        <v>0</v>
      </c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outlineLevel="1" x14ac:dyDescent="0.25">
      <c r="A92" s="158"/>
      <c r="B92" s="159"/>
      <c r="C92" s="168" t="s">
        <v>148</v>
      </c>
      <c r="D92" s="169"/>
      <c r="E92" s="170">
        <v>27.9</v>
      </c>
      <c r="F92" s="163"/>
      <c r="G92" s="163"/>
      <c r="H92" s="163"/>
      <c r="I92" s="163"/>
      <c r="J92" s="163"/>
      <c r="K92" s="163"/>
      <c r="L92" s="163"/>
      <c r="M92" s="163"/>
      <c r="N92" s="165"/>
      <c r="O92" s="165"/>
      <c r="P92" s="165"/>
      <c r="Q92" s="165"/>
      <c r="R92" s="165"/>
      <c r="S92" s="165"/>
      <c r="T92" s="166"/>
      <c r="U92" s="165"/>
      <c r="V92" s="167"/>
      <c r="W92" s="167"/>
      <c r="X92" s="167"/>
      <c r="Y92" s="167"/>
      <c r="Z92" s="167"/>
      <c r="AA92" s="167"/>
      <c r="AB92" s="167"/>
      <c r="AC92" s="167"/>
      <c r="AD92" s="167"/>
      <c r="AE92" s="167" t="s">
        <v>101</v>
      </c>
      <c r="AF92" s="167">
        <v>0</v>
      </c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outlineLevel="1" x14ac:dyDescent="0.25">
      <c r="A93" s="158"/>
      <c r="B93" s="159"/>
      <c r="C93" s="171" t="s">
        <v>104</v>
      </c>
      <c r="D93" s="172"/>
      <c r="E93" s="173">
        <v>196.45</v>
      </c>
      <c r="F93" s="163"/>
      <c r="G93" s="163"/>
      <c r="H93" s="163"/>
      <c r="I93" s="163"/>
      <c r="J93" s="163"/>
      <c r="K93" s="163"/>
      <c r="L93" s="163"/>
      <c r="M93" s="163"/>
      <c r="N93" s="165"/>
      <c r="O93" s="165"/>
      <c r="P93" s="165"/>
      <c r="Q93" s="165"/>
      <c r="R93" s="165"/>
      <c r="S93" s="165"/>
      <c r="T93" s="166"/>
      <c r="U93" s="165"/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101</v>
      </c>
      <c r="AF93" s="167">
        <v>1</v>
      </c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outlineLevel="1" x14ac:dyDescent="0.25">
      <c r="A94" s="158">
        <v>15</v>
      </c>
      <c r="B94" s="159" t="s">
        <v>156</v>
      </c>
      <c r="C94" s="160" t="s">
        <v>157</v>
      </c>
      <c r="D94" s="161" t="s">
        <v>98</v>
      </c>
      <c r="E94" s="162">
        <v>196.45</v>
      </c>
      <c r="F94" s="235">
        <f>H94+J94</f>
        <v>0</v>
      </c>
      <c r="G94" s="163">
        <f>ROUND(E94*F94,2)</f>
        <v>0</v>
      </c>
      <c r="H94" s="164"/>
      <c r="I94" s="163">
        <f>ROUND(E94*H94,2)</f>
        <v>0</v>
      </c>
      <c r="J94" s="164"/>
      <c r="K94" s="163">
        <f>ROUND(E94*J94,2)</f>
        <v>0</v>
      </c>
      <c r="L94" s="163">
        <v>21</v>
      </c>
      <c r="M94" s="163">
        <f>G94*(1+L94/100)</f>
        <v>0</v>
      </c>
      <c r="N94" s="165">
        <v>0.30651</v>
      </c>
      <c r="O94" s="165">
        <f>ROUND(E94*N94,5)</f>
        <v>60.213889999999999</v>
      </c>
      <c r="P94" s="165">
        <v>0</v>
      </c>
      <c r="Q94" s="165">
        <f>ROUND(E94*P94,5)</f>
        <v>0</v>
      </c>
      <c r="R94" s="165"/>
      <c r="S94" s="165"/>
      <c r="T94" s="166">
        <v>2.5000000000000001E-2</v>
      </c>
      <c r="U94" s="165">
        <f>ROUND(E94*T94,2)</f>
        <v>4.91</v>
      </c>
      <c r="V94" s="167"/>
      <c r="W94" s="167"/>
      <c r="X94" s="167"/>
      <c r="Y94" s="167"/>
      <c r="Z94" s="167"/>
      <c r="AA94" s="167"/>
      <c r="AB94" s="167"/>
      <c r="AC94" s="167"/>
      <c r="AD94" s="167"/>
      <c r="AE94" s="167" t="s">
        <v>99</v>
      </c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outlineLevel="1" x14ac:dyDescent="0.25">
      <c r="A95" s="158"/>
      <c r="B95" s="159"/>
      <c r="C95" s="168" t="s">
        <v>117</v>
      </c>
      <c r="D95" s="169"/>
      <c r="E95" s="170"/>
      <c r="F95" s="163"/>
      <c r="G95" s="163"/>
      <c r="H95" s="163"/>
      <c r="I95" s="163"/>
      <c r="J95" s="163"/>
      <c r="K95" s="163"/>
      <c r="L95" s="163"/>
      <c r="M95" s="163"/>
      <c r="N95" s="165"/>
      <c r="O95" s="165"/>
      <c r="P95" s="165"/>
      <c r="Q95" s="165"/>
      <c r="R95" s="165"/>
      <c r="S95" s="165"/>
      <c r="T95" s="166"/>
      <c r="U95" s="165"/>
      <c r="V95" s="167"/>
      <c r="W95" s="167"/>
      <c r="X95" s="167"/>
      <c r="Y95" s="167"/>
      <c r="Z95" s="167"/>
      <c r="AA95" s="167"/>
      <c r="AB95" s="167"/>
      <c r="AC95" s="167"/>
      <c r="AD95" s="167"/>
      <c r="AE95" s="167" t="s">
        <v>101</v>
      </c>
      <c r="AF95" s="167">
        <v>0</v>
      </c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outlineLevel="1" x14ac:dyDescent="0.25">
      <c r="A96" s="158"/>
      <c r="B96" s="159"/>
      <c r="C96" s="168" t="s">
        <v>127</v>
      </c>
      <c r="D96" s="169"/>
      <c r="E96" s="170"/>
      <c r="F96" s="163"/>
      <c r="G96" s="163"/>
      <c r="H96" s="163"/>
      <c r="I96" s="163"/>
      <c r="J96" s="163"/>
      <c r="K96" s="163"/>
      <c r="L96" s="163"/>
      <c r="M96" s="163"/>
      <c r="N96" s="165"/>
      <c r="O96" s="165"/>
      <c r="P96" s="165"/>
      <c r="Q96" s="165"/>
      <c r="R96" s="165"/>
      <c r="S96" s="165"/>
      <c r="T96" s="166"/>
      <c r="U96" s="165"/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101</v>
      </c>
      <c r="AF96" s="167">
        <v>0</v>
      </c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outlineLevel="1" x14ac:dyDescent="0.25">
      <c r="A97" s="158"/>
      <c r="B97" s="159"/>
      <c r="C97" s="168" t="s">
        <v>148</v>
      </c>
      <c r="D97" s="169"/>
      <c r="E97" s="170">
        <v>27.9</v>
      </c>
      <c r="F97" s="163"/>
      <c r="G97" s="163"/>
      <c r="H97" s="163"/>
      <c r="I97" s="163"/>
      <c r="J97" s="163"/>
      <c r="K97" s="163"/>
      <c r="L97" s="163"/>
      <c r="M97" s="163"/>
      <c r="N97" s="165"/>
      <c r="O97" s="165"/>
      <c r="P97" s="165"/>
      <c r="Q97" s="165"/>
      <c r="R97" s="165"/>
      <c r="S97" s="165"/>
      <c r="T97" s="166"/>
      <c r="U97" s="165"/>
      <c r="V97" s="167"/>
      <c r="W97" s="167"/>
      <c r="X97" s="167"/>
      <c r="Y97" s="167"/>
      <c r="Z97" s="167"/>
      <c r="AA97" s="167"/>
      <c r="AB97" s="167"/>
      <c r="AC97" s="167"/>
      <c r="AD97" s="167"/>
      <c r="AE97" s="167" t="s">
        <v>101</v>
      </c>
      <c r="AF97" s="167">
        <v>0</v>
      </c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outlineLevel="1" x14ac:dyDescent="0.25">
      <c r="A98" s="158"/>
      <c r="B98" s="159"/>
      <c r="C98" s="171" t="s">
        <v>104</v>
      </c>
      <c r="D98" s="172"/>
      <c r="E98" s="173">
        <v>27.9</v>
      </c>
      <c r="F98" s="163"/>
      <c r="G98" s="163"/>
      <c r="H98" s="163"/>
      <c r="I98" s="163"/>
      <c r="J98" s="163"/>
      <c r="K98" s="163"/>
      <c r="L98" s="163"/>
      <c r="M98" s="163"/>
      <c r="N98" s="165"/>
      <c r="O98" s="165"/>
      <c r="P98" s="165"/>
      <c r="Q98" s="165"/>
      <c r="R98" s="165"/>
      <c r="S98" s="165"/>
      <c r="T98" s="166"/>
      <c r="U98" s="165"/>
      <c r="V98" s="167"/>
      <c r="W98" s="167"/>
      <c r="X98" s="167"/>
      <c r="Y98" s="167"/>
      <c r="Z98" s="167"/>
      <c r="AA98" s="167"/>
      <c r="AB98" s="167"/>
      <c r="AC98" s="167"/>
      <c r="AD98" s="167"/>
      <c r="AE98" s="167" t="s">
        <v>101</v>
      </c>
      <c r="AF98" s="167">
        <v>1</v>
      </c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outlineLevel="1" x14ac:dyDescent="0.25">
      <c r="A99" s="158"/>
      <c r="B99" s="159"/>
      <c r="C99" s="168" t="s">
        <v>146</v>
      </c>
      <c r="D99" s="169"/>
      <c r="E99" s="170"/>
      <c r="F99" s="163"/>
      <c r="G99" s="163"/>
      <c r="H99" s="163"/>
      <c r="I99" s="163"/>
      <c r="J99" s="163"/>
      <c r="K99" s="163"/>
      <c r="L99" s="163"/>
      <c r="M99" s="163"/>
      <c r="N99" s="165"/>
      <c r="O99" s="165"/>
      <c r="P99" s="165"/>
      <c r="Q99" s="165"/>
      <c r="R99" s="165"/>
      <c r="S99" s="165"/>
      <c r="T99" s="166"/>
      <c r="U99" s="165"/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101</v>
      </c>
      <c r="AF99" s="167">
        <v>0</v>
      </c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 x14ac:dyDescent="0.25">
      <c r="A100" s="158"/>
      <c r="B100" s="159"/>
      <c r="C100" s="168" t="s">
        <v>147</v>
      </c>
      <c r="D100" s="169"/>
      <c r="E100" s="170">
        <v>168.55</v>
      </c>
      <c r="F100" s="163"/>
      <c r="G100" s="163"/>
      <c r="H100" s="163"/>
      <c r="I100" s="163"/>
      <c r="J100" s="163"/>
      <c r="K100" s="163"/>
      <c r="L100" s="163"/>
      <c r="M100" s="163"/>
      <c r="N100" s="165"/>
      <c r="O100" s="165"/>
      <c r="P100" s="165"/>
      <c r="Q100" s="165"/>
      <c r="R100" s="165"/>
      <c r="S100" s="165"/>
      <c r="T100" s="166"/>
      <c r="U100" s="165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 t="s">
        <v>101</v>
      </c>
      <c r="AF100" s="167">
        <v>0</v>
      </c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outlineLevel="1" x14ac:dyDescent="0.25">
      <c r="A101" s="158"/>
      <c r="B101" s="159"/>
      <c r="C101" s="171" t="s">
        <v>104</v>
      </c>
      <c r="D101" s="172"/>
      <c r="E101" s="173">
        <v>168.55</v>
      </c>
      <c r="F101" s="163"/>
      <c r="G101" s="163"/>
      <c r="H101" s="163"/>
      <c r="I101" s="163"/>
      <c r="J101" s="163"/>
      <c r="K101" s="163"/>
      <c r="L101" s="163"/>
      <c r="M101" s="163"/>
      <c r="N101" s="165"/>
      <c r="O101" s="165"/>
      <c r="P101" s="165"/>
      <c r="Q101" s="165"/>
      <c r="R101" s="165"/>
      <c r="S101" s="165"/>
      <c r="T101" s="166"/>
      <c r="U101" s="165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 t="s">
        <v>101</v>
      </c>
      <c r="AF101" s="167">
        <v>1</v>
      </c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outlineLevel="1" x14ac:dyDescent="0.25">
      <c r="A102" s="158">
        <v>16</v>
      </c>
      <c r="B102" s="159" t="s">
        <v>158</v>
      </c>
      <c r="C102" s="160" t="s">
        <v>159</v>
      </c>
      <c r="D102" s="161" t="s">
        <v>98</v>
      </c>
      <c r="E102" s="162">
        <v>168.55</v>
      </c>
      <c r="F102" s="235">
        <f>H102+J102</f>
        <v>0</v>
      </c>
      <c r="G102" s="163">
        <f>ROUND(E102*F102,2)</f>
        <v>0</v>
      </c>
      <c r="H102" s="164"/>
      <c r="I102" s="163">
        <f>ROUND(E102*H102,2)</f>
        <v>0</v>
      </c>
      <c r="J102" s="164"/>
      <c r="K102" s="163">
        <f>ROUND(E102*J102,2)</f>
        <v>0</v>
      </c>
      <c r="L102" s="163">
        <v>21</v>
      </c>
      <c r="M102" s="163">
        <f>G102*(1+L102/100)</f>
        <v>0</v>
      </c>
      <c r="N102" s="165">
        <v>7.3899999999999993E-2</v>
      </c>
      <c r="O102" s="165">
        <f>ROUND(E102*N102,5)</f>
        <v>12.45585</v>
      </c>
      <c r="P102" s="165">
        <v>0</v>
      </c>
      <c r="Q102" s="165">
        <f>ROUND(E102*P102,5)</f>
        <v>0</v>
      </c>
      <c r="R102" s="165"/>
      <c r="S102" s="165"/>
      <c r="T102" s="166">
        <v>0.45200000000000001</v>
      </c>
      <c r="U102" s="165">
        <f>ROUND(E102*T102,2)</f>
        <v>76.180000000000007</v>
      </c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 t="s">
        <v>99</v>
      </c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</row>
    <row r="103" spans="1:60" outlineLevel="1" x14ac:dyDescent="0.25">
      <c r="A103" s="158"/>
      <c r="B103" s="159"/>
      <c r="C103" s="168" t="s">
        <v>117</v>
      </c>
      <c r="D103" s="169"/>
      <c r="E103" s="170"/>
      <c r="F103" s="163"/>
      <c r="G103" s="163"/>
      <c r="H103" s="163"/>
      <c r="I103" s="163"/>
      <c r="J103" s="163"/>
      <c r="K103" s="163"/>
      <c r="L103" s="163"/>
      <c r="M103" s="163"/>
      <c r="N103" s="165"/>
      <c r="O103" s="165"/>
      <c r="P103" s="165"/>
      <c r="Q103" s="165"/>
      <c r="R103" s="165"/>
      <c r="S103" s="165"/>
      <c r="T103" s="166"/>
      <c r="U103" s="165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 t="s">
        <v>101</v>
      </c>
      <c r="AF103" s="167">
        <v>0</v>
      </c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outlineLevel="1" x14ac:dyDescent="0.25">
      <c r="A104" s="158"/>
      <c r="B104" s="159"/>
      <c r="C104" s="168" t="s">
        <v>146</v>
      </c>
      <c r="D104" s="169"/>
      <c r="E104" s="170"/>
      <c r="F104" s="163"/>
      <c r="G104" s="163"/>
      <c r="H104" s="163"/>
      <c r="I104" s="163"/>
      <c r="J104" s="163"/>
      <c r="K104" s="163"/>
      <c r="L104" s="163"/>
      <c r="M104" s="163"/>
      <c r="N104" s="165"/>
      <c r="O104" s="165"/>
      <c r="P104" s="165"/>
      <c r="Q104" s="165"/>
      <c r="R104" s="165"/>
      <c r="S104" s="165"/>
      <c r="T104" s="166"/>
      <c r="U104" s="165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 t="s">
        <v>101</v>
      </c>
      <c r="AF104" s="167">
        <v>0</v>
      </c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</row>
    <row r="105" spans="1:60" outlineLevel="1" x14ac:dyDescent="0.25">
      <c r="A105" s="158"/>
      <c r="B105" s="159"/>
      <c r="C105" s="168" t="s">
        <v>102</v>
      </c>
      <c r="D105" s="169"/>
      <c r="E105" s="170"/>
      <c r="F105" s="163"/>
      <c r="G105" s="163"/>
      <c r="H105" s="163"/>
      <c r="I105" s="163"/>
      <c r="J105" s="163"/>
      <c r="K105" s="163"/>
      <c r="L105" s="163"/>
      <c r="M105" s="163"/>
      <c r="N105" s="165"/>
      <c r="O105" s="165"/>
      <c r="P105" s="165"/>
      <c r="Q105" s="165"/>
      <c r="R105" s="165"/>
      <c r="S105" s="165"/>
      <c r="T105" s="166"/>
      <c r="U105" s="165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 t="s">
        <v>101</v>
      </c>
      <c r="AF105" s="167">
        <v>0</v>
      </c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outlineLevel="1" x14ac:dyDescent="0.25">
      <c r="A106" s="158"/>
      <c r="B106" s="159"/>
      <c r="C106" s="168" t="s">
        <v>147</v>
      </c>
      <c r="D106" s="169"/>
      <c r="E106" s="170">
        <v>168.55</v>
      </c>
      <c r="F106" s="163"/>
      <c r="G106" s="163"/>
      <c r="H106" s="163"/>
      <c r="I106" s="163"/>
      <c r="J106" s="163"/>
      <c r="K106" s="163"/>
      <c r="L106" s="163"/>
      <c r="M106" s="163"/>
      <c r="N106" s="165"/>
      <c r="O106" s="165"/>
      <c r="P106" s="165"/>
      <c r="Q106" s="165"/>
      <c r="R106" s="165"/>
      <c r="S106" s="165"/>
      <c r="T106" s="166"/>
      <c r="U106" s="165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 t="s">
        <v>101</v>
      </c>
      <c r="AF106" s="167">
        <v>0</v>
      </c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outlineLevel="1" x14ac:dyDescent="0.25">
      <c r="A107" s="158"/>
      <c r="B107" s="159"/>
      <c r="C107" s="171" t="s">
        <v>104</v>
      </c>
      <c r="D107" s="172"/>
      <c r="E107" s="173">
        <v>168.55</v>
      </c>
      <c r="F107" s="163"/>
      <c r="G107" s="163"/>
      <c r="H107" s="163"/>
      <c r="I107" s="163"/>
      <c r="J107" s="163"/>
      <c r="K107" s="163"/>
      <c r="L107" s="163"/>
      <c r="M107" s="163"/>
      <c r="N107" s="165"/>
      <c r="O107" s="165"/>
      <c r="P107" s="165"/>
      <c r="Q107" s="165"/>
      <c r="R107" s="165"/>
      <c r="S107" s="165"/>
      <c r="T107" s="166"/>
      <c r="U107" s="165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 t="s">
        <v>101</v>
      </c>
      <c r="AF107" s="167">
        <v>1</v>
      </c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outlineLevel="1" x14ac:dyDescent="0.25">
      <c r="A108" s="158">
        <v>17</v>
      </c>
      <c r="B108" s="159" t="s">
        <v>160</v>
      </c>
      <c r="C108" s="160" t="s">
        <v>161</v>
      </c>
      <c r="D108" s="161" t="s">
        <v>98</v>
      </c>
      <c r="E108" s="162">
        <v>168.78110000000001</v>
      </c>
      <c r="F108" s="235">
        <f>H108+J108</f>
        <v>0</v>
      </c>
      <c r="G108" s="163">
        <f>ROUND(E108*F108,2)</f>
        <v>0</v>
      </c>
      <c r="H108" s="164"/>
      <c r="I108" s="163">
        <f>ROUND(E108*H108,2)</f>
        <v>0</v>
      </c>
      <c r="J108" s="164"/>
      <c r="K108" s="163">
        <f>ROUND(E108*J108,2)</f>
        <v>0</v>
      </c>
      <c r="L108" s="163">
        <v>21</v>
      </c>
      <c r="M108" s="163">
        <f>G108*(1+L108/100)</f>
        <v>0</v>
      </c>
      <c r="N108" s="165">
        <v>0.129</v>
      </c>
      <c r="O108" s="165">
        <f>ROUND(E108*N108,5)</f>
        <v>21.772760000000002</v>
      </c>
      <c r="P108" s="165">
        <v>0</v>
      </c>
      <c r="Q108" s="165">
        <f>ROUND(E108*P108,5)</f>
        <v>0</v>
      </c>
      <c r="R108" s="165"/>
      <c r="S108" s="165"/>
      <c r="T108" s="166">
        <v>0</v>
      </c>
      <c r="U108" s="165">
        <f>ROUND(E108*T108,2)</f>
        <v>0</v>
      </c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 t="s">
        <v>162</v>
      </c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outlineLevel="1" x14ac:dyDescent="0.25">
      <c r="A109" s="158"/>
      <c r="B109" s="159"/>
      <c r="C109" s="168" t="s">
        <v>117</v>
      </c>
      <c r="D109" s="169"/>
      <c r="E109" s="170"/>
      <c r="F109" s="163"/>
      <c r="G109" s="163"/>
      <c r="H109" s="163"/>
      <c r="I109" s="163"/>
      <c r="J109" s="163"/>
      <c r="K109" s="163"/>
      <c r="L109" s="163"/>
      <c r="M109" s="163"/>
      <c r="N109" s="165"/>
      <c r="O109" s="165"/>
      <c r="P109" s="165"/>
      <c r="Q109" s="165"/>
      <c r="R109" s="165"/>
      <c r="S109" s="165"/>
      <c r="T109" s="166"/>
      <c r="U109" s="165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 t="s">
        <v>101</v>
      </c>
      <c r="AF109" s="167">
        <v>0</v>
      </c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 outlineLevel="1" x14ac:dyDescent="0.25">
      <c r="A110" s="158"/>
      <c r="B110" s="159"/>
      <c r="C110" s="168" t="s">
        <v>146</v>
      </c>
      <c r="D110" s="169"/>
      <c r="E110" s="170"/>
      <c r="F110" s="163"/>
      <c r="G110" s="163"/>
      <c r="H110" s="163"/>
      <c r="I110" s="163"/>
      <c r="J110" s="163"/>
      <c r="K110" s="163"/>
      <c r="L110" s="163"/>
      <c r="M110" s="163"/>
      <c r="N110" s="165"/>
      <c r="O110" s="165"/>
      <c r="P110" s="165"/>
      <c r="Q110" s="165"/>
      <c r="R110" s="165"/>
      <c r="S110" s="165"/>
      <c r="T110" s="166"/>
      <c r="U110" s="165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 t="s">
        <v>101</v>
      </c>
      <c r="AF110" s="167">
        <v>0</v>
      </c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</row>
    <row r="111" spans="1:60" outlineLevel="1" x14ac:dyDescent="0.25">
      <c r="A111" s="158"/>
      <c r="B111" s="159"/>
      <c r="C111" s="168" t="s">
        <v>155</v>
      </c>
      <c r="D111" s="169"/>
      <c r="E111" s="170"/>
      <c r="F111" s="163"/>
      <c r="G111" s="163"/>
      <c r="H111" s="163"/>
      <c r="I111" s="163"/>
      <c r="J111" s="163"/>
      <c r="K111" s="163"/>
      <c r="L111" s="163"/>
      <c r="M111" s="163"/>
      <c r="N111" s="165"/>
      <c r="O111" s="165"/>
      <c r="P111" s="165"/>
      <c r="Q111" s="165"/>
      <c r="R111" s="165"/>
      <c r="S111" s="165"/>
      <c r="T111" s="166"/>
      <c r="U111" s="165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 t="s">
        <v>101</v>
      </c>
      <c r="AF111" s="167">
        <v>0</v>
      </c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</row>
    <row r="112" spans="1:60" outlineLevel="1" x14ac:dyDescent="0.25">
      <c r="A112" s="158"/>
      <c r="B112" s="159"/>
      <c r="C112" s="168" t="s">
        <v>147</v>
      </c>
      <c r="D112" s="169"/>
      <c r="E112" s="170">
        <v>168.55</v>
      </c>
      <c r="F112" s="163"/>
      <c r="G112" s="163"/>
      <c r="H112" s="163"/>
      <c r="I112" s="163"/>
      <c r="J112" s="163"/>
      <c r="K112" s="163"/>
      <c r="L112" s="163"/>
      <c r="M112" s="163"/>
      <c r="N112" s="165"/>
      <c r="O112" s="165"/>
      <c r="P112" s="165"/>
      <c r="Q112" s="165"/>
      <c r="R112" s="165"/>
      <c r="S112" s="165"/>
      <c r="T112" s="166"/>
      <c r="U112" s="165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 t="s">
        <v>101</v>
      </c>
      <c r="AF112" s="167">
        <v>0</v>
      </c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</row>
    <row r="113" spans="1:60" outlineLevel="1" x14ac:dyDescent="0.25">
      <c r="A113" s="158"/>
      <c r="B113" s="159"/>
      <c r="C113" s="168" t="s">
        <v>163</v>
      </c>
      <c r="D113" s="169"/>
      <c r="E113" s="170">
        <v>-1.44</v>
      </c>
      <c r="F113" s="163"/>
      <c r="G113" s="163"/>
      <c r="H113" s="163"/>
      <c r="I113" s="163"/>
      <c r="J113" s="163"/>
      <c r="K113" s="163"/>
      <c r="L113" s="163"/>
      <c r="M113" s="163"/>
      <c r="N113" s="165"/>
      <c r="O113" s="165"/>
      <c r="P113" s="165"/>
      <c r="Q113" s="165"/>
      <c r="R113" s="165"/>
      <c r="S113" s="165"/>
      <c r="T113" s="166"/>
      <c r="U113" s="165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 t="s">
        <v>101</v>
      </c>
      <c r="AF113" s="167">
        <v>0</v>
      </c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</row>
    <row r="114" spans="1:60" outlineLevel="1" x14ac:dyDescent="0.25">
      <c r="A114" s="158"/>
      <c r="B114" s="159"/>
      <c r="C114" s="171" t="s">
        <v>104</v>
      </c>
      <c r="D114" s="172"/>
      <c r="E114" s="173">
        <v>167.11</v>
      </c>
      <c r="F114" s="163"/>
      <c r="G114" s="163"/>
      <c r="H114" s="163"/>
      <c r="I114" s="163"/>
      <c r="J114" s="163"/>
      <c r="K114" s="163"/>
      <c r="L114" s="163"/>
      <c r="M114" s="163"/>
      <c r="N114" s="165"/>
      <c r="O114" s="165"/>
      <c r="P114" s="165"/>
      <c r="Q114" s="165"/>
      <c r="R114" s="165"/>
      <c r="S114" s="165"/>
      <c r="T114" s="166"/>
      <c r="U114" s="165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 t="s">
        <v>101</v>
      </c>
      <c r="AF114" s="167">
        <v>1</v>
      </c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</row>
    <row r="115" spans="1:60" outlineLevel="1" x14ac:dyDescent="0.25">
      <c r="A115" s="158"/>
      <c r="B115" s="159"/>
      <c r="C115" s="168" t="s">
        <v>164</v>
      </c>
      <c r="D115" s="169"/>
      <c r="E115" s="170">
        <v>1.6711</v>
      </c>
      <c r="F115" s="163"/>
      <c r="G115" s="163"/>
      <c r="H115" s="163"/>
      <c r="I115" s="163"/>
      <c r="J115" s="163"/>
      <c r="K115" s="163"/>
      <c r="L115" s="163"/>
      <c r="M115" s="163"/>
      <c r="N115" s="165"/>
      <c r="O115" s="165"/>
      <c r="P115" s="165"/>
      <c r="Q115" s="165"/>
      <c r="R115" s="165"/>
      <c r="S115" s="165"/>
      <c r="T115" s="166"/>
      <c r="U115" s="165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 t="s">
        <v>101</v>
      </c>
      <c r="AF115" s="167">
        <v>0</v>
      </c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</row>
    <row r="116" spans="1:60" outlineLevel="1" x14ac:dyDescent="0.25">
      <c r="A116" s="158"/>
      <c r="B116" s="159"/>
      <c r="C116" s="171" t="s">
        <v>104</v>
      </c>
      <c r="D116" s="172"/>
      <c r="E116" s="173">
        <v>1.6711</v>
      </c>
      <c r="F116" s="163"/>
      <c r="G116" s="163"/>
      <c r="H116" s="163"/>
      <c r="I116" s="163"/>
      <c r="J116" s="163"/>
      <c r="K116" s="163"/>
      <c r="L116" s="163"/>
      <c r="M116" s="163"/>
      <c r="N116" s="165"/>
      <c r="O116" s="165"/>
      <c r="P116" s="165"/>
      <c r="Q116" s="165"/>
      <c r="R116" s="165"/>
      <c r="S116" s="165"/>
      <c r="T116" s="166"/>
      <c r="U116" s="165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 t="s">
        <v>101</v>
      </c>
      <c r="AF116" s="167">
        <v>1</v>
      </c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</row>
    <row r="117" spans="1:60" ht="20.399999999999999" outlineLevel="1" x14ac:dyDescent="0.25">
      <c r="A117" s="158">
        <v>18</v>
      </c>
      <c r="B117" s="159" t="s">
        <v>165</v>
      </c>
      <c r="C117" s="160" t="s">
        <v>166</v>
      </c>
      <c r="D117" s="161" t="s">
        <v>98</v>
      </c>
      <c r="E117" s="162">
        <v>1.4543999999999999</v>
      </c>
      <c r="F117" s="235">
        <f>H117+J117</f>
        <v>0</v>
      </c>
      <c r="G117" s="163">
        <f>ROUND(E117*F117,2)</f>
        <v>0</v>
      </c>
      <c r="H117" s="164"/>
      <c r="I117" s="163">
        <f>ROUND(E117*H117,2)</f>
        <v>0</v>
      </c>
      <c r="J117" s="164"/>
      <c r="K117" s="163">
        <f>ROUND(E117*J117,2)</f>
        <v>0</v>
      </c>
      <c r="L117" s="163">
        <v>21</v>
      </c>
      <c r="M117" s="163">
        <f>G117*(1+L117/100)</f>
        <v>0</v>
      </c>
      <c r="N117" s="165">
        <v>0.13150000000000001</v>
      </c>
      <c r="O117" s="165">
        <f>ROUND(E117*N117,5)</f>
        <v>0.19125</v>
      </c>
      <c r="P117" s="165">
        <v>0</v>
      </c>
      <c r="Q117" s="165">
        <f>ROUND(E117*P117,5)</f>
        <v>0</v>
      </c>
      <c r="R117" s="165"/>
      <c r="S117" s="165"/>
      <c r="T117" s="166">
        <v>0</v>
      </c>
      <c r="U117" s="165">
        <f>ROUND(E117*T117,2)</f>
        <v>0</v>
      </c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 t="s">
        <v>162</v>
      </c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</row>
    <row r="118" spans="1:60" outlineLevel="1" x14ac:dyDescent="0.25">
      <c r="A118" s="158"/>
      <c r="B118" s="159"/>
      <c r="C118" s="168" t="s">
        <v>117</v>
      </c>
      <c r="D118" s="169"/>
      <c r="E118" s="170"/>
      <c r="F118" s="163"/>
      <c r="G118" s="163"/>
      <c r="H118" s="163"/>
      <c r="I118" s="163"/>
      <c r="J118" s="163"/>
      <c r="K118" s="163"/>
      <c r="L118" s="163"/>
      <c r="M118" s="163"/>
      <c r="N118" s="165"/>
      <c r="O118" s="165"/>
      <c r="P118" s="165"/>
      <c r="Q118" s="165"/>
      <c r="R118" s="165"/>
      <c r="S118" s="165"/>
      <c r="T118" s="166"/>
      <c r="U118" s="165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 t="s">
        <v>101</v>
      </c>
      <c r="AF118" s="167">
        <v>0</v>
      </c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</row>
    <row r="119" spans="1:60" outlineLevel="1" x14ac:dyDescent="0.25">
      <c r="A119" s="158"/>
      <c r="B119" s="159"/>
      <c r="C119" s="168" t="s">
        <v>146</v>
      </c>
      <c r="D119" s="169"/>
      <c r="E119" s="170"/>
      <c r="F119" s="163"/>
      <c r="G119" s="163"/>
      <c r="H119" s="163"/>
      <c r="I119" s="163"/>
      <c r="J119" s="163"/>
      <c r="K119" s="163"/>
      <c r="L119" s="163"/>
      <c r="M119" s="163"/>
      <c r="N119" s="165"/>
      <c r="O119" s="165"/>
      <c r="P119" s="165"/>
      <c r="Q119" s="165"/>
      <c r="R119" s="165"/>
      <c r="S119" s="165"/>
      <c r="T119" s="166"/>
      <c r="U119" s="165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 t="s">
        <v>101</v>
      </c>
      <c r="AF119" s="167">
        <v>0</v>
      </c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</row>
    <row r="120" spans="1:60" outlineLevel="1" x14ac:dyDescent="0.25">
      <c r="A120" s="158"/>
      <c r="B120" s="159"/>
      <c r="C120" s="168" t="s">
        <v>102</v>
      </c>
      <c r="D120" s="169"/>
      <c r="E120" s="170"/>
      <c r="F120" s="163"/>
      <c r="G120" s="163"/>
      <c r="H120" s="163"/>
      <c r="I120" s="163"/>
      <c r="J120" s="163"/>
      <c r="K120" s="163"/>
      <c r="L120" s="163"/>
      <c r="M120" s="163"/>
      <c r="N120" s="165"/>
      <c r="O120" s="165"/>
      <c r="P120" s="165"/>
      <c r="Q120" s="165"/>
      <c r="R120" s="165"/>
      <c r="S120" s="165"/>
      <c r="T120" s="166"/>
      <c r="U120" s="165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 t="s">
        <v>101</v>
      </c>
      <c r="AF120" s="167">
        <v>0</v>
      </c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</row>
    <row r="121" spans="1:60" outlineLevel="1" x14ac:dyDescent="0.25">
      <c r="A121" s="158"/>
      <c r="B121" s="159"/>
      <c r="C121" s="168" t="s">
        <v>167</v>
      </c>
      <c r="D121" s="169"/>
      <c r="E121" s="170">
        <v>1.44</v>
      </c>
      <c r="F121" s="163"/>
      <c r="G121" s="163"/>
      <c r="H121" s="163"/>
      <c r="I121" s="163"/>
      <c r="J121" s="163"/>
      <c r="K121" s="163"/>
      <c r="L121" s="163"/>
      <c r="M121" s="163"/>
      <c r="N121" s="165"/>
      <c r="O121" s="165"/>
      <c r="P121" s="165"/>
      <c r="Q121" s="165"/>
      <c r="R121" s="165"/>
      <c r="S121" s="165"/>
      <c r="T121" s="166"/>
      <c r="U121" s="165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 t="s">
        <v>101</v>
      </c>
      <c r="AF121" s="167">
        <v>0</v>
      </c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</row>
    <row r="122" spans="1:60" outlineLevel="1" x14ac:dyDescent="0.25">
      <c r="A122" s="158"/>
      <c r="B122" s="159"/>
      <c r="C122" s="171" t="s">
        <v>104</v>
      </c>
      <c r="D122" s="172"/>
      <c r="E122" s="173">
        <v>1.44</v>
      </c>
      <c r="F122" s="163"/>
      <c r="G122" s="163"/>
      <c r="H122" s="163"/>
      <c r="I122" s="163"/>
      <c r="J122" s="163"/>
      <c r="K122" s="163"/>
      <c r="L122" s="163"/>
      <c r="M122" s="163"/>
      <c r="N122" s="165"/>
      <c r="O122" s="165"/>
      <c r="P122" s="165"/>
      <c r="Q122" s="165"/>
      <c r="R122" s="165"/>
      <c r="S122" s="165"/>
      <c r="T122" s="166"/>
      <c r="U122" s="165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 t="s">
        <v>101</v>
      </c>
      <c r="AF122" s="167">
        <v>1</v>
      </c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</row>
    <row r="123" spans="1:60" outlineLevel="1" x14ac:dyDescent="0.25">
      <c r="A123" s="158"/>
      <c r="B123" s="159"/>
      <c r="C123" s="168" t="s">
        <v>168</v>
      </c>
      <c r="D123" s="169"/>
      <c r="E123" s="170">
        <v>1.44E-2</v>
      </c>
      <c r="F123" s="163"/>
      <c r="G123" s="163"/>
      <c r="H123" s="163"/>
      <c r="I123" s="163"/>
      <c r="J123" s="163"/>
      <c r="K123" s="163"/>
      <c r="L123" s="163"/>
      <c r="M123" s="163"/>
      <c r="N123" s="165"/>
      <c r="O123" s="165"/>
      <c r="P123" s="165"/>
      <c r="Q123" s="165"/>
      <c r="R123" s="165"/>
      <c r="S123" s="165"/>
      <c r="T123" s="166"/>
      <c r="U123" s="165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 t="s">
        <v>101</v>
      </c>
      <c r="AF123" s="167">
        <v>0</v>
      </c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</row>
    <row r="124" spans="1:60" outlineLevel="1" x14ac:dyDescent="0.25">
      <c r="A124" s="158"/>
      <c r="B124" s="159"/>
      <c r="C124" s="171" t="s">
        <v>104</v>
      </c>
      <c r="D124" s="172"/>
      <c r="E124" s="173">
        <v>1.44E-2</v>
      </c>
      <c r="F124" s="163"/>
      <c r="G124" s="163"/>
      <c r="H124" s="163"/>
      <c r="I124" s="163"/>
      <c r="J124" s="163"/>
      <c r="K124" s="163"/>
      <c r="L124" s="163"/>
      <c r="M124" s="163"/>
      <c r="N124" s="165"/>
      <c r="O124" s="165"/>
      <c r="P124" s="165"/>
      <c r="Q124" s="165"/>
      <c r="R124" s="165"/>
      <c r="S124" s="165"/>
      <c r="T124" s="166"/>
      <c r="U124" s="165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 t="s">
        <v>101</v>
      </c>
      <c r="AF124" s="167">
        <v>1</v>
      </c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</row>
    <row r="125" spans="1:60" outlineLevel="1" x14ac:dyDescent="0.25">
      <c r="A125" s="158">
        <v>19</v>
      </c>
      <c r="B125" s="159" t="s">
        <v>169</v>
      </c>
      <c r="C125" s="160" t="s">
        <v>170</v>
      </c>
      <c r="D125" s="161" t="s">
        <v>98</v>
      </c>
      <c r="E125" s="162">
        <v>27.9</v>
      </c>
      <c r="F125" s="235">
        <f>H125+J125</f>
        <v>0</v>
      </c>
      <c r="G125" s="163">
        <f>ROUND(E125*F125,2)</f>
        <v>0</v>
      </c>
      <c r="H125" s="164"/>
      <c r="I125" s="163">
        <f>ROUND(E125*H125,2)</f>
        <v>0</v>
      </c>
      <c r="J125" s="164"/>
      <c r="K125" s="163">
        <f>ROUND(E125*J125,2)</f>
        <v>0</v>
      </c>
      <c r="L125" s="163">
        <v>21</v>
      </c>
      <c r="M125" s="163">
        <f>G125*(1+L125/100)</f>
        <v>0</v>
      </c>
      <c r="N125" s="165">
        <v>9.2799999999999994E-2</v>
      </c>
      <c r="O125" s="165">
        <f>ROUND(E125*N125,5)</f>
        <v>2.5891199999999999</v>
      </c>
      <c r="P125" s="165">
        <v>0</v>
      </c>
      <c r="Q125" s="165">
        <f>ROUND(E125*P125,5)</f>
        <v>0</v>
      </c>
      <c r="R125" s="165"/>
      <c r="S125" s="165"/>
      <c r="T125" s="166">
        <v>0.47800000000000004</v>
      </c>
      <c r="U125" s="165">
        <f>ROUND(E125*T125,2)</f>
        <v>13.34</v>
      </c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 t="s">
        <v>99</v>
      </c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</row>
    <row r="126" spans="1:60" outlineLevel="1" x14ac:dyDescent="0.25">
      <c r="A126" s="158"/>
      <c r="B126" s="159"/>
      <c r="C126" s="168" t="s">
        <v>117</v>
      </c>
      <c r="D126" s="169"/>
      <c r="E126" s="170"/>
      <c r="F126" s="163"/>
      <c r="G126" s="163"/>
      <c r="H126" s="163"/>
      <c r="I126" s="163"/>
      <c r="J126" s="163"/>
      <c r="K126" s="163"/>
      <c r="L126" s="163"/>
      <c r="M126" s="163"/>
      <c r="N126" s="165"/>
      <c r="O126" s="165"/>
      <c r="P126" s="165"/>
      <c r="Q126" s="165"/>
      <c r="R126" s="165"/>
      <c r="S126" s="165"/>
      <c r="T126" s="166"/>
      <c r="U126" s="165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 t="s">
        <v>101</v>
      </c>
      <c r="AF126" s="167">
        <v>0</v>
      </c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</row>
    <row r="127" spans="1:60" outlineLevel="1" x14ac:dyDescent="0.25">
      <c r="A127" s="158"/>
      <c r="B127" s="159"/>
      <c r="C127" s="168" t="s">
        <v>127</v>
      </c>
      <c r="D127" s="169"/>
      <c r="E127" s="170"/>
      <c r="F127" s="163"/>
      <c r="G127" s="163"/>
      <c r="H127" s="163"/>
      <c r="I127" s="163"/>
      <c r="J127" s="163"/>
      <c r="K127" s="163"/>
      <c r="L127" s="163"/>
      <c r="M127" s="163"/>
      <c r="N127" s="165"/>
      <c r="O127" s="165"/>
      <c r="P127" s="165"/>
      <c r="Q127" s="165"/>
      <c r="R127" s="165"/>
      <c r="S127" s="165"/>
      <c r="T127" s="166"/>
      <c r="U127" s="165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 t="s">
        <v>101</v>
      </c>
      <c r="AF127" s="167">
        <v>0</v>
      </c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</row>
    <row r="128" spans="1:60" outlineLevel="1" x14ac:dyDescent="0.25">
      <c r="A128" s="158"/>
      <c r="B128" s="159"/>
      <c r="C128" s="168" t="s">
        <v>102</v>
      </c>
      <c r="D128" s="169"/>
      <c r="E128" s="170"/>
      <c r="F128" s="163"/>
      <c r="G128" s="163"/>
      <c r="H128" s="163"/>
      <c r="I128" s="163"/>
      <c r="J128" s="163"/>
      <c r="K128" s="163"/>
      <c r="L128" s="163"/>
      <c r="M128" s="163"/>
      <c r="N128" s="165"/>
      <c r="O128" s="165"/>
      <c r="P128" s="165"/>
      <c r="Q128" s="165"/>
      <c r="R128" s="165"/>
      <c r="S128" s="165"/>
      <c r="T128" s="166"/>
      <c r="U128" s="165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 t="s">
        <v>101</v>
      </c>
      <c r="AF128" s="167">
        <v>0</v>
      </c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</row>
    <row r="129" spans="1:60" outlineLevel="1" x14ac:dyDescent="0.25">
      <c r="A129" s="158"/>
      <c r="B129" s="159"/>
      <c r="C129" s="168" t="s">
        <v>148</v>
      </c>
      <c r="D129" s="169"/>
      <c r="E129" s="170">
        <v>27.9</v>
      </c>
      <c r="F129" s="163"/>
      <c r="G129" s="163"/>
      <c r="H129" s="163"/>
      <c r="I129" s="163"/>
      <c r="J129" s="163"/>
      <c r="K129" s="163"/>
      <c r="L129" s="163"/>
      <c r="M129" s="163"/>
      <c r="N129" s="165"/>
      <c r="O129" s="165"/>
      <c r="P129" s="165"/>
      <c r="Q129" s="165"/>
      <c r="R129" s="165"/>
      <c r="S129" s="165"/>
      <c r="T129" s="166"/>
      <c r="U129" s="165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 t="s">
        <v>101</v>
      </c>
      <c r="AF129" s="167">
        <v>0</v>
      </c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</row>
    <row r="130" spans="1:60" outlineLevel="1" x14ac:dyDescent="0.25">
      <c r="A130" s="158"/>
      <c r="B130" s="159"/>
      <c r="C130" s="171" t="s">
        <v>104</v>
      </c>
      <c r="D130" s="172"/>
      <c r="E130" s="173">
        <v>27.9</v>
      </c>
      <c r="F130" s="163"/>
      <c r="G130" s="163"/>
      <c r="H130" s="163"/>
      <c r="I130" s="163"/>
      <c r="J130" s="163"/>
      <c r="K130" s="163"/>
      <c r="L130" s="163"/>
      <c r="M130" s="163"/>
      <c r="N130" s="165"/>
      <c r="O130" s="165"/>
      <c r="P130" s="165"/>
      <c r="Q130" s="165"/>
      <c r="R130" s="165"/>
      <c r="S130" s="165"/>
      <c r="T130" s="166"/>
      <c r="U130" s="165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 t="s">
        <v>101</v>
      </c>
      <c r="AF130" s="167">
        <v>1</v>
      </c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</row>
    <row r="131" spans="1:60" outlineLevel="1" x14ac:dyDescent="0.25">
      <c r="A131" s="158">
        <v>20</v>
      </c>
      <c r="B131" s="159" t="s">
        <v>171</v>
      </c>
      <c r="C131" s="160" t="s">
        <v>222</v>
      </c>
      <c r="D131" s="161" t="s">
        <v>98</v>
      </c>
      <c r="E131" s="162">
        <v>23.331</v>
      </c>
      <c r="F131" s="235">
        <f>H131+J131</f>
        <v>0</v>
      </c>
      <c r="G131" s="163">
        <f>ROUND(E131*F131,2)</f>
        <v>0</v>
      </c>
      <c r="H131" s="164"/>
      <c r="I131" s="163">
        <f>ROUND(E131*H131,2)</f>
        <v>0</v>
      </c>
      <c r="J131" s="164"/>
      <c r="K131" s="163">
        <f>ROUND(E131*J131,2)</f>
        <v>0</v>
      </c>
      <c r="L131" s="163">
        <v>21</v>
      </c>
      <c r="M131" s="163">
        <f>G131*(1+L131/100)</f>
        <v>0</v>
      </c>
      <c r="N131" s="165">
        <v>0.17245000000000002</v>
      </c>
      <c r="O131" s="165">
        <f>ROUND(E131*N131,5)</f>
        <v>4.0234300000000003</v>
      </c>
      <c r="P131" s="165">
        <v>0</v>
      </c>
      <c r="Q131" s="165">
        <f>ROUND(E131*P131,5)</f>
        <v>0</v>
      </c>
      <c r="R131" s="165"/>
      <c r="S131" s="165"/>
      <c r="T131" s="166">
        <v>0</v>
      </c>
      <c r="U131" s="165">
        <f>ROUND(E131*T131,2)</f>
        <v>0</v>
      </c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 t="s">
        <v>162</v>
      </c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</row>
    <row r="132" spans="1:60" outlineLevel="1" x14ac:dyDescent="0.25">
      <c r="A132" s="158"/>
      <c r="B132" s="159"/>
      <c r="C132" s="168" t="s">
        <v>117</v>
      </c>
      <c r="D132" s="169"/>
      <c r="E132" s="170"/>
      <c r="F132" s="163"/>
      <c r="G132" s="163"/>
      <c r="H132" s="163"/>
      <c r="I132" s="163"/>
      <c r="J132" s="163"/>
      <c r="K132" s="163"/>
      <c r="L132" s="163"/>
      <c r="M132" s="163"/>
      <c r="N132" s="165"/>
      <c r="O132" s="165"/>
      <c r="P132" s="165"/>
      <c r="Q132" s="165"/>
      <c r="R132" s="165"/>
      <c r="S132" s="165"/>
      <c r="T132" s="166"/>
      <c r="U132" s="165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 t="s">
        <v>101</v>
      </c>
      <c r="AF132" s="167">
        <v>0</v>
      </c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</row>
    <row r="133" spans="1:60" outlineLevel="1" x14ac:dyDescent="0.25">
      <c r="A133" s="158"/>
      <c r="B133" s="159"/>
      <c r="C133" s="168" t="s">
        <v>155</v>
      </c>
      <c r="D133" s="169"/>
      <c r="E133" s="170"/>
      <c r="F133" s="163"/>
      <c r="G133" s="163"/>
      <c r="H133" s="163"/>
      <c r="I133" s="163"/>
      <c r="J133" s="163"/>
      <c r="K133" s="163"/>
      <c r="L133" s="163"/>
      <c r="M133" s="163"/>
      <c r="N133" s="165"/>
      <c r="O133" s="165"/>
      <c r="P133" s="165"/>
      <c r="Q133" s="165"/>
      <c r="R133" s="165"/>
      <c r="S133" s="165"/>
      <c r="T133" s="166"/>
      <c r="U133" s="165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 t="s">
        <v>101</v>
      </c>
      <c r="AF133" s="167">
        <v>0</v>
      </c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</row>
    <row r="134" spans="1:60" outlineLevel="1" x14ac:dyDescent="0.25">
      <c r="A134" s="158"/>
      <c r="B134" s="159"/>
      <c r="C134" s="168" t="s">
        <v>148</v>
      </c>
      <c r="D134" s="169"/>
      <c r="E134" s="170">
        <v>27.9</v>
      </c>
      <c r="F134" s="163"/>
      <c r="G134" s="163"/>
      <c r="H134" s="163"/>
      <c r="I134" s="163"/>
      <c r="J134" s="163"/>
      <c r="K134" s="163"/>
      <c r="L134" s="163"/>
      <c r="M134" s="163"/>
      <c r="N134" s="165"/>
      <c r="O134" s="165"/>
      <c r="P134" s="165"/>
      <c r="Q134" s="165"/>
      <c r="R134" s="165"/>
      <c r="S134" s="165"/>
      <c r="T134" s="166"/>
      <c r="U134" s="165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 t="s">
        <v>101</v>
      </c>
      <c r="AF134" s="167">
        <v>0</v>
      </c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</row>
    <row r="135" spans="1:60" outlineLevel="1" x14ac:dyDescent="0.25">
      <c r="A135" s="158"/>
      <c r="B135" s="159"/>
      <c r="C135" s="168" t="s">
        <v>172</v>
      </c>
      <c r="D135" s="169"/>
      <c r="E135" s="170">
        <v>-4.8</v>
      </c>
      <c r="F135" s="163"/>
      <c r="G135" s="163"/>
      <c r="H135" s="163"/>
      <c r="I135" s="163"/>
      <c r="J135" s="163"/>
      <c r="K135" s="163"/>
      <c r="L135" s="163"/>
      <c r="M135" s="163"/>
      <c r="N135" s="165"/>
      <c r="O135" s="165"/>
      <c r="P135" s="165"/>
      <c r="Q135" s="165"/>
      <c r="R135" s="165"/>
      <c r="S135" s="165"/>
      <c r="T135" s="166"/>
      <c r="U135" s="165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 t="s">
        <v>101</v>
      </c>
      <c r="AF135" s="167">
        <v>0</v>
      </c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</row>
    <row r="136" spans="1:60" outlineLevel="1" x14ac:dyDescent="0.25">
      <c r="A136" s="158"/>
      <c r="B136" s="159"/>
      <c r="C136" s="171" t="s">
        <v>104</v>
      </c>
      <c r="D136" s="172"/>
      <c r="E136" s="173">
        <v>23.1</v>
      </c>
      <c r="F136" s="163"/>
      <c r="G136" s="163"/>
      <c r="H136" s="163"/>
      <c r="I136" s="163"/>
      <c r="J136" s="163"/>
      <c r="K136" s="163"/>
      <c r="L136" s="163"/>
      <c r="M136" s="163"/>
      <c r="N136" s="165"/>
      <c r="O136" s="165"/>
      <c r="P136" s="165"/>
      <c r="Q136" s="165"/>
      <c r="R136" s="165"/>
      <c r="S136" s="165"/>
      <c r="T136" s="166"/>
      <c r="U136" s="165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 t="s">
        <v>101</v>
      </c>
      <c r="AF136" s="167">
        <v>1</v>
      </c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</row>
    <row r="137" spans="1:60" outlineLevel="1" x14ac:dyDescent="0.25">
      <c r="A137" s="158"/>
      <c r="B137" s="159"/>
      <c r="C137" s="168" t="s">
        <v>173</v>
      </c>
      <c r="D137" s="169"/>
      <c r="E137" s="170">
        <v>0.23100000000000001</v>
      </c>
      <c r="F137" s="163"/>
      <c r="G137" s="163"/>
      <c r="H137" s="163"/>
      <c r="I137" s="163"/>
      <c r="J137" s="163"/>
      <c r="K137" s="163"/>
      <c r="L137" s="163"/>
      <c r="M137" s="163"/>
      <c r="N137" s="165"/>
      <c r="O137" s="165"/>
      <c r="P137" s="165"/>
      <c r="Q137" s="165"/>
      <c r="R137" s="165"/>
      <c r="S137" s="165"/>
      <c r="T137" s="166"/>
      <c r="U137" s="165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 t="s">
        <v>101</v>
      </c>
      <c r="AF137" s="167">
        <v>0</v>
      </c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</row>
    <row r="138" spans="1:60" outlineLevel="1" x14ac:dyDescent="0.25">
      <c r="A138" s="158"/>
      <c r="B138" s="159"/>
      <c r="C138" s="171" t="s">
        <v>104</v>
      </c>
      <c r="D138" s="172"/>
      <c r="E138" s="173">
        <v>0.23100000000000001</v>
      </c>
      <c r="F138" s="163"/>
      <c r="G138" s="163"/>
      <c r="H138" s="163"/>
      <c r="I138" s="163"/>
      <c r="J138" s="163"/>
      <c r="K138" s="163"/>
      <c r="L138" s="163"/>
      <c r="M138" s="163"/>
      <c r="N138" s="165"/>
      <c r="O138" s="165"/>
      <c r="P138" s="165"/>
      <c r="Q138" s="165"/>
      <c r="R138" s="165"/>
      <c r="S138" s="165"/>
      <c r="T138" s="166"/>
      <c r="U138" s="165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 t="s">
        <v>101</v>
      </c>
      <c r="AF138" s="167">
        <v>1</v>
      </c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</row>
    <row r="139" spans="1:60" ht="20.399999999999999" outlineLevel="1" x14ac:dyDescent="0.25">
      <c r="A139" s="158">
        <v>21</v>
      </c>
      <c r="B139" s="159" t="s">
        <v>174</v>
      </c>
      <c r="C139" s="160" t="s">
        <v>175</v>
      </c>
      <c r="D139" s="161" t="s">
        <v>98</v>
      </c>
      <c r="E139" s="162">
        <v>4.8479999999999999</v>
      </c>
      <c r="F139" s="235">
        <f>H139+J139</f>
        <v>0</v>
      </c>
      <c r="G139" s="163">
        <f>ROUND(E139*F139,2)</f>
        <v>0</v>
      </c>
      <c r="H139" s="164"/>
      <c r="I139" s="163">
        <f>ROUND(E139*H139,2)</f>
        <v>0</v>
      </c>
      <c r="J139" s="164"/>
      <c r="K139" s="163">
        <f>ROUND(E139*J139,2)</f>
        <v>0</v>
      </c>
      <c r="L139" s="163">
        <v>21</v>
      </c>
      <c r="M139" s="163">
        <f>G139*(1+L139/100)</f>
        <v>0</v>
      </c>
      <c r="N139" s="165">
        <v>0.17824000000000001</v>
      </c>
      <c r="O139" s="165">
        <f>ROUND(E139*N139,5)</f>
        <v>0.86411000000000004</v>
      </c>
      <c r="P139" s="165">
        <v>0</v>
      </c>
      <c r="Q139" s="165">
        <f>ROUND(E139*P139,5)</f>
        <v>0</v>
      </c>
      <c r="R139" s="165"/>
      <c r="S139" s="165"/>
      <c r="T139" s="166">
        <v>0</v>
      </c>
      <c r="U139" s="165">
        <f>ROUND(E139*T139,2)</f>
        <v>0</v>
      </c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 t="s">
        <v>162</v>
      </c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</row>
    <row r="140" spans="1:60" outlineLevel="1" x14ac:dyDescent="0.25">
      <c r="A140" s="158"/>
      <c r="B140" s="159"/>
      <c r="C140" s="168" t="s">
        <v>117</v>
      </c>
      <c r="D140" s="169"/>
      <c r="E140" s="170"/>
      <c r="F140" s="163"/>
      <c r="G140" s="163"/>
      <c r="H140" s="163"/>
      <c r="I140" s="163"/>
      <c r="J140" s="163"/>
      <c r="K140" s="163"/>
      <c r="L140" s="163"/>
      <c r="M140" s="163"/>
      <c r="N140" s="165"/>
      <c r="O140" s="165"/>
      <c r="P140" s="165"/>
      <c r="Q140" s="165"/>
      <c r="R140" s="165"/>
      <c r="S140" s="165"/>
      <c r="T140" s="166"/>
      <c r="U140" s="165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 t="s">
        <v>101</v>
      </c>
      <c r="AF140" s="167">
        <v>0</v>
      </c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</row>
    <row r="141" spans="1:60" outlineLevel="1" x14ac:dyDescent="0.25">
      <c r="A141" s="158"/>
      <c r="B141" s="159"/>
      <c r="C141" s="168" t="s">
        <v>127</v>
      </c>
      <c r="D141" s="169"/>
      <c r="E141" s="170"/>
      <c r="F141" s="163"/>
      <c r="G141" s="163"/>
      <c r="H141" s="163"/>
      <c r="I141" s="163"/>
      <c r="J141" s="163"/>
      <c r="K141" s="163"/>
      <c r="L141" s="163"/>
      <c r="M141" s="163"/>
      <c r="N141" s="165"/>
      <c r="O141" s="165"/>
      <c r="P141" s="165"/>
      <c r="Q141" s="165"/>
      <c r="R141" s="165"/>
      <c r="S141" s="165"/>
      <c r="T141" s="166"/>
      <c r="U141" s="165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 t="s">
        <v>101</v>
      </c>
      <c r="AF141" s="167">
        <v>0</v>
      </c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</row>
    <row r="142" spans="1:60" outlineLevel="1" x14ac:dyDescent="0.25">
      <c r="A142" s="158"/>
      <c r="B142" s="159"/>
      <c r="C142" s="168" t="s">
        <v>155</v>
      </c>
      <c r="D142" s="169"/>
      <c r="E142" s="170"/>
      <c r="F142" s="163"/>
      <c r="G142" s="163"/>
      <c r="H142" s="163"/>
      <c r="I142" s="163"/>
      <c r="J142" s="163"/>
      <c r="K142" s="163"/>
      <c r="L142" s="163"/>
      <c r="M142" s="163"/>
      <c r="N142" s="165"/>
      <c r="O142" s="165"/>
      <c r="P142" s="165"/>
      <c r="Q142" s="165"/>
      <c r="R142" s="165"/>
      <c r="S142" s="165"/>
      <c r="T142" s="166"/>
      <c r="U142" s="165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 t="s">
        <v>101</v>
      </c>
      <c r="AF142" s="167">
        <v>0</v>
      </c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</row>
    <row r="143" spans="1:60" outlineLevel="1" x14ac:dyDescent="0.25">
      <c r="A143" s="158"/>
      <c r="B143" s="159"/>
      <c r="C143" s="168" t="s">
        <v>176</v>
      </c>
      <c r="D143" s="169"/>
      <c r="E143" s="170">
        <v>4.8</v>
      </c>
      <c r="F143" s="163"/>
      <c r="G143" s="163"/>
      <c r="H143" s="163"/>
      <c r="I143" s="163"/>
      <c r="J143" s="163"/>
      <c r="K143" s="163"/>
      <c r="L143" s="163"/>
      <c r="M143" s="163"/>
      <c r="N143" s="165"/>
      <c r="O143" s="165"/>
      <c r="P143" s="165"/>
      <c r="Q143" s="165"/>
      <c r="R143" s="165"/>
      <c r="S143" s="165"/>
      <c r="T143" s="166"/>
      <c r="U143" s="165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 t="s">
        <v>101</v>
      </c>
      <c r="AF143" s="167">
        <v>0</v>
      </c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</row>
    <row r="144" spans="1:60" outlineLevel="1" x14ac:dyDescent="0.25">
      <c r="A144" s="158"/>
      <c r="B144" s="159"/>
      <c r="C144" s="171" t="s">
        <v>104</v>
      </c>
      <c r="D144" s="172"/>
      <c r="E144" s="173">
        <v>4.8</v>
      </c>
      <c r="F144" s="163"/>
      <c r="G144" s="163"/>
      <c r="H144" s="163"/>
      <c r="I144" s="163"/>
      <c r="J144" s="163"/>
      <c r="K144" s="163"/>
      <c r="L144" s="163"/>
      <c r="M144" s="163"/>
      <c r="N144" s="165"/>
      <c r="O144" s="165"/>
      <c r="P144" s="165"/>
      <c r="Q144" s="165"/>
      <c r="R144" s="165"/>
      <c r="S144" s="165"/>
      <c r="T144" s="166"/>
      <c r="U144" s="165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 t="s">
        <v>101</v>
      </c>
      <c r="AF144" s="167">
        <v>1</v>
      </c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</row>
    <row r="145" spans="1:60" outlineLevel="1" x14ac:dyDescent="0.25">
      <c r="A145" s="158"/>
      <c r="B145" s="159"/>
      <c r="C145" s="168" t="s">
        <v>177</v>
      </c>
      <c r="D145" s="169"/>
      <c r="E145" s="170">
        <v>4.8000000000000001E-2</v>
      </c>
      <c r="F145" s="163"/>
      <c r="G145" s="163"/>
      <c r="H145" s="163"/>
      <c r="I145" s="163"/>
      <c r="J145" s="163"/>
      <c r="K145" s="163"/>
      <c r="L145" s="163"/>
      <c r="M145" s="163"/>
      <c r="N145" s="165"/>
      <c r="O145" s="165"/>
      <c r="P145" s="165"/>
      <c r="Q145" s="165"/>
      <c r="R145" s="165"/>
      <c r="S145" s="165"/>
      <c r="T145" s="166"/>
      <c r="U145" s="165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 t="s">
        <v>101</v>
      </c>
      <c r="AF145" s="167">
        <v>0</v>
      </c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</row>
    <row r="146" spans="1:60" outlineLevel="1" x14ac:dyDescent="0.25">
      <c r="A146" s="158"/>
      <c r="B146" s="159"/>
      <c r="C146" s="171" t="s">
        <v>104</v>
      </c>
      <c r="D146" s="172"/>
      <c r="E146" s="173">
        <v>4.8000000000000001E-2</v>
      </c>
      <c r="F146" s="163"/>
      <c r="G146" s="163"/>
      <c r="H146" s="163"/>
      <c r="I146" s="163"/>
      <c r="J146" s="163"/>
      <c r="K146" s="163"/>
      <c r="L146" s="163"/>
      <c r="M146" s="163"/>
      <c r="N146" s="165"/>
      <c r="O146" s="165"/>
      <c r="P146" s="165"/>
      <c r="Q146" s="165"/>
      <c r="R146" s="165"/>
      <c r="S146" s="165"/>
      <c r="T146" s="166"/>
      <c r="U146" s="165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 t="s">
        <v>101</v>
      </c>
      <c r="AF146" s="167">
        <v>1</v>
      </c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</row>
    <row r="147" spans="1:60" outlineLevel="1" x14ac:dyDescent="0.25">
      <c r="A147" s="158">
        <v>22</v>
      </c>
      <c r="B147" s="159" t="s">
        <v>178</v>
      </c>
      <c r="C147" s="160" t="s">
        <v>179</v>
      </c>
      <c r="D147" s="161" t="s">
        <v>180</v>
      </c>
      <c r="E147" s="162">
        <v>84.57</v>
      </c>
      <c r="F147" s="235">
        <f>H147+J147</f>
        <v>0</v>
      </c>
      <c r="G147" s="163">
        <f>ROUND(E147*F147,2)</f>
        <v>0</v>
      </c>
      <c r="H147" s="164"/>
      <c r="I147" s="163">
        <f>ROUND(E147*H147,2)</f>
        <v>0</v>
      </c>
      <c r="J147" s="164"/>
      <c r="K147" s="163">
        <f>ROUND(E147*J147,2)</f>
        <v>0</v>
      </c>
      <c r="L147" s="163">
        <v>21</v>
      </c>
      <c r="M147" s="163">
        <f>G147*(1+L147/100)</f>
        <v>0</v>
      </c>
      <c r="N147" s="165">
        <v>3.3E-4</v>
      </c>
      <c r="O147" s="165">
        <f>ROUND(E147*N147,5)</f>
        <v>2.7910000000000001E-2</v>
      </c>
      <c r="P147" s="165">
        <v>0</v>
      </c>
      <c r="Q147" s="165">
        <f>ROUND(E147*P147,5)</f>
        <v>0</v>
      </c>
      <c r="R147" s="165"/>
      <c r="S147" s="165"/>
      <c r="T147" s="166">
        <v>0.41</v>
      </c>
      <c r="U147" s="165">
        <f>ROUND(E147*T147,2)</f>
        <v>34.67</v>
      </c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 t="s">
        <v>99</v>
      </c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</row>
    <row r="148" spans="1:60" outlineLevel="1" x14ac:dyDescent="0.25">
      <c r="A148" s="158"/>
      <c r="B148" s="159"/>
      <c r="C148" s="168" t="s">
        <v>100</v>
      </c>
      <c r="D148" s="169"/>
      <c r="E148" s="170"/>
      <c r="F148" s="163"/>
      <c r="G148" s="163"/>
      <c r="H148" s="163"/>
      <c r="I148" s="163"/>
      <c r="J148" s="163"/>
      <c r="K148" s="163"/>
      <c r="L148" s="163"/>
      <c r="M148" s="163"/>
      <c r="N148" s="165"/>
      <c r="O148" s="165"/>
      <c r="P148" s="165"/>
      <c r="Q148" s="165"/>
      <c r="R148" s="165"/>
      <c r="S148" s="165"/>
      <c r="T148" s="166"/>
      <c r="U148" s="165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 t="s">
        <v>101</v>
      </c>
      <c r="AF148" s="167">
        <v>0</v>
      </c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</row>
    <row r="149" spans="1:60" outlineLevel="1" x14ac:dyDescent="0.25">
      <c r="A149" s="158"/>
      <c r="B149" s="159"/>
      <c r="C149" s="168" t="s">
        <v>181</v>
      </c>
      <c r="D149" s="169"/>
      <c r="E149" s="170"/>
      <c r="F149" s="163"/>
      <c r="G149" s="163"/>
      <c r="H149" s="163"/>
      <c r="I149" s="163"/>
      <c r="J149" s="163"/>
      <c r="K149" s="163"/>
      <c r="L149" s="163"/>
      <c r="M149" s="163"/>
      <c r="N149" s="165"/>
      <c r="O149" s="165"/>
      <c r="P149" s="165"/>
      <c r="Q149" s="165"/>
      <c r="R149" s="165"/>
      <c r="S149" s="165"/>
      <c r="T149" s="166"/>
      <c r="U149" s="165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 t="s">
        <v>101</v>
      </c>
      <c r="AF149" s="167">
        <v>0</v>
      </c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</row>
    <row r="150" spans="1:60" outlineLevel="1" x14ac:dyDescent="0.25">
      <c r="A150" s="158"/>
      <c r="B150" s="159"/>
      <c r="C150" s="168" t="s">
        <v>102</v>
      </c>
      <c r="D150" s="169"/>
      <c r="E150" s="170"/>
      <c r="F150" s="163"/>
      <c r="G150" s="163"/>
      <c r="H150" s="163"/>
      <c r="I150" s="163"/>
      <c r="J150" s="163"/>
      <c r="K150" s="163"/>
      <c r="L150" s="163"/>
      <c r="M150" s="163"/>
      <c r="N150" s="165"/>
      <c r="O150" s="165"/>
      <c r="P150" s="165"/>
      <c r="Q150" s="165"/>
      <c r="R150" s="165"/>
      <c r="S150" s="165"/>
      <c r="T150" s="166"/>
      <c r="U150" s="165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 t="s">
        <v>101</v>
      </c>
      <c r="AF150" s="167">
        <v>0</v>
      </c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</row>
    <row r="151" spans="1:60" outlineLevel="1" x14ac:dyDescent="0.25">
      <c r="A151" s="158"/>
      <c r="B151" s="159"/>
      <c r="C151" s="168" t="s">
        <v>182</v>
      </c>
      <c r="D151" s="169"/>
      <c r="E151" s="170">
        <v>84.57</v>
      </c>
      <c r="F151" s="163"/>
      <c r="G151" s="163"/>
      <c r="H151" s="163"/>
      <c r="I151" s="163"/>
      <c r="J151" s="163"/>
      <c r="K151" s="163"/>
      <c r="L151" s="163"/>
      <c r="M151" s="163"/>
      <c r="N151" s="165"/>
      <c r="O151" s="165"/>
      <c r="P151" s="165"/>
      <c r="Q151" s="165"/>
      <c r="R151" s="165"/>
      <c r="S151" s="165"/>
      <c r="T151" s="166"/>
      <c r="U151" s="165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 t="s">
        <v>101</v>
      </c>
      <c r="AF151" s="167">
        <v>0</v>
      </c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</row>
    <row r="152" spans="1:60" outlineLevel="1" x14ac:dyDescent="0.25">
      <c r="A152" s="158"/>
      <c r="B152" s="159"/>
      <c r="C152" s="171" t="s">
        <v>104</v>
      </c>
      <c r="D152" s="172"/>
      <c r="E152" s="173">
        <v>84.57</v>
      </c>
      <c r="F152" s="163"/>
      <c r="G152" s="163"/>
      <c r="H152" s="163"/>
      <c r="I152" s="163"/>
      <c r="J152" s="163"/>
      <c r="K152" s="163"/>
      <c r="L152" s="163"/>
      <c r="M152" s="163"/>
      <c r="N152" s="165"/>
      <c r="O152" s="165"/>
      <c r="P152" s="165"/>
      <c r="Q152" s="165"/>
      <c r="R152" s="165"/>
      <c r="S152" s="165"/>
      <c r="T152" s="166"/>
      <c r="U152" s="165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 t="s">
        <v>101</v>
      </c>
      <c r="AF152" s="167">
        <v>1</v>
      </c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</row>
    <row r="153" spans="1:60" x14ac:dyDescent="0.25">
      <c r="A153" s="174" t="s">
        <v>94</v>
      </c>
      <c r="B153" s="175" t="s">
        <v>53</v>
      </c>
      <c r="C153" s="176" t="s">
        <v>54</v>
      </c>
      <c r="D153" s="177"/>
      <c r="E153" s="178"/>
      <c r="F153" s="179"/>
      <c r="G153" s="179">
        <f>SUMIF(AE154:AE157,"&lt;&gt;NOR",G154:G157)</f>
        <v>0</v>
      </c>
      <c r="H153" s="179"/>
      <c r="I153" s="179">
        <f>SUM(I154:I157)</f>
        <v>0</v>
      </c>
      <c r="J153" s="179"/>
      <c r="K153" s="179">
        <f>SUM(K154:K157)</f>
        <v>0</v>
      </c>
      <c r="L153" s="179"/>
      <c r="M153" s="179">
        <f>SUM(M154:M157)</f>
        <v>0</v>
      </c>
      <c r="N153" s="180"/>
      <c r="O153" s="180">
        <f>SUM(O154:O157)</f>
        <v>0.74683999999999995</v>
      </c>
      <c r="P153" s="180"/>
      <c r="Q153" s="180">
        <f>SUM(Q154:Q157)</f>
        <v>0</v>
      </c>
      <c r="R153" s="180"/>
      <c r="S153" s="180"/>
      <c r="T153" s="181"/>
      <c r="U153" s="180">
        <f>SUM(U154:U157)</f>
        <v>5.37</v>
      </c>
      <c r="AE153" s="1" t="s">
        <v>95</v>
      </c>
    </row>
    <row r="154" spans="1:60" outlineLevel="1" x14ac:dyDescent="0.25">
      <c r="A154" s="158">
        <v>23</v>
      </c>
      <c r="B154" s="159" t="s">
        <v>183</v>
      </c>
      <c r="C154" s="160" t="s">
        <v>184</v>
      </c>
      <c r="D154" s="161" t="s">
        <v>185</v>
      </c>
      <c r="E154" s="162">
        <v>1</v>
      </c>
      <c r="F154" s="235">
        <f>H154+J154</f>
        <v>0</v>
      </c>
      <c r="G154" s="163">
        <f>ROUND(E154*F154,2)</f>
        <v>0</v>
      </c>
      <c r="H154" s="164"/>
      <c r="I154" s="163">
        <f>ROUND(E154*H154,2)</f>
        <v>0</v>
      </c>
      <c r="J154" s="164"/>
      <c r="K154" s="163">
        <f>ROUND(E154*J154,2)</f>
        <v>0</v>
      </c>
      <c r="L154" s="163">
        <v>21</v>
      </c>
      <c r="M154" s="163">
        <f>G154*(1+L154/100)</f>
        <v>0</v>
      </c>
      <c r="N154" s="165">
        <v>0.43094000000000005</v>
      </c>
      <c r="O154" s="165">
        <f>ROUND(E154*N154,5)</f>
        <v>0.43093999999999999</v>
      </c>
      <c r="P154" s="165">
        <v>0</v>
      </c>
      <c r="Q154" s="165">
        <f>ROUND(E154*P154,5)</f>
        <v>0</v>
      </c>
      <c r="R154" s="165"/>
      <c r="S154" s="165"/>
      <c r="T154" s="166">
        <v>3.8170000000000002</v>
      </c>
      <c r="U154" s="165">
        <f>ROUND(E154*T154,2)</f>
        <v>3.82</v>
      </c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 t="s">
        <v>99</v>
      </c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</row>
    <row r="155" spans="1:60" outlineLevel="1" x14ac:dyDescent="0.25">
      <c r="A155" s="158"/>
      <c r="B155" s="159"/>
      <c r="C155" s="168" t="s">
        <v>49</v>
      </c>
      <c r="D155" s="169"/>
      <c r="E155" s="170">
        <v>1</v>
      </c>
      <c r="F155" s="163"/>
      <c r="G155" s="163"/>
      <c r="H155" s="163"/>
      <c r="I155" s="163"/>
      <c r="J155" s="163"/>
      <c r="K155" s="163"/>
      <c r="L155" s="163"/>
      <c r="M155" s="163"/>
      <c r="N155" s="165"/>
      <c r="O155" s="165"/>
      <c r="P155" s="165"/>
      <c r="Q155" s="165"/>
      <c r="R155" s="165"/>
      <c r="S155" s="165"/>
      <c r="T155" s="166"/>
      <c r="U155" s="165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 t="s">
        <v>101</v>
      </c>
      <c r="AF155" s="167">
        <v>0</v>
      </c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</row>
    <row r="156" spans="1:60" outlineLevel="1" x14ac:dyDescent="0.25">
      <c r="A156" s="158">
        <v>24</v>
      </c>
      <c r="B156" s="159" t="s">
        <v>186</v>
      </c>
      <c r="C156" s="160" t="s">
        <v>187</v>
      </c>
      <c r="D156" s="161" t="s">
        <v>185</v>
      </c>
      <c r="E156" s="162">
        <v>1</v>
      </c>
      <c r="F156" s="235">
        <f>H156+J156</f>
        <v>0</v>
      </c>
      <c r="G156" s="163">
        <f>ROUND(E156*F156,2)</f>
        <v>0</v>
      </c>
      <c r="H156" s="164"/>
      <c r="I156" s="163">
        <f>ROUND(E156*H156,2)</f>
        <v>0</v>
      </c>
      <c r="J156" s="164"/>
      <c r="K156" s="163">
        <f>ROUND(E156*J156,2)</f>
        <v>0</v>
      </c>
      <c r="L156" s="163">
        <v>21</v>
      </c>
      <c r="M156" s="163">
        <f>G156*(1+L156/100)</f>
        <v>0</v>
      </c>
      <c r="N156" s="165">
        <v>0.31590000000000001</v>
      </c>
      <c r="O156" s="165">
        <f>ROUND(E156*N156,5)</f>
        <v>0.31590000000000001</v>
      </c>
      <c r="P156" s="165">
        <v>0</v>
      </c>
      <c r="Q156" s="165">
        <f>ROUND(E156*P156,5)</f>
        <v>0</v>
      </c>
      <c r="R156" s="165"/>
      <c r="S156" s="165"/>
      <c r="T156" s="166">
        <v>1.5509999999999999</v>
      </c>
      <c r="U156" s="165">
        <f>ROUND(E156*T156,2)</f>
        <v>1.55</v>
      </c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 t="s">
        <v>99</v>
      </c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</row>
    <row r="157" spans="1:60" outlineLevel="1" x14ac:dyDescent="0.25">
      <c r="A157" s="158"/>
      <c r="B157" s="159"/>
      <c r="C157" s="168" t="s">
        <v>49</v>
      </c>
      <c r="D157" s="169"/>
      <c r="E157" s="170">
        <v>1</v>
      </c>
      <c r="F157" s="163"/>
      <c r="G157" s="163"/>
      <c r="H157" s="163"/>
      <c r="I157" s="163"/>
      <c r="J157" s="163"/>
      <c r="K157" s="163"/>
      <c r="L157" s="163"/>
      <c r="M157" s="163"/>
      <c r="N157" s="165"/>
      <c r="O157" s="165"/>
      <c r="P157" s="165"/>
      <c r="Q157" s="165"/>
      <c r="R157" s="165"/>
      <c r="S157" s="165"/>
      <c r="T157" s="166"/>
      <c r="U157" s="165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 t="s">
        <v>101</v>
      </c>
      <c r="AF157" s="167">
        <v>0</v>
      </c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</row>
    <row r="158" spans="1:60" x14ac:dyDescent="0.25">
      <c r="A158" s="174" t="s">
        <v>94</v>
      </c>
      <c r="B158" s="175" t="s">
        <v>55</v>
      </c>
      <c r="C158" s="176" t="s">
        <v>56</v>
      </c>
      <c r="D158" s="177"/>
      <c r="E158" s="178"/>
      <c r="F158" s="179"/>
      <c r="G158" s="179">
        <f>SUMIF(AE159:AE160,"&lt;&gt;NOR",G159:G160)</f>
        <v>0</v>
      </c>
      <c r="H158" s="179"/>
      <c r="I158" s="179">
        <f>SUM(I159:I160)</f>
        <v>0</v>
      </c>
      <c r="J158" s="179"/>
      <c r="K158" s="179">
        <f>SUM(K159:K160)</f>
        <v>0</v>
      </c>
      <c r="L158" s="179"/>
      <c r="M158" s="179">
        <f>SUM(M159:M160)</f>
        <v>0</v>
      </c>
      <c r="N158" s="180"/>
      <c r="O158" s="180">
        <f>SUM(O159:O160)</f>
        <v>0</v>
      </c>
      <c r="P158" s="180"/>
      <c r="Q158" s="180">
        <f>SUM(Q159:Q160)</f>
        <v>0</v>
      </c>
      <c r="R158" s="180"/>
      <c r="S158" s="180"/>
      <c r="T158" s="181"/>
      <c r="U158" s="180">
        <f>SUM(U159:U160)</f>
        <v>1.32</v>
      </c>
      <c r="AE158" s="1" t="s">
        <v>95</v>
      </c>
    </row>
    <row r="159" spans="1:60" outlineLevel="1" x14ac:dyDescent="0.25">
      <c r="A159" s="158">
        <v>25</v>
      </c>
      <c r="B159" s="159" t="s">
        <v>188</v>
      </c>
      <c r="C159" s="160" t="s">
        <v>189</v>
      </c>
      <c r="D159" s="161" t="s">
        <v>180</v>
      </c>
      <c r="E159" s="162">
        <v>12</v>
      </c>
      <c r="F159" s="235">
        <f>H159+J159</f>
        <v>0</v>
      </c>
      <c r="G159" s="163">
        <f>ROUND(E159*F159,2)</f>
        <v>0</v>
      </c>
      <c r="H159" s="164"/>
      <c r="I159" s="163">
        <f>ROUND(E159*H159,2)</f>
        <v>0</v>
      </c>
      <c r="J159" s="164"/>
      <c r="K159" s="163">
        <f>ROUND(E159*J159,2)</f>
        <v>0</v>
      </c>
      <c r="L159" s="163">
        <v>21</v>
      </c>
      <c r="M159" s="163">
        <f>G159*(1+L159/100)</f>
        <v>0</v>
      </c>
      <c r="N159" s="165">
        <v>0</v>
      </c>
      <c r="O159" s="165">
        <f>ROUND(E159*N159,5)</f>
        <v>0</v>
      </c>
      <c r="P159" s="165">
        <v>0</v>
      </c>
      <c r="Q159" s="165">
        <f>ROUND(E159*P159,5)</f>
        <v>0</v>
      </c>
      <c r="R159" s="165"/>
      <c r="S159" s="165"/>
      <c r="T159" s="166">
        <v>0.11</v>
      </c>
      <c r="U159" s="165">
        <f>ROUND(E159*T159,2)</f>
        <v>1.32</v>
      </c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 t="s">
        <v>99</v>
      </c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</row>
    <row r="160" spans="1:60" ht="20.399999999999999" outlineLevel="1" x14ac:dyDescent="0.25">
      <c r="A160" s="158"/>
      <c r="B160" s="159"/>
      <c r="C160" s="168" t="s">
        <v>190</v>
      </c>
      <c r="D160" s="169"/>
      <c r="E160" s="170">
        <v>12</v>
      </c>
      <c r="F160" s="163"/>
      <c r="G160" s="163"/>
      <c r="H160" s="163"/>
      <c r="I160" s="163"/>
      <c r="J160" s="163"/>
      <c r="K160" s="163"/>
      <c r="L160" s="163"/>
      <c r="M160" s="163"/>
      <c r="N160" s="165"/>
      <c r="O160" s="165"/>
      <c r="P160" s="165"/>
      <c r="Q160" s="165"/>
      <c r="R160" s="165"/>
      <c r="S160" s="165"/>
      <c r="T160" s="166"/>
      <c r="U160" s="165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 t="s">
        <v>101</v>
      </c>
      <c r="AF160" s="167">
        <v>0</v>
      </c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</row>
    <row r="161" spans="1:60" x14ac:dyDescent="0.25">
      <c r="A161" s="174" t="s">
        <v>94</v>
      </c>
      <c r="B161" s="175" t="s">
        <v>57</v>
      </c>
      <c r="C161" s="176" t="s">
        <v>58</v>
      </c>
      <c r="D161" s="177"/>
      <c r="E161" s="178"/>
      <c r="F161" s="179"/>
      <c r="G161" s="179">
        <f>SUMIF(AE162:AE175,"&lt;&gt;NOR",G162:G175)</f>
        <v>0</v>
      </c>
      <c r="H161" s="179"/>
      <c r="I161" s="179">
        <f>SUM(I162:I175)</f>
        <v>0</v>
      </c>
      <c r="J161" s="179"/>
      <c r="K161" s="179">
        <f>SUM(K162:K175)</f>
        <v>0</v>
      </c>
      <c r="L161" s="179"/>
      <c r="M161" s="179">
        <f>SUM(M162:M175)</f>
        <v>0</v>
      </c>
      <c r="N161" s="180"/>
      <c r="O161" s="180">
        <f>SUM(O162:O175)</f>
        <v>0</v>
      </c>
      <c r="P161" s="180"/>
      <c r="Q161" s="180">
        <f>SUM(Q162:Q175)</f>
        <v>0</v>
      </c>
      <c r="R161" s="180"/>
      <c r="S161" s="180"/>
      <c r="T161" s="181"/>
      <c r="U161" s="180">
        <f>SUM(U162:U175)</f>
        <v>6.58</v>
      </c>
      <c r="AE161" s="1" t="s">
        <v>95</v>
      </c>
    </row>
    <row r="162" spans="1:60" outlineLevel="1" x14ac:dyDescent="0.25">
      <c r="A162" s="158">
        <v>26</v>
      </c>
      <c r="B162" s="159" t="s">
        <v>191</v>
      </c>
      <c r="C162" s="160" t="s">
        <v>192</v>
      </c>
      <c r="D162" s="161" t="s">
        <v>193</v>
      </c>
      <c r="E162" s="162">
        <v>60.448300000000003</v>
      </c>
      <c r="F162" s="235">
        <f>H162+J162</f>
        <v>0</v>
      </c>
      <c r="G162" s="163">
        <f>ROUND(E162*F162,2)</f>
        <v>0</v>
      </c>
      <c r="H162" s="164"/>
      <c r="I162" s="163">
        <f>ROUND(E162*H162,2)</f>
        <v>0</v>
      </c>
      <c r="J162" s="164"/>
      <c r="K162" s="163">
        <f>ROUND(E162*J162,2)</f>
        <v>0</v>
      </c>
      <c r="L162" s="163">
        <v>21</v>
      </c>
      <c r="M162" s="163">
        <f>G162*(1+L162/100)</f>
        <v>0</v>
      </c>
      <c r="N162" s="165">
        <v>0</v>
      </c>
      <c r="O162" s="165">
        <f>ROUND(E162*N162,5)</f>
        <v>0</v>
      </c>
      <c r="P162" s="165">
        <v>0</v>
      </c>
      <c r="Q162" s="165">
        <f>ROUND(E162*P162,5)</f>
        <v>0</v>
      </c>
      <c r="R162" s="165"/>
      <c r="S162" s="165"/>
      <c r="T162" s="166">
        <v>0.01</v>
      </c>
      <c r="U162" s="165">
        <f>ROUND(E162*T162,2)</f>
        <v>0.6</v>
      </c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 t="s">
        <v>99</v>
      </c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</row>
    <row r="163" spans="1:60" outlineLevel="1" x14ac:dyDescent="0.25">
      <c r="A163" s="158"/>
      <c r="B163" s="159"/>
      <c r="C163" s="168" t="s">
        <v>194</v>
      </c>
      <c r="D163" s="169"/>
      <c r="E163" s="170"/>
      <c r="F163" s="163"/>
      <c r="G163" s="163"/>
      <c r="H163" s="163"/>
      <c r="I163" s="163"/>
      <c r="J163" s="163"/>
      <c r="K163" s="163"/>
      <c r="L163" s="163"/>
      <c r="M163" s="163"/>
      <c r="N163" s="165"/>
      <c r="O163" s="165"/>
      <c r="P163" s="165"/>
      <c r="Q163" s="165"/>
      <c r="R163" s="165"/>
      <c r="S163" s="165"/>
      <c r="T163" s="166"/>
      <c r="U163" s="165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 t="s">
        <v>101</v>
      </c>
      <c r="AF163" s="167">
        <v>0</v>
      </c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</row>
    <row r="164" spans="1:60" outlineLevel="1" x14ac:dyDescent="0.25">
      <c r="A164" s="158"/>
      <c r="B164" s="159"/>
      <c r="C164" s="168" t="s">
        <v>195</v>
      </c>
      <c r="D164" s="169"/>
      <c r="E164" s="170"/>
      <c r="F164" s="163"/>
      <c r="G164" s="163"/>
      <c r="H164" s="163"/>
      <c r="I164" s="163"/>
      <c r="J164" s="163"/>
      <c r="K164" s="163"/>
      <c r="L164" s="163"/>
      <c r="M164" s="163"/>
      <c r="N164" s="165"/>
      <c r="O164" s="165"/>
      <c r="P164" s="165"/>
      <c r="Q164" s="165"/>
      <c r="R164" s="165"/>
      <c r="S164" s="165"/>
      <c r="T164" s="166"/>
      <c r="U164" s="165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 t="s">
        <v>101</v>
      </c>
      <c r="AF164" s="167">
        <v>0</v>
      </c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</row>
    <row r="165" spans="1:60" outlineLevel="1" x14ac:dyDescent="0.25">
      <c r="A165" s="158"/>
      <c r="B165" s="159"/>
      <c r="C165" s="168" t="s">
        <v>196</v>
      </c>
      <c r="D165" s="169"/>
      <c r="E165" s="170">
        <v>23.301300000000001</v>
      </c>
      <c r="F165" s="163"/>
      <c r="G165" s="163"/>
      <c r="H165" s="163"/>
      <c r="I165" s="163"/>
      <c r="J165" s="163"/>
      <c r="K165" s="163"/>
      <c r="L165" s="163"/>
      <c r="M165" s="163"/>
      <c r="N165" s="165"/>
      <c r="O165" s="165"/>
      <c r="P165" s="165"/>
      <c r="Q165" s="165"/>
      <c r="R165" s="165"/>
      <c r="S165" s="165"/>
      <c r="T165" s="166"/>
      <c r="U165" s="165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 t="s">
        <v>101</v>
      </c>
      <c r="AF165" s="167">
        <v>0</v>
      </c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</row>
    <row r="166" spans="1:60" outlineLevel="1" x14ac:dyDescent="0.25">
      <c r="A166" s="158"/>
      <c r="B166" s="159"/>
      <c r="C166" s="168" t="s">
        <v>197</v>
      </c>
      <c r="D166" s="169"/>
      <c r="E166" s="170">
        <v>37.146999999999998</v>
      </c>
      <c r="F166" s="163"/>
      <c r="G166" s="163"/>
      <c r="H166" s="163"/>
      <c r="I166" s="163"/>
      <c r="J166" s="163"/>
      <c r="K166" s="163"/>
      <c r="L166" s="163"/>
      <c r="M166" s="163"/>
      <c r="N166" s="165"/>
      <c r="O166" s="165"/>
      <c r="P166" s="165"/>
      <c r="Q166" s="165"/>
      <c r="R166" s="165"/>
      <c r="S166" s="165"/>
      <c r="T166" s="166"/>
      <c r="U166" s="165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 t="s">
        <v>101</v>
      </c>
      <c r="AF166" s="167">
        <v>0</v>
      </c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</row>
    <row r="167" spans="1:60" outlineLevel="1" x14ac:dyDescent="0.25">
      <c r="A167" s="158">
        <v>27</v>
      </c>
      <c r="B167" s="159" t="s">
        <v>198</v>
      </c>
      <c r="C167" s="160" t="s">
        <v>199</v>
      </c>
      <c r="D167" s="161" t="s">
        <v>193</v>
      </c>
      <c r="E167" s="162">
        <v>1148.5177000000001</v>
      </c>
      <c r="F167" s="235">
        <f>H167+J167</f>
        <v>0</v>
      </c>
      <c r="G167" s="163">
        <f>ROUND(E167*F167,2)</f>
        <v>0</v>
      </c>
      <c r="H167" s="164"/>
      <c r="I167" s="163">
        <f>ROUND(E167*H167,2)</f>
        <v>0</v>
      </c>
      <c r="J167" s="164"/>
      <c r="K167" s="163">
        <f>ROUND(E167*J167,2)</f>
        <v>0</v>
      </c>
      <c r="L167" s="163">
        <v>21</v>
      </c>
      <c r="M167" s="163">
        <f>G167*(1+L167/100)</f>
        <v>0</v>
      </c>
      <c r="N167" s="165">
        <v>0</v>
      </c>
      <c r="O167" s="165">
        <f>ROUND(E167*N167,5)</f>
        <v>0</v>
      </c>
      <c r="P167" s="165">
        <v>0</v>
      </c>
      <c r="Q167" s="165">
        <f>ROUND(E167*P167,5)</f>
        <v>0</v>
      </c>
      <c r="R167" s="165"/>
      <c r="S167" s="165"/>
      <c r="T167" s="166">
        <v>0</v>
      </c>
      <c r="U167" s="165">
        <f>ROUND(E167*T167,2)</f>
        <v>0</v>
      </c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 t="s">
        <v>99</v>
      </c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</row>
    <row r="168" spans="1:60" outlineLevel="1" x14ac:dyDescent="0.25">
      <c r="A168" s="158"/>
      <c r="B168" s="159"/>
      <c r="C168" s="168" t="s">
        <v>200</v>
      </c>
      <c r="D168" s="169"/>
      <c r="E168" s="170">
        <v>1148.5177000000001</v>
      </c>
      <c r="F168" s="163"/>
      <c r="G168" s="163"/>
      <c r="H168" s="163"/>
      <c r="I168" s="163"/>
      <c r="J168" s="163"/>
      <c r="K168" s="163"/>
      <c r="L168" s="163"/>
      <c r="M168" s="163"/>
      <c r="N168" s="165"/>
      <c r="O168" s="165"/>
      <c r="P168" s="165"/>
      <c r="Q168" s="165"/>
      <c r="R168" s="165"/>
      <c r="S168" s="165"/>
      <c r="T168" s="166"/>
      <c r="U168" s="165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 t="s">
        <v>101</v>
      </c>
      <c r="AF168" s="167">
        <v>0</v>
      </c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</row>
    <row r="169" spans="1:60" outlineLevel="1" x14ac:dyDescent="0.25">
      <c r="A169" s="158">
        <v>28</v>
      </c>
      <c r="B169" s="159" t="s">
        <v>201</v>
      </c>
      <c r="C169" s="160" t="s">
        <v>202</v>
      </c>
      <c r="D169" s="161" t="s">
        <v>193</v>
      </c>
      <c r="E169" s="162">
        <v>60.448300000000003</v>
      </c>
      <c r="F169" s="235">
        <f>H169+J169</f>
        <v>0</v>
      </c>
      <c r="G169" s="163">
        <f>ROUND(E169*F169,2)</f>
        <v>0</v>
      </c>
      <c r="H169" s="164"/>
      <c r="I169" s="163">
        <f>ROUND(E169*H169,2)</f>
        <v>0</v>
      </c>
      <c r="J169" s="164"/>
      <c r="K169" s="163">
        <f>ROUND(E169*J169,2)</f>
        <v>0</v>
      </c>
      <c r="L169" s="163">
        <v>21</v>
      </c>
      <c r="M169" s="163">
        <f>G169*(1+L169/100)</f>
        <v>0</v>
      </c>
      <c r="N169" s="165">
        <v>0</v>
      </c>
      <c r="O169" s="165">
        <f>ROUND(E169*N169,5)</f>
        <v>0</v>
      </c>
      <c r="P169" s="165">
        <v>0</v>
      </c>
      <c r="Q169" s="165">
        <f>ROUND(E169*P169,5)</f>
        <v>0</v>
      </c>
      <c r="R169" s="165"/>
      <c r="S169" s="165"/>
      <c r="T169" s="166">
        <v>9.9000000000000005E-2</v>
      </c>
      <c r="U169" s="165">
        <f>ROUND(E169*T169,2)</f>
        <v>5.98</v>
      </c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 t="s">
        <v>99</v>
      </c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</row>
    <row r="170" spans="1:60" outlineLevel="1" x14ac:dyDescent="0.25">
      <c r="A170" s="158">
        <v>29</v>
      </c>
      <c r="B170" s="159" t="s">
        <v>203</v>
      </c>
      <c r="C170" s="160" t="s">
        <v>204</v>
      </c>
      <c r="D170" s="161" t="s">
        <v>193</v>
      </c>
      <c r="E170" s="162">
        <v>23.301300000000001</v>
      </c>
      <c r="F170" s="235">
        <f>H170+J170</f>
        <v>0</v>
      </c>
      <c r="G170" s="163">
        <f>ROUND(E170*F170,2)</f>
        <v>0</v>
      </c>
      <c r="H170" s="164"/>
      <c r="I170" s="163">
        <f>ROUND(E170*H170,2)</f>
        <v>0</v>
      </c>
      <c r="J170" s="164"/>
      <c r="K170" s="163">
        <f>ROUND(E170*J170,2)</f>
        <v>0</v>
      </c>
      <c r="L170" s="163">
        <v>21</v>
      </c>
      <c r="M170" s="163">
        <f>G170*(1+L170/100)</f>
        <v>0</v>
      </c>
      <c r="N170" s="165">
        <v>0</v>
      </c>
      <c r="O170" s="165">
        <f>ROUND(E170*N170,5)</f>
        <v>0</v>
      </c>
      <c r="P170" s="165">
        <v>0</v>
      </c>
      <c r="Q170" s="165">
        <f>ROUND(E170*P170,5)</f>
        <v>0</v>
      </c>
      <c r="R170" s="165"/>
      <c r="S170" s="165"/>
      <c r="T170" s="166">
        <v>0</v>
      </c>
      <c r="U170" s="165">
        <f>ROUND(E170*T170,2)</f>
        <v>0</v>
      </c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 t="s">
        <v>99</v>
      </c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</row>
    <row r="171" spans="1:60" outlineLevel="1" x14ac:dyDescent="0.25">
      <c r="A171" s="158"/>
      <c r="B171" s="159"/>
      <c r="C171" s="168" t="s">
        <v>195</v>
      </c>
      <c r="D171" s="169"/>
      <c r="E171" s="170"/>
      <c r="F171" s="163"/>
      <c r="G171" s="163"/>
      <c r="H171" s="163"/>
      <c r="I171" s="163"/>
      <c r="J171" s="163"/>
      <c r="K171" s="163"/>
      <c r="L171" s="163"/>
      <c r="M171" s="163"/>
      <c r="N171" s="165"/>
      <c r="O171" s="165"/>
      <c r="P171" s="165"/>
      <c r="Q171" s="165"/>
      <c r="R171" s="165"/>
      <c r="S171" s="165"/>
      <c r="T171" s="166"/>
      <c r="U171" s="165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 t="s">
        <v>101</v>
      </c>
      <c r="AF171" s="167">
        <v>0</v>
      </c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</row>
    <row r="172" spans="1:60" outlineLevel="1" x14ac:dyDescent="0.25">
      <c r="A172" s="158"/>
      <c r="B172" s="159"/>
      <c r="C172" s="168" t="s">
        <v>196</v>
      </c>
      <c r="D172" s="169"/>
      <c r="E172" s="170">
        <v>23.301300000000001</v>
      </c>
      <c r="F172" s="163"/>
      <c r="G172" s="163"/>
      <c r="H172" s="163"/>
      <c r="I172" s="163"/>
      <c r="J172" s="163"/>
      <c r="K172" s="163"/>
      <c r="L172" s="163"/>
      <c r="M172" s="163"/>
      <c r="N172" s="165"/>
      <c r="O172" s="165"/>
      <c r="P172" s="165"/>
      <c r="Q172" s="165"/>
      <c r="R172" s="165"/>
      <c r="S172" s="165"/>
      <c r="T172" s="166"/>
      <c r="U172" s="165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 t="s">
        <v>101</v>
      </c>
      <c r="AF172" s="167">
        <v>0</v>
      </c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</row>
    <row r="173" spans="1:60" outlineLevel="1" x14ac:dyDescent="0.25">
      <c r="A173" s="158">
        <v>30</v>
      </c>
      <c r="B173" s="159" t="s">
        <v>205</v>
      </c>
      <c r="C173" s="160" t="s">
        <v>206</v>
      </c>
      <c r="D173" s="161" t="s">
        <v>193</v>
      </c>
      <c r="E173" s="162">
        <v>37.146999999999998</v>
      </c>
      <c r="F173" s="235">
        <f>H173+J173</f>
        <v>0</v>
      </c>
      <c r="G173" s="163">
        <f>ROUND(E173*F173,2)</f>
        <v>0</v>
      </c>
      <c r="H173" s="164"/>
      <c r="I173" s="163">
        <f>ROUND(E173*H173,2)</f>
        <v>0</v>
      </c>
      <c r="J173" s="164"/>
      <c r="K173" s="163">
        <f>ROUND(E173*J173,2)</f>
        <v>0</v>
      </c>
      <c r="L173" s="163">
        <v>21</v>
      </c>
      <c r="M173" s="163">
        <f>G173*(1+L173/100)</f>
        <v>0</v>
      </c>
      <c r="N173" s="165">
        <v>0</v>
      </c>
      <c r="O173" s="165">
        <f>ROUND(E173*N173,5)</f>
        <v>0</v>
      </c>
      <c r="P173" s="165">
        <v>0</v>
      </c>
      <c r="Q173" s="165">
        <f>ROUND(E173*P173,5)</f>
        <v>0</v>
      </c>
      <c r="R173" s="165"/>
      <c r="S173" s="165"/>
      <c r="T173" s="166">
        <v>0</v>
      </c>
      <c r="U173" s="165">
        <f>ROUND(E173*T173,2)</f>
        <v>0</v>
      </c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 t="s">
        <v>99</v>
      </c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</row>
    <row r="174" spans="1:60" outlineLevel="1" x14ac:dyDescent="0.25">
      <c r="A174" s="158"/>
      <c r="B174" s="159"/>
      <c r="C174" s="168" t="s">
        <v>195</v>
      </c>
      <c r="D174" s="169"/>
      <c r="E174" s="170"/>
      <c r="F174" s="163"/>
      <c r="G174" s="163"/>
      <c r="H174" s="163"/>
      <c r="I174" s="163"/>
      <c r="J174" s="163"/>
      <c r="K174" s="163"/>
      <c r="L174" s="163"/>
      <c r="M174" s="163"/>
      <c r="N174" s="165"/>
      <c r="O174" s="165"/>
      <c r="P174" s="165"/>
      <c r="Q174" s="165"/>
      <c r="R174" s="165"/>
      <c r="S174" s="165"/>
      <c r="T174" s="166"/>
      <c r="U174" s="165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 t="s">
        <v>101</v>
      </c>
      <c r="AF174" s="167">
        <v>0</v>
      </c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</row>
    <row r="175" spans="1:60" outlineLevel="1" x14ac:dyDescent="0.25">
      <c r="A175" s="158"/>
      <c r="B175" s="159"/>
      <c r="C175" s="168" t="s">
        <v>197</v>
      </c>
      <c r="D175" s="169"/>
      <c r="E175" s="170">
        <v>37.146999999999998</v>
      </c>
      <c r="F175" s="163"/>
      <c r="G175" s="163"/>
      <c r="H175" s="163"/>
      <c r="I175" s="163"/>
      <c r="J175" s="163"/>
      <c r="K175" s="163"/>
      <c r="L175" s="163"/>
      <c r="M175" s="163"/>
      <c r="N175" s="165"/>
      <c r="O175" s="165"/>
      <c r="P175" s="165"/>
      <c r="Q175" s="165"/>
      <c r="R175" s="165"/>
      <c r="S175" s="165"/>
      <c r="T175" s="166"/>
      <c r="U175" s="165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 t="s">
        <v>101</v>
      </c>
      <c r="AF175" s="167">
        <v>0</v>
      </c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</row>
    <row r="176" spans="1:60" x14ac:dyDescent="0.25">
      <c r="A176" s="174" t="s">
        <v>94</v>
      </c>
      <c r="B176" s="175" t="s">
        <v>59</v>
      </c>
      <c r="C176" s="176" t="s">
        <v>60</v>
      </c>
      <c r="D176" s="177"/>
      <c r="E176" s="178"/>
      <c r="F176" s="179"/>
      <c r="G176" s="179">
        <f>SUMIF(AE177:AE181,"&lt;&gt;NOR",G177:G181)</f>
        <v>0</v>
      </c>
      <c r="H176" s="179"/>
      <c r="I176" s="179">
        <f>SUM(I177:I181)</f>
        <v>0</v>
      </c>
      <c r="J176" s="179"/>
      <c r="K176" s="179">
        <f>SUM(K177:K181)</f>
        <v>0</v>
      </c>
      <c r="L176" s="179"/>
      <c r="M176" s="179">
        <f>SUM(M177:M181)</f>
        <v>0</v>
      </c>
      <c r="N176" s="180"/>
      <c r="O176" s="180">
        <f>SUM(O177:O181)</f>
        <v>0</v>
      </c>
      <c r="P176" s="180"/>
      <c r="Q176" s="180">
        <f>SUM(Q177:Q181)</f>
        <v>0</v>
      </c>
      <c r="R176" s="180"/>
      <c r="S176" s="180"/>
      <c r="T176" s="181"/>
      <c r="U176" s="180">
        <f>SUM(U177:U181)</f>
        <v>81.58</v>
      </c>
      <c r="AE176" s="1" t="s">
        <v>95</v>
      </c>
    </row>
    <row r="177" spans="1:60" outlineLevel="1" x14ac:dyDescent="0.25">
      <c r="A177" s="158">
        <v>31</v>
      </c>
      <c r="B177" s="159" t="s">
        <v>207</v>
      </c>
      <c r="C177" s="160" t="s">
        <v>208</v>
      </c>
      <c r="D177" s="161" t="s">
        <v>193</v>
      </c>
      <c r="E177" s="162">
        <v>208.77117999999999</v>
      </c>
      <c r="F177" s="235">
        <f>H177+J177</f>
        <v>0</v>
      </c>
      <c r="G177" s="163">
        <f>ROUND(E177*F177,2)</f>
        <v>0</v>
      </c>
      <c r="H177" s="164"/>
      <c r="I177" s="163">
        <f>ROUND(E177*H177,2)</f>
        <v>0</v>
      </c>
      <c r="J177" s="164"/>
      <c r="K177" s="163">
        <f>ROUND(E177*J177,2)</f>
        <v>0</v>
      </c>
      <c r="L177" s="163">
        <v>21</v>
      </c>
      <c r="M177" s="163">
        <f>G177*(1+L177/100)</f>
        <v>0</v>
      </c>
      <c r="N177" s="165">
        <v>0</v>
      </c>
      <c r="O177" s="165">
        <f>ROUND(E177*N177,5)</f>
        <v>0</v>
      </c>
      <c r="P177" s="165">
        <v>0</v>
      </c>
      <c r="Q177" s="165">
        <f>ROUND(E177*P177,5)</f>
        <v>0</v>
      </c>
      <c r="R177" s="165"/>
      <c r="S177" s="165"/>
      <c r="T177" s="166">
        <v>0.39</v>
      </c>
      <c r="U177" s="165">
        <f>ROUND(E177*T177,2)</f>
        <v>81.42</v>
      </c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 t="s">
        <v>99</v>
      </c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</row>
    <row r="178" spans="1:60" outlineLevel="1" x14ac:dyDescent="0.25">
      <c r="A178" s="158"/>
      <c r="B178" s="159"/>
      <c r="C178" s="168" t="s">
        <v>209</v>
      </c>
      <c r="D178" s="169"/>
      <c r="E178" s="170">
        <v>208.76145</v>
      </c>
      <c r="F178" s="163"/>
      <c r="G178" s="163"/>
      <c r="H178" s="163"/>
      <c r="I178" s="163"/>
      <c r="J178" s="163"/>
      <c r="K178" s="163"/>
      <c r="L178" s="163"/>
      <c r="M178" s="163"/>
      <c r="N178" s="165"/>
      <c r="O178" s="165"/>
      <c r="P178" s="165"/>
      <c r="Q178" s="165"/>
      <c r="R178" s="165"/>
      <c r="S178" s="165"/>
      <c r="T178" s="166"/>
      <c r="U178" s="165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 t="s">
        <v>101</v>
      </c>
      <c r="AF178" s="167">
        <v>0</v>
      </c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</row>
    <row r="179" spans="1:60" outlineLevel="1" x14ac:dyDescent="0.25">
      <c r="A179" s="158"/>
      <c r="B179" s="159"/>
      <c r="C179" s="168" t="s">
        <v>210</v>
      </c>
      <c r="D179" s="169"/>
      <c r="E179" s="170">
        <v>9.7300000000000008E-3</v>
      </c>
      <c r="F179" s="163"/>
      <c r="G179" s="163"/>
      <c r="H179" s="163"/>
      <c r="I179" s="163"/>
      <c r="J179" s="163"/>
      <c r="K179" s="163"/>
      <c r="L179" s="163"/>
      <c r="M179" s="163"/>
      <c r="N179" s="165"/>
      <c r="O179" s="165"/>
      <c r="P179" s="165"/>
      <c r="Q179" s="165"/>
      <c r="R179" s="165"/>
      <c r="S179" s="165"/>
      <c r="T179" s="166"/>
      <c r="U179" s="165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 t="s">
        <v>101</v>
      </c>
      <c r="AF179" s="167">
        <v>0</v>
      </c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</row>
    <row r="180" spans="1:60" outlineLevel="1" x14ac:dyDescent="0.25">
      <c r="A180" s="158">
        <v>32</v>
      </c>
      <c r="B180" s="159" t="s">
        <v>211</v>
      </c>
      <c r="C180" s="160" t="s">
        <v>212</v>
      </c>
      <c r="D180" s="161" t="s">
        <v>193</v>
      </c>
      <c r="E180" s="162">
        <v>0.74683999999999995</v>
      </c>
      <c r="F180" s="235">
        <f>H180+J180</f>
        <v>0</v>
      </c>
      <c r="G180" s="163">
        <f>ROUND(E180*F180,2)</f>
        <v>0</v>
      </c>
      <c r="H180" s="164"/>
      <c r="I180" s="163">
        <f>ROUND(E180*H180,2)</f>
        <v>0</v>
      </c>
      <c r="J180" s="164"/>
      <c r="K180" s="163">
        <f>ROUND(E180*J180,2)</f>
        <v>0</v>
      </c>
      <c r="L180" s="163">
        <v>21</v>
      </c>
      <c r="M180" s="163">
        <f>G180*(1+L180/100)</f>
        <v>0</v>
      </c>
      <c r="N180" s="165">
        <v>0</v>
      </c>
      <c r="O180" s="165">
        <f>ROUND(E180*N180,5)</f>
        <v>0</v>
      </c>
      <c r="P180" s="165">
        <v>0</v>
      </c>
      <c r="Q180" s="165">
        <f>ROUND(E180*P180,5)</f>
        <v>0</v>
      </c>
      <c r="R180" s="165"/>
      <c r="S180" s="165"/>
      <c r="T180" s="166">
        <v>0.21150000000000002</v>
      </c>
      <c r="U180" s="165">
        <f>ROUND(E180*T180,2)</f>
        <v>0.16</v>
      </c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 t="s">
        <v>99</v>
      </c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</row>
    <row r="181" spans="1:60" outlineLevel="1" x14ac:dyDescent="0.25">
      <c r="A181" s="158"/>
      <c r="B181" s="159"/>
      <c r="C181" s="168" t="s">
        <v>213</v>
      </c>
      <c r="D181" s="169"/>
      <c r="E181" s="170">
        <v>0.74683999999999995</v>
      </c>
      <c r="F181" s="163"/>
      <c r="G181" s="163"/>
      <c r="H181" s="163"/>
      <c r="I181" s="163"/>
      <c r="J181" s="163"/>
      <c r="K181" s="163"/>
      <c r="L181" s="163"/>
      <c r="M181" s="163"/>
      <c r="N181" s="165"/>
      <c r="O181" s="165"/>
      <c r="P181" s="165"/>
      <c r="Q181" s="165"/>
      <c r="R181" s="165"/>
      <c r="S181" s="165"/>
      <c r="T181" s="166"/>
      <c r="U181" s="165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 t="s">
        <v>101</v>
      </c>
      <c r="AF181" s="167">
        <v>0</v>
      </c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</row>
    <row r="182" spans="1:60" x14ac:dyDescent="0.25">
      <c r="A182" s="174" t="s">
        <v>94</v>
      </c>
      <c r="B182" s="175" t="s">
        <v>61</v>
      </c>
      <c r="C182" s="176" t="s">
        <v>62</v>
      </c>
      <c r="D182" s="177"/>
      <c r="E182" s="178"/>
      <c r="F182" s="179"/>
      <c r="G182" s="179">
        <f>SUMIF(AE183:AE188,"&lt;&gt;NOR",G183:G188)</f>
        <v>0</v>
      </c>
      <c r="H182" s="179"/>
      <c r="I182" s="179">
        <f>SUM(I183:I188)</f>
        <v>0</v>
      </c>
      <c r="J182" s="179"/>
      <c r="K182" s="179">
        <f>SUM(K183:K188)</f>
        <v>0</v>
      </c>
      <c r="L182" s="179"/>
      <c r="M182" s="179">
        <f>SUM(M183:M188)</f>
        <v>0</v>
      </c>
      <c r="N182" s="180"/>
      <c r="O182" s="180">
        <f>SUM(O183:O188)</f>
        <v>9.7300000000000008E-3</v>
      </c>
      <c r="P182" s="180"/>
      <c r="Q182" s="180">
        <f>SUM(Q183:Q188)</f>
        <v>0</v>
      </c>
      <c r="R182" s="180"/>
      <c r="S182" s="180"/>
      <c r="T182" s="181"/>
      <c r="U182" s="180">
        <f>SUM(U183:U188)</f>
        <v>6.77</v>
      </c>
      <c r="AE182" s="1" t="s">
        <v>95</v>
      </c>
    </row>
    <row r="183" spans="1:60" outlineLevel="1" x14ac:dyDescent="0.25">
      <c r="A183" s="158">
        <v>33</v>
      </c>
      <c r="B183" s="159" t="s">
        <v>214</v>
      </c>
      <c r="C183" s="160" t="s">
        <v>215</v>
      </c>
      <c r="D183" s="161" t="s">
        <v>98</v>
      </c>
      <c r="E183" s="162">
        <v>42.284999999999997</v>
      </c>
      <c r="F183" s="235">
        <f>H183+J183</f>
        <v>0</v>
      </c>
      <c r="G183" s="163">
        <f>ROUND(E183*F183,2)</f>
        <v>0</v>
      </c>
      <c r="H183" s="164"/>
      <c r="I183" s="163">
        <f>ROUND(E183*H183,2)</f>
        <v>0</v>
      </c>
      <c r="J183" s="164"/>
      <c r="K183" s="163">
        <f>ROUND(E183*J183,2)</f>
        <v>0</v>
      </c>
      <c r="L183" s="163">
        <v>21</v>
      </c>
      <c r="M183" s="163">
        <f>G183*(1+L183/100)</f>
        <v>0</v>
      </c>
      <c r="N183" s="165">
        <v>2.3000000000000003E-4</v>
      </c>
      <c r="O183" s="165">
        <f>ROUND(E183*N183,5)</f>
        <v>9.7300000000000008E-3</v>
      </c>
      <c r="P183" s="165">
        <v>0</v>
      </c>
      <c r="Q183" s="165">
        <f>ROUND(E183*P183,5)</f>
        <v>0</v>
      </c>
      <c r="R183" s="165"/>
      <c r="S183" s="165"/>
      <c r="T183" s="166">
        <v>0.16</v>
      </c>
      <c r="U183" s="165">
        <f>ROUND(E183*T183,2)</f>
        <v>6.77</v>
      </c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 t="s">
        <v>99</v>
      </c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</row>
    <row r="184" spans="1:60" outlineLevel="1" x14ac:dyDescent="0.25">
      <c r="A184" s="158"/>
      <c r="B184" s="159"/>
      <c r="C184" s="168" t="s">
        <v>100</v>
      </c>
      <c r="D184" s="169"/>
      <c r="E184" s="170"/>
      <c r="F184" s="163"/>
      <c r="G184" s="163"/>
      <c r="H184" s="163"/>
      <c r="I184" s="163"/>
      <c r="J184" s="163"/>
      <c r="K184" s="163"/>
      <c r="L184" s="163"/>
      <c r="M184" s="163"/>
      <c r="N184" s="165"/>
      <c r="O184" s="165"/>
      <c r="P184" s="165"/>
      <c r="Q184" s="165"/>
      <c r="R184" s="165"/>
      <c r="S184" s="165"/>
      <c r="T184" s="166"/>
      <c r="U184" s="165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 t="s">
        <v>101</v>
      </c>
      <c r="AF184" s="167">
        <v>0</v>
      </c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</row>
    <row r="185" spans="1:60" outlineLevel="1" x14ac:dyDescent="0.25">
      <c r="A185" s="158"/>
      <c r="B185" s="159"/>
      <c r="C185" s="168" t="s">
        <v>216</v>
      </c>
      <c r="D185" s="169"/>
      <c r="E185" s="170"/>
      <c r="F185" s="163"/>
      <c r="G185" s="163"/>
      <c r="H185" s="163"/>
      <c r="I185" s="163"/>
      <c r="J185" s="163"/>
      <c r="K185" s="163"/>
      <c r="L185" s="163"/>
      <c r="M185" s="163"/>
      <c r="N185" s="165"/>
      <c r="O185" s="165"/>
      <c r="P185" s="165"/>
      <c r="Q185" s="165"/>
      <c r="R185" s="165"/>
      <c r="S185" s="165"/>
      <c r="T185" s="166"/>
      <c r="U185" s="165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 t="s">
        <v>101</v>
      </c>
      <c r="AF185" s="167">
        <v>0</v>
      </c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</row>
    <row r="186" spans="1:60" outlineLevel="1" x14ac:dyDescent="0.25">
      <c r="A186" s="158"/>
      <c r="B186" s="159"/>
      <c r="C186" s="168"/>
      <c r="D186" s="169"/>
      <c r="E186" s="170"/>
      <c r="F186" s="163"/>
      <c r="G186" s="163"/>
      <c r="H186" s="163"/>
      <c r="I186" s="163"/>
      <c r="J186" s="163"/>
      <c r="K186" s="163"/>
      <c r="L186" s="163"/>
      <c r="M186" s="163"/>
      <c r="N186" s="165"/>
      <c r="O186" s="165"/>
      <c r="P186" s="165"/>
      <c r="Q186" s="165"/>
      <c r="R186" s="165"/>
      <c r="S186" s="165"/>
      <c r="T186" s="166"/>
      <c r="U186" s="165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 t="s">
        <v>101</v>
      </c>
      <c r="AF186" s="167">
        <v>0</v>
      </c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</row>
    <row r="187" spans="1:60" outlineLevel="1" x14ac:dyDescent="0.25">
      <c r="A187" s="158"/>
      <c r="B187" s="159"/>
      <c r="C187" s="168" t="s">
        <v>217</v>
      </c>
      <c r="D187" s="169"/>
      <c r="E187" s="170">
        <v>42.284999999999997</v>
      </c>
      <c r="F187" s="163"/>
      <c r="G187" s="163"/>
      <c r="H187" s="163"/>
      <c r="I187" s="163"/>
      <c r="J187" s="163"/>
      <c r="K187" s="163"/>
      <c r="L187" s="163"/>
      <c r="M187" s="163"/>
      <c r="N187" s="165"/>
      <c r="O187" s="165"/>
      <c r="P187" s="165"/>
      <c r="Q187" s="165"/>
      <c r="R187" s="165"/>
      <c r="S187" s="165"/>
      <c r="T187" s="166"/>
      <c r="U187" s="165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 t="s">
        <v>101</v>
      </c>
      <c r="AF187" s="167">
        <v>0</v>
      </c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</row>
    <row r="188" spans="1:60" outlineLevel="1" x14ac:dyDescent="0.25">
      <c r="A188" s="182"/>
      <c r="B188" s="183"/>
      <c r="C188" s="184" t="s">
        <v>104</v>
      </c>
      <c r="D188" s="185"/>
      <c r="E188" s="186">
        <v>42.284999999999997</v>
      </c>
      <c r="F188" s="187"/>
      <c r="G188" s="187"/>
      <c r="H188" s="187"/>
      <c r="I188" s="187"/>
      <c r="J188" s="187"/>
      <c r="K188" s="187"/>
      <c r="L188" s="187"/>
      <c r="M188" s="187"/>
      <c r="N188" s="188"/>
      <c r="O188" s="188"/>
      <c r="P188" s="188"/>
      <c r="Q188" s="188"/>
      <c r="R188" s="188"/>
      <c r="S188" s="188"/>
      <c r="T188" s="189"/>
      <c r="U188" s="188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 t="s">
        <v>101</v>
      </c>
      <c r="AF188" s="167">
        <v>1</v>
      </c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</row>
    <row r="189" spans="1:60" x14ac:dyDescent="0.25">
      <c r="A189" s="134"/>
      <c r="B189" s="138"/>
      <c r="C189" s="190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AC189" s="1">
        <v>15</v>
      </c>
      <c r="AD189" s="1">
        <v>21</v>
      </c>
    </row>
    <row r="190" spans="1:60" x14ac:dyDescent="0.25">
      <c r="A190" s="191"/>
      <c r="B190" s="192" t="s">
        <v>16</v>
      </c>
      <c r="C190" s="193"/>
      <c r="D190" s="194"/>
      <c r="E190" s="194"/>
      <c r="F190" s="194"/>
      <c r="G190" s="195">
        <f>G8+G79+G153+G158+G161+G176+G182</f>
        <v>0</v>
      </c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AC190" s="1">
        <f>SUMIF(L7:L188,AC189,G7:G188)</f>
        <v>0</v>
      </c>
      <c r="AD190" s="1">
        <f>SUMIF(L7:L188,AD189,G7:G188)</f>
        <v>0</v>
      </c>
      <c r="AE190" s="1" t="s">
        <v>218</v>
      </c>
    </row>
    <row r="191" spans="1:60" x14ac:dyDescent="0.25">
      <c r="A191" s="134"/>
      <c r="B191" s="138"/>
      <c r="C191" s="190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</row>
    <row r="192" spans="1:60" x14ac:dyDescent="0.25">
      <c r="A192" s="134"/>
      <c r="B192" s="138"/>
      <c r="C192" s="190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</row>
    <row r="193" spans="1:31" x14ac:dyDescent="0.25">
      <c r="A193" s="233" t="s">
        <v>219</v>
      </c>
      <c r="B193" s="233"/>
      <c r="C193" s="233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</row>
    <row r="194" spans="1:31" x14ac:dyDescent="0.25">
      <c r="A194" s="234"/>
      <c r="B194" s="234"/>
      <c r="C194" s="234"/>
      <c r="D194" s="234"/>
      <c r="E194" s="234"/>
      <c r="F194" s="234"/>
      <c r="G194" s="2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AE194" s="1" t="s">
        <v>220</v>
      </c>
    </row>
    <row r="195" spans="1:31" x14ac:dyDescent="0.25">
      <c r="A195" s="234"/>
      <c r="B195" s="234"/>
      <c r="C195" s="234"/>
      <c r="D195" s="234"/>
      <c r="E195" s="234"/>
      <c r="F195" s="234"/>
      <c r="G195" s="2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</row>
    <row r="196" spans="1:31" x14ac:dyDescent="0.25">
      <c r="A196" s="234"/>
      <c r="B196" s="234"/>
      <c r="C196" s="234"/>
      <c r="D196" s="234"/>
      <c r="E196" s="234"/>
      <c r="F196" s="234"/>
      <c r="G196" s="2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</row>
    <row r="197" spans="1:31" x14ac:dyDescent="0.25">
      <c r="A197" s="234"/>
      <c r="B197" s="234"/>
      <c r="C197" s="234"/>
      <c r="D197" s="234"/>
      <c r="E197" s="234"/>
      <c r="F197" s="234"/>
      <c r="G197" s="2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</row>
    <row r="198" spans="1:31" x14ac:dyDescent="0.25">
      <c r="A198" s="234"/>
      <c r="B198" s="234"/>
      <c r="C198" s="234"/>
      <c r="D198" s="234"/>
      <c r="E198" s="234"/>
      <c r="F198" s="234"/>
      <c r="G198" s="2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</row>
    <row r="199" spans="1:31" x14ac:dyDescent="0.25">
      <c r="A199" s="134"/>
      <c r="B199" s="138"/>
      <c r="C199" s="190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</row>
    <row r="200" spans="1:31" x14ac:dyDescent="0.25">
      <c r="C200" s="196"/>
      <c r="AE200" s="1" t="s">
        <v>221</v>
      </c>
    </row>
  </sheetData>
  <sheetProtection algorithmName="SHA-512" hashValue="4BZxw4RVrSKl7e8AqqMsTwN2RWhuxQrvsT6wMN2mcu/Iffb3mc12a67CcfqNK3fV/TEO8s4vtHSaYPQVUcTBvQ==" saltValue="uEeXK9Uvh6FkVRD9exLWvw==" spinCount="100000" sheet="1"/>
  <mergeCells count="6">
    <mergeCell ref="A194:G198"/>
    <mergeCell ref="A1:G1"/>
    <mergeCell ref="C2:G2"/>
    <mergeCell ref="C3:G3"/>
    <mergeCell ref="C4:G4"/>
    <mergeCell ref="A193:C193"/>
  </mergeCells>
  <pageMargins left="0.39374999999999999" right="0.19652777777777777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Rozpočet Pol</vt:lpstr>
      <vt:lpstr>'Rozpočet Pol'!__xlnm.Print_Area</vt:lpstr>
      <vt:lpstr>Stavba!__xlnm.Print_Area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ZT</cp:lastModifiedBy>
  <dcterms:created xsi:type="dcterms:W3CDTF">2023-03-13T22:45:55Z</dcterms:created>
  <dcterms:modified xsi:type="dcterms:W3CDTF">2023-03-13T22:51:29Z</dcterms:modified>
</cp:coreProperties>
</file>