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Anička\"/>
    </mc:Choice>
  </mc:AlternateContent>
  <xr:revisionPtr revIDLastSave="0" documentId="8_{3C3675C6-CB24-4FD5-88AF-D6DE320BD3DF}" xr6:coauthVersionLast="47" xr6:coauthVersionMax="47" xr10:uidLastSave="{00000000-0000-0000-0000-000000000000}"/>
  <bookViews>
    <workbookView xWindow="-120" yWindow="-120" windowWidth="25440" windowHeight="1539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93" i="12" l="1"/>
  <c r="F39" i="1" s="1"/>
  <c r="AD93" i="12"/>
  <c r="G39" i="1" s="1"/>
  <c r="G40" i="1" s="1"/>
  <c r="G25" i="1" s="1"/>
  <c r="G26" i="1" s="1"/>
  <c r="BA88" i="12"/>
  <c r="BA86" i="12"/>
  <c r="BA85" i="12"/>
  <c r="BA83" i="12"/>
  <c r="BA78" i="12"/>
  <c r="BA61" i="12"/>
  <c r="BA58" i="12"/>
  <c r="BA57" i="12"/>
  <c r="BA56" i="12"/>
  <c r="BA43" i="12"/>
  <c r="BA16" i="12"/>
  <c r="G9" i="12"/>
  <c r="M9" i="12" s="1"/>
  <c r="I9" i="12"/>
  <c r="K9" i="12"/>
  <c r="K8" i="12" s="1"/>
  <c r="O9" i="12"/>
  <c r="Q9" i="12"/>
  <c r="U9" i="12"/>
  <c r="G13" i="12"/>
  <c r="M13" i="12" s="1"/>
  <c r="I13" i="12"/>
  <c r="K13" i="12"/>
  <c r="O13" i="12"/>
  <c r="Q13" i="12"/>
  <c r="U13" i="12"/>
  <c r="G15" i="12"/>
  <c r="I15" i="12"/>
  <c r="K15" i="12"/>
  <c r="M15" i="12"/>
  <c r="O15" i="12"/>
  <c r="Q15" i="12"/>
  <c r="U15" i="12"/>
  <c r="G19" i="12"/>
  <c r="G8" i="12" s="1"/>
  <c r="I19" i="12"/>
  <c r="K19" i="12"/>
  <c r="O19" i="12"/>
  <c r="O8" i="12" s="1"/>
  <c r="Q19" i="12"/>
  <c r="U19" i="12"/>
  <c r="G23" i="12"/>
  <c r="I48" i="1" s="1"/>
  <c r="O23" i="12"/>
  <c r="G24" i="12"/>
  <c r="M24" i="12" s="1"/>
  <c r="M23" i="12" s="1"/>
  <c r="I24" i="12"/>
  <c r="I23" i="12" s="1"/>
  <c r="K24" i="12"/>
  <c r="K23" i="12" s="1"/>
  <c r="O24" i="12"/>
  <c r="Q24" i="12"/>
  <c r="Q23" i="12" s="1"/>
  <c r="U24" i="12"/>
  <c r="U23" i="12" s="1"/>
  <c r="G25" i="12"/>
  <c r="I25" i="12"/>
  <c r="K25" i="12"/>
  <c r="M25" i="12"/>
  <c r="O25" i="12"/>
  <c r="Q25" i="12"/>
  <c r="U25" i="12"/>
  <c r="G26" i="12"/>
  <c r="I49" i="1" s="1"/>
  <c r="G27" i="12"/>
  <c r="M27" i="12" s="1"/>
  <c r="M26" i="12" s="1"/>
  <c r="I27" i="12"/>
  <c r="I26" i="12" s="1"/>
  <c r="K27" i="12"/>
  <c r="K26" i="12" s="1"/>
  <c r="O27" i="12"/>
  <c r="O26" i="12" s="1"/>
  <c r="Q27" i="12"/>
  <c r="Q26" i="12" s="1"/>
  <c r="U27" i="12"/>
  <c r="U26" i="12" s="1"/>
  <c r="G29" i="12"/>
  <c r="M29" i="12" s="1"/>
  <c r="I29" i="12"/>
  <c r="K29" i="12"/>
  <c r="O29" i="12"/>
  <c r="Q29" i="12"/>
  <c r="U29" i="12"/>
  <c r="G30" i="12"/>
  <c r="G28" i="12" s="1"/>
  <c r="I50" i="1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U39" i="12" s="1"/>
  <c r="G45" i="12"/>
  <c r="I45" i="12"/>
  <c r="K45" i="12"/>
  <c r="M45" i="12"/>
  <c r="O45" i="12"/>
  <c r="Q45" i="12"/>
  <c r="U45" i="12"/>
  <c r="G47" i="12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5" i="12"/>
  <c r="I55" i="12"/>
  <c r="K55" i="12"/>
  <c r="O55" i="12"/>
  <c r="Q55" i="12"/>
  <c r="U55" i="12"/>
  <c r="G60" i="12"/>
  <c r="M60" i="12" s="1"/>
  <c r="I60" i="12"/>
  <c r="K60" i="12"/>
  <c r="O60" i="12"/>
  <c r="Q60" i="12"/>
  <c r="U60" i="12"/>
  <c r="G68" i="12"/>
  <c r="M68" i="12" s="1"/>
  <c r="I68" i="12"/>
  <c r="K68" i="12"/>
  <c r="O68" i="12"/>
  <c r="Q68" i="12"/>
  <c r="U68" i="12"/>
  <c r="G70" i="12"/>
  <c r="I70" i="12"/>
  <c r="K70" i="12"/>
  <c r="M70" i="12"/>
  <c r="O70" i="12"/>
  <c r="Q70" i="12"/>
  <c r="U70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I53" i="1" s="1"/>
  <c r="U74" i="12"/>
  <c r="G75" i="12"/>
  <c r="I75" i="12"/>
  <c r="I74" i="12" s="1"/>
  <c r="K75" i="12"/>
  <c r="K74" i="12" s="1"/>
  <c r="M75" i="12"/>
  <c r="M74" i="12" s="1"/>
  <c r="O75" i="12"/>
  <c r="O74" i="12" s="1"/>
  <c r="Q75" i="12"/>
  <c r="Q74" i="12" s="1"/>
  <c r="U75" i="12"/>
  <c r="G76" i="12"/>
  <c r="I54" i="1" s="1"/>
  <c r="O76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1" i="12"/>
  <c r="G80" i="12" s="1"/>
  <c r="I55" i="1" s="1"/>
  <c r="I19" i="1" s="1"/>
  <c r="I81" i="12"/>
  <c r="K81" i="12"/>
  <c r="O81" i="12"/>
  <c r="Q81" i="12"/>
  <c r="U81" i="12"/>
  <c r="U80" i="12" s="1"/>
  <c r="G82" i="12"/>
  <c r="I82" i="12"/>
  <c r="K82" i="12"/>
  <c r="M82" i="12"/>
  <c r="O82" i="12"/>
  <c r="Q82" i="12"/>
  <c r="U82" i="12"/>
  <c r="G84" i="12"/>
  <c r="M84" i="12" s="1"/>
  <c r="I84" i="12"/>
  <c r="K84" i="12"/>
  <c r="O84" i="12"/>
  <c r="Q84" i="12"/>
  <c r="U84" i="12"/>
  <c r="G87" i="12"/>
  <c r="M87" i="12" s="1"/>
  <c r="I87" i="12"/>
  <c r="K87" i="12"/>
  <c r="O87" i="12"/>
  <c r="Q87" i="12"/>
  <c r="U87" i="12"/>
  <c r="G89" i="12"/>
  <c r="M89" i="12" s="1"/>
  <c r="I89" i="12"/>
  <c r="K89" i="12"/>
  <c r="O89" i="12"/>
  <c r="Q89" i="12"/>
  <c r="U89" i="12"/>
  <c r="Q90" i="12"/>
  <c r="G91" i="12"/>
  <c r="M91" i="12" s="1"/>
  <c r="M90" i="12" s="1"/>
  <c r="I91" i="12"/>
  <c r="I90" i="12" s="1"/>
  <c r="K91" i="12"/>
  <c r="K90" i="12" s="1"/>
  <c r="O91" i="12"/>
  <c r="O90" i="12" s="1"/>
  <c r="Q91" i="12"/>
  <c r="U91" i="12"/>
  <c r="U90" i="12" s="1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K80" i="12" l="1"/>
  <c r="I54" i="12"/>
  <c r="K39" i="12"/>
  <c r="Q28" i="12"/>
  <c r="I76" i="12"/>
  <c r="U54" i="12"/>
  <c r="I47" i="1"/>
  <c r="Q80" i="12"/>
  <c r="U76" i="12"/>
  <c r="I28" i="12"/>
  <c r="O54" i="12"/>
  <c r="Q39" i="12"/>
  <c r="U8" i="12"/>
  <c r="G39" i="12"/>
  <c r="I51" i="1" s="1"/>
  <c r="K54" i="12"/>
  <c r="U28" i="12"/>
  <c r="Q8" i="12"/>
  <c r="K76" i="12"/>
  <c r="I80" i="12"/>
  <c r="G54" i="12"/>
  <c r="I52" i="1" s="1"/>
  <c r="I39" i="12"/>
  <c r="O28" i="12"/>
  <c r="Q54" i="12"/>
  <c r="K28" i="12"/>
  <c r="I8" i="12"/>
  <c r="Q76" i="12"/>
  <c r="O39" i="12"/>
  <c r="O80" i="12"/>
  <c r="H39" i="1"/>
  <c r="I39" i="1" s="1"/>
  <c r="I40" i="1" s="1"/>
  <c r="J39" i="1" s="1"/>
  <c r="J40" i="1" s="1"/>
  <c r="F40" i="1"/>
  <c r="M76" i="12"/>
  <c r="G90" i="12"/>
  <c r="I56" i="1" s="1"/>
  <c r="I17" i="1" s="1"/>
  <c r="M81" i="12"/>
  <c r="M80" i="12" s="1"/>
  <c r="M55" i="12"/>
  <c r="M54" i="12" s="1"/>
  <c r="M47" i="12"/>
  <c r="M39" i="12" s="1"/>
  <c r="M30" i="12"/>
  <c r="M28" i="12" s="1"/>
  <c r="M19" i="12"/>
  <c r="M8" i="12" s="1"/>
  <c r="H40" i="1" l="1"/>
  <c r="I16" i="1"/>
  <c r="I21" i="1" s="1"/>
  <c r="I57" i="1"/>
  <c r="G93" i="12"/>
  <c r="G28" i="1"/>
  <c r="G23" i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<sst xmlns="http://schemas.openxmlformats.org/spreadsheetml/2006/main" count="412" uniqueCount="219">
  <si>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</si>
  <si>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</si>
  <si>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</si>
  <si>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</si>
  <si>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</si>
  <si>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</si>
  <si>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</si>
  <si>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</si>
  <si>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</si>
  <si>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</si>
  <si>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</si>
  <si>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</si>
  <si>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</si>
  <si>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</si>
  <si>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</si>
  <si>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</si>
  <si>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</si>
  <si>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</si>
  <si>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</si>
  <si>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</si>
  <si>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</si>
  <si>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</si>
  <si>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</si>
  <si>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</si>
  <si>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</si>
  <si>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</si>
  <si>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</si>
  <si>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</si>
  <si>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</si>
  <si>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</si>
  <si>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</si>
  <si>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</si>
  <si>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</si>
  <si>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</si>
  <si>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</si>
  <si>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</si>
  <si>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</si>
  <si>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</si>
  <si>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</si>
  <si>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</si>
  <si>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</si>
  <si>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</si>
  <si>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</si>
  <si>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</si>
  <si>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</si>
  <si>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Edvard Kacetl</t>
  </si>
  <si>
    <t>Bourací práce budovy akvária ZOO Hodonín</t>
  </si>
  <si>
    <t>MĚSTO HODONÍN</t>
  </si>
  <si>
    <t>Masarykova 1, Hodonín</t>
  </si>
  <si>
    <t>695 35</t>
  </si>
  <si>
    <t>Ing. Arch. Vojtěch Kolář</t>
  </si>
  <si>
    <t>Chládkova 903/10, Brno</t>
  </si>
  <si>
    <t>Žabovřesky</t>
  </si>
  <si>
    <t>616 00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</si>
  <si>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</si>
  <si>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</si>
  <si>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</si>
  <si>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</si>
  <si>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</si>
  <si>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</si>
  <si>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</si>
  <si>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</si>
  <si>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</si>
  <si>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94</t>
  </si>
  <si>
    <t>Lešení a stavební výtahy</t>
  </si>
  <si>
    <t>96</t>
  </si>
  <si>
    <t>Bourání konstrukcí</t>
  </si>
  <si>
    <t>97</t>
  </si>
  <si>
    <t>Přesuny suti a vybouraných hmot</t>
  </si>
  <si>
    <t>98</t>
  </si>
  <si>
    <t>Demolice</t>
  </si>
  <si>
    <t>99</t>
  </si>
  <si>
    <t>Staveništní přesun hmot</t>
  </si>
  <si>
    <t>ON</t>
  </si>
  <si>
    <t>VN</t>
  </si>
  <si>
    <t>799</t>
  </si>
  <si>
    <t>Ostatní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</si>
  <si>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</si>
  <si>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</si>
  <si>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</si>
  <si>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</si>
  <si>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</si>
  <si>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</si>
  <si>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</si>
  <si>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</si>
  <si>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</si>
  <si>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</si>
  <si>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</si>
  <si>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</si>
  <si>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</si>
  <si>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</si>
  <si>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</si>
  <si>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</si>
  <si>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</si>
  <si>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</si>
  <si>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</si>
  <si>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</si>
  <si>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</si>
  <si>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</si>
  <si>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</si>
  <si>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</si>
  <si>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</si>
  <si>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</si>
  <si>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</si>
  <si>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120901121RT3</t>
  </si>
  <si>
    <t>Bourání konstrukcí z prostého betonu v odkopávkách, bagrem s kladivem</t>
  </si>
  <si>
    <t>m3</t>
  </si>
  <si>
    <t>POL1_0</t>
  </si>
  <si>
    <t>prvotně postavený objekt:(11,3+9,5)*2*0,955*0,6+11,3*9,5*0,2</t>
  </si>
  <si>
    <t>VV</t>
  </si>
  <si>
    <t>přístvba:12,95*2*0,5*0,955+6,2*0,5*0,955+12,95*6,2*0,2</t>
  </si>
  <si>
    <t>technické místnosti 1.13 a1.14 odhad:3,0*0,2</t>
  </si>
  <si>
    <t>120901123RT3</t>
  </si>
  <si>
    <t>Bourání konstrukcí ze železobetonu v odkopávkách, bagrem s kladivem</t>
  </si>
  <si>
    <t>základová deska pod akváriem 1.07 odhad:13,63*0,5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</si>
  <si>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</si>
  <si>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</si>
  <si>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</si>
  <si>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</si>
  <si>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>Odkaz na mn. položky pořadí 1:77,29255</t>
  </si>
  <si>
    <t>Odkaz na mn. položky pořadí 2:6,81500</t>
  </si>
  <si>
    <t>10364200R</t>
  </si>
  <si>
    <t>Ornice pro pozemkové úpravy</t>
  </si>
  <si>
    <t>POL3_0</t>
  </si>
  <si>
    <t>84,10755*0,3</t>
  </si>
  <si>
    <t>899001</t>
  </si>
  <si>
    <t>zaslepení stávající kanalizace bouraného objektu</t>
  </si>
  <si>
    <t>soubor</t>
  </si>
  <si>
    <t>899002</t>
  </si>
  <si>
    <t>zaslepení stávající vodovodního přívodu k, bouranému objektu</t>
  </si>
  <si>
    <t>940</t>
  </si>
  <si>
    <t>veškeré lešení  pro celou demolici  (mimo lešení, obsažené v položkách) mtz,nájem,dmt,přesun hmot,</t>
  </si>
  <si>
    <t>96012</t>
  </si>
  <si>
    <t>odstranění hromosvodů kompl.vč.likvidace</t>
  </si>
  <si>
    <t>96013</t>
  </si>
  <si>
    <t>odstranění sanitárních předmětů kompl.vč.likvidace</t>
  </si>
  <si>
    <t>96020</t>
  </si>
  <si>
    <t>odstranění informační tabule kompl.vč.likvidace</t>
  </si>
  <si>
    <t>96608</t>
  </si>
  <si>
    <t>odstranění okapového chodníku v šíři cca 0,5m, včetně obrukníků a jeho skladeb</t>
  </si>
  <si>
    <t>bm</t>
  </si>
  <si>
    <t>odhad:(24,25+9,5)*2+1,05</t>
  </si>
  <si>
    <t>96900</t>
  </si>
  <si>
    <t>odstranění SIL SLB včetně likvidace</t>
  </si>
  <si>
    <t xml:space="preserve">96901 </t>
  </si>
  <si>
    <t>odstranění vodovodního potrubí vč.likvidace</t>
  </si>
  <si>
    <t>96902</t>
  </si>
  <si>
    <t>odstranění kanalizačních potrubí vč. likvidace</t>
  </si>
  <si>
    <t>96903</t>
  </si>
  <si>
    <t>odstranění otopných troub a těles včetně zdroje, přípravy TUV vč. likvidace</t>
  </si>
  <si>
    <t>96904</t>
  </si>
  <si>
    <t>speciální technologie na mořskou vodu odpojení a, přesun v rámci areálu ZOO dle požadavku spráce</t>
  </si>
  <si>
    <t>979011111R00</t>
  </si>
  <si>
    <t>Svislá doprava suti a vybouraných hmot za prvé, podlaží nad nebo pod základním podlažím</t>
  </si>
  <si>
    <t>t</t>
  </si>
  <si>
    <t>Odkaz na mn. položky pořadí 22:174,00785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</si>
  <si>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</si>
  <si>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</si>
  <si>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</si>
  <si>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</si>
  <si>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příplatek, za každý další 1 km</t>
  </si>
  <si>
    <t>Odkaz na mn. položky pořadí 22:174,00785*11</t>
  </si>
  <si>
    <t>979082111R00</t>
  </si>
  <si>
    <t>Vnitrostaveništní doprava suti a vybouraných hmot, do 10 m</t>
  </si>
  <si>
    <t>979082121R00</t>
  </si>
  <si>
    <t>Vnitrostaveništní doprava suti a vybouraných hmot, příplatek k ceně za každých dalších 5 m</t>
  </si>
  <si>
    <t>979990001R00</t>
  </si>
  <si>
    <t>Poplatek za skládku stavební suti</t>
  </si>
  <si>
    <t>Odkaz na mn. položky pořadí 1:77,29255*2</t>
  </si>
  <si>
    <t>Odkaz na mn. položky pořadí 2:6,81500*2,85</t>
  </si>
  <si>
    <t>979087212R00</t>
  </si>
  <si>
    <t>Nakládání na dopravní prostředky suti</t>
  </si>
  <si>
    <t>pro vodorovnou dopravu</t>
  </si>
  <si>
    <t>Demontážní hmotnosti z položek s pořadovými čísly: :</t>
  </si>
  <si>
    <t>1,2,3,4, :</t>
  </si>
  <si>
    <t>Odkaz na mn. položky pořadí 24:670,78428</t>
  </si>
  <si>
    <t>981011416R00</t>
  </si>
  <si>
    <t>Demolice budov prováděné postupným rozebíráním z, cihel kamene, smíšeného a hrázděného zdiva,</t>
  </si>
  <si>
    <t>Budovy výšky do 35 m.</t>
  </si>
  <si>
    <t>Začátek provozního součtu</t>
  </si>
  <si>
    <t xml:space="preserve">  Včetně vysazení a demontáže dveří a otvorů, parapetů, obkladů, obložení, podhledů a dlažeb, klempířských a zámečnických prvků:</t>
  </si>
  <si>
    <t>Konec provozního součtu</t>
  </si>
  <si>
    <t>prvně postavená budova:11,3*9,5*(0,045+3,55)+11,3*9,5*(4,35-3,55)*0,5</t>
  </si>
  <si>
    <t>přistavěná část:6,2*12,95*(0,045+2,245)+6,2*12,95*(3,45-2,245)*0,5</t>
  </si>
  <si>
    <t>technické místnosti odhad:(9,5-6,2)*1,2*(0,045+2,4)</t>
  </si>
  <si>
    <t>979093111R00</t>
  </si>
  <si>
    <t>Uložení suti na skládku bez zhutnění</t>
  </si>
  <si>
    <t>979083117R00</t>
  </si>
  <si>
    <t>Vodorovné přemístění suti na skládku do 6000 m</t>
  </si>
  <si>
    <t>979083191R00</t>
  </si>
  <si>
    <t>Příplatek za dalších započatých 1000 m nad 6000 m</t>
  </si>
  <si>
    <t>998981123R00</t>
  </si>
  <si>
    <t>Přesun hmot demolice postup. rozebíráním v. do 21m</t>
  </si>
  <si>
    <t>005211080R</t>
  </si>
  <si>
    <t>Bezpečnostní a hygienická opatření na staveništi</t>
  </si>
  <si>
    <t>Soubor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</si>
  <si>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</si>
  <si>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00500</t>
  </si>
  <si>
    <t>Vytýčení tras ing. sítí</t>
  </si>
  <si>
    <t>001</t>
  </si>
  <si>
    <t>Náklady spojené s prováděním stavby za provozu, stávajícího areálu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</si>
  <si>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</si>
  <si>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</si>
  <si>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</si>
  <si>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</si>
  <si>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</si>
  <si>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</si>
  <si>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V položce je obsaženo i vypracování plánu ZOV a jeho plnění!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</si>
  <si>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</si>
  <si>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</si>
  <si>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</si>
  <si>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</si>
  <si>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</si>
  <si>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799002</t>
  </si>
  <si>
    <t>Příplatek za nepředvídatelné skutečnosti během, demolice vzhledem k neobvyklému účelu budovy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</si>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</sst>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33" xfId="0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9" fillId="0" borderId="33" xfId="0" applyFont="1" applyBorder="1" applyAlignment="1">
      <alignment horizontal="left" vertical="top" wrapText="1"/>
    </xf>
    <xf numFmtId="0" fontId="19" fillId="0" borderId="33" xfId="0" quotePrefix="1" applyFont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16" fillId="0" borderId="33" xfId="0" applyNumberFormat="1" applyFont="1" applyBorder="1" applyAlignment="1" applyProtection="1">
      <alignment vertical="top" shrinkToFit="1"/>
    </xf>
    <xf numFmtId="4" fontId="16" fillId="0" borderId="33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7" t="s">
        <v>39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opLeftCell="B1" zoomScaleNormal="100" zoomScaleSheetLayoutView="75" workbookViewId="0">
      <selection activeCell="G23" sqref="G23:I2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188" t="s">
        <v>42</v>
      </c>
      <c r="C1" s="189"/>
      <c r="D1" s="189"/>
      <c r="E1" s="189"/>
      <c r="F1" s="189"/>
      <c r="G1" s="189"/>
      <c r="H1" s="189"/>
      <c r="I1" s="189"/>
      <c r="J1" s="190"/>
    </row>
    <row r="2" spans="1:15" ht="23.25" customHeight="1" x14ac:dyDescent="0.2">
      <c r="A2" s="3"/>
      <c r="B2" s="71" t="s">
        <v>40</v>
      </c>
      <c r="C2" s="72"/>
      <c r="D2" s="214" t="s">
        <v>46</v>
      </c>
      <c r="E2" s="215"/>
      <c r="F2" s="215"/>
      <c r="G2" s="215"/>
      <c r="H2" s="215"/>
      <c r="I2" s="215"/>
      <c r="J2" s="216"/>
      <c r="O2" s="1"/>
    </row>
    <row r="3" spans="1:15" ht="23.25" hidden="1" customHeight="1" x14ac:dyDescent="0.2">
      <c r="A3" s="3"/>
      <c r="B3" s="73" t="s">
        <v>43</v>
      </c>
      <c r="C3" s="74"/>
      <c r="D3" s="207"/>
      <c r="E3" s="208"/>
      <c r="F3" s="208"/>
      <c r="G3" s="208"/>
      <c r="H3" s="208"/>
      <c r="I3" s="208"/>
      <c r="J3" s="209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47</v>
      </c>
      <c r="E5" s="23"/>
      <c r="F5" s="23"/>
      <c r="G5" s="23"/>
      <c r="H5" s="25" t="s">
        <v>33</v>
      </c>
      <c r="I5" s="80"/>
      <c r="J5" s="9"/>
    </row>
    <row r="6" spans="1:15" ht="15.75" customHeight="1" x14ac:dyDescent="0.2">
      <c r="A6" s="3"/>
      <c r="B6" s="35"/>
      <c r="C6" s="23"/>
      <c r="D6" s="80" t="s">
        <v>48</v>
      </c>
      <c r="E6" s="23"/>
      <c r="F6" s="23"/>
      <c r="G6" s="23"/>
      <c r="H6" s="25" t="s">
        <v>34</v>
      </c>
      <c r="I6" s="80"/>
      <c r="J6" s="9"/>
    </row>
    <row r="7" spans="1:15" ht="15.75" customHeight="1" x14ac:dyDescent="0.2">
      <c r="A7" s="3"/>
      <c r="B7" s="36"/>
      <c r="C7" s="81" t="s">
        <v>49</v>
      </c>
      <c r="D7" s="70"/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8" t="s">
        <v>50</v>
      </c>
      <c r="E11" s="218"/>
      <c r="F11" s="218"/>
      <c r="G11" s="218"/>
      <c r="H11" s="25" t="s">
        <v>33</v>
      </c>
      <c r="I11" s="83"/>
      <c r="J11" s="9"/>
    </row>
    <row r="12" spans="1:15" ht="15.75" customHeight="1" x14ac:dyDescent="0.2">
      <c r="A12" s="3"/>
      <c r="B12" s="35"/>
      <c r="C12" s="23"/>
      <c r="D12" s="205" t="s">
        <v>51</v>
      </c>
      <c r="E12" s="205"/>
      <c r="F12" s="205"/>
      <c r="G12" s="205"/>
      <c r="H12" s="25" t="s">
        <v>34</v>
      </c>
      <c r="I12" s="83"/>
      <c r="J12" s="9"/>
    </row>
    <row r="13" spans="1:15" ht="15.75" customHeight="1" x14ac:dyDescent="0.2">
      <c r="A13" s="3"/>
      <c r="B13" s="36"/>
      <c r="C13" s="82" t="s">
        <v>53</v>
      </c>
      <c r="D13" s="206" t="s">
        <v>52</v>
      </c>
      <c r="E13" s="206"/>
      <c r="F13" s="206"/>
      <c r="G13" s="206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 t="s">
        <v>45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7"/>
      <c r="F15" s="217"/>
      <c r="G15" s="202"/>
      <c r="H15" s="202"/>
      <c r="I15" s="202" t="s">
        <v>28</v>
      </c>
      <c r="J15" s="203"/>
    </row>
    <row r="16" spans="1:15" ht="23.25" customHeight="1" x14ac:dyDescent="0.2">
      <c r="A16" s="129" t="s">
        <v>23</v>
      </c>
      <c r="B16" s="130" t="s">
        <v>23</v>
      </c>
      <c r="C16" s="48"/>
      <c r="D16" s="49"/>
      <c r="E16" s="197"/>
      <c r="F16" s="204"/>
      <c r="G16" s="197"/>
      <c r="H16" s="204"/>
      <c r="I16" s="197">
        <f>SUMIF(F47:F56,A16,I47:I56)+SUMIF(F47:F56,"PSU",I47:I56)</f>
        <v>0</v>
      </c>
      <c r="J16" s="198"/>
    </row>
    <row r="17" spans="1:10" ht="23.25" customHeight="1" x14ac:dyDescent="0.2">
      <c r="A17" s="129" t="s">
        <v>24</v>
      </c>
      <c r="B17" s="130" t="s">
        <v>24</v>
      </c>
      <c r="C17" s="48"/>
      <c r="D17" s="49"/>
      <c r="E17" s="197"/>
      <c r="F17" s="204"/>
      <c r="G17" s="197"/>
      <c r="H17" s="204"/>
      <c r="I17" s="197">
        <f>SUMIF(F47:F56,A17,I47:I56)</f>
        <v>0</v>
      </c>
      <c r="J17" s="198"/>
    </row>
    <row r="18" spans="1:10" ht="23.25" customHeight="1" x14ac:dyDescent="0.2">
      <c r="A18" s="129" t="s">
        <v>25</v>
      </c>
      <c r="B18" s="130" t="s">
        <v>25</v>
      </c>
      <c r="C18" s="48"/>
      <c r="D18" s="49"/>
      <c r="E18" s="197"/>
      <c r="F18" s="204"/>
      <c r="G18" s="197"/>
      <c r="H18" s="204"/>
      <c r="I18" s="197">
        <f>SUMIF(F47:F56,A18,I47:I56)</f>
        <v>0</v>
      </c>
      <c r="J18" s="198"/>
    </row>
    <row r="19" spans="1:10" ht="23.25" customHeight="1" x14ac:dyDescent="0.2">
      <c r="A19" s="129" t="s">
        <v>74</v>
      </c>
      <c r="B19" s="130" t="s">
        <v>26</v>
      </c>
      <c r="C19" s="48"/>
      <c r="D19" s="49"/>
      <c r="E19" s="197"/>
      <c r="F19" s="204"/>
      <c r="G19" s="197"/>
      <c r="H19" s="204"/>
      <c r="I19" s="197">
        <f>SUMIF(F47:F56,A19,I47:I56)</f>
        <v>0</v>
      </c>
      <c r="J19" s="198"/>
    </row>
    <row r="20" spans="1:10" ht="23.25" customHeight="1" x14ac:dyDescent="0.2">
      <c r="A20" s="129" t="s">
        <v>73</v>
      </c>
      <c r="B20" s="130" t="s">
        <v>27</v>
      </c>
      <c r="C20" s="48"/>
      <c r="D20" s="49"/>
      <c r="E20" s="197"/>
      <c r="F20" s="204"/>
      <c r="G20" s="197"/>
      <c r="H20" s="204"/>
      <c r="I20" s="197">
        <f>SUMIF(F47:F56,A20,I47:I56)</f>
        <v>0</v>
      </c>
      <c r="J20" s="198"/>
    </row>
    <row r="21" spans="1:10" ht="23.25" customHeight="1" x14ac:dyDescent="0.2">
      <c r="A21" s="3"/>
      <c r="B21" s="64" t="s">
        <v>28</v>
      </c>
      <c r="C21" s="65"/>
      <c r="D21" s="66"/>
      <c r="E21" s="199"/>
      <c r="F21" s="200"/>
      <c r="G21" s="199"/>
      <c r="H21" s="200"/>
      <c r="I21" s="199">
        <f>SUM(I16:J20)</f>
        <v>0</v>
      </c>
      <c r="J21" s="210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5">
        <f>ZakladDPHSniVypocet</f>
        <v>0</v>
      </c>
      <c r="H23" s="196"/>
      <c r="I23" s="196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20">
        <f>ZakladDPHSni*SazbaDPH1/100</f>
        <v>0</v>
      </c>
      <c r="H24" s="221"/>
      <c r="I24" s="221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5">
        <f>ZakladDPHZaklVypocet</f>
        <v>0</v>
      </c>
      <c r="H25" s="196"/>
      <c r="I25" s="196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91">
        <f>ZakladDPHZakl*SazbaDPH2/100</f>
        <v>0</v>
      </c>
      <c r="H26" s="192"/>
      <c r="I26" s="192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93">
        <f>0</f>
        <v>0</v>
      </c>
      <c r="H27" s="193"/>
      <c r="I27" s="193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01">
        <f>ZakladDPHSniVypocet+ZakladDPHZaklVypocet</f>
        <v>0</v>
      </c>
      <c r="H28" s="201"/>
      <c r="I28" s="201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4">
        <f>ZakladDPHSni+DPHSni+ZakladDPHZakl+DPHZakl+Zaokrouhleni</f>
        <v>0</v>
      </c>
      <c r="H29" s="194"/>
      <c r="I29" s="194"/>
      <c r="J29" s="108" t="s">
        <v>56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44981</v>
      </c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19" t="s">
        <v>2</v>
      </c>
      <c r="E35" s="219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54</v>
      </c>
      <c r="C39" s="222" t="s">
        <v>46</v>
      </c>
      <c r="D39" s="223"/>
      <c r="E39" s="223"/>
      <c r="F39" s="97">
        <f>'Rozpočet Pol'!AC93</f>
        <v>0</v>
      </c>
      <c r="G39" s="98">
        <f>'Rozpočet Pol'!AD93</f>
        <v>0</v>
      </c>
      <c r="H39" s="99">
        <f>(F39*SazbaDPH1/100)+(G39*SazbaDPH2/100)</f>
        <v>0</v>
      </c>
      <c r="I39" s="99">
        <f>F39+G39+H39</f>
        <v>0</v>
      </c>
      <c r="J39" s="93" t="str">
        <f>IF(_xlfn.SINGLE(CenaCelkemVypocet)=0,"",I39/_xlfn.SINGLE(CenaCelkemVypocet)*100)</f>
        <v/>
      </c>
    </row>
    <row r="40" spans="1:10" ht="25.5" hidden="1" customHeight="1" x14ac:dyDescent="0.2">
      <c r="A40" s="86"/>
      <c r="B40" s="224" t="s">
        <v>55</v>
      </c>
      <c r="C40" s="225"/>
      <c r="D40" s="225"/>
      <c r="E40" s="226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4" spans="1:10" ht="15.75" x14ac:dyDescent="0.25">
      <c r="B44" s="109" t="s">
        <v>57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8" t="s">
        <v>58</v>
      </c>
      <c r="G46" s="118"/>
      <c r="H46" s="118"/>
      <c r="I46" s="227" t="s">
        <v>28</v>
      </c>
      <c r="J46" s="227"/>
    </row>
    <row r="47" spans="1:10" ht="25.5" customHeight="1" x14ac:dyDescent="0.2">
      <c r="A47" s="111"/>
      <c r="B47" s="119" t="s">
        <v>59</v>
      </c>
      <c r="C47" s="229" t="s">
        <v>60</v>
      </c>
      <c r="D47" s="230"/>
      <c r="E47" s="230"/>
      <c r="F47" s="121" t="s">
        <v>23</v>
      </c>
      <c r="G47" s="122"/>
      <c r="H47" s="122"/>
      <c r="I47" s="228">
        <f>'Rozpočet Pol'!G8</f>
        <v>0</v>
      </c>
      <c r="J47" s="228"/>
    </row>
    <row r="48" spans="1:10" ht="25.5" customHeight="1" x14ac:dyDescent="0.2">
      <c r="A48" s="111"/>
      <c r="B48" s="113" t="s">
        <v>61</v>
      </c>
      <c r="C48" s="212" t="s">
        <v>62</v>
      </c>
      <c r="D48" s="213"/>
      <c r="E48" s="213"/>
      <c r="F48" s="123" t="s">
        <v>23</v>
      </c>
      <c r="G48" s="124"/>
      <c r="H48" s="124"/>
      <c r="I48" s="211">
        <f>'Rozpočet Pol'!G23</f>
        <v>0</v>
      </c>
      <c r="J48" s="211"/>
    </row>
    <row r="49" spans="1:10" ht="25.5" customHeight="1" x14ac:dyDescent="0.2">
      <c r="A49" s="111"/>
      <c r="B49" s="113" t="s">
        <v>63</v>
      </c>
      <c r="C49" s="212" t="s">
        <v>64</v>
      </c>
      <c r="D49" s="213"/>
      <c r="E49" s="213"/>
      <c r="F49" s="123" t="s">
        <v>23</v>
      </c>
      <c r="G49" s="124"/>
      <c r="H49" s="124"/>
      <c r="I49" s="211">
        <f>'Rozpočet Pol'!G26</f>
        <v>0</v>
      </c>
      <c r="J49" s="211"/>
    </row>
    <row r="50" spans="1:10" ht="25.5" customHeight="1" x14ac:dyDescent="0.2">
      <c r="A50" s="111"/>
      <c r="B50" s="113" t="s">
        <v>65</v>
      </c>
      <c r="C50" s="212" t="s">
        <v>66</v>
      </c>
      <c r="D50" s="213"/>
      <c r="E50" s="213"/>
      <c r="F50" s="123" t="s">
        <v>23</v>
      </c>
      <c r="G50" s="124"/>
      <c r="H50" s="124"/>
      <c r="I50" s="211">
        <f>'Rozpočet Pol'!G28</f>
        <v>0</v>
      </c>
      <c r="J50" s="211"/>
    </row>
    <row r="51" spans="1:10" ht="25.5" customHeight="1" x14ac:dyDescent="0.2">
      <c r="A51" s="111"/>
      <c r="B51" s="113" t="s">
        <v>67</v>
      </c>
      <c r="C51" s="212" t="s">
        <v>68</v>
      </c>
      <c r="D51" s="213"/>
      <c r="E51" s="213"/>
      <c r="F51" s="123" t="s">
        <v>23</v>
      </c>
      <c r="G51" s="124"/>
      <c r="H51" s="124"/>
      <c r="I51" s="211">
        <f>'Rozpočet Pol'!G39</f>
        <v>0</v>
      </c>
      <c r="J51" s="211"/>
    </row>
    <row r="52" spans="1:10" ht="25.5" customHeight="1" x14ac:dyDescent="0.2">
      <c r="A52" s="111"/>
      <c r="B52" s="113" t="s">
        <v>69</v>
      </c>
      <c r="C52" s="212" t="s">
        <v>70</v>
      </c>
      <c r="D52" s="213"/>
      <c r="E52" s="213"/>
      <c r="F52" s="123" t="s">
        <v>23</v>
      </c>
      <c r="G52" s="124"/>
      <c r="H52" s="124"/>
      <c r="I52" s="211">
        <f>'Rozpočet Pol'!G54</f>
        <v>0</v>
      </c>
      <c r="J52" s="211"/>
    </row>
    <row r="53" spans="1:10" ht="25.5" customHeight="1" x14ac:dyDescent="0.2">
      <c r="A53" s="111"/>
      <c r="B53" s="113" t="s">
        <v>71</v>
      </c>
      <c r="C53" s="212" t="s">
        <v>72</v>
      </c>
      <c r="D53" s="213"/>
      <c r="E53" s="213"/>
      <c r="F53" s="123" t="s">
        <v>23</v>
      </c>
      <c r="G53" s="124"/>
      <c r="H53" s="124"/>
      <c r="I53" s="211">
        <f>'Rozpočet Pol'!G74</f>
        <v>0</v>
      </c>
      <c r="J53" s="211"/>
    </row>
    <row r="54" spans="1:10" ht="25.5" customHeight="1" x14ac:dyDescent="0.2">
      <c r="A54" s="111"/>
      <c r="B54" s="113" t="s">
        <v>73</v>
      </c>
      <c r="C54" s="212" t="s">
        <v>27</v>
      </c>
      <c r="D54" s="213"/>
      <c r="E54" s="213"/>
      <c r="F54" s="123" t="s">
        <v>23</v>
      </c>
      <c r="G54" s="124"/>
      <c r="H54" s="124"/>
      <c r="I54" s="211">
        <f>'Rozpočet Pol'!G76</f>
        <v>0</v>
      </c>
      <c r="J54" s="211"/>
    </row>
    <row r="55" spans="1:10" ht="25.5" customHeight="1" x14ac:dyDescent="0.2">
      <c r="A55" s="111"/>
      <c r="B55" s="113" t="s">
        <v>74</v>
      </c>
      <c r="C55" s="212" t="s">
        <v>26</v>
      </c>
      <c r="D55" s="213"/>
      <c r="E55" s="213"/>
      <c r="F55" s="123" t="s">
        <v>74</v>
      </c>
      <c r="G55" s="124"/>
      <c r="H55" s="124"/>
      <c r="I55" s="211">
        <f>'Rozpočet Pol'!G80</f>
        <v>0</v>
      </c>
      <c r="J55" s="211"/>
    </row>
    <row r="56" spans="1:10" ht="25.5" customHeight="1" x14ac:dyDescent="0.2">
      <c r="A56" s="111"/>
      <c r="B56" s="120" t="s">
        <v>75</v>
      </c>
      <c r="C56" s="232" t="s">
        <v>76</v>
      </c>
      <c r="D56" s="233"/>
      <c r="E56" s="233"/>
      <c r="F56" s="125" t="s">
        <v>24</v>
      </c>
      <c r="G56" s="126"/>
      <c r="H56" s="126"/>
      <c r="I56" s="231">
        <f>'Rozpočet Pol'!G90</f>
        <v>0</v>
      </c>
      <c r="J56" s="231"/>
    </row>
    <row r="57" spans="1:10" ht="25.5" customHeight="1" x14ac:dyDescent="0.2">
      <c r="A57" s="112"/>
      <c r="B57" s="116" t="s">
        <v>1</v>
      </c>
      <c r="C57" s="116"/>
      <c r="D57" s="117"/>
      <c r="E57" s="117"/>
      <c r="F57" s="127"/>
      <c r="G57" s="128"/>
      <c r="H57" s="128"/>
      <c r="I57" s="234">
        <f>SUM(I47:I56)</f>
        <v>0</v>
      </c>
      <c r="J57" s="234"/>
    </row>
    <row r="58" spans="1:10" x14ac:dyDescent="0.2">
      <c r="F58" s="85"/>
      <c r="G58" s="85"/>
      <c r="H58" s="85"/>
      <c r="I58" s="85"/>
      <c r="J58" s="85"/>
    </row>
    <row r="59" spans="1:10" x14ac:dyDescent="0.2">
      <c r="F59" s="85"/>
      <c r="G59" s="85"/>
      <c r="H59" s="85"/>
      <c r="I59" s="85"/>
      <c r="J59" s="85"/>
    </row>
    <row r="60" spans="1:10" x14ac:dyDescent="0.2">
      <c r="F60" s="85"/>
      <c r="G60" s="85"/>
      <c r="H60" s="85"/>
      <c r="I60" s="85"/>
      <c r="J60" s="85"/>
    </row>
  </sheetData>
  <sheetProtection algorithmName="SHA-512" hashValue="MKuuIohbSCuZiZbcpTrQ8QsHcoD8wMH8Gt+6kAeqH8cLHHnYnqETGtFAViXuJRZuj7bvsqQgnyJ8krl0fpWhyQ==" saltValue="9nor+uoO3Ol5MVXs4a5V4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9" t="s">
        <v>41</v>
      </c>
      <c r="B2" s="68"/>
      <c r="C2" s="237"/>
      <c r="D2" s="237"/>
      <c r="E2" s="237"/>
      <c r="F2" s="237"/>
      <c r="G2" s="238"/>
    </row>
    <row r="3" spans="1:7" ht="24.95" hidden="1" customHeight="1" x14ac:dyDescent="0.2">
      <c r="A3" s="69" t="s">
        <v>7</v>
      </c>
      <c r="B3" s="68"/>
      <c r="C3" s="237"/>
      <c r="D3" s="237"/>
      <c r="E3" s="237"/>
      <c r="F3" s="237"/>
      <c r="G3" s="238"/>
    </row>
    <row r="4" spans="1:7" ht="24.95" hidden="1" customHeight="1" x14ac:dyDescent="0.2">
      <c r="A4" s="69" t="s">
        <v>8</v>
      </c>
      <c r="B4" s="68"/>
      <c r="C4" s="237"/>
      <c r="D4" s="237"/>
      <c r="E4" s="237"/>
      <c r="F4" s="237"/>
      <c r="G4" s="23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03"/>
  <sheetViews>
    <sheetView tabSelected="1" topLeftCell="A9" workbookViewId="0">
      <selection activeCell="F30" sqref="F30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4" t="s">
        <v>6</v>
      </c>
      <c r="B1" s="244"/>
      <c r="C1" s="244"/>
      <c r="D1" s="244"/>
      <c r="E1" s="244"/>
      <c r="F1" s="244"/>
      <c r="G1" s="244"/>
      <c r="AE1" t="s">
        <v>78</v>
      </c>
    </row>
    <row r="2" spans="1:60" ht="24.95" customHeight="1" x14ac:dyDescent="0.2">
      <c r="A2" s="133" t="s">
        <v>77</v>
      </c>
      <c r="B2" s="131"/>
      <c r="C2" s="245" t="s">
        <v>46</v>
      </c>
      <c r="D2" s="246"/>
      <c r="E2" s="246"/>
      <c r="F2" s="246"/>
      <c r="G2" s="247"/>
      <c r="AE2" t="s">
        <v>79</v>
      </c>
    </row>
    <row r="3" spans="1:60" ht="24.95" hidden="1" customHeight="1" x14ac:dyDescent="0.2">
      <c r="A3" s="134" t="s">
        <v>7</v>
      </c>
      <c r="B3" s="132"/>
      <c r="C3" s="248"/>
      <c r="D3" s="249"/>
      <c r="E3" s="249"/>
      <c r="F3" s="249"/>
      <c r="G3" s="250"/>
      <c r="AE3" t="s">
        <v>80</v>
      </c>
    </row>
    <row r="4" spans="1:60" ht="24.95" hidden="1" customHeight="1" x14ac:dyDescent="0.2">
      <c r="A4" s="134" t="s">
        <v>8</v>
      </c>
      <c r="B4" s="132"/>
      <c r="C4" s="248"/>
      <c r="D4" s="249"/>
      <c r="E4" s="249"/>
      <c r="F4" s="249"/>
      <c r="G4" s="250"/>
      <c r="AE4" t="s">
        <v>81</v>
      </c>
    </row>
    <row r="5" spans="1:60" hidden="1" x14ac:dyDescent="0.2">
      <c r="A5" s="135" t="s">
        <v>82</v>
      </c>
      <c r="B5" s="136"/>
      <c r="C5" s="136"/>
      <c r="D5" s="137"/>
      <c r="E5" s="137"/>
      <c r="F5" s="137"/>
      <c r="G5" s="138"/>
      <c r="AE5" t="s">
        <v>83</v>
      </c>
    </row>
    <row r="7" spans="1:60" ht="38.25" x14ac:dyDescent="0.2">
      <c r="A7" s="144" t="s">
        <v>84</v>
      </c>
      <c r="B7" s="145" t="s">
        <v>85</v>
      </c>
      <c r="C7" s="145" t="s">
        <v>86</v>
      </c>
      <c r="D7" s="144" t="s">
        <v>87</v>
      </c>
      <c r="E7" s="144" t="s">
        <v>88</v>
      </c>
      <c r="F7" s="139" t="s">
        <v>89</v>
      </c>
      <c r="G7" s="161" t="s">
        <v>28</v>
      </c>
      <c r="H7" s="162" t="s">
        <v>29</v>
      </c>
      <c r="I7" s="162" t="s">
        <v>90</v>
      </c>
      <c r="J7" s="162" t="s">
        <v>30</v>
      </c>
      <c r="K7" s="162" t="s">
        <v>91</v>
      </c>
      <c r="L7" s="162" t="s">
        <v>92</v>
      </c>
      <c r="M7" s="162" t="s">
        <v>93</v>
      </c>
      <c r="N7" s="162" t="s">
        <v>94</v>
      </c>
      <c r="O7" s="162" t="s">
        <v>95</v>
      </c>
      <c r="P7" s="162" t="s">
        <v>96</v>
      </c>
      <c r="Q7" s="162" t="s">
        <v>97</v>
      </c>
      <c r="R7" s="162" t="s">
        <v>98</v>
      </c>
      <c r="S7" s="162" t="s">
        <v>99</v>
      </c>
      <c r="T7" s="162" t="s">
        <v>100</v>
      </c>
      <c r="U7" s="147" t="s">
        <v>101</v>
      </c>
    </row>
    <row r="8" spans="1:60" x14ac:dyDescent="0.2">
      <c r="A8" s="163" t="s">
        <v>102</v>
      </c>
      <c r="B8" s="164" t="s">
        <v>59</v>
      </c>
      <c r="C8" s="165" t="s">
        <v>60</v>
      </c>
      <c r="D8" s="146"/>
      <c r="E8" s="166"/>
      <c r="F8" s="167"/>
      <c r="G8" s="167">
        <f>SUMIF(AE9:AE22,"&lt;&gt;NOR",G9:G22)</f>
        <v>0</v>
      </c>
      <c r="H8" s="167"/>
      <c r="I8" s="167">
        <f>SUM(I9:I22)</f>
        <v>0</v>
      </c>
      <c r="J8" s="167"/>
      <c r="K8" s="167">
        <f>SUM(K9:K22)</f>
        <v>0</v>
      </c>
      <c r="L8" s="167"/>
      <c r="M8" s="167">
        <f>SUM(M9:M22)</f>
        <v>0</v>
      </c>
      <c r="N8" s="146"/>
      <c r="O8" s="146">
        <f>SUM(O9:O22)</f>
        <v>182.5975</v>
      </c>
      <c r="P8" s="146"/>
      <c r="Q8" s="146">
        <f>SUM(Q9:Q22)</f>
        <v>0</v>
      </c>
      <c r="R8" s="146"/>
      <c r="S8" s="146"/>
      <c r="T8" s="163"/>
      <c r="U8" s="146">
        <f>SUM(U9:U22)</f>
        <v>85.85</v>
      </c>
      <c r="AE8" t="s">
        <v>103</v>
      </c>
    </row>
    <row r="9" spans="1:60" ht="22.5" outlineLevel="1" x14ac:dyDescent="0.2">
      <c r="A9" s="141">
        <v>1</v>
      </c>
      <c r="B9" s="141" t="s">
        <v>104</v>
      </c>
      <c r="C9" s="178" t="s">
        <v>105</v>
      </c>
      <c r="D9" s="148" t="s">
        <v>106</v>
      </c>
      <c r="E9" s="154">
        <v>77.292550000000006</v>
      </c>
      <c r="F9" s="158"/>
      <c r="G9" s="159">
        <f>ROUND(E9*F9,2)</f>
        <v>0</v>
      </c>
      <c r="H9" s="158"/>
      <c r="I9" s="159">
        <f>ROUND(E9*H9,2)</f>
        <v>0</v>
      </c>
      <c r="J9" s="158"/>
      <c r="K9" s="159">
        <f>ROUND(E9*J9,2)</f>
        <v>0</v>
      </c>
      <c r="L9" s="159">
        <v>21</v>
      </c>
      <c r="M9" s="159">
        <f>G9*(1+L9/100)</f>
        <v>0</v>
      </c>
      <c r="N9" s="148">
        <v>0</v>
      </c>
      <c r="O9" s="148">
        <f>ROUND(E9*N9,5)</f>
        <v>0</v>
      </c>
      <c r="P9" s="148">
        <v>0</v>
      </c>
      <c r="Q9" s="148">
        <f>ROUND(E9*P9,5)</f>
        <v>0</v>
      </c>
      <c r="R9" s="148"/>
      <c r="S9" s="148"/>
      <c r="T9" s="149">
        <v>0.77</v>
      </c>
      <c r="U9" s="148">
        <f>ROUND(E9*T9,2)</f>
        <v>59.52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107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2.5" outlineLevel="1" x14ac:dyDescent="0.2">
      <c r="A10" s="141"/>
      <c r="B10" s="141"/>
      <c r="C10" s="179" t="s">
        <v>108</v>
      </c>
      <c r="D10" s="150"/>
      <c r="E10" s="155">
        <v>45.306800000000003</v>
      </c>
      <c r="F10" s="265"/>
      <c r="G10" s="159"/>
      <c r="H10" s="159"/>
      <c r="I10" s="159"/>
      <c r="J10" s="159"/>
      <c r="K10" s="159"/>
      <c r="L10" s="159"/>
      <c r="M10" s="159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109</v>
      </c>
      <c r="AF10" s="140">
        <v>0</v>
      </c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ht="22.5" outlineLevel="1" x14ac:dyDescent="0.2">
      <c r="A11" s="141"/>
      <c r="B11" s="141"/>
      <c r="C11" s="179" t="s">
        <v>110</v>
      </c>
      <c r="D11" s="150"/>
      <c r="E11" s="155">
        <v>31.385750000000002</v>
      </c>
      <c r="F11" s="265"/>
      <c r="G11" s="159"/>
      <c r="H11" s="159"/>
      <c r="I11" s="159"/>
      <c r="J11" s="159"/>
      <c r="K11" s="159"/>
      <c r="L11" s="159"/>
      <c r="M11" s="159"/>
      <c r="N11" s="148"/>
      <c r="O11" s="148"/>
      <c r="P11" s="148"/>
      <c r="Q11" s="148"/>
      <c r="R11" s="148"/>
      <c r="S11" s="148"/>
      <c r="T11" s="149"/>
      <c r="U11" s="148"/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109</v>
      </c>
      <c r="AF11" s="140">
        <v>0</v>
      </c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41"/>
      <c r="B12" s="141"/>
      <c r="C12" s="179" t="s">
        <v>111</v>
      </c>
      <c r="D12" s="150"/>
      <c r="E12" s="155">
        <v>0.6</v>
      </c>
      <c r="F12" s="265"/>
      <c r="G12" s="159"/>
      <c r="H12" s="159"/>
      <c r="I12" s="159"/>
      <c r="J12" s="159"/>
      <c r="K12" s="159"/>
      <c r="L12" s="159"/>
      <c r="M12" s="159"/>
      <c r="N12" s="148"/>
      <c r="O12" s="148"/>
      <c r="P12" s="148"/>
      <c r="Q12" s="148"/>
      <c r="R12" s="148"/>
      <c r="S12" s="148"/>
      <c r="T12" s="149"/>
      <c r="U12" s="148"/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109</v>
      </c>
      <c r="AF12" s="140">
        <v>0</v>
      </c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2.5" outlineLevel="1" x14ac:dyDescent="0.2">
      <c r="A13" s="141">
        <v>2</v>
      </c>
      <c r="B13" s="141" t="s">
        <v>112</v>
      </c>
      <c r="C13" s="178" t="s">
        <v>113</v>
      </c>
      <c r="D13" s="148" t="s">
        <v>106</v>
      </c>
      <c r="E13" s="154">
        <v>6.8150000000000004</v>
      </c>
      <c r="F13" s="158"/>
      <c r="G13" s="159">
        <f>ROUND(E13*F13,2)</f>
        <v>0</v>
      </c>
      <c r="H13" s="158"/>
      <c r="I13" s="159">
        <f>ROUND(E13*H13,2)</f>
        <v>0</v>
      </c>
      <c r="J13" s="158"/>
      <c r="K13" s="159">
        <f>ROUND(E13*J13,2)</f>
        <v>0</v>
      </c>
      <c r="L13" s="159">
        <v>21</v>
      </c>
      <c r="M13" s="159">
        <f>G13*(1+L13/100)</f>
        <v>0</v>
      </c>
      <c r="N13" s="148">
        <v>0</v>
      </c>
      <c r="O13" s="148">
        <f>ROUND(E13*N13,5)</f>
        <v>0</v>
      </c>
      <c r="P13" s="148">
        <v>0</v>
      </c>
      <c r="Q13" s="148">
        <f>ROUND(E13*P13,5)</f>
        <v>0</v>
      </c>
      <c r="R13" s="148"/>
      <c r="S13" s="148"/>
      <c r="T13" s="149">
        <v>1.37</v>
      </c>
      <c r="U13" s="148">
        <f>ROUND(E13*T13,2)</f>
        <v>9.34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107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41"/>
      <c r="B14" s="141"/>
      <c r="C14" s="179" t="s">
        <v>114</v>
      </c>
      <c r="D14" s="150"/>
      <c r="E14" s="155">
        <v>6.8150000000000004</v>
      </c>
      <c r="F14" s="265"/>
      <c r="G14" s="159"/>
      <c r="H14" s="159"/>
      <c r="I14" s="159"/>
      <c r="J14" s="159"/>
      <c r="K14" s="159"/>
      <c r="L14" s="159"/>
      <c r="M14" s="159"/>
      <c r="N14" s="148"/>
      <c r="O14" s="148"/>
      <c r="P14" s="148"/>
      <c r="Q14" s="148"/>
      <c r="R14" s="148"/>
      <c r="S14" s="148"/>
      <c r="T14" s="149"/>
      <c r="U14" s="148"/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109</v>
      </c>
      <c r="AF14" s="140">
        <v>0</v>
      </c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41">
        <v>3</v>
      </c>
      <c r="B15" s="141" t="s">
        <v>115</v>
      </c>
      <c r="C15" s="178" t="s">
        <v>116</v>
      </c>
      <c r="D15" s="148" t="s">
        <v>106</v>
      </c>
      <c r="E15" s="154">
        <v>84.107550000000003</v>
      </c>
      <c r="F15" s="158"/>
      <c r="G15" s="159">
        <f>ROUND(E15*F15,2)</f>
        <v>0</v>
      </c>
      <c r="H15" s="158"/>
      <c r="I15" s="159">
        <f>ROUND(E15*H15,2)</f>
        <v>0</v>
      </c>
      <c r="J15" s="158"/>
      <c r="K15" s="159">
        <f>ROUND(E15*J15,2)</f>
        <v>0</v>
      </c>
      <c r="L15" s="159">
        <v>21</v>
      </c>
      <c r="M15" s="159">
        <f>G15*(1+L15/100)</f>
        <v>0</v>
      </c>
      <c r="N15" s="148">
        <v>0</v>
      </c>
      <c r="O15" s="148">
        <f>ROUND(E15*N15,5)</f>
        <v>0</v>
      </c>
      <c r="P15" s="148">
        <v>0</v>
      </c>
      <c r="Q15" s="148">
        <f>ROUND(E15*P15,5)</f>
        <v>0</v>
      </c>
      <c r="R15" s="148"/>
      <c r="S15" s="148"/>
      <c r="T15" s="149">
        <v>0.20200000000000001</v>
      </c>
      <c r="U15" s="148">
        <f>ROUND(E15*T15,2)</f>
        <v>16.989999999999998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107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/>
      <c r="B16" s="141"/>
      <c r="C16" s="239" t="s">
        <v>117</v>
      </c>
      <c r="D16" s="240"/>
      <c r="E16" s="241"/>
      <c r="F16" s="242"/>
      <c r="G16" s="243"/>
      <c r="H16" s="159"/>
      <c r="I16" s="159"/>
      <c r="J16" s="159"/>
      <c r="K16" s="159"/>
      <c r="L16" s="159"/>
      <c r="M16" s="159"/>
      <c r="N16" s="148"/>
      <c r="O16" s="148"/>
      <c r="P16" s="148"/>
      <c r="Q16" s="148"/>
      <c r="R16" s="148"/>
      <c r="S16" s="148"/>
      <c r="T16" s="149"/>
      <c r="U16" s="148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118</v>
      </c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3" t="str">
        <f>C16</f>
        <v>včetně strojního přemístění materiálu pro zásyp ze vzdálenosti do 10 m od okraje zásypu</v>
      </c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/>
      <c r="B17" s="141"/>
      <c r="C17" s="179" t="s">
        <v>119</v>
      </c>
      <c r="D17" s="150"/>
      <c r="E17" s="155">
        <v>77.292550000000006</v>
      </c>
      <c r="F17" s="159"/>
      <c r="G17" s="159"/>
      <c r="H17" s="159"/>
      <c r="I17" s="159"/>
      <c r="J17" s="159"/>
      <c r="K17" s="159"/>
      <c r="L17" s="159"/>
      <c r="M17" s="159"/>
      <c r="N17" s="148"/>
      <c r="O17" s="148"/>
      <c r="P17" s="148"/>
      <c r="Q17" s="148"/>
      <c r="R17" s="148"/>
      <c r="S17" s="148"/>
      <c r="T17" s="149"/>
      <c r="U17" s="148"/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109</v>
      </c>
      <c r="AF17" s="140">
        <v>0</v>
      </c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41"/>
      <c r="B18" s="141"/>
      <c r="C18" s="179" t="s">
        <v>120</v>
      </c>
      <c r="D18" s="150"/>
      <c r="E18" s="155">
        <v>6.8150000000000004</v>
      </c>
      <c r="F18" s="159"/>
      <c r="G18" s="159"/>
      <c r="H18" s="159"/>
      <c r="I18" s="159"/>
      <c r="J18" s="159"/>
      <c r="K18" s="159"/>
      <c r="L18" s="159"/>
      <c r="M18" s="159"/>
      <c r="N18" s="148"/>
      <c r="O18" s="148"/>
      <c r="P18" s="148"/>
      <c r="Q18" s="148"/>
      <c r="R18" s="148"/>
      <c r="S18" s="148"/>
      <c r="T18" s="149"/>
      <c r="U18" s="148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109</v>
      </c>
      <c r="AF18" s="140">
        <v>0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41">
        <v>4</v>
      </c>
      <c r="B19" s="141" t="s">
        <v>121</v>
      </c>
      <c r="C19" s="178" t="s">
        <v>122</v>
      </c>
      <c r="D19" s="148" t="s">
        <v>106</v>
      </c>
      <c r="E19" s="154">
        <v>109.33982</v>
      </c>
      <c r="F19" s="158"/>
      <c r="G19" s="159">
        <f>ROUND(E19*F19,2)</f>
        <v>0</v>
      </c>
      <c r="H19" s="158"/>
      <c r="I19" s="159">
        <f>ROUND(E19*H19,2)</f>
        <v>0</v>
      </c>
      <c r="J19" s="158"/>
      <c r="K19" s="159">
        <f>ROUND(E19*J19,2)</f>
        <v>0</v>
      </c>
      <c r="L19" s="159">
        <v>21</v>
      </c>
      <c r="M19" s="159">
        <f>G19*(1+L19/100)</f>
        <v>0</v>
      </c>
      <c r="N19" s="148">
        <v>1.67</v>
      </c>
      <c r="O19" s="148">
        <f>ROUND(E19*N19,5)</f>
        <v>182.5975</v>
      </c>
      <c r="P19" s="148">
        <v>0</v>
      </c>
      <c r="Q19" s="148">
        <f>ROUND(E19*P19,5)</f>
        <v>0</v>
      </c>
      <c r="R19" s="148"/>
      <c r="S19" s="148"/>
      <c r="T19" s="149">
        <v>0</v>
      </c>
      <c r="U19" s="148">
        <f>ROUND(E19*T19,2)</f>
        <v>0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123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/>
      <c r="B20" s="141"/>
      <c r="C20" s="179" t="s">
        <v>119</v>
      </c>
      <c r="D20" s="150"/>
      <c r="E20" s="155">
        <v>77.292550000000006</v>
      </c>
      <c r="F20" s="159"/>
      <c r="G20" s="159"/>
      <c r="H20" s="159"/>
      <c r="I20" s="159"/>
      <c r="J20" s="159"/>
      <c r="K20" s="159"/>
      <c r="L20" s="159"/>
      <c r="M20" s="159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109</v>
      </c>
      <c r="AF20" s="140">
        <v>0</v>
      </c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/>
      <c r="B21" s="141"/>
      <c r="C21" s="179" t="s">
        <v>120</v>
      </c>
      <c r="D21" s="150"/>
      <c r="E21" s="155">
        <v>6.8150000000000004</v>
      </c>
      <c r="F21" s="159"/>
      <c r="G21" s="159"/>
      <c r="H21" s="159"/>
      <c r="I21" s="159"/>
      <c r="J21" s="159"/>
      <c r="K21" s="159"/>
      <c r="L21" s="159"/>
      <c r="M21" s="159"/>
      <c r="N21" s="148"/>
      <c r="O21" s="148"/>
      <c r="P21" s="148"/>
      <c r="Q21" s="148"/>
      <c r="R21" s="148"/>
      <c r="S21" s="148"/>
      <c r="T21" s="149"/>
      <c r="U21" s="148"/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109</v>
      </c>
      <c r="AF21" s="140">
        <v>0</v>
      </c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41"/>
      <c r="B22" s="141"/>
      <c r="C22" s="179" t="s">
        <v>124</v>
      </c>
      <c r="D22" s="150"/>
      <c r="E22" s="155">
        <v>25.23227</v>
      </c>
      <c r="F22" s="159"/>
      <c r="G22" s="159"/>
      <c r="H22" s="159"/>
      <c r="I22" s="159"/>
      <c r="J22" s="159"/>
      <c r="K22" s="159"/>
      <c r="L22" s="159"/>
      <c r="M22" s="159"/>
      <c r="N22" s="148"/>
      <c r="O22" s="148"/>
      <c r="P22" s="148"/>
      <c r="Q22" s="148"/>
      <c r="R22" s="148"/>
      <c r="S22" s="148"/>
      <c r="T22" s="149"/>
      <c r="U22" s="148"/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109</v>
      </c>
      <c r="AF22" s="140">
        <v>0</v>
      </c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x14ac:dyDescent="0.2">
      <c r="A23" s="142" t="s">
        <v>102</v>
      </c>
      <c r="B23" s="142" t="s">
        <v>61</v>
      </c>
      <c r="C23" s="180" t="s">
        <v>62</v>
      </c>
      <c r="D23" s="151"/>
      <c r="E23" s="156"/>
      <c r="F23" s="160"/>
      <c r="G23" s="160">
        <f>SUMIF(AE24:AE25,"&lt;&gt;NOR",G24:G25)</f>
        <v>0</v>
      </c>
      <c r="H23" s="160"/>
      <c r="I23" s="160">
        <f>SUM(I24:I25)</f>
        <v>0</v>
      </c>
      <c r="J23" s="160"/>
      <c r="K23" s="160">
        <f>SUM(K24:K25)</f>
        <v>0</v>
      </c>
      <c r="L23" s="160"/>
      <c r="M23" s="160">
        <f>SUM(M24:M25)</f>
        <v>0</v>
      </c>
      <c r="N23" s="151"/>
      <c r="O23" s="151">
        <f>SUM(O24:O25)</f>
        <v>0</v>
      </c>
      <c r="P23" s="151"/>
      <c r="Q23" s="151">
        <f>SUM(Q24:Q25)</f>
        <v>0</v>
      </c>
      <c r="R23" s="151"/>
      <c r="S23" s="151"/>
      <c r="T23" s="152"/>
      <c r="U23" s="151">
        <f>SUM(U24:U25)</f>
        <v>0</v>
      </c>
      <c r="AE23" t="s">
        <v>103</v>
      </c>
    </row>
    <row r="24" spans="1:60" outlineLevel="1" x14ac:dyDescent="0.2">
      <c r="A24" s="141">
        <v>5</v>
      </c>
      <c r="B24" s="141" t="s">
        <v>125</v>
      </c>
      <c r="C24" s="178" t="s">
        <v>126</v>
      </c>
      <c r="D24" s="148" t="s">
        <v>127</v>
      </c>
      <c r="E24" s="154">
        <v>1</v>
      </c>
      <c r="F24" s="158"/>
      <c r="G24" s="159">
        <f>ROUND(E24*F24,2)</f>
        <v>0</v>
      </c>
      <c r="H24" s="158"/>
      <c r="I24" s="159">
        <f>ROUND(E24*H24,2)</f>
        <v>0</v>
      </c>
      <c r="J24" s="158"/>
      <c r="K24" s="159">
        <f>ROUND(E24*J24,2)</f>
        <v>0</v>
      </c>
      <c r="L24" s="159">
        <v>21</v>
      </c>
      <c r="M24" s="159">
        <f>G24*(1+L24/100)</f>
        <v>0</v>
      </c>
      <c r="N24" s="148">
        <v>0</v>
      </c>
      <c r="O24" s="148">
        <f>ROUND(E24*N24,5)</f>
        <v>0</v>
      </c>
      <c r="P24" s="148">
        <v>0</v>
      </c>
      <c r="Q24" s="148">
        <f>ROUND(E24*P24,5)</f>
        <v>0</v>
      </c>
      <c r="R24" s="148"/>
      <c r="S24" s="148"/>
      <c r="T24" s="149">
        <v>0</v>
      </c>
      <c r="U24" s="148">
        <f>ROUND(E24*T24,2)</f>
        <v>0</v>
      </c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107</v>
      </c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ht="22.5" outlineLevel="1" x14ac:dyDescent="0.2">
      <c r="A25" s="141">
        <v>6</v>
      </c>
      <c r="B25" s="141" t="s">
        <v>128</v>
      </c>
      <c r="C25" s="178" t="s">
        <v>129</v>
      </c>
      <c r="D25" s="148" t="s">
        <v>127</v>
      </c>
      <c r="E25" s="154">
        <v>1</v>
      </c>
      <c r="F25" s="158"/>
      <c r="G25" s="159">
        <f>ROUND(E25*F25,2)</f>
        <v>0</v>
      </c>
      <c r="H25" s="158"/>
      <c r="I25" s="159">
        <f>ROUND(E25*H25,2)</f>
        <v>0</v>
      </c>
      <c r="J25" s="158"/>
      <c r="K25" s="159">
        <f>ROUND(E25*J25,2)</f>
        <v>0</v>
      </c>
      <c r="L25" s="159">
        <v>21</v>
      </c>
      <c r="M25" s="159">
        <f>G25*(1+L25/100)</f>
        <v>0</v>
      </c>
      <c r="N25" s="148">
        <v>0</v>
      </c>
      <c r="O25" s="148">
        <f>ROUND(E25*N25,5)</f>
        <v>0</v>
      </c>
      <c r="P25" s="148">
        <v>0</v>
      </c>
      <c r="Q25" s="148">
        <f>ROUND(E25*P25,5)</f>
        <v>0</v>
      </c>
      <c r="R25" s="148"/>
      <c r="S25" s="148"/>
      <c r="T25" s="149">
        <v>0</v>
      </c>
      <c r="U25" s="148">
        <f>ROUND(E25*T25,2)</f>
        <v>0</v>
      </c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107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x14ac:dyDescent="0.2">
      <c r="A26" s="142" t="s">
        <v>102</v>
      </c>
      <c r="B26" s="142" t="s">
        <v>63</v>
      </c>
      <c r="C26" s="180" t="s">
        <v>64</v>
      </c>
      <c r="D26" s="151"/>
      <c r="E26" s="156"/>
      <c r="F26" s="160"/>
      <c r="G26" s="160">
        <f>SUMIF(AE27:AE27,"&lt;&gt;NOR",G27:G27)</f>
        <v>0</v>
      </c>
      <c r="H26" s="160"/>
      <c r="I26" s="160">
        <f>SUM(I27:I27)</f>
        <v>0</v>
      </c>
      <c r="J26" s="160"/>
      <c r="K26" s="160">
        <f>SUM(K27:K27)</f>
        <v>0</v>
      </c>
      <c r="L26" s="160"/>
      <c r="M26" s="160">
        <f>SUM(M27:M27)</f>
        <v>0</v>
      </c>
      <c r="N26" s="151"/>
      <c r="O26" s="151">
        <f>SUM(O27:O27)</f>
        <v>0</v>
      </c>
      <c r="P26" s="151"/>
      <c r="Q26" s="151">
        <f>SUM(Q27:Q27)</f>
        <v>0</v>
      </c>
      <c r="R26" s="151"/>
      <c r="S26" s="151"/>
      <c r="T26" s="152"/>
      <c r="U26" s="151">
        <f>SUM(U27:U27)</f>
        <v>0</v>
      </c>
      <c r="AE26" t="s">
        <v>103</v>
      </c>
    </row>
    <row r="27" spans="1:60" ht="22.5" outlineLevel="1" x14ac:dyDescent="0.2">
      <c r="A27" s="141">
        <v>7</v>
      </c>
      <c r="B27" s="141" t="s">
        <v>130</v>
      </c>
      <c r="C27" s="178" t="s">
        <v>131</v>
      </c>
      <c r="D27" s="148" t="s">
        <v>127</v>
      </c>
      <c r="E27" s="154">
        <v>1</v>
      </c>
      <c r="F27" s="158"/>
      <c r="G27" s="159">
        <f>ROUND(E27*F27,2)</f>
        <v>0</v>
      </c>
      <c r="H27" s="158"/>
      <c r="I27" s="159">
        <f>ROUND(E27*H27,2)</f>
        <v>0</v>
      </c>
      <c r="J27" s="158"/>
      <c r="K27" s="159">
        <f>ROUND(E27*J27,2)</f>
        <v>0</v>
      </c>
      <c r="L27" s="159">
        <v>21</v>
      </c>
      <c r="M27" s="159">
        <f>G27*(1+L27/100)</f>
        <v>0</v>
      </c>
      <c r="N27" s="148">
        <v>0</v>
      </c>
      <c r="O27" s="148">
        <f>ROUND(E27*N27,5)</f>
        <v>0</v>
      </c>
      <c r="P27" s="148">
        <v>0</v>
      </c>
      <c r="Q27" s="148">
        <f>ROUND(E27*P27,5)</f>
        <v>0</v>
      </c>
      <c r="R27" s="148"/>
      <c r="S27" s="148"/>
      <c r="T27" s="149">
        <v>0</v>
      </c>
      <c r="U27" s="148">
        <f>ROUND(E27*T27,2)</f>
        <v>0</v>
      </c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123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x14ac:dyDescent="0.2">
      <c r="A28" s="142" t="s">
        <v>102</v>
      </c>
      <c r="B28" s="142" t="s">
        <v>65</v>
      </c>
      <c r="C28" s="180" t="s">
        <v>66</v>
      </c>
      <c r="D28" s="151"/>
      <c r="E28" s="156"/>
      <c r="F28" s="160"/>
      <c r="G28" s="160">
        <f>SUMIF(AE29:AE38,"&lt;&gt;NOR",G29:G38)</f>
        <v>0</v>
      </c>
      <c r="H28" s="160"/>
      <c r="I28" s="160">
        <f>SUM(I29:I38)</f>
        <v>0</v>
      </c>
      <c r="J28" s="160"/>
      <c r="K28" s="160">
        <f>SUM(K29:K38)</f>
        <v>0</v>
      </c>
      <c r="L28" s="160"/>
      <c r="M28" s="160">
        <f>SUM(M29:M38)</f>
        <v>0</v>
      </c>
      <c r="N28" s="151"/>
      <c r="O28" s="151">
        <f>SUM(O29:O38)</f>
        <v>3.8000000000000002E-4</v>
      </c>
      <c r="P28" s="151"/>
      <c r="Q28" s="151">
        <f>SUM(Q29:Q38)</f>
        <v>6.3E-2</v>
      </c>
      <c r="R28" s="151"/>
      <c r="S28" s="151"/>
      <c r="T28" s="152"/>
      <c r="U28" s="151">
        <f>SUM(U29:U38)</f>
        <v>0.16</v>
      </c>
      <c r="AE28" t="s">
        <v>103</v>
      </c>
    </row>
    <row r="29" spans="1:60" outlineLevel="1" x14ac:dyDescent="0.2">
      <c r="A29" s="141">
        <v>8</v>
      </c>
      <c r="B29" s="141" t="s">
        <v>132</v>
      </c>
      <c r="C29" s="178" t="s">
        <v>133</v>
      </c>
      <c r="D29" s="148" t="s">
        <v>127</v>
      </c>
      <c r="E29" s="154">
        <v>1</v>
      </c>
      <c r="F29" s="158"/>
      <c r="G29" s="159">
        <f>ROUND(E29*F29,2)</f>
        <v>0</v>
      </c>
      <c r="H29" s="158"/>
      <c r="I29" s="159">
        <f>ROUND(E29*H29,2)</f>
        <v>0</v>
      </c>
      <c r="J29" s="158"/>
      <c r="K29" s="159">
        <f>ROUND(E29*J29,2)</f>
        <v>0</v>
      </c>
      <c r="L29" s="159">
        <v>21</v>
      </c>
      <c r="M29" s="159">
        <f>G29*(1+L29/100)</f>
        <v>0</v>
      </c>
      <c r="N29" s="148">
        <v>0</v>
      </c>
      <c r="O29" s="148">
        <f>ROUND(E29*N29,5)</f>
        <v>0</v>
      </c>
      <c r="P29" s="148">
        <v>0</v>
      </c>
      <c r="Q29" s="148">
        <f>ROUND(E29*P29,5)</f>
        <v>0</v>
      </c>
      <c r="R29" s="148"/>
      <c r="S29" s="148"/>
      <c r="T29" s="149">
        <v>0</v>
      </c>
      <c r="U29" s="148">
        <f>ROUND(E29*T29,2)</f>
        <v>0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107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>
        <v>9</v>
      </c>
      <c r="B30" s="141" t="s">
        <v>134</v>
      </c>
      <c r="C30" s="178" t="s">
        <v>135</v>
      </c>
      <c r="D30" s="148" t="s">
        <v>127</v>
      </c>
      <c r="E30" s="154">
        <v>1</v>
      </c>
      <c r="F30" s="158"/>
      <c r="G30" s="159">
        <f>ROUND(E30*F30,2)</f>
        <v>0</v>
      </c>
      <c r="H30" s="158"/>
      <c r="I30" s="159">
        <f>ROUND(E30*H30,2)</f>
        <v>0</v>
      </c>
      <c r="J30" s="158"/>
      <c r="K30" s="159">
        <f>ROUND(E30*J30,2)</f>
        <v>0</v>
      </c>
      <c r="L30" s="159">
        <v>21</v>
      </c>
      <c r="M30" s="159">
        <f>G30*(1+L30/100)</f>
        <v>0</v>
      </c>
      <c r="N30" s="148">
        <v>0</v>
      </c>
      <c r="O30" s="148">
        <f>ROUND(E30*N30,5)</f>
        <v>0</v>
      </c>
      <c r="P30" s="148">
        <v>0</v>
      </c>
      <c r="Q30" s="148">
        <f>ROUND(E30*P30,5)</f>
        <v>0</v>
      </c>
      <c r="R30" s="148"/>
      <c r="S30" s="148"/>
      <c r="T30" s="149">
        <v>0</v>
      </c>
      <c r="U30" s="148">
        <f>ROUND(E30*T30,2)</f>
        <v>0</v>
      </c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107</v>
      </c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>
        <v>10</v>
      </c>
      <c r="B31" s="141" t="s">
        <v>136</v>
      </c>
      <c r="C31" s="178" t="s">
        <v>137</v>
      </c>
      <c r="D31" s="148" t="s">
        <v>127</v>
      </c>
      <c r="E31" s="154">
        <v>1</v>
      </c>
      <c r="F31" s="158"/>
      <c r="G31" s="159">
        <f>ROUND(E31*F31,2)</f>
        <v>0</v>
      </c>
      <c r="H31" s="158"/>
      <c r="I31" s="159">
        <f>ROUND(E31*H31,2)</f>
        <v>0</v>
      </c>
      <c r="J31" s="158"/>
      <c r="K31" s="159">
        <f>ROUND(E31*J31,2)</f>
        <v>0</v>
      </c>
      <c r="L31" s="159">
        <v>21</v>
      </c>
      <c r="M31" s="159">
        <f>G31*(1+L31/100)</f>
        <v>0</v>
      </c>
      <c r="N31" s="148">
        <v>0</v>
      </c>
      <c r="O31" s="148">
        <f>ROUND(E31*N31,5)</f>
        <v>0</v>
      </c>
      <c r="P31" s="148">
        <v>0</v>
      </c>
      <c r="Q31" s="148">
        <f>ROUND(E31*P31,5)</f>
        <v>0</v>
      </c>
      <c r="R31" s="148"/>
      <c r="S31" s="148"/>
      <c r="T31" s="149">
        <v>0</v>
      </c>
      <c r="U31" s="148">
        <f>ROUND(E31*T31,2)</f>
        <v>0</v>
      </c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107</v>
      </c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ht="22.5" outlineLevel="1" x14ac:dyDescent="0.2">
      <c r="A32" s="141">
        <v>11</v>
      </c>
      <c r="B32" s="141" t="s">
        <v>138</v>
      </c>
      <c r="C32" s="178" t="s">
        <v>139</v>
      </c>
      <c r="D32" s="148" t="s">
        <v>140</v>
      </c>
      <c r="E32" s="154">
        <v>68.55</v>
      </c>
      <c r="F32" s="158"/>
      <c r="G32" s="159">
        <f>ROUND(E32*F32,2)</f>
        <v>0</v>
      </c>
      <c r="H32" s="158"/>
      <c r="I32" s="159">
        <f>ROUND(E32*H32,2)</f>
        <v>0</v>
      </c>
      <c r="J32" s="158"/>
      <c r="K32" s="159">
        <f>ROUND(E32*J32,2)</f>
        <v>0</v>
      </c>
      <c r="L32" s="159">
        <v>21</v>
      </c>
      <c r="M32" s="159">
        <f>G32*(1+L32/100)</f>
        <v>0</v>
      </c>
      <c r="N32" s="148">
        <v>0</v>
      </c>
      <c r="O32" s="148">
        <f>ROUND(E32*N32,5)</f>
        <v>0</v>
      </c>
      <c r="P32" s="148">
        <v>0</v>
      </c>
      <c r="Q32" s="148">
        <f>ROUND(E32*P32,5)</f>
        <v>0</v>
      </c>
      <c r="R32" s="148"/>
      <c r="S32" s="148"/>
      <c r="T32" s="149">
        <v>0</v>
      </c>
      <c r="U32" s="148">
        <f>ROUND(E32*T32,2)</f>
        <v>0</v>
      </c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107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141"/>
      <c r="B33" s="141"/>
      <c r="C33" s="179" t="s">
        <v>141</v>
      </c>
      <c r="D33" s="150"/>
      <c r="E33" s="155">
        <v>68.55</v>
      </c>
      <c r="F33" s="266"/>
      <c r="G33" s="159"/>
      <c r="H33" s="159"/>
      <c r="I33" s="159"/>
      <c r="J33" s="159"/>
      <c r="K33" s="159"/>
      <c r="L33" s="159"/>
      <c r="M33" s="159"/>
      <c r="N33" s="148"/>
      <c r="O33" s="148"/>
      <c r="P33" s="148"/>
      <c r="Q33" s="148"/>
      <c r="R33" s="148"/>
      <c r="S33" s="148"/>
      <c r="T33" s="149"/>
      <c r="U33" s="148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109</v>
      </c>
      <c r="AF33" s="140">
        <v>0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>
        <v>12</v>
      </c>
      <c r="B34" s="141" t="s">
        <v>142</v>
      </c>
      <c r="C34" s="178" t="s">
        <v>143</v>
      </c>
      <c r="D34" s="148" t="s">
        <v>127</v>
      </c>
      <c r="E34" s="154">
        <v>1</v>
      </c>
      <c r="F34" s="158"/>
      <c r="G34" s="159">
        <f>ROUND(E34*F34,2)</f>
        <v>0</v>
      </c>
      <c r="H34" s="158"/>
      <c r="I34" s="159">
        <f>ROUND(E34*H34,2)</f>
        <v>0</v>
      </c>
      <c r="J34" s="158"/>
      <c r="K34" s="159">
        <f>ROUND(E34*J34,2)</f>
        <v>0</v>
      </c>
      <c r="L34" s="159">
        <v>21</v>
      </c>
      <c r="M34" s="159">
        <f>G34*(1+L34/100)</f>
        <v>0</v>
      </c>
      <c r="N34" s="148">
        <v>0</v>
      </c>
      <c r="O34" s="148">
        <f>ROUND(E34*N34,5)</f>
        <v>0</v>
      </c>
      <c r="P34" s="148">
        <v>0</v>
      </c>
      <c r="Q34" s="148">
        <f>ROUND(E34*P34,5)</f>
        <v>0</v>
      </c>
      <c r="R34" s="148"/>
      <c r="S34" s="148"/>
      <c r="T34" s="149">
        <v>0</v>
      </c>
      <c r="U34" s="148">
        <f>ROUND(E34*T34,2)</f>
        <v>0</v>
      </c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107</v>
      </c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41">
        <v>13</v>
      </c>
      <c r="B35" s="141" t="s">
        <v>144</v>
      </c>
      <c r="C35" s="178" t="s">
        <v>145</v>
      </c>
      <c r="D35" s="148" t="s">
        <v>127</v>
      </c>
      <c r="E35" s="154">
        <v>1</v>
      </c>
      <c r="F35" s="158"/>
      <c r="G35" s="159">
        <f>ROUND(E35*F35,2)</f>
        <v>0</v>
      </c>
      <c r="H35" s="158"/>
      <c r="I35" s="159">
        <f>ROUND(E35*H35,2)</f>
        <v>0</v>
      </c>
      <c r="J35" s="158"/>
      <c r="K35" s="159">
        <f>ROUND(E35*J35,2)</f>
        <v>0</v>
      </c>
      <c r="L35" s="159">
        <v>21</v>
      </c>
      <c r="M35" s="159">
        <f>G35*(1+L35/100)</f>
        <v>0</v>
      </c>
      <c r="N35" s="148">
        <v>3.8000000000000002E-4</v>
      </c>
      <c r="O35" s="148">
        <f>ROUND(E35*N35,5)</f>
        <v>3.8000000000000002E-4</v>
      </c>
      <c r="P35" s="148">
        <v>6.3E-2</v>
      </c>
      <c r="Q35" s="148">
        <f>ROUND(E35*P35,5)</f>
        <v>6.3E-2</v>
      </c>
      <c r="R35" s="148"/>
      <c r="S35" s="148"/>
      <c r="T35" s="149">
        <v>0.155</v>
      </c>
      <c r="U35" s="148">
        <f>ROUND(E35*T35,2)</f>
        <v>0.16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107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>
        <v>14</v>
      </c>
      <c r="B36" s="141" t="s">
        <v>146</v>
      </c>
      <c r="C36" s="178" t="s">
        <v>147</v>
      </c>
      <c r="D36" s="148" t="s">
        <v>127</v>
      </c>
      <c r="E36" s="154">
        <v>1</v>
      </c>
      <c r="F36" s="158"/>
      <c r="G36" s="159">
        <f>ROUND(E36*F36,2)</f>
        <v>0</v>
      </c>
      <c r="H36" s="158"/>
      <c r="I36" s="159">
        <f>ROUND(E36*H36,2)</f>
        <v>0</v>
      </c>
      <c r="J36" s="158"/>
      <c r="K36" s="159">
        <f>ROUND(E36*J36,2)</f>
        <v>0</v>
      </c>
      <c r="L36" s="159">
        <v>21</v>
      </c>
      <c r="M36" s="159">
        <f>G36*(1+L36/100)</f>
        <v>0</v>
      </c>
      <c r="N36" s="148">
        <v>0</v>
      </c>
      <c r="O36" s="148">
        <f>ROUND(E36*N36,5)</f>
        <v>0</v>
      </c>
      <c r="P36" s="148">
        <v>0</v>
      </c>
      <c r="Q36" s="148">
        <f>ROUND(E36*P36,5)</f>
        <v>0</v>
      </c>
      <c r="R36" s="148"/>
      <c r="S36" s="148"/>
      <c r="T36" s="149">
        <v>0</v>
      </c>
      <c r="U36" s="148">
        <f>ROUND(E36*T36,2)</f>
        <v>0</v>
      </c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107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ht="22.5" outlineLevel="1" x14ac:dyDescent="0.2">
      <c r="A37" s="141">
        <v>15</v>
      </c>
      <c r="B37" s="141" t="s">
        <v>148</v>
      </c>
      <c r="C37" s="178" t="s">
        <v>149</v>
      </c>
      <c r="D37" s="148" t="s">
        <v>127</v>
      </c>
      <c r="E37" s="154">
        <v>1</v>
      </c>
      <c r="F37" s="158"/>
      <c r="G37" s="159">
        <f>ROUND(E37*F37,2)</f>
        <v>0</v>
      </c>
      <c r="H37" s="158"/>
      <c r="I37" s="159">
        <f>ROUND(E37*H37,2)</f>
        <v>0</v>
      </c>
      <c r="J37" s="158"/>
      <c r="K37" s="159">
        <f>ROUND(E37*J37,2)</f>
        <v>0</v>
      </c>
      <c r="L37" s="159">
        <v>21</v>
      </c>
      <c r="M37" s="159">
        <f>G37*(1+L37/100)</f>
        <v>0</v>
      </c>
      <c r="N37" s="148">
        <v>0</v>
      </c>
      <c r="O37" s="148">
        <f>ROUND(E37*N37,5)</f>
        <v>0</v>
      </c>
      <c r="P37" s="148">
        <v>0</v>
      </c>
      <c r="Q37" s="148">
        <f>ROUND(E37*P37,5)</f>
        <v>0</v>
      </c>
      <c r="R37" s="148"/>
      <c r="S37" s="148"/>
      <c r="T37" s="149">
        <v>0</v>
      </c>
      <c r="U37" s="148">
        <f>ROUND(E37*T37,2)</f>
        <v>0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107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ht="22.5" outlineLevel="1" x14ac:dyDescent="0.2">
      <c r="A38" s="141">
        <v>16</v>
      </c>
      <c r="B38" s="141" t="s">
        <v>150</v>
      </c>
      <c r="C38" s="178" t="s">
        <v>151</v>
      </c>
      <c r="D38" s="148" t="s">
        <v>127</v>
      </c>
      <c r="E38" s="154">
        <v>1</v>
      </c>
      <c r="F38" s="158"/>
      <c r="G38" s="159">
        <f>ROUND(E38*F38,2)</f>
        <v>0</v>
      </c>
      <c r="H38" s="158"/>
      <c r="I38" s="159">
        <f>ROUND(E38*H38,2)</f>
        <v>0</v>
      </c>
      <c r="J38" s="158"/>
      <c r="K38" s="159">
        <f>ROUND(E38*J38,2)</f>
        <v>0</v>
      </c>
      <c r="L38" s="159">
        <v>21</v>
      </c>
      <c r="M38" s="159">
        <f>G38*(1+L38/100)</f>
        <v>0</v>
      </c>
      <c r="N38" s="148">
        <v>0</v>
      </c>
      <c r="O38" s="148">
        <f>ROUND(E38*N38,5)</f>
        <v>0</v>
      </c>
      <c r="P38" s="148">
        <v>0</v>
      </c>
      <c r="Q38" s="148">
        <f>ROUND(E38*P38,5)</f>
        <v>0</v>
      </c>
      <c r="R38" s="148"/>
      <c r="S38" s="148"/>
      <c r="T38" s="149">
        <v>0</v>
      </c>
      <c r="U38" s="148">
        <f>ROUND(E38*T38,2)</f>
        <v>0</v>
      </c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107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x14ac:dyDescent="0.2">
      <c r="A39" s="142" t="s">
        <v>102</v>
      </c>
      <c r="B39" s="142" t="s">
        <v>67</v>
      </c>
      <c r="C39" s="180" t="s">
        <v>68</v>
      </c>
      <c r="D39" s="151"/>
      <c r="E39" s="156"/>
      <c r="F39" s="160"/>
      <c r="G39" s="160">
        <f>SUMIF(AE40:AE53,"&lt;&gt;NOR",G40:G53)</f>
        <v>0</v>
      </c>
      <c r="H39" s="160"/>
      <c r="I39" s="160">
        <f>SUM(I40:I53)</f>
        <v>0</v>
      </c>
      <c r="J39" s="160"/>
      <c r="K39" s="160">
        <f>SUM(K40:K53)</f>
        <v>0</v>
      </c>
      <c r="L39" s="160"/>
      <c r="M39" s="160">
        <f>SUM(M40:M53)</f>
        <v>0</v>
      </c>
      <c r="N39" s="151"/>
      <c r="O39" s="151">
        <f>SUM(O40:O53)</f>
        <v>0</v>
      </c>
      <c r="P39" s="151"/>
      <c r="Q39" s="151">
        <f>SUM(Q40:Q53)</f>
        <v>0</v>
      </c>
      <c r="R39" s="151"/>
      <c r="S39" s="151"/>
      <c r="T39" s="152"/>
      <c r="U39" s="151">
        <f>SUM(U40:U53)</f>
        <v>429.8</v>
      </c>
      <c r="AE39" t="s">
        <v>103</v>
      </c>
    </row>
    <row r="40" spans="1:60" ht="22.5" outlineLevel="1" x14ac:dyDescent="0.2">
      <c r="A40" s="141">
        <v>17</v>
      </c>
      <c r="B40" s="141" t="s">
        <v>152</v>
      </c>
      <c r="C40" s="178" t="s">
        <v>153</v>
      </c>
      <c r="D40" s="148" t="s">
        <v>154</v>
      </c>
      <c r="E40" s="154">
        <v>174.00784999999999</v>
      </c>
      <c r="F40" s="158"/>
      <c r="G40" s="159">
        <f>ROUND(E40*F40,2)</f>
        <v>0</v>
      </c>
      <c r="H40" s="158"/>
      <c r="I40" s="159">
        <f>ROUND(E40*H40,2)</f>
        <v>0</v>
      </c>
      <c r="J40" s="158"/>
      <c r="K40" s="159">
        <f>ROUND(E40*J40,2)</f>
        <v>0</v>
      </c>
      <c r="L40" s="159">
        <v>21</v>
      </c>
      <c r="M40" s="159">
        <f>G40*(1+L40/100)</f>
        <v>0</v>
      </c>
      <c r="N40" s="148">
        <v>0</v>
      </c>
      <c r="O40" s="148">
        <f>ROUND(E40*N40,5)</f>
        <v>0</v>
      </c>
      <c r="P40" s="148">
        <v>0</v>
      </c>
      <c r="Q40" s="148">
        <f>ROUND(E40*P40,5)</f>
        <v>0</v>
      </c>
      <c r="R40" s="148"/>
      <c r="S40" s="148"/>
      <c r="T40" s="149">
        <v>0.93</v>
      </c>
      <c r="U40" s="148">
        <f>ROUND(E40*T40,2)</f>
        <v>161.83000000000001</v>
      </c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107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41"/>
      <c r="B41" s="141"/>
      <c r="C41" s="179" t="s">
        <v>155</v>
      </c>
      <c r="D41" s="150"/>
      <c r="E41" s="155">
        <v>174.00784999999999</v>
      </c>
      <c r="F41" s="266"/>
      <c r="G41" s="159"/>
      <c r="H41" s="159"/>
      <c r="I41" s="159"/>
      <c r="J41" s="159"/>
      <c r="K41" s="159"/>
      <c r="L41" s="159"/>
      <c r="M41" s="159"/>
      <c r="N41" s="148"/>
      <c r="O41" s="148"/>
      <c r="P41" s="148"/>
      <c r="Q41" s="148"/>
      <c r="R41" s="148"/>
      <c r="S41" s="148"/>
      <c r="T41" s="149"/>
      <c r="U41" s="148"/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109</v>
      </c>
      <c r="AF41" s="140">
        <v>0</v>
      </c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41">
        <v>18</v>
      </c>
      <c r="B42" s="141" t="s">
        <v>156</v>
      </c>
      <c r="C42" s="178" t="s">
        <v>157</v>
      </c>
      <c r="D42" s="148" t="s">
        <v>154</v>
      </c>
      <c r="E42" s="154">
        <v>174.00784999999999</v>
      </c>
      <c r="F42" s="158"/>
      <c r="G42" s="159">
        <f>ROUND(E42*F42,2)</f>
        <v>0</v>
      </c>
      <c r="H42" s="158"/>
      <c r="I42" s="159">
        <f>ROUND(E42*H42,2)</f>
        <v>0</v>
      </c>
      <c r="J42" s="158"/>
      <c r="K42" s="159">
        <f>ROUND(E42*J42,2)</f>
        <v>0</v>
      </c>
      <c r="L42" s="159">
        <v>21</v>
      </c>
      <c r="M42" s="159">
        <f>G42*(1+L42/100)</f>
        <v>0</v>
      </c>
      <c r="N42" s="148">
        <v>0</v>
      </c>
      <c r="O42" s="148">
        <f>ROUND(E42*N42,5)</f>
        <v>0</v>
      </c>
      <c r="P42" s="148">
        <v>0</v>
      </c>
      <c r="Q42" s="148">
        <f>ROUND(E42*P42,5)</f>
        <v>0</v>
      </c>
      <c r="R42" s="148"/>
      <c r="S42" s="148"/>
      <c r="T42" s="149">
        <v>0.49</v>
      </c>
      <c r="U42" s="148">
        <f>ROUND(E42*T42,2)</f>
        <v>85.26</v>
      </c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107</v>
      </c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41"/>
      <c r="B43" s="141"/>
      <c r="C43" s="239" t="s">
        <v>158</v>
      </c>
      <c r="D43" s="240"/>
      <c r="E43" s="241"/>
      <c r="F43" s="242"/>
      <c r="G43" s="243"/>
      <c r="H43" s="159"/>
      <c r="I43" s="159"/>
      <c r="J43" s="159"/>
      <c r="K43" s="159"/>
      <c r="L43" s="159"/>
      <c r="M43" s="159"/>
      <c r="N43" s="148"/>
      <c r="O43" s="148"/>
      <c r="P43" s="148"/>
      <c r="Q43" s="148"/>
      <c r="R43" s="148"/>
      <c r="S43" s="148"/>
      <c r="T43" s="149"/>
      <c r="U43" s="148"/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118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3" t="str">
        <f>C43</f>
        <v>Včetně naložení na dopravní prostředek a složení na skládku, bez poplatku za skládku.</v>
      </c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/>
      <c r="B44" s="141"/>
      <c r="C44" s="179" t="s">
        <v>155</v>
      </c>
      <c r="D44" s="150"/>
      <c r="E44" s="155">
        <v>174.00784999999999</v>
      </c>
      <c r="F44" s="266"/>
      <c r="G44" s="159"/>
      <c r="H44" s="159"/>
      <c r="I44" s="159"/>
      <c r="J44" s="159"/>
      <c r="K44" s="159"/>
      <c r="L44" s="159"/>
      <c r="M44" s="159"/>
      <c r="N44" s="148"/>
      <c r="O44" s="148"/>
      <c r="P44" s="148"/>
      <c r="Q44" s="148"/>
      <c r="R44" s="148"/>
      <c r="S44" s="148"/>
      <c r="T44" s="149"/>
      <c r="U44" s="148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109</v>
      </c>
      <c r="AF44" s="140">
        <v>0</v>
      </c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ht="22.5" outlineLevel="1" x14ac:dyDescent="0.2">
      <c r="A45" s="141">
        <v>19</v>
      </c>
      <c r="B45" s="141" t="s">
        <v>159</v>
      </c>
      <c r="C45" s="178" t="s">
        <v>160</v>
      </c>
      <c r="D45" s="148" t="s">
        <v>154</v>
      </c>
      <c r="E45" s="154">
        <v>1914.08635</v>
      </c>
      <c r="F45" s="158"/>
      <c r="G45" s="159">
        <f>ROUND(E45*F45,2)</f>
        <v>0</v>
      </c>
      <c r="H45" s="158"/>
      <c r="I45" s="159">
        <f>ROUND(E45*H45,2)</f>
        <v>0</v>
      </c>
      <c r="J45" s="158"/>
      <c r="K45" s="159">
        <f>ROUND(E45*J45,2)</f>
        <v>0</v>
      </c>
      <c r="L45" s="159">
        <v>21</v>
      </c>
      <c r="M45" s="159">
        <f>G45*(1+L45/100)</f>
        <v>0</v>
      </c>
      <c r="N45" s="148">
        <v>0</v>
      </c>
      <c r="O45" s="148">
        <f>ROUND(E45*N45,5)</f>
        <v>0</v>
      </c>
      <c r="P45" s="148">
        <v>0</v>
      </c>
      <c r="Q45" s="148">
        <f>ROUND(E45*P45,5)</f>
        <v>0</v>
      </c>
      <c r="R45" s="148"/>
      <c r="S45" s="148"/>
      <c r="T45" s="149">
        <v>0</v>
      </c>
      <c r="U45" s="148">
        <f>ROUND(E45*T45,2)</f>
        <v>0</v>
      </c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107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/>
      <c r="B46" s="141"/>
      <c r="C46" s="179" t="s">
        <v>161</v>
      </c>
      <c r="D46" s="150"/>
      <c r="E46" s="155">
        <v>1914.08635</v>
      </c>
      <c r="F46" s="266"/>
      <c r="G46" s="159"/>
      <c r="H46" s="159"/>
      <c r="I46" s="159"/>
      <c r="J46" s="159"/>
      <c r="K46" s="159"/>
      <c r="L46" s="159"/>
      <c r="M46" s="159"/>
      <c r="N46" s="148"/>
      <c r="O46" s="148"/>
      <c r="P46" s="148"/>
      <c r="Q46" s="148"/>
      <c r="R46" s="148"/>
      <c r="S46" s="148"/>
      <c r="T46" s="149"/>
      <c r="U46" s="148"/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109</v>
      </c>
      <c r="AF46" s="140">
        <v>0</v>
      </c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ht="22.5" outlineLevel="1" x14ac:dyDescent="0.2">
      <c r="A47" s="141">
        <v>20</v>
      </c>
      <c r="B47" s="141" t="s">
        <v>162</v>
      </c>
      <c r="C47" s="178" t="s">
        <v>163</v>
      </c>
      <c r="D47" s="148" t="s">
        <v>154</v>
      </c>
      <c r="E47" s="154">
        <v>174.00784999999999</v>
      </c>
      <c r="F47" s="158"/>
      <c r="G47" s="159">
        <f>ROUND(E47*F47,2)</f>
        <v>0</v>
      </c>
      <c r="H47" s="158"/>
      <c r="I47" s="159">
        <f>ROUND(E47*H47,2)</f>
        <v>0</v>
      </c>
      <c r="J47" s="158"/>
      <c r="K47" s="159">
        <f>ROUND(E47*J47,2)</f>
        <v>0</v>
      </c>
      <c r="L47" s="159">
        <v>21</v>
      </c>
      <c r="M47" s="159">
        <f>G47*(1+L47/100)</f>
        <v>0</v>
      </c>
      <c r="N47" s="148">
        <v>0</v>
      </c>
      <c r="O47" s="148">
        <f>ROUND(E47*N47,5)</f>
        <v>0</v>
      </c>
      <c r="P47" s="148">
        <v>0</v>
      </c>
      <c r="Q47" s="148">
        <f>ROUND(E47*P47,5)</f>
        <v>0</v>
      </c>
      <c r="R47" s="148"/>
      <c r="S47" s="148"/>
      <c r="T47" s="149">
        <v>0.94</v>
      </c>
      <c r="U47" s="148">
        <f>ROUND(E47*T47,2)</f>
        <v>163.57</v>
      </c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107</v>
      </c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41"/>
      <c r="B48" s="141"/>
      <c r="C48" s="179" t="s">
        <v>155</v>
      </c>
      <c r="D48" s="150"/>
      <c r="E48" s="155">
        <v>174.00784999999999</v>
      </c>
      <c r="F48" s="266"/>
      <c r="G48" s="159"/>
      <c r="H48" s="159"/>
      <c r="I48" s="159"/>
      <c r="J48" s="159"/>
      <c r="K48" s="159"/>
      <c r="L48" s="159"/>
      <c r="M48" s="159"/>
      <c r="N48" s="148"/>
      <c r="O48" s="148"/>
      <c r="P48" s="148"/>
      <c r="Q48" s="148"/>
      <c r="R48" s="148"/>
      <c r="S48" s="148"/>
      <c r="T48" s="149"/>
      <c r="U48" s="148"/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109</v>
      </c>
      <c r="AF48" s="140">
        <v>0</v>
      </c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2.5" outlineLevel="1" x14ac:dyDescent="0.2">
      <c r="A49" s="141">
        <v>21</v>
      </c>
      <c r="B49" s="141" t="s">
        <v>164</v>
      </c>
      <c r="C49" s="178" t="s">
        <v>165</v>
      </c>
      <c r="D49" s="148" t="s">
        <v>154</v>
      </c>
      <c r="E49" s="154">
        <v>174.00784999999999</v>
      </c>
      <c r="F49" s="158"/>
      <c r="G49" s="159">
        <f>ROUND(E49*F49,2)</f>
        <v>0</v>
      </c>
      <c r="H49" s="158"/>
      <c r="I49" s="159">
        <f>ROUND(E49*H49,2)</f>
        <v>0</v>
      </c>
      <c r="J49" s="158"/>
      <c r="K49" s="159">
        <f>ROUND(E49*J49,2)</f>
        <v>0</v>
      </c>
      <c r="L49" s="159">
        <v>21</v>
      </c>
      <c r="M49" s="159">
        <f>G49*(1+L49/100)</f>
        <v>0</v>
      </c>
      <c r="N49" s="148">
        <v>0</v>
      </c>
      <c r="O49" s="148">
        <f>ROUND(E49*N49,5)</f>
        <v>0</v>
      </c>
      <c r="P49" s="148">
        <v>0</v>
      </c>
      <c r="Q49" s="148">
        <f>ROUND(E49*P49,5)</f>
        <v>0</v>
      </c>
      <c r="R49" s="148"/>
      <c r="S49" s="148"/>
      <c r="T49" s="149">
        <v>0.11</v>
      </c>
      <c r="U49" s="148">
        <f>ROUND(E49*T49,2)</f>
        <v>19.14</v>
      </c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107</v>
      </c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41"/>
      <c r="B50" s="141"/>
      <c r="C50" s="179" t="s">
        <v>155</v>
      </c>
      <c r="D50" s="150"/>
      <c r="E50" s="155">
        <v>174.00784999999999</v>
      </c>
      <c r="F50" s="266"/>
      <c r="G50" s="159"/>
      <c r="H50" s="159"/>
      <c r="I50" s="159"/>
      <c r="J50" s="159"/>
      <c r="K50" s="159"/>
      <c r="L50" s="159"/>
      <c r="M50" s="159"/>
      <c r="N50" s="148"/>
      <c r="O50" s="148"/>
      <c r="P50" s="148"/>
      <c r="Q50" s="148"/>
      <c r="R50" s="148"/>
      <c r="S50" s="148"/>
      <c r="T50" s="149"/>
      <c r="U50" s="148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109</v>
      </c>
      <c r="AF50" s="140">
        <v>0</v>
      </c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41">
        <v>22</v>
      </c>
      <c r="B51" s="141" t="s">
        <v>166</v>
      </c>
      <c r="C51" s="178" t="s">
        <v>167</v>
      </c>
      <c r="D51" s="148" t="s">
        <v>154</v>
      </c>
      <c r="E51" s="154">
        <v>174.00784999999999</v>
      </c>
      <c r="F51" s="158"/>
      <c r="G51" s="159">
        <f>ROUND(E51*F51,2)</f>
        <v>0</v>
      </c>
      <c r="H51" s="158"/>
      <c r="I51" s="159">
        <f>ROUND(E51*H51,2)</f>
        <v>0</v>
      </c>
      <c r="J51" s="158"/>
      <c r="K51" s="159">
        <f>ROUND(E51*J51,2)</f>
        <v>0</v>
      </c>
      <c r="L51" s="159">
        <v>21</v>
      </c>
      <c r="M51" s="159">
        <f>G51*(1+L51/100)</f>
        <v>0</v>
      </c>
      <c r="N51" s="148">
        <v>0</v>
      </c>
      <c r="O51" s="148">
        <f>ROUND(E51*N51,5)</f>
        <v>0</v>
      </c>
      <c r="P51" s="148">
        <v>0</v>
      </c>
      <c r="Q51" s="148">
        <f>ROUND(E51*P51,5)</f>
        <v>0</v>
      </c>
      <c r="R51" s="148"/>
      <c r="S51" s="148"/>
      <c r="T51" s="149">
        <v>0</v>
      </c>
      <c r="U51" s="148">
        <f>ROUND(E51*T51,2)</f>
        <v>0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107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41"/>
      <c r="B52" s="141"/>
      <c r="C52" s="179" t="s">
        <v>168</v>
      </c>
      <c r="D52" s="150"/>
      <c r="E52" s="155">
        <v>154.58510000000001</v>
      </c>
      <c r="F52" s="266"/>
      <c r="G52" s="159"/>
      <c r="H52" s="159"/>
      <c r="I52" s="159"/>
      <c r="J52" s="159"/>
      <c r="K52" s="159"/>
      <c r="L52" s="159"/>
      <c r="M52" s="159"/>
      <c r="N52" s="148"/>
      <c r="O52" s="148"/>
      <c r="P52" s="148"/>
      <c r="Q52" s="148"/>
      <c r="R52" s="148"/>
      <c r="S52" s="148"/>
      <c r="T52" s="149"/>
      <c r="U52" s="148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109</v>
      </c>
      <c r="AF52" s="140">
        <v>0</v>
      </c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41"/>
      <c r="B53" s="141"/>
      <c r="C53" s="179" t="s">
        <v>169</v>
      </c>
      <c r="D53" s="150"/>
      <c r="E53" s="155">
        <v>19.422750000000001</v>
      </c>
      <c r="F53" s="266"/>
      <c r="G53" s="159"/>
      <c r="H53" s="159"/>
      <c r="I53" s="159"/>
      <c r="J53" s="159"/>
      <c r="K53" s="159"/>
      <c r="L53" s="159"/>
      <c r="M53" s="159"/>
      <c r="N53" s="148"/>
      <c r="O53" s="148"/>
      <c r="P53" s="148"/>
      <c r="Q53" s="148"/>
      <c r="R53" s="148"/>
      <c r="S53" s="148"/>
      <c r="T53" s="149"/>
      <c r="U53" s="148"/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109</v>
      </c>
      <c r="AF53" s="140">
        <v>0</v>
      </c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x14ac:dyDescent="0.2">
      <c r="A54" s="142" t="s">
        <v>102</v>
      </c>
      <c r="B54" s="142" t="s">
        <v>69</v>
      </c>
      <c r="C54" s="180" t="s">
        <v>70</v>
      </c>
      <c r="D54" s="151"/>
      <c r="E54" s="156"/>
      <c r="F54" s="160"/>
      <c r="G54" s="160">
        <f>SUMIF(AE55:AE73,"&lt;&gt;NOR",G55:G73)</f>
        <v>0</v>
      </c>
      <c r="H54" s="160"/>
      <c r="I54" s="160">
        <f>SUM(I55:I73)</f>
        <v>0</v>
      </c>
      <c r="J54" s="160"/>
      <c r="K54" s="160">
        <f>SUM(K55:K73)</f>
        <v>0</v>
      </c>
      <c r="L54" s="160"/>
      <c r="M54" s="160">
        <f>SUM(M55:M73)</f>
        <v>0</v>
      </c>
      <c r="N54" s="151"/>
      <c r="O54" s="151">
        <f>SUM(O55:O73)</f>
        <v>0.70431999999999995</v>
      </c>
      <c r="P54" s="151"/>
      <c r="Q54" s="151">
        <f>SUM(Q55:Q73)</f>
        <v>456.13330999999999</v>
      </c>
      <c r="R54" s="151"/>
      <c r="S54" s="151"/>
      <c r="T54" s="152"/>
      <c r="U54" s="151">
        <f>SUM(U55:U73)</f>
        <v>1672.65</v>
      </c>
      <c r="AE54" t="s">
        <v>103</v>
      </c>
    </row>
    <row r="55" spans="1:60" outlineLevel="1" x14ac:dyDescent="0.2">
      <c r="A55" s="141">
        <v>23</v>
      </c>
      <c r="B55" s="141" t="s">
        <v>170</v>
      </c>
      <c r="C55" s="178" t="s">
        <v>171</v>
      </c>
      <c r="D55" s="148" t="s">
        <v>154</v>
      </c>
      <c r="E55" s="154">
        <v>670.78427999999997</v>
      </c>
      <c r="F55" s="158"/>
      <c r="G55" s="159">
        <f>ROUND(E55*F55,2)</f>
        <v>0</v>
      </c>
      <c r="H55" s="158"/>
      <c r="I55" s="159">
        <f>ROUND(E55*H55,2)</f>
        <v>0</v>
      </c>
      <c r="J55" s="158"/>
      <c r="K55" s="159">
        <f>ROUND(E55*J55,2)</f>
        <v>0</v>
      </c>
      <c r="L55" s="159">
        <v>21</v>
      </c>
      <c r="M55" s="159">
        <f>G55*(1+L55/100)</f>
        <v>0</v>
      </c>
      <c r="N55" s="148">
        <v>0</v>
      </c>
      <c r="O55" s="148">
        <f>ROUND(E55*N55,5)</f>
        <v>0</v>
      </c>
      <c r="P55" s="148">
        <v>0</v>
      </c>
      <c r="Q55" s="148">
        <f>ROUND(E55*P55,5)</f>
        <v>0</v>
      </c>
      <c r="R55" s="148"/>
      <c r="S55" s="148"/>
      <c r="T55" s="149">
        <v>0.1</v>
      </c>
      <c r="U55" s="148">
        <f>ROUND(E55*T55,2)</f>
        <v>67.08</v>
      </c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107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41"/>
      <c r="B56" s="141"/>
      <c r="C56" s="239" t="s">
        <v>172</v>
      </c>
      <c r="D56" s="240"/>
      <c r="E56" s="241"/>
      <c r="F56" s="242"/>
      <c r="G56" s="243"/>
      <c r="H56" s="159"/>
      <c r="I56" s="159"/>
      <c r="J56" s="159"/>
      <c r="K56" s="159"/>
      <c r="L56" s="159"/>
      <c r="M56" s="159"/>
      <c r="N56" s="148"/>
      <c r="O56" s="148"/>
      <c r="P56" s="148"/>
      <c r="Q56" s="148"/>
      <c r="R56" s="148"/>
      <c r="S56" s="148"/>
      <c r="T56" s="149"/>
      <c r="U56" s="148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118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3" t="str">
        <f>C56</f>
        <v>pro vodorovnou dopravu</v>
      </c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/>
      <c r="B57" s="141"/>
      <c r="C57" s="239" t="s">
        <v>173</v>
      </c>
      <c r="D57" s="240"/>
      <c r="E57" s="241"/>
      <c r="F57" s="242"/>
      <c r="G57" s="243"/>
      <c r="H57" s="159"/>
      <c r="I57" s="159"/>
      <c r="J57" s="159"/>
      <c r="K57" s="159"/>
      <c r="L57" s="159"/>
      <c r="M57" s="159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118</v>
      </c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3" t="str">
        <f>C57</f>
        <v>Demontážní hmotnosti z položek s pořadovými čísly: :</v>
      </c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/>
      <c r="B58" s="141"/>
      <c r="C58" s="239" t="s">
        <v>174</v>
      </c>
      <c r="D58" s="240"/>
      <c r="E58" s="241"/>
      <c r="F58" s="242"/>
      <c r="G58" s="243"/>
      <c r="H58" s="159"/>
      <c r="I58" s="159"/>
      <c r="J58" s="159"/>
      <c r="K58" s="159"/>
      <c r="L58" s="159"/>
      <c r="M58" s="159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118</v>
      </c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3" t="str">
        <f>C58</f>
        <v>1,2,3,4, :</v>
      </c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/>
      <c r="B59" s="141"/>
      <c r="C59" s="179" t="s">
        <v>175</v>
      </c>
      <c r="D59" s="150"/>
      <c r="E59" s="155">
        <v>670.78427999999997</v>
      </c>
      <c r="F59" s="159"/>
      <c r="G59" s="159"/>
      <c r="H59" s="159"/>
      <c r="I59" s="159"/>
      <c r="J59" s="159"/>
      <c r="K59" s="159"/>
      <c r="L59" s="159"/>
      <c r="M59" s="159"/>
      <c r="N59" s="148"/>
      <c r="O59" s="148"/>
      <c r="P59" s="148"/>
      <c r="Q59" s="148"/>
      <c r="R59" s="148"/>
      <c r="S59" s="148"/>
      <c r="T59" s="149"/>
      <c r="U59" s="148"/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109</v>
      </c>
      <c r="AF59" s="140">
        <v>0</v>
      </c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ht="22.5" outlineLevel="1" x14ac:dyDescent="0.2">
      <c r="A60" s="141">
        <v>24</v>
      </c>
      <c r="B60" s="141" t="s">
        <v>176</v>
      </c>
      <c r="C60" s="178" t="s">
        <v>177</v>
      </c>
      <c r="D60" s="148" t="s">
        <v>106</v>
      </c>
      <c r="E60" s="154">
        <v>670.78427999999997</v>
      </c>
      <c r="F60" s="158"/>
      <c r="G60" s="159">
        <f>ROUND(E60*F60,2)</f>
        <v>0</v>
      </c>
      <c r="H60" s="158"/>
      <c r="I60" s="159">
        <f>ROUND(E60*H60,2)</f>
        <v>0</v>
      </c>
      <c r="J60" s="158"/>
      <c r="K60" s="159">
        <f>ROUND(E60*J60,2)</f>
        <v>0</v>
      </c>
      <c r="L60" s="159">
        <v>21</v>
      </c>
      <c r="M60" s="159">
        <f>G60*(1+L60/100)</f>
        <v>0</v>
      </c>
      <c r="N60" s="148">
        <v>1.0499999999999999E-3</v>
      </c>
      <c r="O60" s="148">
        <f>ROUND(E60*N60,5)</f>
        <v>0.70431999999999995</v>
      </c>
      <c r="P60" s="148">
        <v>0.68</v>
      </c>
      <c r="Q60" s="148">
        <f>ROUND(E60*P60,5)</f>
        <v>456.13330999999999</v>
      </c>
      <c r="R60" s="148"/>
      <c r="S60" s="148"/>
      <c r="T60" s="149">
        <v>2.355</v>
      </c>
      <c r="U60" s="148">
        <f>ROUND(E60*T60,2)</f>
        <v>1579.7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107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41"/>
      <c r="B61" s="141"/>
      <c r="C61" s="239" t="s">
        <v>178</v>
      </c>
      <c r="D61" s="240"/>
      <c r="E61" s="241"/>
      <c r="F61" s="242"/>
      <c r="G61" s="243"/>
      <c r="H61" s="159"/>
      <c r="I61" s="159"/>
      <c r="J61" s="159"/>
      <c r="K61" s="159"/>
      <c r="L61" s="159"/>
      <c r="M61" s="159"/>
      <c r="N61" s="148"/>
      <c r="O61" s="148"/>
      <c r="P61" s="148"/>
      <c r="Q61" s="148"/>
      <c r="R61" s="148"/>
      <c r="S61" s="148"/>
      <c r="T61" s="149"/>
      <c r="U61" s="148"/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118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3" t="str">
        <f>C61</f>
        <v>Budovy výšky do 35 m.</v>
      </c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/>
      <c r="B62" s="141"/>
      <c r="C62" s="181" t="s">
        <v>179</v>
      </c>
      <c r="D62" s="153"/>
      <c r="E62" s="157"/>
      <c r="F62" s="266"/>
      <c r="G62" s="159"/>
      <c r="H62" s="159"/>
      <c r="I62" s="159"/>
      <c r="J62" s="159"/>
      <c r="K62" s="159"/>
      <c r="L62" s="159"/>
      <c r="M62" s="159"/>
      <c r="N62" s="148"/>
      <c r="O62" s="148"/>
      <c r="P62" s="148"/>
      <c r="Q62" s="148"/>
      <c r="R62" s="148"/>
      <c r="S62" s="148"/>
      <c r="T62" s="149"/>
      <c r="U62" s="148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109</v>
      </c>
      <c r="AF62" s="140">
        <v>2</v>
      </c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ht="33.75" outlineLevel="1" x14ac:dyDescent="0.2">
      <c r="A63" s="141"/>
      <c r="B63" s="141"/>
      <c r="C63" s="182" t="s">
        <v>180</v>
      </c>
      <c r="D63" s="153"/>
      <c r="E63" s="157"/>
      <c r="F63" s="266"/>
      <c r="G63" s="159"/>
      <c r="H63" s="159"/>
      <c r="I63" s="159"/>
      <c r="J63" s="159"/>
      <c r="K63" s="159"/>
      <c r="L63" s="159"/>
      <c r="M63" s="159"/>
      <c r="N63" s="148"/>
      <c r="O63" s="148"/>
      <c r="P63" s="148"/>
      <c r="Q63" s="148"/>
      <c r="R63" s="148"/>
      <c r="S63" s="148"/>
      <c r="T63" s="149"/>
      <c r="U63" s="148"/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109</v>
      </c>
      <c r="AF63" s="140">
        <v>2</v>
      </c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41"/>
      <c r="B64" s="141"/>
      <c r="C64" s="181" t="s">
        <v>181</v>
      </c>
      <c r="D64" s="153"/>
      <c r="E64" s="157"/>
      <c r="F64" s="266"/>
      <c r="G64" s="159"/>
      <c r="H64" s="159"/>
      <c r="I64" s="159"/>
      <c r="J64" s="159"/>
      <c r="K64" s="159"/>
      <c r="L64" s="159"/>
      <c r="M64" s="159"/>
      <c r="N64" s="148"/>
      <c r="O64" s="148"/>
      <c r="P64" s="148"/>
      <c r="Q64" s="148"/>
      <c r="R64" s="148"/>
      <c r="S64" s="148"/>
      <c r="T64" s="149"/>
      <c r="U64" s="148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109</v>
      </c>
      <c r="AF64" s="140">
        <v>0</v>
      </c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ht="33.75" outlineLevel="1" x14ac:dyDescent="0.2">
      <c r="A65" s="141"/>
      <c r="B65" s="141"/>
      <c r="C65" s="179" t="s">
        <v>182</v>
      </c>
      <c r="D65" s="150"/>
      <c r="E65" s="155">
        <v>428.86324999999999</v>
      </c>
      <c r="F65" s="266"/>
      <c r="G65" s="159"/>
      <c r="H65" s="159"/>
      <c r="I65" s="159"/>
      <c r="J65" s="159"/>
      <c r="K65" s="159"/>
      <c r="L65" s="159"/>
      <c r="M65" s="159"/>
      <c r="N65" s="148"/>
      <c r="O65" s="148"/>
      <c r="P65" s="148"/>
      <c r="Q65" s="148"/>
      <c r="R65" s="148"/>
      <c r="S65" s="148"/>
      <c r="T65" s="149"/>
      <c r="U65" s="148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109</v>
      </c>
      <c r="AF65" s="140">
        <v>0</v>
      </c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ht="33.75" outlineLevel="1" x14ac:dyDescent="0.2">
      <c r="A66" s="141"/>
      <c r="B66" s="141"/>
      <c r="C66" s="179" t="s">
        <v>183</v>
      </c>
      <c r="D66" s="150"/>
      <c r="E66" s="155">
        <v>232.23883000000001</v>
      </c>
      <c r="F66" s="266"/>
      <c r="G66" s="159"/>
      <c r="H66" s="159"/>
      <c r="I66" s="159"/>
      <c r="J66" s="159"/>
      <c r="K66" s="159"/>
      <c r="L66" s="159"/>
      <c r="M66" s="159"/>
      <c r="N66" s="148"/>
      <c r="O66" s="148"/>
      <c r="P66" s="148"/>
      <c r="Q66" s="148"/>
      <c r="R66" s="148"/>
      <c r="S66" s="148"/>
      <c r="T66" s="149"/>
      <c r="U66" s="148"/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109</v>
      </c>
      <c r="AF66" s="140">
        <v>0</v>
      </c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41"/>
      <c r="B67" s="141"/>
      <c r="C67" s="179" t="s">
        <v>184</v>
      </c>
      <c r="D67" s="150"/>
      <c r="E67" s="155">
        <v>9.6821999999999999</v>
      </c>
      <c r="F67" s="266"/>
      <c r="G67" s="159"/>
      <c r="H67" s="159"/>
      <c r="I67" s="159"/>
      <c r="J67" s="159"/>
      <c r="K67" s="159"/>
      <c r="L67" s="159"/>
      <c r="M67" s="159"/>
      <c r="N67" s="148"/>
      <c r="O67" s="148"/>
      <c r="P67" s="148"/>
      <c r="Q67" s="148"/>
      <c r="R67" s="148"/>
      <c r="S67" s="148"/>
      <c r="T67" s="149"/>
      <c r="U67" s="148"/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109</v>
      </c>
      <c r="AF67" s="140">
        <v>0</v>
      </c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>
        <v>25</v>
      </c>
      <c r="B68" s="141" t="s">
        <v>166</v>
      </c>
      <c r="C68" s="178" t="s">
        <v>167</v>
      </c>
      <c r="D68" s="148" t="s">
        <v>154</v>
      </c>
      <c r="E68" s="154">
        <v>670.78427999999997</v>
      </c>
      <c r="F68" s="158"/>
      <c r="G68" s="159">
        <f>ROUND(E68*F68,2)</f>
        <v>0</v>
      </c>
      <c r="H68" s="158"/>
      <c r="I68" s="159">
        <f>ROUND(E68*H68,2)</f>
        <v>0</v>
      </c>
      <c r="J68" s="158"/>
      <c r="K68" s="159">
        <f>ROUND(E68*J68,2)</f>
        <v>0</v>
      </c>
      <c r="L68" s="159">
        <v>21</v>
      </c>
      <c r="M68" s="159">
        <f>G68*(1+L68/100)</f>
        <v>0</v>
      </c>
      <c r="N68" s="148">
        <v>0</v>
      </c>
      <c r="O68" s="148">
        <f>ROUND(E68*N68,5)</f>
        <v>0</v>
      </c>
      <c r="P68" s="148">
        <v>0</v>
      </c>
      <c r="Q68" s="148">
        <f>ROUND(E68*P68,5)</f>
        <v>0</v>
      </c>
      <c r="R68" s="148"/>
      <c r="S68" s="148"/>
      <c r="T68" s="149">
        <v>0</v>
      </c>
      <c r="U68" s="148">
        <f>ROUND(E68*T68,2)</f>
        <v>0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107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41"/>
      <c r="B69" s="141"/>
      <c r="C69" s="179" t="s">
        <v>175</v>
      </c>
      <c r="D69" s="150"/>
      <c r="E69" s="155">
        <v>670.78427999999997</v>
      </c>
      <c r="F69" s="266"/>
      <c r="G69" s="159"/>
      <c r="H69" s="159"/>
      <c r="I69" s="159"/>
      <c r="J69" s="159"/>
      <c r="K69" s="159"/>
      <c r="L69" s="159"/>
      <c r="M69" s="159"/>
      <c r="N69" s="148"/>
      <c r="O69" s="148"/>
      <c r="P69" s="148"/>
      <c r="Q69" s="148"/>
      <c r="R69" s="148"/>
      <c r="S69" s="148"/>
      <c r="T69" s="149"/>
      <c r="U69" s="148"/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109</v>
      </c>
      <c r="AF69" s="140">
        <v>0</v>
      </c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>
        <v>26</v>
      </c>
      <c r="B70" s="141" t="s">
        <v>185</v>
      </c>
      <c r="C70" s="178" t="s">
        <v>186</v>
      </c>
      <c r="D70" s="148" t="s">
        <v>154</v>
      </c>
      <c r="E70" s="154">
        <v>670.78427999999997</v>
      </c>
      <c r="F70" s="158"/>
      <c r="G70" s="159">
        <f>ROUND(E70*F70,2)</f>
        <v>0</v>
      </c>
      <c r="H70" s="158"/>
      <c r="I70" s="159">
        <f>ROUND(E70*H70,2)</f>
        <v>0</v>
      </c>
      <c r="J70" s="158"/>
      <c r="K70" s="159">
        <f>ROUND(E70*J70,2)</f>
        <v>0</v>
      </c>
      <c r="L70" s="159">
        <v>21</v>
      </c>
      <c r="M70" s="159">
        <f>G70*(1+L70/100)</f>
        <v>0</v>
      </c>
      <c r="N70" s="148">
        <v>0</v>
      </c>
      <c r="O70" s="148">
        <f>ROUND(E70*N70,5)</f>
        <v>0</v>
      </c>
      <c r="P70" s="148">
        <v>0</v>
      </c>
      <c r="Q70" s="148">
        <f>ROUND(E70*P70,5)</f>
        <v>0</v>
      </c>
      <c r="R70" s="148"/>
      <c r="S70" s="148"/>
      <c r="T70" s="149">
        <v>0.01</v>
      </c>
      <c r="U70" s="148">
        <f>ROUND(E70*T70,2)</f>
        <v>6.71</v>
      </c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107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/>
      <c r="B71" s="141"/>
      <c r="C71" s="179" t="s">
        <v>175</v>
      </c>
      <c r="D71" s="150"/>
      <c r="E71" s="155">
        <v>670.78427999999997</v>
      </c>
      <c r="F71" s="266"/>
      <c r="G71" s="159"/>
      <c r="H71" s="159"/>
      <c r="I71" s="159"/>
      <c r="J71" s="159"/>
      <c r="K71" s="159"/>
      <c r="L71" s="159"/>
      <c r="M71" s="159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109</v>
      </c>
      <c r="AF71" s="140">
        <v>0</v>
      </c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41">
        <v>27</v>
      </c>
      <c r="B72" s="141" t="s">
        <v>187</v>
      </c>
      <c r="C72" s="178" t="s">
        <v>188</v>
      </c>
      <c r="D72" s="148" t="s">
        <v>154</v>
      </c>
      <c r="E72" s="154">
        <v>456.19630999999998</v>
      </c>
      <c r="F72" s="158"/>
      <c r="G72" s="159">
        <f>ROUND(E72*F72,2)</f>
        <v>0</v>
      </c>
      <c r="H72" s="158"/>
      <c r="I72" s="159">
        <f>ROUND(E72*H72,2)</f>
        <v>0</v>
      </c>
      <c r="J72" s="158"/>
      <c r="K72" s="159">
        <f>ROUND(E72*J72,2)</f>
        <v>0</v>
      </c>
      <c r="L72" s="159">
        <v>21</v>
      </c>
      <c r="M72" s="159">
        <f>G72*(1+L72/100)</f>
        <v>0</v>
      </c>
      <c r="N72" s="148">
        <v>0</v>
      </c>
      <c r="O72" s="148">
        <f>ROUND(E72*N72,5)</f>
        <v>0</v>
      </c>
      <c r="P72" s="148">
        <v>0</v>
      </c>
      <c r="Q72" s="148">
        <f>ROUND(E72*P72,5)</f>
        <v>0</v>
      </c>
      <c r="R72" s="148"/>
      <c r="S72" s="148"/>
      <c r="T72" s="149">
        <v>4.2000000000000003E-2</v>
      </c>
      <c r="U72" s="148">
        <f>ROUND(E72*T72,2)</f>
        <v>19.16</v>
      </c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107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141">
        <v>28</v>
      </c>
      <c r="B73" s="141" t="s">
        <v>189</v>
      </c>
      <c r="C73" s="178" t="s">
        <v>190</v>
      </c>
      <c r="D73" s="148" t="s">
        <v>154</v>
      </c>
      <c r="E73" s="154">
        <v>2737.1778599999998</v>
      </c>
      <c r="F73" s="158"/>
      <c r="G73" s="159">
        <f>ROUND(E73*F73,2)</f>
        <v>0</v>
      </c>
      <c r="H73" s="158"/>
      <c r="I73" s="159">
        <f>ROUND(E73*H73,2)</f>
        <v>0</v>
      </c>
      <c r="J73" s="158"/>
      <c r="K73" s="159">
        <f>ROUND(E73*J73,2)</f>
        <v>0</v>
      </c>
      <c r="L73" s="159">
        <v>21</v>
      </c>
      <c r="M73" s="159">
        <f>G73*(1+L73/100)</f>
        <v>0</v>
      </c>
      <c r="N73" s="148">
        <v>0</v>
      </c>
      <c r="O73" s="148">
        <f>ROUND(E73*N73,5)</f>
        <v>0</v>
      </c>
      <c r="P73" s="148">
        <v>0</v>
      </c>
      <c r="Q73" s="148">
        <f>ROUND(E73*P73,5)</f>
        <v>0</v>
      </c>
      <c r="R73" s="148"/>
      <c r="S73" s="148"/>
      <c r="T73" s="149">
        <v>0</v>
      </c>
      <c r="U73" s="148">
        <f>ROUND(E73*T73,2)</f>
        <v>0</v>
      </c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107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x14ac:dyDescent="0.2">
      <c r="A74" s="142" t="s">
        <v>102</v>
      </c>
      <c r="B74" s="142" t="s">
        <v>71</v>
      </c>
      <c r="C74" s="180" t="s">
        <v>72</v>
      </c>
      <c r="D74" s="151"/>
      <c r="E74" s="156"/>
      <c r="F74" s="160"/>
      <c r="G74" s="160">
        <f>SUMIF(AE75:AE75,"&lt;&gt;NOR",G75:G75)</f>
        <v>0</v>
      </c>
      <c r="H74" s="160"/>
      <c r="I74" s="160">
        <f>SUM(I75:I75)</f>
        <v>0</v>
      </c>
      <c r="J74" s="160"/>
      <c r="K74" s="160">
        <f>SUM(K75:K75)</f>
        <v>0</v>
      </c>
      <c r="L74" s="160"/>
      <c r="M74" s="160">
        <f>SUM(M75:M75)</f>
        <v>0</v>
      </c>
      <c r="N74" s="151"/>
      <c r="O74" s="151">
        <f>SUM(O75:O75)</f>
        <v>0</v>
      </c>
      <c r="P74" s="151"/>
      <c r="Q74" s="151">
        <f>SUM(Q75:Q75)</f>
        <v>0</v>
      </c>
      <c r="R74" s="151"/>
      <c r="S74" s="151"/>
      <c r="T74" s="152"/>
      <c r="U74" s="151">
        <f>SUM(U75:U75)</f>
        <v>526.44000000000005</v>
      </c>
      <c r="AE74" t="s">
        <v>103</v>
      </c>
    </row>
    <row r="75" spans="1:60" outlineLevel="1" x14ac:dyDescent="0.2">
      <c r="A75" s="141">
        <v>29</v>
      </c>
      <c r="B75" s="141" t="s">
        <v>191</v>
      </c>
      <c r="C75" s="178" t="s">
        <v>192</v>
      </c>
      <c r="D75" s="148" t="s">
        <v>154</v>
      </c>
      <c r="E75" s="154">
        <v>183.3022</v>
      </c>
      <c r="F75" s="158"/>
      <c r="G75" s="159">
        <f>ROUND(E75*F75,2)</f>
        <v>0</v>
      </c>
      <c r="H75" s="158"/>
      <c r="I75" s="159">
        <f>ROUND(E75*H75,2)</f>
        <v>0</v>
      </c>
      <c r="J75" s="158"/>
      <c r="K75" s="159">
        <f>ROUND(E75*J75,2)</f>
        <v>0</v>
      </c>
      <c r="L75" s="159">
        <v>21</v>
      </c>
      <c r="M75" s="159">
        <f>G75*(1+L75/100)</f>
        <v>0</v>
      </c>
      <c r="N75" s="148">
        <v>0</v>
      </c>
      <c r="O75" s="148">
        <f>ROUND(E75*N75,5)</f>
        <v>0</v>
      </c>
      <c r="P75" s="148">
        <v>0</v>
      </c>
      <c r="Q75" s="148">
        <f>ROUND(E75*P75,5)</f>
        <v>0</v>
      </c>
      <c r="R75" s="148"/>
      <c r="S75" s="148"/>
      <c r="T75" s="149">
        <v>2.8719999999999999</v>
      </c>
      <c r="U75" s="148">
        <f>ROUND(E75*T75,2)</f>
        <v>526.44000000000005</v>
      </c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107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x14ac:dyDescent="0.2">
      <c r="A76" s="142" t="s">
        <v>102</v>
      </c>
      <c r="B76" s="142" t="s">
        <v>73</v>
      </c>
      <c r="C76" s="180" t="s">
        <v>27</v>
      </c>
      <c r="D76" s="151"/>
      <c r="E76" s="156"/>
      <c r="F76" s="160"/>
      <c r="G76" s="160">
        <f>SUMIF(AE77:AE79,"&lt;&gt;NOR",G77:G79)</f>
        <v>0</v>
      </c>
      <c r="H76" s="160"/>
      <c r="I76" s="160">
        <f>SUM(I77:I79)</f>
        <v>0</v>
      </c>
      <c r="J76" s="160"/>
      <c r="K76" s="160">
        <f>SUM(K77:K79)</f>
        <v>0</v>
      </c>
      <c r="L76" s="160"/>
      <c r="M76" s="160">
        <f>SUM(M77:M79)</f>
        <v>0</v>
      </c>
      <c r="N76" s="151"/>
      <c r="O76" s="151">
        <f>SUM(O77:O79)</f>
        <v>1.405E-2</v>
      </c>
      <c r="P76" s="151"/>
      <c r="Q76" s="151">
        <f>SUM(Q77:Q79)</f>
        <v>0</v>
      </c>
      <c r="R76" s="151"/>
      <c r="S76" s="151"/>
      <c r="T76" s="152"/>
      <c r="U76" s="151">
        <f>SUM(U77:U79)</f>
        <v>3.21</v>
      </c>
      <c r="AE76" t="s">
        <v>103</v>
      </c>
    </row>
    <row r="77" spans="1:60" outlineLevel="1" x14ac:dyDescent="0.2">
      <c r="A77" s="141">
        <v>30</v>
      </c>
      <c r="B77" s="141" t="s">
        <v>193</v>
      </c>
      <c r="C77" s="178" t="s">
        <v>194</v>
      </c>
      <c r="D77" s="148" t="s">
        <v>195</v>
      </c>
      <c r="E77" s="154">
        <v>1</v>
      </c>
      <c r="F77" s="158"/>
      <c r="G77" s="159">
        <f>ROUND(E77*F77,2)</f>
        <v>0</v>
      </c>
      <c r="H77" s="158"/>
      <c r="I77" s="159">
        <f>ROUND(E77*H77,2)</f>
        <v>0</v>
      </c>
      <c r="J77" s="158"/>
      <c r="K77" s="159">
        <f>ROUND(E77*J77,2)</f>
        <v>0</v>
      </c>
      <c r="L77" s="159">
        <v>21</v>
      </c>
      <c r="M77" s="159">
        <f>G77*(1+L77/100)</f>
        <v>0</v>
      </c>
      <c r="N77" s="148">
        <v>0</v>
      </c>
      <c r="O77" s="148">
        <f>ROUND(E77*N77,5)</f>
        <v>0</v>
      </c>
      <c r="P77" s="148">
        <v>0</v>
      </c>
      <c r="Q77" s="148">
        <f>ROUND(E77*P77,5)</f>
        <v>0</v>
      </c>
      <c r="R77" s="148"/>
      <c r="S77" s="148"/>
      <c r="T77" s="149">
        <v>0</v>
      </c>
      <c r="U77" s="148">
        <f>ROUND(E77*T77,2)</f>
        <v>0</v>
      </c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107</v>
      </c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ht="45" outlineLevel="1" x14ac:dyDescent="0.2">
      <c r="A78" s="141"/>
      <c r="B78" s="141"/>
      <c r="C78" s="239" t="s">
        <v>196</v>
      </c>
      <c r="D78" s="240"/>
      <c r="E78" s="241"/>
      <c r="F78" s="242"/>
      <c r="G78" s="243"/>
      <c r="H78" s="159"/>
      <c r="I78" s="159"/>
      <c r="J78" s="159"/>
      <c r="K78" s="159"/>
      <c r="L78" s="159"/>
      <c r="M78" s="159"/>
      <c r="N78" s="148"/>
      <c r="O78" s="148"/>
      <c r="P78" s="148"/>
      <c r="Q78" s="148"/>
      <c r="R78" s="148"/>
      <c r="S78" s="148"/>
      <c r="T78" s="149"/>
      <c r="U78" s="148"/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118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3" t="str">
        <f>C78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41">
        <v>31</v>
      </c>
      <c r="B79" s="141" t="s">
        <v>197</v>
      </c>
      <c r="C79" s="178" t="s">
        <v>198</v>
      </c>
      <c r="D79" s="148" t="s">
        <v>127</v>
      </c>
      <c r="E79" s="154">
        <v>1</v>
      </c>
      <c r="F79" s="158"/>
      <c r="G79" s="159">
        <f>ROUND(E79*F79,2)</f>
        <v>0</v>
      </c>
      <c r="H79" s="158"/>
      <c r="I79" s="159">
        <f>ROUND(E79*H79,2)</f>
        <v>0</v>
      </c>
      <c r="J79" s="158"/>
      <c r="K79" s="159">
        <f>ROUND(E79*J79,2)</f>
        <v>0</v>
      </c>
      <c r="L79" s="159">
        <v>21</v>
      </c>
      <c r="M79" s="159">
        <f>G79*(1+L79/100)</f>
        <v>0</v>
      </c>
      <c r="N79" s="148">
        <v>1.405E-2</v>
      </c>
      <c r="O79" s="148">
        <f>ROUND(E79*N79,5)</f>
        <v>1.405E-2</v>
      </c>
      <c r="P79" s="148">
        <v>0</v>
      </c>
      <c r="Q79" s="148">
        <f>ROUND(E79*P79,5)</f>
        <v>0</v>
      </c>
      <c r="R79" s="148"/>
      <c r="S79" s="148"/>
      <c r="T79" s="149">
        <v>3.21</v>
      </c>
      <c r="U79" s="148">
        <f>ROUND(E79*T79,2)</f>
        <v>3.21</v>
      </c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107</v>
      </c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x14ac:dyDescent="0.2">
      <c r="A80" s="142" t="s">
        <v>102</v>
      </c>
      <c r="B80" s="142" t="s">
        <v>74</v>
      </c>
      <c r="C80" s="180" t="s">
        <v>26</v>
      </c>
      <c r="D80" s="151"/>
      <c r="E80" s="156"/>
      <c r="F80" s="160"/>
      <c r="G80" s="160">
        <f>SUMIF(AE81:AE89,"&lt;&gt;NOR",G81:G89)</f>
        <v>0</v>
      </c>
      <c r="H80" s="160"/>
      <c r="I80" s="160">
        <f>SUM(I81:I89)</f>
        <v>0</v>
      </c>
      <c r="J80" s="160"/>
      <c r="K80" s="160">
        <f>SUM(K81:K89)</f>
        <v>0</v>
      </c>
      <c r="L80" s="160"/>
      <c r="M80" s="160">
        <f>SUM(M81:M89)</f>
        <v>0</v>
      </c>
      <c r="N80" s="151"/>
      <c r="O80" s="151">
        <f>SUM(O81:O89)</f>
        <v>0</v>
      </c>
      <c r="P80" s="151"/>
      <c r="Q80" s="151">
        <f>SUM(Q81:Q89)</f>
        <v>0</v>
      </c>
      <c r="R80" s="151"/>
      <c r="S80" s="151"/>
      <c r="T80" s="152"/>
      <c r="U80" s="151">
        <f>SUM(U81:U89)</f>
        <v>0</v>
      </c>
      <c r="AE80" t="s">
        <v>103</v>
      </c>
    </row>
    <row r="81" spans="1:60" ht="22.5" outlineLevel="1" x14ac:dyDescent="0.2">
      <c r="A81" s="141">
        <v>32</v>
      </c>
      <c r="B81" s="141" t="s">
        <v>199</v>
      </c>
      <c r="C81" s="178" t="s">
        <v>200</v>
      </c>
      <c r="D81" s="148" t="s">
        <v>127</v>
      </c>
      <c r="E81" s="154">
        <v>1</v>
      </c>
      <c r="F81" s="158"/>
      <c r="G81" s="159">
        <f>ROUND(E81*F81,2)</f>
        <v>0</v>
      </c>
      <c r="H81" s="158"/>
      <c r="I81" s="159">
        <f>ROUND(E81*H81,2)</f>
        <v>0</v>
      </c>
      <c r="J81" s="158"/>
      <c r="K81" s="159">
        <f>ROUND(E81*J81,2)</f>
        <v>0</v>
      </c>
      <c r="L81" s="159">
        <v>21</v>
      </c>
      <c r="M81" s="159">
        <f>G81*(1+L81/100)</f>
        <v>0</v>
      </c>
      <c r="N81" s="148">
        <v>0</v>
      </c>
      <c r="O81" s="148">
        <f>ROUND(E81*N81,5)</f>
        <v>0</v>
      </c>
      <c r="P81" s="148">
        <v>0</v>
      </c>
      <c r="Q81" s="148">
        <f>ROUND(E81*P81,5)</f>
        <v>0</v>
      </c>
      <c r="R81" s="148"/>
      <c r="S81" s="148"/>
      <c r="T81" s="149">
        <v>0</v>
      </c>
      <c r="U81" s="148">
        <f>ROUND(E81*T81,2)</f>
        <v>0</v>
      </c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107</v>
      </c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outlineLevel="1" x14ac:dyDescent="0.2">
      <c r="A82" s="141">
        <v>33</v>
      </c>
      <c r="B82" s="141" t="s">
        <v>201</v>
      </c>
      <c r="C82" s="178" t="s">
        <v>202</v>
      </c>
      <c r="D82" s="148" t="s">
        <v>195</v>
      </c>
      <c r="E82" s="154">
        <v>1</v>
      </c>
      <c r="F82" s="158"/>
      <c r="G82" s="159">
        <f>ROUND(E82*F82,2)</f>
        <v>0</v>
      </c>
      <c r="H82" s="158"/>
      <c r="I82" s="159">
        <f>ROUND(E82*H82,2)</f>
        <v>0</v>
      </c>
      <c r="J82" s="158"/>
      <c r="K82" s="159">
        <f>ROUND(E82*J82,2)</f>
        <v>0</v>
      </c>
      <c r="L82" s="159">
        <v>21</v>
      </c>
      <c r="M82" s="159">
        <f>G82*(1+L82/100)</f>
        <v>0</v>
      </c>
      <c r="N82" s="148">
        <v>0</v>
      </c>
      <c r="O82" s="148">
        <f>ROUND(E82*N82,5)</f>
        <v>0</v>
      </c>
      <c r="P82" s="148">
        <v>0</v>
      </c>
      <c r="Q82" s="148">
        <f>ROUND(E82*P82,5)</f>
        <v>0</v>
      </c>
      <c r="R82" s="148"/>
      <c r="S82" s="148"/>
      <c r="T82" s="149">
        <v>0</v>
      </c>
      <c r="U82" s="148">
        <f>ROUND(E82*T82,2)</f>
        <v>0</v>
      </c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107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ht="33.75" outlineLevel="1" x14ac:dyDescent="0.2">
      <c r="A83" s="141"/>
      <c r="B83" s="141"/>
      <c r="C83" s="239" t="s">
        <v>203</v>
      </c>
      <c r="D83" s="240"/>
      <c r="E83" s="241"/>
      <c r="F83" s="242"/>
      <c r="G83" s="243"/>
      <c r="H83" s="159"/>
      <c r="I83" s="159"/>
      <c r="J83" s="159"/>
      <c r="K83" s="159"/>
      <c r="L83" s="159"/>
      <c r="M83" s="159"/>
      <c r="N83" s="148"/>
      <c r="O83" s="148"/>
      <c r="P83" s="148"/>
      <c r="Q83" s="148"/>
      <c r="R83" s="148"/>
      <c r="S83" s="148"/>
      <c r="T83" s="149"/>
      <c r="U83" s="148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118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3" t="str">
        <f>C83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83" s="140"/>
      <c r="BC83" s="140"/>
      <c r="BD83" s="140"/>
      <c r="BE83" s="140"/>
      <c r="BF83" s="140"/>
      <c r="BG83" s="140"/>
      <c r="BH83" s="140"/>
    </row>
    <row r="84" spans="1:60" outlineLevel="1" x14ac:dyDescent="0.2">
      <c r="A84" s="141">
        <v>34</v>
      </c>
      <c r="B84" s="141" t="s">
        <v>204</v>
      </c>
      <c r="C84" s="178" t="s">
        <v>205</v>
      </c>
      <c r="D84" s="148" t="s">
        <v>195</v>
      </c>
      <c r="E84" s="154">
        <v>1</v>
      </c>
      <c r="F84" s="158"/>
      <c r="G84" s="159">
        <f>ROUND(E84*F84,2)</f>
        <v>0</v>
      </c>
      <c r="H84" s="158"/>
      <c r="I84" s="159">
        <f>ROUND(E84*H84,2)</f>
        <v>0</v>
      </c>
      <c r="J84" s="158"/>
      <c r="K84" s="159">
        <f>ROUND(E84*J84,2)</f>
        <v>0</v>
      </c>
      <c r="L84" s="159">
        <v>21</v>
      </c>
      <c r="M84" s="159">
        <f>G84*(1+L84/100)</f>
        <v>0</v>
      </c>
      <c r="N84" s="148">
        <v>0</v>
      </c>
      <c r="O84" s="148">
        <f>ROUND(E84*N84,5)</f>
        <v>0</v>
      </c>
      <c r="P84" s="148">
        <v>0</v>
      </c>
      <c r="Q84" s="148">
        <f>ROUND(E84*P84,5)</f>
        <v>0</v>
      </c>
      <c r="R84" s="148"/>
      <c r="S84" s="148"/>
      <c r="T84" s="149">
        <v>0</v>
      </c>
      <c r="U84" s="148">
        <f>ROUND(E84*T84,2)</f>
        <v>0</v>
      </c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107</v>
      </c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ht="45" outlineLevel="1" x14ac:dyDescent="0.2">
      <c r="A85" s="141"/>
      <c r="B85" s="141"/>
      <c r="C85" s="239" t="s">
        <v>206</v>
      </c>
      <c r="D85" s="240"/>
      <c r="E85" s="241"/>
      <c r="F85" s="242"/>
      <c r="G85" s="243"/>
      <c r="H85" s="159"/>
      <c r="I85" s="159"/>
      <c r="J85" s="159"/>
      <c r="K85" s="159"/>
      <c r="L85" s="159"/>
      <c r="M85" s="159"/>
      <c r="N85" s="148"/>
      <c r="O85" s="148"/>
      <c r="P85" s="148"/>
      <c r="Q85" s="148"/>
      <c r="R85" s="148"/>
      <c r="S85" s="148"/>
      <c r="T85" s="149"/>
      <c r="U85" s="148"/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118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3" t="str">
        <f>C85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41"/>
      <c r="B86" s="141"/>
      <c r="C86" s="239" t="s">
        <v>207</v>
      </c>
      <c r="D86" s="240"/>
      <c r="E86" s="241"/>
      <c r="F86" s="242"/>
      <c r="G86" s="243"/>
      <c r="H86" s="159"/>
      <c r="I86" s="159"/>
      <c r="J86" s="159"/>
      <c r="K86" s="159"/>
      <c r="L86" s="159"/>
      <c r="M86" s="159"/>
      <c r="N86" s="148"/>
      <c r="O86" s="148"/>
      <c r="P86" s="148"/>
      <c r="Q86" s="148"/>
      <c r="R86" s="148"/>
      <c r="S86" s="148"/>
      <c r="T86" s="149"/>
      <c r="U86" s="148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118</v>
      </c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3" t="str">
        <f>C86</f>
        <v>V položce je obsaženo i vypracování plánu ZOV a jeho plnění!</v>
      </c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141">
        <v>35</v>
      </c>
      <c r="B87" s="141" t="s">
        <v>208</v>
      </c>
      <c r="C87" s="178" t="s">
        <v>209</v>
      </c>
      <c r="D87" s="148" t="s">
        <v>195</v>
      </c>
      <c r="E87" s="154">
        <v>1</v>
      </c>
      <c r="F87" s="158"/>
      <c r="G87" s="159">
        <f>ROUND(E87*F87,2)</f>
        <v>0</v>
      </c>
      <c r="H87" s="158"/>
      <c r="I87" s="159">
        <f>ROUND(E87*H87,2)</f>
        <v>0</v>
      </c>
      <c r="J87" s="158"/>
      <c r="K87" s="159">
        <f>ROUND(E87*J87,2)</f>
        <v>0</v>
      </c>
      <c r="L87" s="159">
        <v>21</v>
      </c>
      <c r="M87" s="159">
        <f>G87*(1+L87/100)</f>
        <v>0</v>
      </c>
      <c r="N87" s="148">
        <v>0</v>
      </c>
      <c r="O87" s="148">
        <f>ROUND(E87*N87,5)</f>
        <v>0</v>
      </c>
      <c r="P87" s="148">
        <v>0</v>
      </c>
      <c r="Q87" s="148">
        <f>ROUND(E87*P87,5)</f>
        <v>0</v>
      </c>
      <c r="R87" s="148"/>
      <c r="S87" s="148"/>
      <c r="T87" s="149">
        <v>0</v>
      </c>
      <c r="U87" s="148">
        <f>ROUND(E87*T87,2)</f>
        <v>0</v>
      </c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107</v>
      </c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ht="33.75" outlineLevel="1" x14ac:dyDescent="0.2">
      <c r="A88" s="141"/>
      <c r="B88" s="141"/>
      <c r="C88" s="239" t="s">
        <v>210</v>
      </c>
      <c r="D88" s="240"/>
      <c r="E88" s="241"/>
      <c r="F88" s="242"/>
      <c r="G88" s="243"/>
      <c r="H88" s="159"/>
      <c r="I88" s="159"/>
      <c r="J88" s="159"/>
      <c r="K88" s="159"/>
      <c r="L88" s="159"/>
      <c r="M88" s="159"/>
      <c r="N88" s="148"/>
      <c r="O88" s="148"/>
      <c r="P88" s="148"/>
      <c r="Q88" s="148"/>
      <c r="R88" s="148"/>
      <c r="S88" s="148"/>
      <c r="T88" s="149"/>
      <c r="U88" s="148"/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118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3" t="str">
        <f>C88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41">
        <v>36</v>
      </c>
      <c r="B89" s="141" t="s">
        <v>211</v>
      </c>
      <c r="C89" s="178" t="s">
        <v>212</v>
      </c>
      <c r="D89" s="148" t="s">
        <v>195</v>
      </c>
      <c r="E89" s="154">
        <v>1</v>
      </c>
      <c r="F89" s="158"/>
      <c r="G89" s="159">
        <f>ROUND(E89*F89,2)</f>
        <v>0</v>
      </c>
      <c r="H89" s="158"/>
      <c r="I89" s="159">
        <f>ROUND(E89*H89,2)</f>
        <v>0</v>
      </c>
      <c r="J89" s="158"/>
      <c r="K89" s="159">
        <f>ROUND(E89*J89,2)</f>
        <v>0</v>
      </c>
      <c r="L89" s="159">
        <v>21</v>
      </c>
      <c r="M89" s="159">
        <f>G89*(1+L89/100)</f>
        <v>0</v>
      </c>
      <c r="N89" s="148">
        <v>0</v>
      </c>
      <c r="O89" s="148">
        <f>ROUND(E89*N89,5)</f>
        <v>0</v>
      </c>
      <c r="P89" s="148">
        <v>0</v>
      </c>
      <c r="Q89" s="148">
        <f>ROUND(E89*P89,5)</f>
        <v>0</v>
      </c>
      <c r="R89" s="148"/>
      <c r="S89" s="148"/>
      <c r="T89" s="149">
        <v>0</v>
      </c>
      <c r="U89" s="148">
        <f>ROUND(E89*T89,2)</f>
        <v>0</v>
      </c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107</v>
      </c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x14ac:dyDescent="0.2">
      <c r="A90" s="142" t="s">
        <v>102</v>
      </c>
      <c r="B90" s="142" t="s">
        <v>75</v>
      </c>
      <c r="C90" s="180" t="s">
        <v>76</v>
      </c>
      <c r="D90" s="151"/>
      <c r="E90" s="156"/>
      <c r="F90" s="160"/>
      <c r="G90" s="160">
        <f>SUMIF(AE91:AE91,"&lt;&gt;NOR",G91:G91)</f>
        <v>0</v>
      </c>
      <c r="H90" s="160"/>
      <c r="I90" s="160">
        <f>SUM(I91:I91)</f>
        <v>0</v>
      </c>
      <c r="J90" s="160"/>
      <c r="K90" s="160">
        <f>SUM(K91:K91)</f>
        <v>0</v>
      </c>
      <c r="L90" s="160"/>
      <c r="M90" s="160">
        <f>SUM(M91:M91)</f>
        <v>0</v>
      </c>
      <c r="N90" s="151"/>
      <c r="O90" s="151">
        <f>SUM(O91:O91)</f>
        <v>0</v>
      </c>
      <c r="P90" s="151"/>
      <c r="Q90" s="151">
        <f>SUM(Q91:Q91)</f>
        <v>0</v>
      </c>
      <c r="R90" s="151"/>
      <c r="S90" s="151"/>
      <c r="T90" s="152"/>
      <c r="U90" s="151">
        <f>SUM(U91:U91)</f>
        <v>0</v>
      </c>
      <c r="AE90" t="s">
        <v>103</v>
      </c>
    </row>
    <row r="91" spans="1:60" ht="22.5" outlineLevel="1" x14ac:dyDescent="0.2">
      <c r="A91" s="168">
        <v>37</v>
      </c>
      <c r="B91" s="168" t="s">
        <v>213</v>
      </c>
      <c r="C91" s="183" t="s">
        <v>214</v>
      </c>
      <c r="D91" s="169" t="s">
        <v>127</v>
      </c>
      <c r="E91" s="170">
        <v>1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21</v>
      </c>
      <c r="M91" s="172">
        <f>G91*(1+L91/100)</f>
        <v>0</v>
      </c>
      <c r="N91" s="169">
        <v>0</v>
      </c>
      <c r="O91" s="169">
        <f>ROUND(E91*N91,5)</f>
        <v>0</v>
      </c>
      <c r="P91" s="169">
        <v>0</v>
      </c>
      <c r="Q91" s="169">
        <f>ROUND(E91*P91,5)</f>
        <v>0</v>
      </c>
      <c r="R91" s="169"/>
      <c r="S91" s="169"/>
      <c r="T91" s="173">
        <v>0</v>
      </c>
      <c r="U91" s="169">
        <f>ROUND(E91*T91,2)</f>
        <v>0</v>
      </c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107</v>
      </c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x14ac:dyDescent="0.2">
      <c r="A92" s="4"/>
      <c r="B92" s="5" t="s">
        <v>215</v>
      </c>
      <c r="C92" s="184" t="s">
        <v>215</v>
      </c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AC92">
        <v>15</v>
      </c>
      <c r="AD92">
        <v>21</v>
      </c>
    </row>
    <row r="93" spans="1:60" x14ac:dyDescent="0.2">
      <c r="A93" s="174"/>
      <c r="B93" s="175">
        <v>26</v>
      </c>
      <c r="C93" s="185" t="s">
        <v>215</v>
      </c>
      <c r="D93" s="176"/>
      <c r="E93" s="176"/>
      <c r="F93" s="176"/>
      <c r="G93" s="177">
        <f>G8+G23+G26+G28+G39+G54+G74+G76+G80+G90</f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AC93">
        <f>SUMIF(L7:L91,AC92,G7:G91)</f>
        <v>0</v>
      </c>
      <c r="AD93">
        <f>SUMIF(L7:L91,AD92,G7:G91)</f>
        <v>0</v>
      </c>
      <c r="AE93" t="s">
        <v>216</v>
      </c>
    </row>
    <row r="94" spans="1:60" x14ac:dyDescent="0.2">
      <c r="A94" s="4"/>
      <c r="B94" s="5" t="s">
        <v>215</v>
      </c>
      <c r="C94" s="184" t="s">
        <v>215</v>
      </c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60" x14ac:dyDescent="0.2">
      <c r="A95" s="4"/>
      <c r="B95" s="5" t="s">
        <v>215</v>
      </c>
      <c r="C95" s="184" t="s">
        <v>215</v>
      </c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60" x14ac:dyDescent="0.2">
      <c r="A96" s="251">
        <v>33</v>
      </c>
      <c r="B96" s="251"/>
      <c r="C96" s="252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1:31" x14ac:dyDescent="0.2">
      <c r="A97" s="253"/>
      <c r="B97" s="254"/>
      <c r="C97" s="255"/>
      <c r="D97" s="254"/>
      <c r="E97" s="254"/>
      <c r="F97" s="254"/>
      <c r="G97" s="256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AE97" t="s">
        <v>217</v>
      </c>
    </row>
    <row r="98" spans="1:31" x14ac:dyDescent="0.2">
      <c r="A98" s="257"/>
      <c r="B98" s="258"/>
      <c r="C98" s="259"/>
      <c r="D98" s="258"/>
      <c r="E98" s="258"/>
      <c r="F98" s="258"/>
      <c r="G98" s="260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1:31" x14ac:dyDescent="0.2">
      <c r="A99" s="257"/>
      <c r="B99" s="258"/>
      <c r="C99" s="259"/>
      <c r="D99" s="258"/>
      <c r="E99" s="258"/>
      <c r="F99" s="258"/>
      <c r="G99" s="260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pans="1:31" x14ac:dyDescent="0.2">
      <c r="A100" s="257"/>
      <c r="B100" s="258"/>
      <c r="C100" s="259"/>
      <c r="D100" s="258"/>
      <c r="E100" s="258"/>
      <c r="F100" s="258"/>
      <c r="G100" s="260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pans="1:31" x14ac:dyDescent="0.2">
      <c r="A101" s="261"/>
      <c r="B101" s="262"/>
      <c r="C101" s="263"/>
      <c r="D101" s="262"/>
      <c r="E101" s="262"/>
      <c r="F101" s="262"/>
      <c r="G101" s="26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pans="1:31" x14ac:dyDescent="0.2">
      <c r="A102" s="4"/>
      <c r="B102" s="5" t="s">
        <v>215</v>
      </c>
      <c r="C102" s="184" t="s">
        <v>215</v>
      </c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spans="1:31" x14ac:dyDescent="0.2">
      <c r="C103" s="186"/>
      <c r="AE103" t="s">
        <v>218</v>
      </c>
    </row>
  </sheetData>
  <sheetProtection algorithmName="SHA-512" hashValue="bwgfyYRT4jhV5gSsierRNdXysVaiRewGC1KV3rTJWW/wccdkJuiug1MkxTjxplCpO3LTcjf5hEgRJcUCNX2Taw==" saltValue="nYAFxiSN9fF7D0234pYKmQ==" spinCount="100000" sheet="1" objects="1" scenarios="1" selectLockedCells="1"/>
  <mergeCells count="17">
    <mergeCell ref="C85:G85"/>
    <mergeCell ref="C86:G86"/>
    <mergeCell ref="C88:G88"/>
    <mergeCell ref="A96:C96"/>
    <mergeCell ref="A97:G101"/>
    <mergeCell ref="C83:G83"/>
    <mergeCell ref="A1:G1"/>
    <mergeCell ref="C2:G2"/>
    <mergeCell ref="C3:G3"/>
    <mergeCell ref="C4:G4"/>
    <mergeCell ref="C16:G16"/>
    <mergeCell ref="C43:G43"/>
    <mergeCell ref="C56:G56"/>
    <mergeCell ref="C57:G57"/>
    <mergeCell ref="C58:G58"/>
    <mergeCell ref="C61:G61"/>
    <mergeCell ref="C78:G78"/>
  </mergeCells>
  <pageMargins left="0.59055118110236204" right="0.39370078740157499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Edvard Kacetl</dc:creator>
  <cp:lastModifiedBy>Helena Chrástková</cp:lastModifiedBy>
  <cp:lastPrinted>2014-02-28T09:52:57Z</cp:lastPrinted>
  <dcterms:created xsi:type="dcterms:W3CDTF">2009-04-08T07:15:50Z</dcterms:created>
  <dcterms:modified xsi:type="dcterms:W3CDTF">2023-02-24T07:19:21Z</dcterms:modified>
</cp:coreProperties>
</file>