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U:\2023\ZŠ Jesenická\Rekonstrukce kuchyně\Veřejná zakázka\Stavba\Rozpočet\"/>
    </mc:Choice>
  </mc:AlternateContent>
  <xr:revisionPtr revIDLastSave="0" documentId="13_ncr:1_{2354A580-126B-4B82-9B01-B1D76DBC42AD}" xr6:coauthVersionLast="36" xr6:coauthVersionMax="36" xr10:uidLastSave="{00000000-0000-0000-0000-000000000000}"/>
  <bookViews>
    <workbookView xWindow="0" yWindow="0" windowWidth="21570" windowHeight="7380" activeTab="1" xr2:uid="{00000000-000D-0000-FFFF-FFFF00000000}"/>
  </bookViews>
  <sheets>
    <sheet name="Rekapitulace stavby" sheetId="1" r:id="rId1"/>
    <sheet name="Stavba" sheetId="2" r:id="rId2"/>
    <sheet name="Pokyny pro vyplnění" sheetId="3" r:id="rId3"/>
  </sheets>
  <definedNames>
    <definedName name="_xlnm._FilterDatabase" localSheetId="1" hidden="1">Stavba!$C$103:$K$360</definedName>
    <definedName name="_xlnm.Print_Titles" localSheetId="0">'Rekapitulace stavby'!$52:$52</definedName>
    <definedName name="_xlnm.Print_Titles" localSheetId="1">Stavba!$103:$103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1">Stavba!$C$4:$J$39,Stavba!$C$45:$J$85,Stavba!$C$91:$K$360</definedName>
  </definedNames>
  <calcPr calcId="191029"/>
</workbook>
</file>

<file path=xl/calcChain.xml><?xml version="1.0" encoding="utf-8"?>
<calcChain xmlns="http://schemas.openxmlformats.org/spreadsheetml/2006/main">
  <c r="J105" i="2" l="1"/>
  <c r="J37" i="2"/>
  <c r="J36" i="2"/>
  <c r="AY55" i="1"/>
  <c r="J35" i="2"/>
  <c r="AX55" i="1"/>
  <c r="BI359" i="2"/>
  <c r="BH359" i="2"/>
  <c r="BG359" i="2"/>
  <c r="BF359" i="2"/>
  <c r="T359" i="2"/>
  <c r="T358" i="2"/>
  <c r="R359" i="2"/>
  <c r="R358" i="2"/>
  <c r="P359" i="2"/>
  <c r="P358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T342" i="2"/>
  <c r="R343" i="2"/>
  <c r="R342" i="2" s="1"/>
  <c r="P343" i="2"/>
  <c r="P342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T322" i="2" s="1"/>
  <c r="R323" i="2"/>
  <c r="R322" i="2" s="1"/>
  <c r="P323" i="2"/>
  <c r="P322" i="2"/>
  <c r="BI305" i="2"/>
  <c r="BH305" i="2"/>
  <c r="BG305" i="2"/>
  <c r="BF305" i="2"/>
  <c r="T305" i="2"/>
  <c r="T304" i="2" s="1"/>
  <c r="R305" i="2"/>
  <c r="R304" i="2" s="1"/>
  <c r="P305" i="2"/>
  <c r="P304" i="2" s="1"/>
  <c r="BI301" i="2"/>
  <c r="BH301" i="2"/>
  <c r="BG301" i="2"/>
  <c r="BF301" i="2"/>
  <c r="T301" i="2"/>
  <c r="R301" i="2"/>
  <c r="P301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T152" i="2"/>
  <c r="R153" i="2"/>
  <c r="R152" i="2" s="1"/>
  <c r="P153" i="2"/>
  <c r="P152" i="2" s="1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T133" i="2" s="1"/>
  <c r="R134" i="2"/>
  <c r="R133" i="2" s="1"/>
  <c r="P134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T107" i="2" s="1"/>
  <c r="R108" i="2"/>
  <c r="R107" i="2" s="1"/>
  <c r="P108" i="2"/>
  <c r="P107" i="2"/>
  <c r="J60" i="2"/>
  <c r="F98" i="2"/>
  <c r="E96" i="2"/>
  <c r="F52" i="2"/>
  <c r="E50" i="2"/>
  <c r="J24" i="2"/>
  <c r="E24" i="2"/>
  <c r="J55" i="2"/>
  <c r="J23" i="2"/>
  <c r="J21" i="2"/>
  <c r="E21" i="2"/>
  <c r="J100" i="2" s="1"/>
  <c r="J20" i="2"/>
  <c r="J18" i="2"/>
  <c r="E18" i="2"/>
  <c r="F55" i="2"/>
  <c r="J17" i="2"/>
  <c r="J15" i="2"/>
  <c r="E15" i="2"/>
  <c r="F100" i="2" s="1"/>
  <c r="J14" i="2"/>
  <c r="J12" i="2"/>
  <c r="J98" i="2"/>
  <c r="E7" i="2"/>
  <c r="E94" i="2" s="1"/>
  <c r="L50" i="1"/>
  <c r="AM50" i="1"/>
  <c r="AM49" i="1"/>
  <c r="L49" i="1"/>
  <c r="AM47" i="1"/>
  <c r="L47" i="1"/>
  <c r="L45" i="1"/>
  <c r="L44" i="1"/>
  <c r="BK113" i="2"/>
  <c r="BK256" i="2"/>
  <c r="J218" i="2"/>
  <c r="BK137" i="2"/>
  <c r="BK227" i="2"/>
  <c r="J158" i="2"/>
  <c r="BK193" i="2"/>
  <c r="BK200" i="2"/>
  <c r="BK281" i="2"/>
  <c r="BK258" i="2"/>
  <c r="J193" i="2"/>
  <c r="BK333" i="2"/>
  <c r="BK206" i="2"/>
  <c r="J231" i="2"/>
  <c r="BK264" i="2"/>
  <c r="J200" i="2"/>
  <c r="BK359" i="2"/>
  <c r="J108" i="2"/>
  <c r="J134" i="2"/>
  <c r="BK248" i="2"/>
  <c r="BK142" i="2"/>
  <c r="J142" i="2"/>
  <c r="J258" i="2"/>
  <c r="J208" i="2"/>
  <c r="BK225" i="2"/>
  <c r="BK262" i="2"/>
  <c r="BK169" i="2"/>
  <c r="J343" i="2"/>
  <c r="BK153" i="2"/>
  <c r="BK301" i="2"/>
  <c r="J196" i="2"/>
  <c r="J254" i="2"/>
  <c r="J191" i="2"/>
  <c r="J170" i="2"/>
  <c r="BK191" i="2"/>
  <c r="J323" i="2"/>
  <c r="J131" i="2"/>
  <c r="J305" i="2"/>
  <c r="BK126" i="2"/>
  <c r="J169" i="2"/>
  <c r="J167" i="2"/>
  <c r="J150" i="2"/>
  <c r="J188" i="2"/>
  <c r="BK147" i="2"/>
  <c r="J185" i="2"/>
  <c r="BK111" i="2"/>
  <c r="BK349" i="2"/>
  <c r="BK108" i="2"/>
  <c r="J206" i="2"/>
  <c r="J122" i="2"/>
  <c r="BK122" i="2"/>
  <c r="BK138" i="2"/>
  <c r="BK329" i="2"/>
  <c r="BK117" i="2"/>
  <c r="BK356" i="2"/>
  <c r="BK254" i="2"/>
  <c r="J338" i="2"/>
  <c r="BK181" i="2"/>
  <c r="J148" i="2"/>
  <c r="J213" i="2"/>
  <c r="J216" i="2"/>
  <c r="BK223" i="2"/>
  <c r="BK250" i="2"/>
  <c r="BK129" i="2"/>
  <c r="J356" i="2"/>
  <c r="J349" i="2"/>
  <c r="BK173" i="2"/>
  <c r="J223" i="2"/>
  <c r="J146" i="2"/>
  <c r="J117" i="2"/>
  <c r="BK221" i="2"/>
  <c r="BK177" i="2"/>
  <c r="BK164" i="2"/>
  <c r="BK140" i="2"/>
  <c r="J225" i="2"/>
  <c r="J262" i="2"/>
  <c r="J160" i="2"/>
  <c r="J346" i="2"/>
  <c r="J126" i="2"/>
  <c r="BK115" i="2"/>
  <c r="J198" i="2"/>
  <c r="J164" i="2"/>
  <c r="J264" i="2"/>
  <c r="BK134" i="2"/>
  <c r="J210" i="2"/>
  <c r="BK188" i="2"/>
  <c r="BK156" i="2"/>
  <c r="J227" i="2"/>
  <c r="BK146" i="2"/>
  <c r="J119" i="2"/>
  <c r="BK203" i="2"/>
  <c r="J250" i="2"/>
  <c r="J149" i="2"/>
  <c r="BK150" i="2"/>
  <c r="BK167" i="2"/>
  <c r="BK208" i="2"/>
  <c r="AS54" i="1"/>
  <c r="J140" i="2"/>
  <c r="J359" i="2"/>
  <c r="J284" i="2"/>
  <c r="BK284" i="2"/>
  <c r="BK148" i="2"/>
  <c r="J181" i="2"/>
  <c r="BK170" i="2"/>
  <c r="BK185" i="2"/>
  <c r="J301" i="2"/>
  <c r="J111" i="2"/>
  <c r="J173" i="2"/>
  <c r="BK160" i="2"/>
  <c r="BK213" i="2"/>
  <c r="J113" i="2"/>
  <c r="J156" i="2"/>
  <c r="J177" i="2"/>
  <c r="BK338" i="2"/>
  <c r="J281" i="2"/>
  <c r="BK158" i="2"/>
  <c r="BK149" i="2"/>
  <c r="BK346" i="2"/>
  <c r="BK216" i="2"/>
  <c r="BK198" i="2"/>
  <c r="BK305" i="2"/>
  <c r="BK304" i="2" s="1"/>
  <c r="J304" i="2" s="1"/>
  <c r="J79" i="2" s="1"/>
  <c r="J153" i="2"/>
  <c r="J129" i="2"/>
  <c r="J221" i="2"/>
  <c r="J329" i="2"/>
  <c r="BK323" i="2"/>
  <c r="BK343" i="2"/>
  <c r="J147" i="2"/>
  <c r="BK131" i="2"/>
  <c r="BK210" i="2"/>
  <c r="BK218" i="2"/>
  <c r="J115" i="2"/>
  <c r="BK119" i="2"/>
  <c r="J186" i="2"/>
  <c r="BK352" i="2"/>
  <c r="BK231" i="2"/>
  <c r="J333" i="2"/>
  <c r="J256" i="2"/>
  <c r="J203" i="2"/>
  <c r="BK196" i="2"/>
  <c r="BK186" i="2"/>
  <c r="J137" i="2"/>
  <c r="J248" i="2"/>
  <c r="J138" i="2"/>
  <c r="J352" i="2"/>
  <c r="T136" i="2" l="1"/>
  <c r="R155" i="2"/>
  <c r="R166" i="2"/>
  <c r="T190" i="2"/>
  <c r="T230" i="2"/>
  <c r="P110" i="2"/>
  <c r="R128" i="2"/>
  <c r="R121" i="2"/>
  <c r="P166" i="2"/>
  <c r="R190" i="2"/>
  <c r="BK230" i="2"/>
  <c r="BK128" i="2"/>
  <c r="J128" i="2"/>
  <c r="J65" i="2"/>
  <c r="T155" i="2"/>
  <c r="T166" i="2"/>
  <c r="P190" i="2"/>
  <c r="R230" i="2"/>
  <c r="BK110" i="2"/>
  <c r="J110" i="2" s="1"/>
  <c r="J63" i="2" s="1"/>
  <c r="R136" i="2"/>
  <c r="P172" i="2"/>
  <c r="BK205" i="2"/>
  <c r="J205" i="2" s="1"/>
  <c r="J74" i="2" s="1"/>
  <c r="T205" i="2"/>
  <c r="R215" i="2"/>
  <c r="P220" i="2"/>
  <c r="R328" i="2"/>
  <c r="BK345" i="2"/>
  <c r="J345" i="2"/>
  <c r="J83" i="2" s="1"/>
  <c r="P136" i="2"/>
  <c r="BK172" i="2"/>
  <c r="J172" i="2" s="1"/>
  <c r="J71" i="2" s="1"/>
  <c r="BK195" i="2"/>
  <c r="J195" i="2" s="1"/>
  <c r="J73" i="2" s="1"/>
  <c r="P230" i="2"/>
  <c r="BK328" i="2"/>
  <c r="J328" i="2"/>
  <c r="J81" i="2" s="1"/>
  <c r="T345" i="2"/>
  <c r="R110" i="2"/>
  <c r="P128" i="2"/>
  <c r="P121" i="2"/>
  <c r="P155" i="2"/>
  <c r="R172" i="2"/>
  <c r="R195" i="2"/>
  <c r="BK215" i="2"/>
  <c r="J215" i="2"/>
  <c r="J75" i="2"/>
  <c r="BK220" i="2"/>
  <c r="J220" i="2"/>
  <c r="J76" i="2" s="1"/>
  <c r="T328" i="2"/>
  <c r="T110" i="2"/>
  <c r="BK136" i="2"/>
  <c r="J136" i="2"/>
  <c r="J67" i="2"/>
  <c r="T172" i="2"/>
  <c r="P195" i="2"/>
  <c r="P205" i="2"/>
  <c r="P215" i="2"/>
  <c r="T220" i="2"/>
  <c r="R345" i="2"/>
  <c r="T128" i="2"/>
  <c r="T121" i="2"/>
  <c r="BK155" i="2"/>
  <c r="J155" i="2"/>
  <c r="J69" i="2" s="1"/>
  <c r="BK166" i="2"/>
  <c r="J166" i="2"/>
  <c r="J70" i="2" s="1"/>
  <c r="BK190" i="2"/>
  <c r="J190" i="2"/>
  <c r="J72" i="2" s="1"/>
  <c r="T195" i="2"/>
  <c r="R205" i="2"/>
  <c r="T215" i="2"/>
  <c r="R220" i="2"/>
  <c r="P328" i="2"/>
  <c r="P345" i="2"/>
  <c r="BK322" i="2"/>
  <c r="J322" i="2" s="1"/>
  <c r="J80" i="2" s="1"/>
  <c r="BK133" i="2"/>
  <c r="J133" i="2"/>
  <c r="J66" i="2"/>
  <c r="BK152" i="2"/>
  <c r="J152" i="2"/>
  <c r="J68" i="2"/>
  <c r="BK358" i="2"/>
  <c r="J358" i="2"/>
  <c r="J84" i="2" s="1"/>
  <c r="BK342" i="2"/>
  <c r="J342" i="2"/>
  <c r="J82" i="2" s="1"/>
  <c r="BK107" i="2"/>
  <c r="J107" i="2"/>
  <c r="J62" i="2" s="1"/>
  <c r="BK121" i="2"/>
  <c r="J121" i="2" s="1"/>
  <c r="J64" i="2" s="1"/>
  <c r="F54" i="2"/>
  <c r="J101" i="2"/>
  <c r="BE146" i="2"/>
  <c r="BE147" i="2"/>
  <c r="BE256" i="2"/>
  <c r="BE329" i="2"/>
  <c r="BE333" i="2"/>
  <c r="BE349" i="2"/>
  <c r="BE352" i="2"/>
  <c r="BE356" i="2"/>
  <c r="BE359" i="2"/>
  <c r="J54" i="2"/>
  <c r="F101" i="2"/>
  <c r="BE119" i="2"/>
  <c r="BE129" i="2"/>
  <c r="BE142" i="2"/>
  <c r="BE206" i="2"/>
  <c r="BE208" i="2"/>
  <c r="BE254" i="2"/>
  <c r="BE281" i="2"/>
  <c r="BE284" i="2"/>
  <c r="BE338" i="2"/>
  <c r="BE113" i="2"/>
  <c r="BE122" i="2"/>
  <c r="BE140" i="2"/>
  <c r="BE158" i="2"/>
  <c r="BE160" i="2"/>
  <c r="BE164" i="2"/>
  <c r="BE185" i="2"/>
  <c r="BE193" i="2"/>
  <c r="BE196" i="2"/>
  <c r="BE343" i="2"/>
  <c r="J52" i="2"/>
  <c r="BE108" i="2"/>
  <c r="BE149" i="2"/>
  <c r="BE150" i="2"/>
  <c r="BE156" i="2"/>
  <c r="BE167" i="2"/>
  <c r="BE173" i="2"/>
  <c r="BE216" i="2"/>
  <c r="BE126" i="2"/>
  <c r="BE198" i="2"/>
  <c r="BE213" i="2"/>
  <c r="BE223" i="2"/>
  <c r="E48" i="2"/>
  <c r="BE111" i="2"/>
  <c r="BE131" i="2"/>
  <c r="BE134" i="2"/>
  <c r="BE138" i="2"/>
  <c r="BE169" i="2"/>
  <c r="BE170" i="2"/>
  <c r="BE181" i="2"/>
  <c r="BE186" i="2"/>
  <c r="BE221" i="2"/>
  <c r="BE231" i="2"/>
  <c r="BE115" i="2"/>
  <c r="BE117" i="2"/>
  <c r="BE177" i="2"/>
  <c r="BE191" i="2"/>
  <c r="BE200" i="2"/>
  <c r="BE203" i="2"/>
  <c r="BE218" i="2"/>
  <c r="BE225" i="2"/>
  <c r="BE248" i="2"/>
  <c r="BE250" i="2"/>
  <c r="BE258" i="2"/>
  <c r="BE262" i="2"/>
  <c r="BE264" i="2"/>
  <c r="BE323" i="2"/>
  <c r="BE346" i="2"/>
  <c r="BE137" i="2"/>
  <c r="BE148" i="2"/>
  <c r="BE153" i="2"/>
  <c r="BE188" i="2"/>
  <c r="BE210" i="2"/>
  <c r="BE227" i="2"/>
  <c r="BE301" i="2"/>
  <c r="BE305" i="2"/>
  <c r="F36" i="2"/>
  <c r="BC55" i="1" s="1"/>
  <c r="BC54" i="1" s="1"/>
  <c r="W32" i="1" s="1"/>
  <c r="J34" i="2"/>
  <c r="AW55" i="1"/>
  <c r="F34" i="2"/>
  <c r="BA55" i="1" s="1"/>
  <c r="BA54" i="1" s="1"/>
  <c r="W30" i="1" s="1"/>
  <c r="F35" i="2"/>
  <c r="BB55" i="1" s="1"/>
  <c r="BB54" i="1" s="1"/>
  <c r="W31" i="1" s="1"/>
  <c r="F37" i="2"/>
  <c r="BD55" i="1" s="1"/>
  <c r="BD54" i="1" s="1"/>
  <c r="W33" i="1" s="1"/>
  <c r="R106" i="2" l="1"/>
  <c r="T106" i="2"/>
  <c r="P106" i="2"/>
  <c r="P229" i="2"/>
  <c r="P104" i="2" s="1"/>
  <c r="AU55" i="1" s="1"/>
  <c r="AU54" i="1" s="1"/>
  <c r="T229" i="2"/>
  <c r="R229" i="2"/>
  <c r="R104" i="2" s="1"/>
  <c r="BK229" i="2"/>
  <c r="J229" i="2" s="1"/>
  <c r="J77" i="2" s="1"/>
  <c r="J230" i="2"/>
  <c r="J78" i="2"/>
  <c r="BK106" i="2"/>
  <c r="BK104" i="2" s="1"/>
  <c r="J104" i="2" s="1"/>
  <c r="J59" i="2" s="1"/>
  <c r="AX54" i="1"/>
  <c r="AY54" i="1"/>
  <c r="F33" i="2"/>
  <c r="AZ55" i="1" s="1"/>
  <c r="AZ54" i="1" s="1"/>
  <c r="AV54" i="1" s="1"/>
  <c r="AK29" i="1" s="1"/>
  <c r="AW54" i="1"/>
  <c r="AK30" i="1" s="1"/>
  <c r="J33" i="2"/>
  <c r="AV55" i="1" s="1"/>
  <c r="AT55" i="1" s="1"/>
  <c r="T104" i="2" l="1"/>
  <c r="J106" i="2"/>
  <c r="J61" i="2"/>
  <c r="J30" i="2"/>
  <c r="AG55" i="1"/>
  <c r="AG54" i="1" s="1"/>
  <c r="AK26" i="1" s="1"/>
  <c r="AK35" i="1" s="1"/>
  <c r="AT54" i="1"/>
  <c r="W29" i="1"/>
  <c r="J39" i="2" l="1"/>
  <c r="AN54" i="1"/>
  <c r="AN55" i="1"/>
</calcChain>
</file>

<file path=xl/sharedStrings.xml><?xml version="1.0" encoding="utf-8"?>
<sst xmlns="http://schemas.openxmlformats.org/spreadsheetml/2006/main" count="3113" uniqueCount="718">
  <si>
    <t>Export Komplet</t>
  </si>
  <si>
    <t>VZ</t>
  </si>
  <si>
    <t>2.0</t>
  </si>
  <si>
    <t>ZAMOK</t>
  </si>
  <si>
    <t>False</t>
  </si>
  <si>
    <t>{fae0a0e3-a8b3-453d-b641-263431bac351}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</si>
  <si>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</si>
  <si>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</si>
  <si>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</si>
  <si>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</si>
  <si>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</si>
  <si>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</si>
  <si>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</si>
  <si>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</si>
  <si>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</si>
  <si>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</si>
  <si>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</si>
  <si>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</si>
  <si>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</si>
  <si>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</si>
  <si>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</si>
  <si>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</si>
  <si>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</si>
  <si>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10. 2. 2023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</si>
  <si>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</si>
  <si>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</si>
  <si>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</si>
  <si>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</si>
  <si>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</si>
  <si>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</si>
  <si>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</si>
  <si>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</si>
  <si>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</si>
  <si>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</si>
  <si>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</si>
  <si>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</si>
  <si>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</si>
  <si>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</si>
  <si>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</si>
  <si>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</si>
  <si>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</si>
  <si>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</si>
  <si>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</si>
  <si>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</si>
  <si>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</si>
  <si>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</si>
  <si>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</si>
  <si>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</si>
  <si>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</si>
  <si>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</si>
  <si>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</si>
  <si>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</si>
  <si>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</si>
  <si>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</si>
  <si>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</si>
  <si>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</si>
  <si>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</si>
  <si>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</si>
  <si>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</si>
  <si>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</si>
  <si>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</si>
  <si>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</si>
  <si>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</si>
  <si>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</si>
  <si>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</si>
  <si>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</si>
  <si>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</si>
  <si>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</si>
  <si>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</si>
  <si>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</si>
  <si>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{00000000-0000-0000-0000-000000000000}</t>
  </si>
  <si>
    <t>/</t>
  </si>
  <si>
    <t>Rozpočet</t>
  </si>
  <si>
    <t>STA</t>
  </si>
  <si>
    <t>1</t>
  </si>
  <si>
    <t>{8e02ed55-8069-4f75-9467-8e2801d8484a}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</si>
  <si>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</si>
  <si>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</si>
  <si>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</si>
  <si>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</si>
  <si>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</si>
  <si>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</si>
  <si>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</si>
  <si>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</si>
  <si>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I - Stavební úpravy   </t>
  </si>
  <si>
    <t xml:space="preserve">    34 - Stěny a příčky   </t>
  </si>
  <si>
    <t xml:space="preserve">    61 - Úprava povrchů vnitřních   </t>
  </si>
  <si>
    <t xml:space="preserve">    63 - Podlahy a podlahové konstrukce   </t>
  </si>
  <si>
    <t xml:space="preserve">      94 - Lešení a stavební výtahy</t>
  </si>
  <si>
    <t xml:space="preserve">    95 - Různé dokončovací konstrukce a práce pozemních staveb   </t>
  </si>
  <si>
    <t xml:space="preserve">    96 - Bourání konstrukcí   </t>
  </si>
  <si>
    <t xml:space="preserve">    99 - Přesun hmot a manipulace se sutí   </t>
  </si>
  <si>
    <t xml:space="preserve">    997 - Přesun sutě   </t>
  </si>
  <si>
    <t xml:space="preserve">    711 - Izolace proti vodě, vlhkosti a plynům</t>
  </si>
  <si>
    <t xml:space="preserve">    731 - Ústřední vytápění   </t>
  </si>
  <si>
    <t xml:space="preserve">    763 - Konstrukce suché výstavby   </t>
  </si>
  <si>
    <t xml:space="preserve">    771 - Podlahy z dlaždic   </t>
  </si>
  <si>
    <t xml:space="preserve">    781 - Dokončovací práce - obklady   </t>
  </si>
  <si>
    <t xml:space="preserve">    783 - Dokončovací práce - nátěry   </t>
  </si>
  <si>
    <t xml:space="preserve">    784 - Dokončovací práce - malby a tapety   </t>
  </si>
  <si>
    <t xml:space="preserve">II - Vnitřní kanalizace   </t>
  </si>
  <si>
    <t xml:space="preserve">    1 - Zemní práce   </t>
  </si>
  <si>
    <t xml:space="preserve">    45 - Podkladní a vedlejší konstrukce kromě vozovek a železničního svršku   </t>
  </si>
  <si>
    <t xml:space="preserve">    97 - Prorážení otvorů a ostatní bourací práce   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</si>
  <si>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</si>
  <si>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</si>
  <si>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</si>
  <si>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</si>
  <si>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</si>
  <si>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</si>
  <si>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</si>
  <si>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</si>
  <si>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</si>
  <si>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</si>
  <si>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</si>
  <si>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</si>
  <si>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</si>
  <si>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</si>
  <si>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</si>
  <si>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</si>
  <si>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</si>
  <si>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I</t>
  </si>
  <si>
    <t xml:space="preserve">Stavební úpravy   </t>
  </si>
  <si>
    <t>34</t>
  </si>
  <si>
    <t xml:space="preserve">Stěny a příčky   </t>
  </si>
  <si>
    <t>K</t>
  </si>
  <si>
    <t>342272245</t>
  </si>
  <si>
    <t>Příčky z pórobetonových tvárnic hladkých na tenké maltové lože objemová hmotnost do 500 kg/m3, tloušťka příčky 150 mm</t>
  </si>
  <si>
    <t>m2</t>
  </si>
  <si>
    <t>CS ÚRS 2023 01</t>
  </si>
  <si>
    <t>4</t>
  </si>
  <si>
    <t>Online PSC</t>
  </si>
  <si>
    <t>https://podminky.urs.cz/item/CS_URS_2023_01/342272245</t>
  </si>
  <si>
    <t>61</t>
  </si>
  <si>
    <t xml:space="preserve">Úprava povrchů vnitřních   </t>
  </si>
  <si>
    <t>612311121</t>
  </si>
  <si>
    <t>Omítka vápenná vnitřních ploch nanášená ručně jednovrstvá hladká, tloušťky do 10 mm svislých konstrukcí stěn</t>
  </si>
  <si>
    <t>https://podminky.urs.cz/item/CS_URS_2023_01/612311121</t>
  </si>
  <si>
    <t>3</t>
  </si>
  <si>
    <t>612311191</t>
  </si>
  <si>
    <t>Omítka vápenná vnitřních ploch nanášená ručně Příplatek k cenám za každých dalších i započatých 5 mm tloušťky jádrové omítky přes 10 mm stěn</t>
  </si>
  <si>
    <t>6</t>
  </si>
  <si>
    <t>https://podminky.urs.cz/item/CS_URS_2023_01/612311191</t>
  </si>
  <si>
    <t>611325422</t>
  </si>
  <si>
    <t>Oprava vápenocementové omítky vnitřních ploch štukové dvouvrstvé, tloušťky do 20 mm a tloušťky štuku do 3 mm stropů, v rozsahu opravované plochy přes 10 do 30%</t>
  </si>
  <si>
    <t>8</t>
  </si>
  <si>
    <t>https://podminky.urs.cz/item/CS_URS_2023_01/611325422</t>
  </si>
  <si>
    <t>5</t>
  </si>
  <si>
    <t>612325422</t>
  </si>
  <si>
    <t>Oprava vápenocementové omítky vnitřních ploch štukové dvouvrstvé, tloušťky do 20 mm a tloušťky štuku do 3 mm stěn, v rozsahu opravované plochy přes 10 do 30%</t>
  </si>
  <si>
    <t>10</t>
  </si>
  <si>
    <t>https://podminky.urs.cz/item/CS_URS_2023_01/612325422</t>
  </si>
  <si>
    <t>612325412</t>
  </si>
  <si>
    <t>Oprava vápenocementové omítky vnitřních ploch hladké, tloušťky do 20 mm stěn, v rozsahu opravované plochy přes 10 do 30%</t>
  </si>
  <si>
    <t>12</t>
  </si>
  <si>
    <t>https://podminky.urs.cz/item/CS_URS_2023_01/612325412</t>
  </si>
  <si>
    <t>63</t>
  </si>
  <si>
    <t xml:space="preserve">Podlahy a podlahové konstrukce   </t>
  </si>
  <si>
    <t>7</t>
  </si>
  <si>
    <t>631311114</t>
  </si>
  <si>
    <t>Mazanina z betonu prostého bez zvýšených nároků na prostředí tl. přes 50 do 80 mm tř. C 16/20</t>
  </si>
  <si>
    <t>m3</t>
  </si>
  <si>
    <t>14</t>
  </si>
  <si>
    <t>https://podminky.urs.cz/item/CS_URS_2023_01/631311114</t>
  </si>
  <si>
    <t>VV</t>
  </si>
  <si>
    <t xml:space="preserve">175,0*0,06   </t>
  </si>
  <si>
    <t>Součet</t>
  </si>
  <si>
    <t>632441111</t>
  </si>
  <si>
    <t>Potěr anhydritový samonivelační ze suchých směsí tlouštky přes 10 do 20 mm</t>
  </si>
  <si>
    <t>16</t>
  </si>
  <si>
    <t>https://podminky.urs.cz/item/CS_URS_2023_01/632441111</t>
  </si>
  <si>
    <t>94</t>
  </si>
  <si>
    <t>Lešení a stavební výtahy</t>
  </si>
  <si>
    <t>9</t>
  </si>
  <si>
    <t>949101111</t>
  </si>
  <si>
    <t>Lešení pomocné pracovní pro objekty pozemních staveb pro zatížení do 150 kg/m2, o výšce lešeňové podlahy do 1,9 m</t>
  </si>
  <si>
    <t>-1840989207</t>
  </si>
  <si>
    <t>https://podminky.urs.cz/item/CS_URS_2023_01/949101111</t>
  </si>
  <si>
    <t>949101112</t>
  </si>
  <si>
    <t>Lešení pomocné pracovní pro objekty pozemních staveb pro zatížení do 150 kg/m2, o výšce lešeňové podlahy přes 1,9 do 3,5 m</t>
  </si>
  <si>
    <t>-279154565</t>
  </si>
  <si>
    <t>https://podminky.urs.cz/item/CS_URS_2023_01/949101112</t>
  </si>
  <si>
    <t>95</t>
  </si>
  <si>
    <t xml:space="preserve">Různé dokončovací konstrukce a práce pozemních staveb   </t>
  </si>
  <si>
    <t>11</t>
  </si>
  <si>
    <t>952901111</t>
  </si>
  <si>
    <t>Vyčištění budov nebo objektů před předáním do užívání budov bytové nebo občanské výstavby, světlé výšky podlaží do 4 m</t>
  </si>
  <si>
    <t>18</t>
  </si>
  <si>
    <t>https://podminky.urs.cz/item/CS_URS_2023_01/952901111</t>
  </si>
  <si>
    <t>96</t>
  </si>
  <si>
    <t xml:space="preserve">Bourání konstrukcí   </t>
  </si>
  <si>
    <t>69</t>
  </si>
  <si>
    <t>7516118.RR1</t>
  </si>
  <si>
    <t>Demontáž vzduchotechnické jednotky s rekuperací tepla centrální nástěnné s výměnou vzduchu do 300 m3/h</t>
  </si>
  <si>
    <t>kg</t>
  </si>
  <si>
    <t>924929731</t>
  </si>
  <si>
    <t>962031133</t>
  </si>
  <si>
    <t>Bourání příček z cihel, tvárnic nebo příčkovek z cihel pálených, plných nebo dutých na maltu vápennou nebo vápenocementovou, tl. do 150 mm</t>
  </si>
  <si>
    <t>20</t>
  </si>
  <si>
    <t>https://podminky.urs.cz/item/CS_URS_2023_01/962031133</t>
  </si>
  <si>
    <t>13</t>
  </si>
  <si>
    <t>965081213</t>
  </si>
  <si>
    <t>Bourání podlah z dlaždic bez podkladního lože nebo mazaniny, s jakoukoliv výplní spár keramických nebo xylolitových tl. do 10 mm, plochy přes 1 m2</t>
  </si>
  <si>
    <t>22</t>
  </si>
  <si>
    <t>https://podminky.urs.cz/item/CS_URS_2023_01/965081213</t>
  </si>
  <si>
    <t>965042141</t>
  </si>
  <si>
    <t>Bourání mazanin betonových nebo z litého asfaltu tl. do 100 mm, plochy přes 4 m2</t>
  </si>
  <si>
    <t>24</t>
  </si>
  <si>
    <t>https://podminky.urs.cz/item/CS_URS_2023_01/965042141</t>
  </si>
  <si>
    <t xml:space="preserve">175,0*0,095   </t>
  </si>
  <si>
    <t>70</t>
  </si>
  <si>
    <t>97102.RR2</t>
  </si>
  <si>
    <t>Bourací práce stavební otvory vč. zapravení</t>
  </si>
  <si>
    <t>kus</t>
  </si>
  <si>
    <t>-1540490989</t>
  </si>
  <si>
    <t>71</t>
  </si>
  <si>
    <t>97102.RR3</t>
  </si>
  <si>
    <t>Bourací práce - příčka šachty VZT</t>
  </si>
  <si>
    <t>2098712036</t>
  </si>
  <si>
    <t>72</t>
  </si>
  <si>
    <t>97102.RR4</t>
  </si>
  <si>
    <t>SDK příčka - příčka šachty VZT</t>
  </si>
  <si>
    <t>-971670293</t>
  </si>
  <si>
    <t>73</t>
  </si>
  <si>
    <t>97102.RR5</t>
  </si>
  <si>
    <t>Bourací práce základy pod stávajícími ventilátory + zapravení</t>
  </si>
  <si>
    <t>soubor</t>
  </si>
  <si>
    <t>307598878</t>
  </si>
  <si>
    <t>978059541</t>
  </si>
  <si>
    <t>Odsekání obkladů stěn včetně otlučení podkladní omítky až na zdivo z obkládaček vnitřních, z jakýchkoliv materiálů, plochy přes 1 m2</t>
  </si>
  <si>
    <t>26</t>
  </si>
  <si>
    <t>https://podminky.urs.cz/item/CS_URS_2023_01/978059541</t>
  </si>
  <si>
    <t>99</t>
  </si>
  <si>
    <t xml:space="preserve">Přesun hmot a manipulace se sutí   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</si>
  <si>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</si>
  <si>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</si>
  <si>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t</t>
  </si>
  <si>
    <t>28</t>
  </si>
  <si>
    <t>https://podminky.urs.cz/item/CS_URS_2023_01/998011001</t>
  </si>
  <si>
    <t>997</t>
  </si>
  <si>
    <t xml:space="preserve">Přesun sutě   </t>
  </si>
  <si>
    <t>17</t>
  </si>
  <si>
    <t>997013151</t>
  </si>
  <si>
    <t>Vnitrostaveništní doprava suti a vybouraných hmot vodorovně do 50 m svisle s omezením mechanizace pro budovy a haly výšky do 6 m</t>
  </si>
  <si>
    <t>30</t>
  </si>
  <si>
    <t>https://podminky.urs.cz/item/CS_URS_2023_01/997013151</t>
  </si>
  <si>
    <t>997013501</t>
  </si>
  <si>
    <t>Odvoz suti a vybouraných hmot na skládku nebo meziskládku se složením, na vzdálenost do 1 km</t>
  </si>
  <si>
    <t>32</t>
  </si>
  <si>
    <t>https://podminky.urs.cz/item/CS_URS_2023_01/997013501</t>
  </si>
  <si>
    <t>19</t>
  </si>
  <si>
    <t>997013509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</si>
  <si>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</si>
  <si>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</si>
  <si>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 xml:space="preserve">55,009 * 9   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</si>
  <si>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</si>
  <si>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</si>
  <si>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36</t>
  </si>
  <si>
    <t>https://podminky.urs.cz/item/CS_URS_2023_01/997013869</t>
  </si>
  <si>
    <t>711</t>
  </si>
  <si>
    <t>Izolace proti vodě, vlhkosti a plynům</t>
  </si>
  <si>
    <t>711191101</t>
  </si>
  <si>
    <t>Provedení izolace proti zemní vlhkosti hydroizolační stěrkou na ploše vodorovné V jednovrstvá na betonu</t>
  </si>
  <si>
    <t>38</t>
  </si>
  <si>
    <t>https://podminky.urs.cz/item/CS_URS_2023_01/711191101</t>
  </si>
  <si>
    <t>M</t>
  </si>
  <si>
    <t>58581005</t>
  </si>
  <si>
    <t>malta těsnící hydraulicky rychle tuhnoucí se síranovzdorným pojivem</t>
  </si>
  <si>
    <t>40</t>
  </si>
  <si>
    <t>68</t>
  </si>
  <si>
    <t>998711102</t>
  </si>
  <si>
    <t>Přesun hmot pro izolace proti vodě, vlhkosti a plynům stanovený z hmotnosti přesunovaného materiálu vodorovná dopravní vzdálenost do 50 m v objektech výšky přes 6 do 12 m</t>
  </si>
  <si>
    <t>262490984</t>
  </si>
  <si>
    <t>https://podminky.urs.cz/item/CS_URS_2023_01/998711102</t>
  </si>
  <si>
    <t>731</t>
  </si>
  <si>
    <t xml:space="preserve">Ústřední vytápění   </t>
  </si>
  <si>
    <t>735111810</t>
  </si>
  <si>
    <t>Demontáž otopných těles litinových článkových</t>
  </si>
  <si>
    <t>44</t>
  </si>
  <si>
    <t>https://podminky.urs.cz/item/CS_URS_2023_01/735111810</t>
  </si>
  <si>
    <t xml:space="preserve">0,15*0,9*20*4   </t>
  </si>
  <si>
    <t>25</t>
  </si>
  <si>
    <t>735494811</t>
  </si>
  <si>
    <t>Vypuštění vody z otopných soustav bez kotlů, ohříváků, zásobníků a nádrží</t>
  </si>
  <si>
    <t>46</t>
  </si>
  <si>
    <t>https://podminky.urs.cz/item/CS_URS_2023_01/735494811</t>
  </si>
  <si>
    <t>735119140</t>
  </si>
  <si>
    <t>Otopná tělesa litinová montáž těles článkových</t>
  </si>
  <si>
    <t>48</t>
  </si>
  <si>
    <t>https://podminky.urs.cz/item/CS_URS_2023_01/735119140</t>
  </si>
  <si>
    <t>27</t>
  </si>
  <si>
    <t>73500</t>
  </si>
  <si>
    <t>Vyregulováníotopného systému</t>
  </si>
  <si>
    <t>50</t>
  </si>
  <si>
    <t>735191910</t>
  </si>
  <si>
    <t>Ostatní opravy otopných těles napuštění vody do otopného systému včetně potrubí (bez kotle a ohříváků) otopných těles</t>
  </si>
  <si>
    <t>52</t>
  </si>
  <si>
    <t>https://podminky.urs.cz/item/CS_URS_2023_01/735191910</t>
  </si>
  <si>
    <t>29</t>
  </si>
  <si>
    <t>998735102</t>
  </si>
  <si>
    <t>Přesun hmot pro otopná tělesa stanovený z hmotnosti přesunovaného materiálu vodorovná dopravní vzdálenost do 50 m v objektech výšky přes 6 do 12 m</t>
  </si>
  <si>
    <t>54</t>
  </si>
  <si>
    <t>https://podminky.urs.cz/item/CS_URS_2023_01/998735102</t>
  </si>
  <si>
    <t>763</t>
  </si>
  <si>
    <t xml:space="preserve">Konstrukce suché výstavby   </t>
  </si>
  <si>
    <t>763164551</t>
  </si>
  <si>
    <t>Obklad konstrukcí sádrokartonovými deskami včetně ochranných úhelníků ve tvaru L rozvinuté šíře přes 0,8 m, opláštěný deskou standardní A, tl. 12,5 mm</t>
  </si>
  <si>
    <t>58</t>
  </si>
  <si>
    <t>https://podminky.urs.cz/item/CS_URS_2023_01/763164551</t>
  </si>
  <si>
    <t>31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</si>
  <si>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</si>
  <si>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</si>
  <si>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60</t>
  </si>
  <si>
    <t>https://podminky.urs.cz/item/CS_URS_2023_01/998763301</t>
  </si>
  <si>
    <t>771</t>
  </si>
  <si>
    <t xml:space="preserve">Podlahy z dlaždic   </t>
  </si>
  <si>
    <t>771591112</t>
  </si>
  <si>
    <t>Izolace podlahy pod dlažbu nátěrem nebo stěrkou ve dvou vrstvách</t>
  </si>
  <si>
    <t>62</t>
  </si>
  <si>
    <t>https://podminky.urs.cz/item/CS_URS_2023_01/771591112</t>
  </si>
  <si>
    <t>33</t>
  </si>
  <si>
    <t>771573115</t>
  </si>
  <si>
    <t>Montáž podlah z dlaždic keramických lepených standardním lepidlem hladkých přes 19 do 22 ks/m2</t>
  </si>
  <si>
    <t>64</t>
  </si>
  <si>
    <t>https://podminky.urs.cz/item/CS_URS_2023_01/771573115</t>
  </si>
  <si>
    <t>LSS.DAR2W664</t>
  </si>
  <si>
    <t>66</t>
  </si>
  <si>
    <t xml:space="preserve">175 * 1,1   </t>
  </si>
  <si>
    <t>35</t>
  </si>
  <si>
    <t>998771101</t>
  </si>
  <si>
    <t>Přesun hmot pro podlahy z dlaždic stanovený z hmotnosti přesunovaného materiálu vodorovná dopravní vzdálenost do 50 m v objektech výšky do 6 m</t>
  </si>
  <si>
    <t>https://podminky.urs.cz/item/CS_URS_2023_01/998771101</t>
  </si>
  <si>
    <t>781</t>
  </si>
  <si>
    <t xml:space="preserve">Dokončovací práce - obklady   </t>
  </si>
  <si>
    <t>781121011</t>
  </si>
  <si>
    <t>Příprava podkladu před provedením obkladu nátěr penetrační na stěnu</t>
  </si>
  <si>
    <t>https://podminky.urs.cz/item/CS_URS_2023_01/781121011</t>
  </si>
  <si>
    <t>37</t>
  </si>
  <si>
    <t>781473114</t>
  </si>
  <si>
    <t>Montáž obkladů vnitřních stěn z dlaždic keramických lepených standardním lepidlem hladkých přes 19 do 22 ks/m2</t>
  </si>
  <si>
    <t>https://podminky.urs.cz/item/CS_URS_2023_01/781473114</t>
  </si>
  <si>
    <t>59761040</t>
  </si>
  <si>
    <t>obklad keramický hladký přes 19 do 22ks/m2</t>
  </si>
  <si>
    <t>74</t>
  </si>
  <si>
    <t xml:space="preserve">169 * 1,1   </t>
  </si>
  <si>
    <t>39</t>
  </si>
  <si>
    <t>998781101</t>
  </si>
  <si>
    <t>Přesun hmot pro obklady keramické stanovený z hmotnosti přesunovaného materiálu vodorovná dopravní vzdálenost do 50 m v objektech výšky do 6 m</t>
  </si>
  <si>
    <t>76</t>
  </si>
  <si>
    <t>https://podminky.urs.cz/item/CS_URS_2023_01/998781101</t>
  </si>
  <si>
    <t>783</t>
  </si>
  <si>
    <t xml:space="preserve">Dokončovací práce - nátěry   </t>
  </si>
  <si>
    <t>783314101</t>
  </si>
  <si>
    <t>Základní nátěr zámečnických konstrukcí jednonásobný syntetický</t>
  </si>
  <si>
    <t>78</t>
  </si>
  <si>
    <t>https://podminky.urs.cz/item/CS_URS_2023_01/783314101</t>
  </si>
  <si>
    <t>41</t>
  </si>
  <si>
    <t>783317101</t>
  </si>
  <si>
    <t>Krycí nátěr (email) zámečnických konstrukcí jednonásobný syntetický standardní</t>
  </si>
  <si>
    <t>80</t>
  </si>
  <si>
    <t>https://podminky.urs.cz/item/CS_URS_2023_01/783317101</t>
  </si>
  <si>
    <t>784</t>
  </si>
  <si>
    <t xml:space="preserve">Dokončovací práce - malby a tapety   </t>
  </si>
  <si>
    <t>42</t>
  </si>
  <si>
    <t>784111001</t>
  </si>
  <si>
    <t>Oprášení (ometení) podkladu v místnostech výšky do 3,80 m</t>
  </si>
  <si>
    <t>82</t>
  </si>
  <si>
    <t>https://podminky.urs.cz/item/CS_URS_2023_01/784111001</t>
  </si>
  <si>
    <t>43</t>
  </si>
  <si>
    <t>784181001</t>
  </si>
  <si>
    <t>Pačokování jednonásobné v místnostech výšky do 3,80 m</t>
  </si>
  <si>
    <t>84</t>
  </si>
  <si>
    <t>https://podminky.urs.cz/item/CS_URS_2023_01/784181001</t>
  </si>
  <si>
    <t>784181101</t>
  </si>
  <si>
    <t>Penetrace podkladu jednonásobná základní akrylátová bezbarvá v místnostech výšky do 3,80 m</t>
  </si>
  <si>
    <t>86</t>
  </si>
  <si>
    <t>https://podminky.urs.cz/item/CS_URS_2023_01/784181101</t>
  </si>
  <si>
    <t>45</t>
  </si>
  <si>
    <t>784221101</t>
  </si>
  <si>
    <t>Malby z malířských směsí otěruvzdorných za sucha dvojnásobné, bílé za sucha otěruvzdorné dobře v místnostech výšky do 3,80 m</t>
  </si>
  <si>
    <t>88</t>
  </si>
  <si>
    <t>https://podminky.urs.cz/item/CS_URS_2023_01/784221101</t>
  </si>
  <si>
    <t>II</t>
  </si>
  <si>
    <t xml:space="preserve">Vnitřní kanalizace   </t>
  </si>
  <si>
    <t xml:space="preserve">Zemní práce   </t>
  </si>
  <si>
    <t>132212131</t>
  </si>
  <si>
    <t>Hloubení nezapažených rýh šířky do 800 mm ručně s urovnáním dna do předepsaného profilu a spádu v hornině třídy těžitelnosti I skupiny 3 soudržných</t>
  </si>
  <si>
    <t>90</t>
  </si>
  <si>
    <t>https://podminky.urs.cz/item/CS_URS_2023_01/132212131</t>
  </si>
  <si>
    <t xml:space="preserve">2,0*0,8*(2,0-0,105)   </t>
  </si>
  <si>
    <t xml:space="preserve">9,6*0,7*(1,35-0,105)   </t>
  </si>
  <si>
    <t xml:space="preserve">2,0*0,7*(1,2-0,105)   </t>
  </si>
  <si>
    <t xml:space="preserve">8,8*0,7*(0,72-0,105)   </t>
  </si>
  <si>
    <t xml:space="preserve">0,9*0,7*(0,72-0,105)   </t>
  </si>
  <si>
    <t xml:space="preserve">1,5*0,7*(1,5-0,105)*2   </t>
  </si>
  <si>
    <t xml:space="preserve">3,1*0,8*(2,0-0,105)   </t>
  </si>
  <si>
    <t xml:space="preserve">1,5*0,7*(0,8-0,105)   </t>
  </si>
  <si>
    <t xml:space="preserve">9,6*0,7*(0,6-0,105)   </t>
  </si>
  <si>
    <t xml:space="preserve">2,5*0,7*(0,6-0,105)   </t>
  </si>
  <si>
    <t xml:space="preserve">0,9*0,7*(0,6-0,105)   </t>
  </si>
  <si>
    <t xml:space="preserve">3,0*0,7*(0,6-0,105)   </t>
  </si>
  <si>
    <t xml:space="preserve">1.pp   </t>
  </si>
  <si>
    <t xml:space="preserve">6,7*0,5*(0,5-0,105)   </t>
  </si>
  <si>
    <t>47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</si>
  <si>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</si>
  <si>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</si>
  <si>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92</t>
  </si>
  <si>
    <t>https://podminky.urs.cz/item/CS_URS_2023_01/162211311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</si>
  <si>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</si>
  <si>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</si>
  <si>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https://podminky.urs.cz/item/CS_URS_2023_01/162211319</t>
  </si>
  <si>
    <t xml:space="preserve">32,333 * 5   </t>
  </si>
  <si>
    <t>49</t>
  </si>
  <si>
    <t>167151101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</si>
  <si>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</si>
  <si>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</si>
  <si>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</si>
  <si>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</si>
  <si>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98</t>
  </si>
  <si>
    <t>https://podminky.urs.cz/item/CS_URS_2023_01/162751117</t>
  </si>
  <si>
    <t>51</t>
  </si>
  <si>
    <t>171201231</t>
  </si>
  <si>
    <t>Poplatek za uložení stavebního odpadu na recyklační skládce (skládkovné) zeminy a kamení zatříděného do Katalogu odpadů pod kódem 17 05 04</t>
  </si>
  <si>
    <t>100</t>
  </si>
  <si>
    <t>https://podminky.urs.cz/item/CS_URS_2023_01/171201231</t>
  </si>
  <si>
    <t xml:space="preserve">32,333 * 1,6   </t>
  </si>
  <si>
    <t>171251201</t>
  </si>
  <si>
    <t>Uložení sypaniny na skládky nebo meziskládky bez hutnění s upravením uložené sypaniny do předepsaného tvaru</t>
  </si>
  <si>
    <t>102</t>
  </si>
  <si>
    <t>https://podminky.urs.cz/item/CS_URS_2023_01/171251201</t>
  </si>
  <si>
    <t>53</t>
  </si>
  <si>
    <t>174111101</t>
  </si>
  <si>
    <t>Zásyp sypaninou z jakékoliv horniny ručně s uložením výkopku ve vrstvách se zhutněním jam, šachet, rýh nebo kolem objektů v těchto vykopávkách</t>
  </si>
  <si>
    <t>104</t>
  </si>
  <si>
    <t>https://podminky.urs.cz/item/CS_URS_2023_01/174111101</t>
  </si>
  <si>
    <t xml:space="preserve">2,0*0,8*(2,0-0,105-0,35-0,1)   </t>
  </si>
  <si>
    <t xml:space="preserve">9,6*0,7*(1,35-0,105-0,35-0,1)   </t>
  </si>
  <si>
    <t xml:space="preserve">2,0*0,7*(1,2-0,105-0,35-0,1)   </t>
  </si>
  <si>
    <t xml:space="preserve">8,8*0,7*(0,72-0,105-0,35-0,1)   </t>
  </si>
  <si>
    <t xml:space="preserve">0,9*0,7*(0,72-0,105-0,35-0,1)   </t>
  </si>
  <si>
    <t xml:space="preserve">1,5*0,7*(1,5-0,105-0,35-0,1)*2   </t>
  </si>
  <si>
    <t xml:space="preserve">3,1*0,8*(2,0-0,105-0,35-0,1)   </t>
  </si>
  <si>
    <t xml:space="preserve">1,5*0,7*(0,8-0,105-0,35-0,1)   </t>
  </si>
  <si>
    <t xml:space="preserve">9,6*0,7*(0,6-0,105-0,35-0,1)   </t>
  </si>
  <si>
    <t xml:space="preserve">2,5*0,7*(0,6-0,105-0,35-0,1)   </t>
  </si>
  <si>
    <t xml:space="preserve">0,9*0,7*(0,6-0,105-0,35-0,1)   </t>
  </si>
  <si>
    <t xml:space="preserve">3,0*0,7*(0,6-0,105-0,35-0,1)   </t>
  </si>
  <si>
    <t xml:space="preserve">6,7*0,5*(0,5-0,1-0,3-0,1)   </t>
  </si>
  <si>
    <t>58337344</t>
  </si>
  <si>
    <t>štěrkopísek frakce 0/32</t>
  </si>
  <si>
    <t>106</t>
  </si>
  <si>
    <t xml:space="preserve">16,007 * 1,91   </t>
  </si>
  <si>
    <t>55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</si>
  <si>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</si>
  <si>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</si>
  <si>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108</t>
  </si>
  <si>
    <t>https://podminky.urs.cz/item/CS_URS_2023_01/175111101</t>
  </si>
  <si>
    <t xml:space="preserve">2,0*0,8*0,35   </t>
  </si>
  <si>
    <t xml:space="preserve">9,6*0,7*0,35   </t>
  </si>
  <si>
    <t xml:space="preserve">2,0*0,7*0,35   </t>
  </si>
  <si>
    <t xml:space="preserve">8,8*0,7*0,35   </t>
  </si>
  <si>
    <t xml:space="preserve">0,9*0,7*0,35   </t>
  </si>
  <si>
    <t xml:space="preserve">1,5*0,7*0,35*2   </t>
  </si>
  <si>
    <t xml:space="preserve">3,1*0,8*0,35   </t>
  </si>
  <si>
    <t xml:space="preserve">1,5*0,7*0,35   </t>
  </si>
  <si>
    <t xml:space="preserve">2,5*0,7*0,35   </t>
  </si>
  <si>
    <t xml:space="preserve">3,0*0,7*0,35   </t>
  </si>
  <si>
    <t xml:space="preserve">6,7*0,5*0,35   </t>
  </si>
  <si>
    <t>56</t>
  </si>
  <si>
    <t>58331351</t>
  </si>
  <si>
    <t>kamenivo těžené drobné frakce 0/4</t>
  </si>
  <si>
    <t>110</t>
  </si>
  <si>
    <t xml:space="preserve">12,844 * 2   </t>
  </si>
  <si>
    <t xml:space="preserve">Podkladní a vedlejší konstrukce kromě vozovek a železničního svršku   </t>
  </si>
  <si>
    <t>57</t>
  </si>
  <si>
    <t>451572111</t>
  </si>
  <si>
    <t>Lože pod potrubí, stoky a drobné objekty v otevřeném výkopu z kameniva drobného těženého 0 až 4 mm</t>
  </si>
  <si>
    <t>112</t>
  </si>
  <si>
    <t>https://podminky.urs.cz/item/CS_URS_2023_01/451572111</t>
  </si>
  <si>
    <t xml:space="preserve">2,0*0,8*0,1   </t>
  </si>
  <si>
    <t xml:space="preserve">9,6*0,7*0,1   </t>
  </si>
  <si>
    <t xml:space="preserve">2,0*0,7*0,1   </t>
  </si>
  <si>
    <t xml:space="preserve">8,8*0,7*0,1   </t>
  </si>
  <si>
    <t xml:space="preserve">0,9*0,7*0,1   </t>
  </si>
  <si>
    <t xml:space="preserve">1,5*0,7*0,1*2   </t>
  </si>
  <si>
    <t xml:space="preserve">3,1*0,8*0,1   </t>
  </si>
  <si>
    <t xml:space="preserve">1,5*0,7*0,1   </t>
  </si>
  <si>
    <t xml:space="preserve">2,5*0,7*0,1   </t>
  </si>
  <si>
    <t xml:space="preserve">3,0*0,7*0,1   </t>
  </si>
  <si>
    <t xml:space="preserve">6,7*0,5*0,1   </t>
  </si>
  <si>
    <t>631312141</t>
  </si>
  <si>
    <t>Doplnění dosavadních mazanin prostým betonem s dodáním hmot, bez potěru, plochy jednotlivě rýh v dosavadních mazaninách</t>
  </si>
  <si>
    <t>114</t>
  </si>
  <si>
    <t>https://podminky.urs.cz/item/CS_URS_2023_01/631312141</t>
  </si>
  <si>
    <t>97</t>
  </si>
  <si>
    <t xml:space="preserve">Prorážení otvorů a ostatní bourací práce   </t>
  </si>
  <si>
    <t>59</t>
  </si>
  <si>
    <t>977311112</t>
  </si>
  <si>
    <t>Řezání stávajících betonových mazanin bez vyztužení hloubky přes 50 do 100 mm</t>
  </si>
  <si>
    <t>m</t>
  </si>
  <si>
    <t>116</t>
  </si>
  <si>
    <t>https://podminky.urs.cz/item/CS_URS_2023_01/977311112</t>
  </si>
  <si>
    <t xml:space="preserve">6,7*2   </t>
  </si>
  <si>
    <t>974042557</t>
  </si>
  <si>
    <t>Vysekání rýh v betonové nebo jiné monolitické dlažbě s betonovým podkladem do hl. 100 mm a šířky do 300 mm</t>
  </si>
  <si>
    <t>118</t>
  </si>
  <si>
    <t>https://podminky.urs.cz/item/CS_URS_2023_01/974042557</t>
  </si>
  <si>
    <t xml:space="preserve">6,7   </t>
  </si>
  <si>
    <t>974042559</t>
  </si>
  <si>
    <t>Vysekání rýh v betonové nebo jiné monolitické dlažbě s betonovým podkladem do hl. 100 mm a šířky Příplatek k ceně -2557 za každých dalších 100 mm šířky, rýhy hl. do 100 mm</t>
  </si>
  <si>
    <t>120</t>
  </si>
  <si>
    <t>https://podminky.urs.cz/item/CS_URS_2023_01/974042559</t>
  </si>
  <si>
    <t xml:space="preserve">6,7 * 2   </t>
  </si>
  <si>
    <t>122</t>
  </si>
  <si>
    <t>124</t>
  </si>
  <si>
    <t>0,737</t>
  </si>
  <si>
    <t>126</t>
  </si>
  <si>
    <t>65</t>
  </si>
  <si>
    <t>128</t>
  </si>
  <si>
    <t xml:space="preserve">0,737 * 9   </t>
  </si>
  <si>
    <t>130</t>
  </si>
  <si>
    <t>VRN</t>
  </si>
  <si>
    <t>Vedlejší rozpočtové náklady</t>
  </si>
  <si>
    <t>67</t>
  </si>
  <si>
    <t>030001000</t>
  </si>
  <si>
    <t>Zařízení staveniště (zřízení, provoz, likvidace)</t>
  </si>
  <si>
    <t>1024</t>
  </si>
  <si>
    <t>-910449461</t>
  </si>
  <si>
    <t>https://podminky.urs.cz/item/CS_URS_2023_01/030001000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</si>
  <si>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</si>
  <si>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</si>
  <si>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</si>
  <si>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</si>
  <si>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</si>
  <si>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</si>
  <si>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</si>
  <si>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</si>
  <si>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</si>
  <si>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</si>
  <si>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</si>
  <si>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</si>
  <si>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</si>
  <si>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</si>
  <si>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</si>
  <si>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</si>
  <si>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</si>
  <si>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</si>
  <si>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</si>
  <si>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</si>
  <si>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</si>
  <si>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</si>
  <si>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</si>
  <si>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</si>
  <si>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</si>
  <si>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</si>
  <si>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</si>
  <si>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</si>
  <si>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</si>
  <si>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</si>
  <si>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</si>
  <si>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</si>
  <si>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</si>
  <si>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</si>
  <si>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</si>
  <si>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</si>
  <si>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</si>
  <si>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</si>
  <si>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</si>
  <si>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</si>
  <si>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</si>
  <si>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</si>
  <si>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</si>
  <si>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</si>
  <si>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</si>
  <si>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</si>
  <si>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</si>
  <si>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</si>
  <si>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</si>
  <si>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</si>
  <si>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</si>
  <si>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</si>
  <si>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</si>
  <si>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</si>
  <si>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</si>
  <si>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</si>
  <si>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</si>
  <si>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</si>
  <si>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</si>
  <si>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</si>
  <si>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</si>
  <si>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</si>
  <si>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</si>
  <si>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</si>
  <si>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</si>
  <si>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</si>
  <si>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</si>
  <si>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</si>
  <si>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</si>
  <si>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</si>
  <si>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</si>
  <si>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</si>
  <si>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</si>
  <si>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</si>
  <si>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</si>
  <si>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</si>
  <si>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</si>
  <si>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</si>
  <si>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</si>
  <si>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</si>
  <si>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</si>
  <si>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</si>
  <si>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</si>
  <si>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</si>
  <si>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</si>
  <si>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</si>
  <si>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</si>
  <si>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</si>
  <si>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</si>
  <si>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</si>
  <si>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</si>
  <si>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</si>
  <si>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</si>
  <si>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</si>
  <si>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</si>
  <si>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</si>
  <si>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</si>
  <si>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</si>
  <si>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</si>
  <si>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</si>
  <si>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</si>
  <si>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</si>
  <si>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</si>
  <si>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</si>
  <si>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</si>
  <si>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</si>
  <si>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</si>
  <si>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</si>
  <si>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</si>
  <si>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</si>
  <si>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</si>
  <si>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</si>
  <si>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</si>
  <si>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</si>
  <si>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</si>
  <si>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</si>
  <si>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</si>
  <si>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</si>
  <si>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</si>
  <si>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</si>
  <si>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</si>
  <si>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</si>
  <si>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</si>
  <si>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</si>
  <si>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</si>
  <si>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</si>
  <si>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</si>
  <si>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</si>
  <si>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</si>
  <si>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</si>
  <si>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</si>
  <si>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</si>
  <si>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</si>
  <si>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</si>
  <si>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</si>
  <si>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</si>
  <si>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</si>
  <si>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</si>
  <si>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</si>
  <si>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</si>
  <si>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</si>
  <si>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</si>
  <si>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</si>
  <si>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</si>
  <si>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</si>
  <si>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</si>
  <si>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</si>
  <si>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</si>
  <si>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</si>
  <si>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</si>
  <si>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</si>
  <si>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</si>
  <si>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</si>
  <si>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</si>
  <si>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</si>
  <si>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</si>
  <si>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</si>
  <si>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</si>
  <si>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</si>
  <si>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</si>
  <si>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</si>
  <si>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</si>
  <si>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</si>
  <si>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</si>
  <si>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</si>
  <si>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</si>
  <si>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</si>
  <si>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</si>
  <si>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</si>
  <si>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</si>
  <si>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</si>
  <si>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</si>
  <si>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</si>
  <si>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</si>
  <si>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</si>
  <si>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</si>
  <si>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</si>
  <si>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</si>
  <si>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</si>
  <si>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</si>
  <si>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</si>
  <si>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</si>
  <si>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</si>
  <si>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</si>
  <si>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</si>
  <si>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</si>
  <si>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ZŠ Jesenická 10, Bruntál - rekonstrukce kuchyně - stavba</t>
  </si>
  <si>
    <t>Kuchyň - stavba</t>
  </si>
  <si>
    <t>dlažba keramická slinutá protiskluzná do interiéru i exteriéru pro vysoké mechanické namáhání přes 9 do 12ks/m2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</si>
</sst>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0" xfId="0"/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65081213" TargetMode="External"/><Relationship Id="rId18" Type="http://schemas.openxmlformats.org/officeDocument/2006/relationships/hyperlink" Target="https://podminky.urs.cz/item/CS_URS_2023_01/997013501" TargetMode="External"/><Relationship Id="rId26" Type="http://schemas.openxmlformats.org/officeDocument/2006/relationships/hyperlink" Target="https://podminky.urs.cz/item/CS_URS_2023_01/735191910" TargetMode="External"/><Relationship Id="rId39" Type="http://schemas.openxmlformats.org/officeDocument/2006/relationships/hyperlink" Target="https://podminky.urs.cz/item/CS_URS_2023_01/784181001" TargetMode="External"/><Relationship Id="rId21" Type="http://schemas.openxmlformats.org/officeDocument/2006/relationships/hyperlink" Target="https://podminky.urs.cz/item/CS_URS_2023_01/711191101" TargetMode="External"/><Relationship Id="rId34" Type="http://schemas.openxmlformats.org/officeDocument/2006/relationships/hyperlink" Target="https://podminky.urs.cz/item/CS_URS_2023_01/781473114" TargetMode="External"/><Relationship Id="rId42" Type="http://schemas.openxmlformats.org/officeDocument/2006/relationships/hyperlink" Target="https://podminky.urs.cz/item/CS_URS_2023_01/132212131" TargetMode="External"/><Relationship Id="rId47" Type="http://schemas.openxmlformats.org/officeDocument/2006/relationships/hyperlink" Target="https://podminky.urs.cz/item/CS_URS_2023_01/171201231" TargetMode="External"/><Relationship Id="rId50" Type="http://schemas.openxmlformats.org/officeDocument/2006/relationships/hyperlink" Target="https://podminky.urs.cz/item/CS_URS_2023_01/175111101" TargetMode="External"/><Relationship Id="rId55" Type="http://schemas.openxmlformats.org/officeDocument/2006/relationships/hyperlink" Target="https://podminky.urs.cz/item/CS_URS_2023_01/974042559" TargetMode="External"/><Relationship Id="rId7" Type="http://schemas.openxmlformats.org/officeDocument/2006/relationships/hyperlink" Target="https://podminky.urs.cz/item/CS_URS_2023_01/631311114" TargetMode="External"/><Relationship Id="rId2" Type="http://schemas.openxmlformats.org/officeDocument/2006/relationships/hyperlink" Target="https://podminky.urs.cz/item/CS_URS_2023_01/612311121" TargetMode="External"/><Relationship Id="rId16" Type="http://schemas.openxmlformats.org/officeDocument/2006/relationships/hyperlink" Target="https://podminky.urs.cz/item/CS_URS_2023_01/998011001" TargetMode="External"/><Relationship Id="rId29" Type="http://schemas.openxmlformats.org/officeDocument/2006/relationships/hyperlink" Target="https://podminky.urs.cz/item/CS_URS_2023_01/998763301" TargetMode="External"/><Relationship Id="rId11" Type="http://schemas.openxmlformats.org/officeDocument/2006/relationships/hyperlink" Target="https://podminky.urs.cz/item/CS_URS_2023_01/952901111" TargetMode="External"/><Relationship Id="rId24" Type="http://schemas.openxmlformats.org/officeDocument/2006/relationships/hyperlink" Target="https://podminky.urs.cz/item/CS_URS_2023_01/735494811" TargetMode="External"/><Relationship Id="rId32" Type="http://schemas.openxmlformats.org/officeDocument/2006/relationships/hyperlink" Target="https://podminky.urs.cz/item/CS_URS_2023_01/998771101" TargetMode="External"/><Relationship Id="rId37" Type="http://schemas.openxmlformats.org/officeDocument/2006/relationships/hyperlink" Target="https://podminky.urs.cz/item/CS_URS_2023_01/783317101" TargetMode="External"/><Relationship Id="rId40" Type="http://schemas.openxmlformats.org/officeDocument/2006/relationships/hyperlink" Target="https://podminky.urs.cz/item/CS_URS_2023_01/784181101" TargetMode="External"/><Relationship Id="rId45" Type="http://schemas.openxmlformats.org/officeDocument/2006/relationships/hyperlink" Target="https://podminky.urs.cz/item/CS_URS_2023_01/167151101" TargetMode="External"/><Relationship Id="rId53" Type="http://schemas.openxmlformats.org/officeDocument/2006/relationships/hyperlink" Target="https://podminky.urs.cz/item/CS_URS_2023_01/977311112" TargetMode="External"/><Relationship Id="rId58" Type="http://schemas.openxmlformats.org/officeDocument/2006/relationships/hyperlink" Target="https://podminky.urs.cz/item/CS_URS_2023_01/997013501" TargetMode="External"/><Relationship Id="rId5" Type="http://schemas.openxmlformats.org/officeDocument/2006/relationships/hyperlink" Target="https://podminky.urs.cz/item/CS_URS_2023_01/612325422" TargetMode="External"/><Relationship Id="rId61" Type="http://schemas.openxmlformats.org/officeDocument/2006/relationships/hyperlink" Target="https://podminky.urs.cz/item/CS_URS_2023_01/030001000" TargetMode="External"/><Relationship Id="rId19" Type="http://schemas.openxmlformats.org/officeDocument/2006/relationships/hyperlink" Target="https://podminky.urs.cz/item/CS_URS_2023_01/997013509" TargetMode="External"/><Relationship Id="rId14" Type="http://schemas.openxmlformats.org/officeDocument/2006/relationships/hyperlink" Target="https://podminky.urs.cz/item/CS_URS_2023_01/965042141" TargetMode="External"/><Relationship Id="rId22" Type="http://schemas.openxmlformats.org/officeDocument/2006/relationships/hyperlink" Target="https://podminky.urs.cz/item/CS_URS_2023_01/998711102" TargetMode="External"/><Relationship Id="rId27" Type="http://schemas.openxmlformats.org/officeDocument/2006/relationships/hyperlink" Target="https://podminky.urs.cz/item/CS_URS_2023_01/998735102" TargetMode="External"/><Relationship Id="rId30" Type="http://schemas.openxmlformats.org/officeDocument/2006/relationships/hyperlink" Target="https://podminky.urs.cz/item/CS_URS_2023_01/771591112" TargetMode="External"/><Relationship Id="rId35" Type="http://schemas.openxmlformats.org/officeDocument/2006/relationships/hyperlink" Target="https://podminky.urs.cz/item/CS_URS_2023_01/998781101" TargetMode="External"/><Relationship Id="rId43" Type="http://schemas.openxmlformats.org/officeDocument/2006/relationships/hyperlink" Target="https://podminky.urs.cz/item/CS_URS_2023_01/162211311" TargetMode="External"/><Relationship Id="rId48" Type="http://schemas.openxmlformats.org/officeDocument/2006/relationships/hyperlink" Target="https://podminky.urs.cz/item/CS_URS_2023_01/171251201" TargetMode="External"/><Relationship Id="rId56" Type="http://schemas.openxmlformats.org/officeDocument/2006/relationships/hyperlink" Target="https://podminky.urs.cz/item/CS_URS_2023_01/998011001" TargetMode="External"/><Relationship Id="rId8" Type="http://schemas.openxmlformats.org/officeDocument/2006/relationships/hyperlink" Target="https://podminky.urs.cz/item/CS_URS_2023_01/632441111" TargetMode="External"/><Relationship Id="rId51" Type="http://schemas.openxmlformats.org/officeDocument/2006/relationships/hyperlink" Target="https://podminky.urs.cz/item/CS_URS_2023_01/451572111" TargetMode="External"/><Relationship Id="rId3" Type="http://schemas.openxmlformats.org/officeDocument/2006/relationships/hyperlink" Target="https://podminky.urs.cz/item/CS_URS_2023_01/612311191" TargetMode="External"/><Relationship Id="rId12" Type="http://schemas.openxmlformats.org/officeDocument/2006/relationships/hyperlink" Target="https://podminky.urs.cz/item/CS_URS_2023_01/962031133" TargetMode="External"/><Relationship Id="rId17" Type="http://schemas.openxmlformats.org/officeDocument/2006/relationships/hyperlink" Target="https://podminky.urs.cz/item/CS_URS_2023_01/997013151" TargetMode="External"/><Relationship Id="rId25" Type="http://schemas.openxmlformats.org/officeDocument/2006/relationships/hyperlink" Target="https://podminky.urs.cz/item/CS_URS_2023_01/735119140" TargetMode="External"/><Relationship Id="rId33" Type="http://schemas.openxmlformats.org/officeDocument/2006/relationships/hyperlink" Target="https://podminky.urs.cz/item/CS_URS_2023_01/781121011" TargetMode="External"/><Relationship Id="rId38" Type="http://schemas.openxmlformats.org/officeDocument/2006/relationships/hyperlink" Target="https://podminky.urs.cz/item/CS_URS_2023_01/784111001" TargetMode="External"/><Relationship Id="rId46" Type="http://schemas.openxmlformats.org/officeDocument/2006/relationships/hyperlink" Target="https://podminky.urs.cz/item/CS_URS_2023_01/162751117" TargetMode="External"/><Relationship Id="rId59" Type="http://schemas.openxmlformats.org/officeDocument/2006/relationships/hyperlink" Target="https://podminky.urs.cz/item/CS_URS_2023_01/997013509" TargetMode="External"/><Relationship Id="rId20" Type="http://schemas.openxmlformats.org/officeDocument/2006/relationships/hyperlink" Target="https://podminky.urs.cz/item/CS_URS_2023_01/997013869" TargetMode="External"/><Relationship Id="rId41" Type="http://schemas.openxmlformats.org/officeDocument/2006/relationships/hyperlink" Target="https://podminky.urs.cz/item/CS_URS_2023_01/784221101" TargetMode="External"/><Relationship Id="rId54" Type="http://schemas.openxmlformats.org/officeDocument/2006/relationships/hyperlink" Target="https://podminky.urs.cz/item/CS_URS_2023_01/974042557" TargetMode="External"/><Relationship Id="rId62" Type="http://schemas.openxmlformats.org/officeDocument/2006/relationships/drawing" Target="../drawings/drawing2.xml"/><Relationship Id="rId1" Type="http://schemas.openxmlformats.org/officeDocument/2006/relationships/hyperlink" Target="https://podminky.urs.cz/item/CS_URS_2023_01/342272245" TargetMode="External"/><Relationship Id="rId6" Type="http://schemas.openxmlformats.org/officeDocument/2006/relationships/hyperlink" Target="https://podminky.urs.cz/item/CS_URS_2023_01/612325412" TargetMode="External"/><Relationship Id="rId15" Type="http://schemas.openxmlformats.org/officeDocument/2006/relationships/hyperlink" Target="https://podminky.urs.cz/item/CS_URS_2023_01/978059541" TargetMode="External"/><Relationship Id="rId23" Type="http://schemas.openxmlformats.org/officeDocument/2006/relationships/hyperlink" Target="https://podminky.urs.cz/item/CS_URS_2023_01/735111810" TargetMode="External"/><Relationship Id="rId28" Type="http://schemas.openxmlformats.org/officeDocument/2006/relationships/hyperlink" Target="https://podminky.urs.cz/item/CS_URS_2023_01/763164551" TargetMode="External"/><Relationship Id="rId36" Type="http://schemas.openxmlformats.org/officeDocument/2006/relationships/hyperlink" Target="https://podminky.urs.cz/item/CS_URS_2023_01/783314101" TargetMode="External"/><Relationship Id="rId49" Type="http://schemas.openxmlformats.org/officeDocument/2006/relationships/hyperlink" Target="https://podminky.urs.cz/item/CS_URS_2023_01/174111101" TargetMode="External"/><Relationship Id="rId57" Type="http://schemas.openxmlformats.org/officeDocument/2006/relationships/hyperlink" Target="https://podminky.urs.cz/item/CS_URS_2023_01/997013151" TargetMode="External"/><Relationship Id="rId10" Type="http://schemas.openxmlformats.org/officeDocument/2006/relationships/hyperlink" Target="https://podminky.urs.cz/item/CS_URS_2023_01/949101112" TargetMode="External"/><Relationship Id="rId31" Type="http://schemas.openxmlformats.org/officeDocument/2006/relationships/hyperlink" Target="https://podminky.urs.cz/item/CS_URS_2023_01/771573115" TargetMode="External"/><Relationship Id="rId44" Type="http://schemas.openxmlformats.org/officeDocument/2006/relationships/hyperlink" Target="https://podminky.urs.cz/item/CS_URS_2023_01/162211319" TargetMode="External"/><Relationship Id="rId52" Type="http://schemas.openxmlformats.org/officeDocument/2006/relationships/hyperlink" Target="https://podminky.urs.cz/item/CS_URS_2023_01/631312141" TargetMode="External"/><Relationship Id="rId60" Type="http://schemas.openxmlformats.org/officeDocument/2006/relationships/hyperlink" Target="https://podminky.urs.cz/item/CS_URS_2023_01/997013869" TargetMode="External"/><Relationship Id="rId4" Type="http://schemas.openxmlformats.org/officeDocument/2006/relationships/hyperlink" Target="https://podminky.urs.cz/item/CS_URS_2023_01/611325422" TargetMode="External"/><Relationship Id="rId9" Type="http://schemas.openxmlformats.org/officeDocument/2006/relationships/hyperlink" Target="https://podminky.urs.cz/item/CS_URS_2023_01/94910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46" workbookViewId="0">
      <selection activeCell="D55" sqref="D55:H5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7" t="s">
        <v>14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3"/>
      <c r="AQ5" s="23"/>
      <c r="AR5" s="21"/>
      <c r="BE5" s="344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9" t="s">
        <v>715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3"/>
      <c r="AQ6" s="23"/>
      <c r="AR6" s="21"/>
      <c r="BE6" s="345"/>
      <c r="BS6" s="18" t="s">
        <v>6</v>
      </c>
    </row>
    <row r="7" spans="1:74" s="1" customFormat="1" ht="12" customHeight="1">
      <c r="B7" s="22"/>
      <c r="C7" s="23"/>
      <c r="D7" s="30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18</v>
      </c>
      <c r="AO7" s="23"/>
      <c r="AP7" s="23"/>
      <c r="AQ7" s="23"/>
      <c r="AR7" s="21"/>
      <c r="BE7" s="345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4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5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18</v>
      </c>
      <c r="AO10" s="23"/>
      <c r="AP10" s="23"/>
      <c r="AQ10" s="23"/>
      <c r="AR10" s="21"/>
      <c r="BE10" s="345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18</v>
      </c>
      <c r="AO11" s="23"/>
      <c r="AP11" s="23"/>
      <c r="AQ11" s="23"/>
      <c r="AR11" s="21"/>
      <c r="BE11" s="345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5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345"/>
      <c r="BS13" s="18" t="s">
        <v>6</v>
      </c>
    </row>
    <row r="14" spans="1:74" ht="12.75">
      <c r="B14" s="22"/>
      <c r="C14" s="23"/>
      <c r="D14" s="23"/>
      <c r="E14" s="350" t="s">
        <v>28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45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5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18</v>
      </c>
      <c r="AO16" s="23"/>
      <c r="AP16" s="23"/>
      <c r="AQ16" s="23"/>
      <c r="AR16" s="21"/>
      <c r="BE16" s="345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18</v>
      </c>
      <c r="AO17" s="23"/>
      <c r="AP17" s="23"/>
      <c r="AQ17" s="23"/>
      <c r="AR17" s="21"/>
      <c r="BE17" s="345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5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45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18</v>
      </c>
      <c r="AO20" s="23"/>
      <c r="AP20" s="23"/>
      <c r="AQ20" s="23"/>
      <c r="AR20" s="21"/>
      <c r="BE20" s="345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5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5"/>
    </row>
    <row r="23" spans="1:71" s="1" customFormat="1" ht="47.25" customHeight="1">
      <c r="B23" s="22"/>
      <c r="C23" s="23"/>
      <c r="D23" s="23"/>
      <c r="E23" s="352" t="s">
        <v>33</v>
      </c>
      <c r="F23" s="352"/>
      <c r="G23" s="352"/>
      <c r="H23" s="352"/>
      <c r="I23" s="352"/>
      <c r="J23" s="352"/>
      <c r="K23" s="352"/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52"/>
      <c r="W23" s="352"/>
      <c r="X23" s="352"/>
      <c r="Y23" s="352"/>
      <c r="Z23" s="352"/>
      <c r="AA23" s="352"/>
      <c r="AB23" s="352"/>
      <c r="AC23" s="352"/>
      <c r="AD23" s="352"/>
      <c r="AE23" s="352"/>
      <c r="AF23" s="352"/>
      <c r="AG23" s="352"/>
      <c r="AH23" s="352"/>
      <c r="AI23" s="352"/>
      <c r="AJ23" s="352"/>
      <c r="AK23" s="352"/>
      <c r="AL23" s="352"/>
      <c r="AM23" s="352"/>
      <c r="AN23" s="352"/>
      <c r="AO23" s="23"/>
      <c r="AP23" s="23"/>
      <c r="AQ23" s="23"/>
      <c r="AR23" s="21"/>
      <c r="BE23" s="345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5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5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3">
        <f>ROUND(AG54,2)</f>
        <v>0</v>
      </c>
      <c r="AL26" s="354"/>
      <c r="AM26" s="354"/>
      <c r="AN26" s="354"/>
      <c r="AO26" s="354"/>
      <c r="AP26" s="37"/>
      <c r="AQ26" s="37"/>
      <c r="AR26" s="40"/>
      <c r="BE26" s="34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5" t="s">
        <v>35</v>
      </c>
      <c r="M28" s="355"/>
      <c r="N28" s="355"/>
      <c r="O28" s="355"/>
      <c r="P28" s="355"/>
      <c r="Q28" s="37"/>
      <c r="R28" s="37"/>
      <c r="S28" s="37"/>
      <c r="T28" s="37"/>
      <c r="U28" s="37"/>
      <c r="V28" s="37"/>
      <c r="W28" s="355" t="s">
        <v>36</v>
      </c>
      <c r="X28" s="355"/>
      <c r="Y28" s="355"/>
      <c r="Z28" s="355"/>
      <c r="AA28" s="355"/>
      <c r="AB28" s="355"/>
      <c r="AC28" s="355"/>
      <c r="AD28" s="355"/>
      <c r="AE28" s="355"/>
      <c r="AF28" s="37"/>
      <c r="AG28" s="37"/>
      <c r="AH28" s="37"/>
      <c r="AI28" s="37"/>
      <c r="AJ28" s="37"/>
      <c r="AK28" s="355" t="s">
        <v>37</v>
      </c>
      <c r="AL28" s="355"/>
      <c r="AM28" s="355"/>
      <c r="AN28" s="355"/>
      <c r="AO28" s="355"/>
      <c r="AP28" s="37"/>
      <c r="AQ28" s="37"/>
      <c r="AR28" s="40"/>
      <c r="BE28" s="345"/>
    </row>
    <row r="29" spans="1:71" s="3" customFormat="1" ht="14.45" customHeight="1"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339">
        <v>0.21</v>
      </c>
      <c r="M29" s="338"/>
      <c r="N29" s="338"/>
      <c r="O29" s="338"/>
      <c r="P29" s="338"/>
      <c r="Q29" s="42"/>
      <c r="R29" s="42"/>
      <c r="S29" s="42"/>
      <c r="T29" s="42"/>
      <c r="U29" s="42"/>
      <c r="V29" s="42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2"/>
      <c r="AG29" s="42"/>
      <c r="AH29" s="42"/>
      <c r="AI29" s="42"/>
      <c r="AJ29" s="42"/>
      <c r="AK29" s="337">
        <f>ROUND(AV54, 2)</f>
        <v>0</v>
      </c>
      <c r="AL29" s="338"/>
      <c r="AM29" s="338"/>
      <c r="AN29" s="338"/>
      <c r="AO29" s="338"/>
      <c r="AP29" s="42"/>
      <c r="AQ29" s="42"/>
      <c r="AR29" s="43"/>
      <c r="BE29" s="346"/>
    </row>
    <row r="30" spans="1:71" s="3" customFormat="1" ht="14.45" customHeight="1"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339">
        <v>0.15</v>
      </c>
      <c r="M30" s="338"/>
      <c r="N30" s="338"/>
      <c r="O30" s="338"/>
      <c r="P30" s="338"/>
      <c r="Q30" s="42"/>
      <c r="R30" s="42"/>
      <c r="S30" s="42"/>
      <c r="T30" s="42"/>
      <c r="U30" s="42"/>
      <c r="V30" s="42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2"/>
      <c r="AG30" s="42"/>
      <c r="AH30" s="42"/>
      <c r="AI30" s="42"/>
      <c r="AJ30" s="42"/>
      <c r="AK30" s="337">
        <f>ROUND(AW54, 2)</f>
        <v>0</v>
      </c>
      <c r="AL30" s="338"/>
      <c r="AM30" s="338"/>
      <c r="AN30" s="338"/>
      <c r="AO30" s="338"/>
      <c r="AP30" s="42"/>
      <c r="AQ30" s="42"/>
      <c r="AR30" s="43"/>
      <c r="BE30" s="346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39">
        <v>0.21</v>
      </c>
      <c r="M31" s="338"/>
      <c r="N31" s="338"/>
      <c r="O31" s="338"/>
      <c r="P31" s="338"/>
      <c r="Q31" s="42"/>
      <c r="R31" s="42"/>
      <c r="S31" s="42"/>
      <c r="T31" s="42"/>
      <c r="U31" s="42"/>
      <c r="V31" s="42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2"/>
      <c r="AG31" s="42"/>
      <c r="AH31" s="42"/>
      <c r="AI31" s="42"/>
      <c r="AJ31" s="42"/>
      <c r="AK31" s="337">
        <v>0</v>
      </c>
      <c r="AL31" s="338"/>
      <c r="AM31" s="338"/>
      <c r="AN31" s="338"/>
      <c r="AO31" s="338"/>
      <c r="AP31" s="42"/>
      <c r="AQ31" s="42"/>
      <c r="AR31" s="43"/>
      <c r="BE31" s="346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39">
        <v>0.15</v>
      </c>
      <c r="M32" s="338"/>
      <c r="N32" s="338"/>
      <c r="O32" s="338"/>
      <c r="P32" s="338"/>
      <c r="Q32" s="42"/>
      <c r="R32" s="42"/>
      <c r="S32" s="42"/>
      <c r="T32" s="42"/>
      <c r="U32" s="42"/>
      <c r="V32" s="42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2"/>
      <c r="AG32" s="42"/>
      <c r="AH32" s="42"/>
      <c r="AI32" s="42"/>
      <c r="AJ32" s="42"/>
      <c r="AK32" s="337">
        <v>0</v>
      </c>
      <c r="AL32" s="338"/>
      <c r="AM32" s="338"/>
      <c r="AN32" s="338"/>
      <c r="AO32" s="338"/>
      <c r="AP32" s="42"/>
      <c r="AQ32" s="42"/>
      <c r="AR32" s="43"/>
      <c r="BE32" s="346"/>
    </row>
    <row r="33" spans="1:57" s="3" customFormat="1" ht="14.45" hidden="1" customHeight="1"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339">
        <v>0</v>
      </c>
      <c r="M33" s="338"/>
      <c r="N33" s="338"/>
      <c r="O33" s="338"/>
      <c r="P33" s="338"/>
      <c r="Q33" s="42"/>
      <c r="R33" s="42"/>
      <c r="S33" s="42"/>
      <c r="T33" s="42"/>
      <c r="U33" s="42"/>
      <c r="V33" s="42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2"/>
      <c r="AG33" s="42"/>
      <c r="AH33" s="42"/>
      <c r="AI33" s="42"/>
      <c r="AJ33" s="42"/>
      <c r="AK33" s="337">
        <v>0</v>
      </c>
      <c r="AL33" s="338"/>
      <c r="AM33" s="338"/>
      <c r="AN33" s="338"/>
      <c r="AO33" s="338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340" t="s">
        <v>46</v>
      </c>
      <c r="Y35" s="341"/>
      <c r="Z35" s="341"/>
      <c r="AA35" s="341"/>
      <c r="AB35" s="341"/>
      <c r="AC35" s="46"/>
      <c r="AD35" s="46"/>
      <c r="AE35" s="46"/>
      <c r="AF35" s="46"/>
      <c r="AG35" s="46"/>
      <c r="AH35" s="46"/>
      <c r="AI35" s="46"/>
      <c r="AJ35" s="46"/>
      <c r="AK35" s="342">
        <f>SUM(AK26:AK33)</f>
        <v>0</v>
      </c>
      <c r="AL35" s="341"/>
      <c r="AM35" s="341"/>
      <c r="AN35" s="341"/>
      <c r="AO35" s="34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47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IMPORT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6" t="str">
        <f>K6</f>
        <v>ZŠ Jesenická 10, Bruntál - rekonstrukce kuchyně - stavba</v>
      </c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327"/>
      <c r="AL45" s="327"/>
      <c r="AM45" s="327"/>
      <c r="AN45" s="327"/>
      <c r="AO45" s="32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328" t="str">
        <f>IF(AN8= "","",AN8)</f>
        <v>10. 2. 2023</v>
      </c>
      <c r="AN47" s="32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329" t="str">
        <f>IF(E17="","",E17)</f>
        <v xml:space="preserve"> </v>
      </c>
      <c r="AN49" s="330"/>
      <c r="AO49" s="330"/>
      <c r="AP49" s="330"/>
      <c r="AQ49" s="37"/>
      <c r="AR49" s="40"/>
      <c r="AS49" s="331" t="s">
        <v>48</v>
      </c>
      <c r="AT49" s="33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329" t="str">
        <f>IF(E20="","",E20)</f>
        <v xml:space="preserve"> </v>
      </c>
      <c r="AN50" s="330"/>
      <c r="AO50" s="330"/>
      <c r="AP50" s="330"/>
      <c r="AQ50" s="37"/>
      <c r="AR50" s="40"/>
      <c r="AS50" s="333"/>
      <c r="AT50" s="33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5"/>
      <c r="AT51" s="33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17" t="s">
        <v>49</v>
      </c>
      <c r="D52" s="318"/>
      <c r="E52" s="318"/>
      <c r="F52" s="318"/>
      <c r="G52" s="318"/>
      <c r="H52" s="67"/>
      <c r="I52" s="319" t="s">
        <v>50</v>
      </c>
      <c r="J52" s="318"/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20" t="s">
        <v>51</v>
      </c>
      <c r="AH52" s="318"/>
      <c r="AI52" s="318"/>
      <c r="AJ52" s="318"/>
      <c r="AK52" s="318"/>
      <c r="AL52" s="318"/>
      <c r="AM52" s="318"/>
      <c r="AN52" s="319" t="s">
        <v>52</v>
      </c>
      <c r="AO52" s="318"/>
      <c r="AP52" s="318"/>
      <c r="AQ52" s="68" t="s">
        <v>53</v>
      </c>
      <c r="AR52" s="40"/>
      <c r="AS52" s="69" t="s">
        <v>54</v>
      </c>
      <c r="AT52" s="70" t="s">
        <v>55</v>
      </c>
      <c r="AU52" s="70" t="s">
        <v>56</v>
      </c>
      <c r="AV52" s="70" t="s">
        <v>57</v>
      </c>
      <c r="AW52" s="70" t="s">
        <v>58</v>
      </c>
      <c r="AX52" s="70" t="s">
        <v>59</v>
      </c>
      <c r="AY52" s="70" t="s">
        <v>60</v>
      </c>
      <c r="AZ52" s="70" t="s">
        <v>61</v>
      </c>
      <c r="BA52" s="70" t="s">
        <v>62</v>
      </c>
      <c r="BB52" s="70" t="s">
        <v>63</v>
      </c>
      <c r="BC52" s="70" t="s">
        <v>64</v>
      </c>
      <c r="BD52" s="71" t="s">
        <v>65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24">
        <f>ROUND(AG55,2)</f>
        <v>0</v>
      </c>
      <c r="AH54" s="324"/>
      <c r="AI54" s="324"/>
      <c r="AJ54" s="324"/>
      <c r="AK54" s="324"/>
      <c r="AL54" s="324"/>
      <c r="AM54" s="324"/>
      <c r="AN54" s="325">
        <f>SUM(AG54,AT54)</f>
        <v>0</v>
      </c>
      <c r="AO54" s="325"/>
      <c r="AP54" s="325"/>
      <c r="AQ54" s="79" t="s">
        <v>18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67</v>
      </c>
      <c r="BT54" s="85" t="s">
        <v>68</v>
      </c>
      <c r="BU54" s="86" t="s">
        <v>69</v>
      </c>
      <c r="BV54" s="85" t="s">
        <v>14</v>
      </c>
      <c r="BW54" s="85" t="s">
        <v>5</v>
      </c>
      <c r="BX54" s="85" t="s">
        <v>70</v>
      </c>
      <c r="CL54" s="85" t="s">
        <v>18</v>
      </c>
    </row>
    <row r="55" spans="1:91" s="7" customFormat="1" ht="24.75" customHeight="1">
      <c r="A55" s="87" t="s">
        <v>71</v>
      </c>
      <c r="B55" s="88"/>
      <c r="C55" s="89"/>
      <c r="D55" s="323" t="s">
        <v>604</v>
      </c>
      <c r="E55" s="323"/>
      <c r="F55" s="323"/>
      <c r="G55" s="323"/>
      <c r="H55" s="323"/>
      <c r="I55" s="90"/>
      <c r="J55" s="323" t="s">
        <v>72</v>
      </c>
      <c r="K55" s="323"/>
      <c r="L55" s="323"/>
      <c r="M55" s="323"/>
      <c r="N55" s="323"/>
      <c r="O55" s="323"/>
      <c r="P55" s="323"/>
      <c r="Q55" s="323"/>
      <c r="R55" s="323"/>
      <c r="S55" s="323"/>
      <c r="T55" s="323"/>
      <c r="U55" s="323"/>
      <c r="V55" s="323"/>
      <c r="W55" s="323"/>
      <c r="X55" s="323"/>
      <c r="Y55" s="323"/>
      <c r="Z55" s="323"/>
      <c r="AA55" s="323"/>
      <c r="AB55" s="323"/>
      <c r="AC55" s="323"/>
      <c r="AD55" s="323"/>
      <c r="AE55" s="323"/>
      <c r="AF55" s="323"/>
      <c r="AG55" s="321">
        <f>Stavba!J30</f>
        <v>0</v>
      </c>
      <c r="AH55" s="322"/>
      <c r="AI55" s="322"/>
      <c r="AJ55" s="322"/>
      <c r="AK55" s="322"/>
      <c r="AL55" s="322"/>
      <c r="AM55" s="322"/>
      <c r="AN55" s="321">
        <f>SUM(AG55,AT55)</f>
        <v>0</v>
      </c>
      <c r="AO55" s="322"/>
      <c r="AP55" s="322"/>
      <c r="AQ55" s="91" t="s">
        <v>73</v>
      </c>
      <c r="AR55" s="92"/>
      <c r="AS55" s="93">
        <v>0</v>
      </c>
      <c r="AT55" s="94">
        <f>ROUND(SUM(AV55:AW55),2)</f>
        <v>0</v>
      </c>
      <c r="AU55" s="95">
        <f>Stavba!P104</f>
        <v>0</v>
      </c>
      <c r="AV55" s="94">
        <f>Stavba!J33</f>
        <v>0</v>
      </c>
      <c r="AW55" s="94">
        <f>Stavba!J34</f>
        <v>0</v>
      </c>
      <c r="AX55" s="94">
        <f>Stavba!J35</f>
        <v>0</v>
      </c>
      <c r="AY55" s="94">
        <f>Stavba!J36</f>
        <v>0</v>
      </c>
      <c r="AZ55" s="94">
        <f>Stavba!F33</f>
        <v>0</v>
      </c>
      <c r="BA55" s="94">
        <f>Stavba!F34</f>
        <v>0</v>
      </c>
      <c r="BB55" s="94">
        <f>Stavba!F35</f>
        <v>0</v>
      </c>
      <c r="BC55" s="94">
        <f>Stavba!F36</f>
        <v>0</v>
      </c>
      <c r="BD55" s="96">
        <f>Stavba!F37</f>
        <v>0</v>
      </c>
      <c r="BT55" s="97" t="s">
        <v>74</v>
      </c>
      <c r="BV55" s="97" t="s">
        <v>14</v>
      </c>
      <c r="BW55" s="97" t="s">
        <v>75</v>
      </c>
      <c r="BX55" s="97" t="s">
        <v>5</v>
      </c>
      <c r="CL55" s="97" t="s">
        <v>18</v>
      </c>
      <c r="CM55" s="97" t="s">
        <v>76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CHL-2-22 - Rozpoče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61"/>
  <sheetViews>
    <sheetView showGridLines="0" tabSelected="1" topLeftCell="A185" workbookViewId="0">
      <selection activeCell="Y202" sqref="Y20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18" t="s">
        <v>75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76</v>
      </c>
    </row>
    <row r="4" spans="1:46" s="1" customFormat="1" ht="24.95" customHeight="1">
      <c r="B4" s="21"/>
      <c r="D4" s="100" t="s">
        <v>77</v>
      </c>
      <c r="L4" s="21"/>
      <c r="M4" s="101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2" t="s">
        <v>16</v>
      </c>
      <c r="L6" s="21"/>
    </row>
    <row r="7" spans="1:46" s="1" customFormat="1" ht="16.5" customHeight="1">
      <c r="B7" s="21"/>
      <c r="E7" s="359" t="str">
        <f>'Rekapitulace stavby'!K6</f>
        <v>ZŠ Jesenická 10, Bruntál - rekonstrukce kuchyně - stavba</v>
      </c>
      <c r="F7" s="360"/>
      <c r="G7" s="360"/>
      <c r="H7" s="360"/>
      <c r="L7" s="21"/>
    </row>
    <row r="8" spans="1:46" s="2" customFormat="1" ht="12" customHeight="1">
      <c r="A8" s="35"/>
      <c r="B8" s="40"/>
      <c r="C8" s="35"/>
      <c r="D8" s="102" t="s">
        <v>78</v>
      </c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1" t="s">
        <v>716</v>
      </c>
      <c r="F9" s="362"/>
      <c r="G9" s="362"/>
      <c r="H9" s="362"/>
      <c r="I9" s="35"/>
      <c r="J9" s="35"/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2" t="s">
        <v>17</v>
      </c>
      <c r="E11" s="35"/>
      <c r="F11" s="104" t="s">
        <v>18</v>
      </c>
      <c r="G11" s="35"/>
      <c r="H11" s="35"/>
      <c r="I11" s="102" t="s">
        <v>19</v>
      </c>
      <c r="J11" s="104" t="s">
        <v>18</v>
      </c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2" t="s">
        <v>20</v>
      </c>
      <c r="E12" s="35"/>
      <c r="F12" s="104" t="s">
        <v>21</v>
      </c>
      <c r="G12" s="35"/>
      <c r="H12" s="35"/>
      <c r="I12" s="102" t="s">
        <v>22</v>
      </c>
      <c r="J12" s="105" t="str">
        <f>'Rekapitulace stavby'!AN8</f>
        <v>10. 2. 2023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2" t="s">
        <v>24</v>
      </c>
      <c r="E14" s="35"/>
      <c r="F14" s="35"/>
      <c r="G14" s="35"/>
      <c r="H14" s="35"/>
      <c r="I14" s="102" t="s">
        <v>25</v>
      </c>
      <c r="J14" s="104" t="str">
        <f>IF('Rekapitulace stavby'!AN10="","",'Rekapitulace stavby'!AN10)</f>
        <v/>
      </c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tr">
        <f>IF('Rekapitulace stavby'!E11="","",'Rekapitulace stavby'!E11)</f>
        <v xml:space="preserve"> </v>
      </c>
      <c r="F15" s="35"/>
      <c r="G15" s="35"/>
      <c r="H15" s="35"/>
      <c r="I15" s="102" t="s">
        <v>26</v>
      </c>
      <c r="J15" s="104" t="str">
        <f>IF('Rekapitulace stavby'!AN11="","",'Rekapitulace stavby'!AN11)</f>
        <v/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2" t="s">
        <v>27</v>
      </c>
      <c r="E17" s="35"/>
      <c r="F17" s="35"/>
      <c r="G17" s="35"/>
      <c r="H17" s="35"/>
      <c r="I17" s="102" t="s">
        <v>25</v>
      </c>
      <c r="J17" s="31" t="str">
        <f>'Rekapitulace stavby'!AN13</f>
        <v>Vyplň údaj</v>
      </c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3" t="str">
        <f>'Rekapitulace stavby'!E14</f>
        <v>Vyplň údaj</v>
      </c>
      <c r="F18" s="364"/>
      <c r="G18" s="364"/>
      <c r="H18" s="364"/>
      <c r="I18" s="102" t="s">
        <v>26</v>
      </c>
      <c r="J18" s="31" t="str">
        <f>'Rekapitulace stavby'!AN14</f>
        <v>Vyplň údaj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2" t="s">
        <v>29</v>
      </c>
      <c r="E20" s="35"/>
      <c r="F20" s="35"/>
      <c r="G20" s="35"/>
      <c r="H20" s="35"/>
      <c r="I20" s="102" t="s">
        <v>25</v>
      </c>
      <c r="J20" s="104" t="str">
        <f>IF('Rekapitulace stavby'!AN16="","",'Rekapitulace stavby'!AN16)</f>
        <v/>
      </c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tr">
        <f>IF('Rekapitulace stavby'!E17="","",'Rekapitulace stavby'!E17)</f>
        <v xml:space="preserve"> </v>
      </c>
      <c r="F21" s="35"/>
      <c r="G21" s="35"/>
      <c r="H21" s="35"/>
      <c r="I21" s="102" t="s">
        <v>26</v>
      </c>
      <c r="J21" s="104" t="str">
        <f>IF('Rekapitulace stavby'!AN17="","",'Rekapitulace stavby'!AN17)</f>
        <v/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2" t="s">
        <v>31</v>
      </c>
      <c r="E23" s="35"/>
      <c r="F23" s="35"/>
      <c r="G23" s="35"/>
      <c r="H23" s="35"/>
      <c r="I23" s="102" t="s">
        <v>25</v>
      </c>
      <c r="J23" s="104" t="str">
        <f>IF('Rekapitulace stavby'!AN19="","",'Rekapitulace stavby'!AN19)</f>
        <v/>
      </c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02" t="s">
        <v>26</v>
      </c>
      <c r="J24" s="104" t="str">
        <f>IF('Rekapitulace stavby'!AN20="","",'Rekapitulace stavby'!AN20)</f>
        <v/>
      </c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2" t="s">
        <v>32</v>
      </c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6"/>
      <c r="B27" s="107"/>
      <c r="C27" s="106"/>
      <c r="D27" s="106"/>
      <c r="E27" s="365" t="s">
        <v>18</v>
      </c>
      <c r="F27" s="365"/>
      <c r="G27" s="365"/>
      <c r="H27" s="365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0" t="s">
        <v>34</v>
      </c>
      <c r="E30" s="35"/>
      <c r="F30" s="35"/>
      <c r="G30" s="35"/>
      <c r="H30" s="35"/>
      <c r="I30" s="35"/>
      <c r="J30" s="111">
        <f>ROUND(J104, 2)</f>
        <v>0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09"/>
      <c r="E31" s="109"/>
      <c r="F31" s="109"/>
      <c r="G31" s="109"/>
      <c r="H31" s="109"/>
      <c r="I31" s="109"/>
      <c r="J31" s="109"/>
      <c r="K31" s="109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2" t="s">
        <v>36</v>
      </c>
      <c r="G32" s="35"/>
      <c r="H32" s="35"/>
      <c r="I32" s="112" t="s">
        <v>35</v>
      </c>
      <c r="J32" s="112" t="s">
        <v>37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3" t="s">
        <v>38</v>
      </c>
      <c r="E33" s="102" t="s">
        <v>39</v>
      </c>
      <c r="F33" s="114">
        <f>ROUND((SUM(BE104:BE360)),  2)</f>
        <v>0</v>
      </c>
      <c r="G33" s="35"/>
      <c r="H33" s="35"/>
      <c r="I33" s="115">
        <v>0.21</v>
      </c>
      <c r="J33" s="114">
        <f>ROUND(((SUM(BE104:BE360))*I33),  2)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2" t="s">
        <v>40</v>
      </c>
      <c r="F34" s="114">
        <f>ROUND((SUM(BF104:BF360)),  2)</f>
        <v>0</v>
      </c>
      <c r="G34" s="35"/>
      <c r="H34" s="35"/>
      <c r="I34" s="115">
        <v>0.15</v>
      </c>
      <c r="J34" s="114">
        <f>ROUND(((SUM(BF104:BF360))*I34),  2)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41</v>
      </c>
      <c r="F35" s="114">
        <f>ROUND((SUM(BG104:BG360)),  2)</f>
        <v>0</v>
      </c>
      <c r="G35" s="35"/>
      <c r="H35" s="35"/>
      <c r="I35" s="115">
        <v>0.21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2" t="s">
        <v>42</v>
      </c>
      <c r="F36" s="114">
        <f>ROUND((SUM(BH104:BH360)),  2)</f>
        <v>0</v>
      </c>
      <c r="G36" s="35"/>
      <c r="H36" s="35"/>
      <c r="I36" s="115">
        <v>0.15</v>
      </c>
      <c r="J36" s="114">
        <f>0</f>
        <v>0</v>
      </c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2" t="s">
        <v>43</v>
      </c>
      <c r="F37" s="114">
        <f>ROUND((SUM(BI104:BI360)),  2)</f>
        <v>0</v>
      </c>
      <c r="G37" s="35"/>
      <c r="H37" s="35"/>
      <c r="I37" s="115">
        <v>0</v>
      </c>
      <c r="J37" s="114">
        <f>0</f>
        <v>0</v>
      </c>
      <c r="K37" s="35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10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79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57" t="str">
        <f>E7</f>
        <v>ZŠ Jesenická 10, Bruntál - rekonstrukce kuchyně - stavba</v>
      </c>
      <c r="F48" s="358"/>
      <c r="G48" s="358"/>
      <c r="H48" s="358"/>
      <c r="I48" s="37"/>
      <c r="J48" s="37"/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78</v>
      </c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Kuchyň - stavba</v>
      </c>
      <c r="F50" s="356"/>
      <c r="G50" s="356"/>
      <c r="H50" s="356"/>
      <c r="I50" s="37"/>
      <c r="J50" s="37"/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20</v>
      </c>
      <c r="D52" s="37"/>
      <c r="E52" s="37"/>
      <c r="F52" s="28" t="str">
        <f>F12</f>
        <v xml:space="preserve"> </v>
      </c>
      <c r="G52" s="37"/>
      <c r="H52" s="37"/>
      <c r="I52" s="30" t="s">
        <v>22</v>
      </c>
      <c r="J52" s="60" t="str">
        <f>IF(J12="","",J12)</f>
        <v>10. 2. 2023</v>
      </c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30" t="s">
        <v>29</v>
      </c>
      <c r="J54" s="33" t="str">
        <f>E21</f>
        <v xml:space="preserve"> </v>
      </c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30" t="s">
        <v>31</v>
      </c>
      <c r="J55" s="33" t="str">
        <f>E24</f>
        <v xml:space="preserve"> 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7" t="s">
        <v>80</v>
      </c>
      <c r="D57" s="128"/>
      <c r="E57" s="128"/>
      <c r="F57" s="128"/>
      <c r="G57" s="128"/>
      <c r="H57" s="128"/>
      <c r="I57" s="128"/>
      <c r="J57" s="129" t="s">
        <v>81</v>
      </c>
      <c r="K57" s="128"/>
      <c r="L57" s="10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0" t="s">
        <v>66</v>
      </c>
      <c r="D59" s="37"/>
      <c r="E59" s="37"/>
      <c r="F59" s="37"/>
      <c r="G59" s="37"/>
      <c r="H59" s="37"/>
      <c r="I59" s="37"/>
      <c r="J59" s="78">
        <f>J104</f>
        <v>0</v>
      </c>
      <c r="K59" s="37"/>
      <c r="L59" s="10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82</v>
      </c>
    </row>
    <row r="60" spans="1:47" s="9" customFormat="1" ht="24.95" customHeight="1">
      <c r="B60" s="131"/>
      <c r="C60" s="132"/>
      <c r="D60" s="133" t="s">
        <v>83</v>
      </c>
      <c r="E60" s="134"/>
      <c r="F60" s="134"/>
      <c r="G60" s="134"/>
      <c r="H60" s="134"/>
      <c r="I60" s="134"/>
      <c r="J60" s="135">
        <f>J105</f>
        <v>0</v>
      </c>
      <c r="K60" s="132"/>
      <c r="L60" s="136"/>
    </row>
    <row r="61" spans="1:47" s="9" customFormat="1" ht="24.95" customHeight="1">
      <c r="B61" s="131"/>
      <c r="C61" s="132"/>
      <c r="D61" s="133" t="s">
        <v>84</v>
      </c>
      <c r="E61" s="134"/>
      <c r="F61" s="134"/>
      <c r="G61" s="134"/>
      <c r="H61" s="134"/>
      <c r="I61" s="134"/>
      <c r="J61" s="135">
        <f>J106</f>
        <v>0</v>
      </c>
      <c r="K61" s="132"/>
      <c r="L61" s="136"/>
    </row>
    <row r="62" spans="1:47" s="10" customFormat="1" ht="19.899999999999999" customHeight="1">
      <c r="B62" s="137"/>
      <c r="C62" s="138"/>
      <c r="D62" s="139" t="s">
        <v>85</v>
      </c>
      <c r="E62" s="140"/>
      <c r="F62" s="140"/>
      <c r="G62" s="140"/>
      <c r="H62" s="140"/>
      <c r="I62" s="140"/>
      <c r="J62" s="141">
        <f>J107</f>
        <v>0</v>
      </c>
      <c r="K62" s="138"/>
      <c r="L62" s="142"/>
    </row>
    <row r="63" spans="1:47" s="10" customFormat="1" ht="19.899999999999999" customHeight="1">
      <c r="B63" s="137"/>
      <c r="C63" s="138"/>
      <c r="D63" s="139" t="s">
        <v>86</v>
      </c>
      <c r="E63" s="140"/>
      <c r="F63" s="140"/>
      <c r="G63" s="140"/>
      <c r="H63" s="140"/>
      <c r="I63" s="140"/>
      <c r="J63" s="141">
        <f>J110</f>
        <v>0</v>
      </c>
      <c r="K63" s="138"/>
      <c r="L63" s="142"/>
    </row>
    <row r="64" spans="1:47" s="10" customFormat="1" ht="19.899999999999999" customHeight="1">
      <c r="B64" s="137"/>
      <c r="C64" s="138"/>
      <c r="D64" s="139" t="s">
        <v>87</v>
      </c>
      <c r="E64" s="140"/>
      <c r="F64" s="140"/>
      <c r="G64" s="140"/>
      <c r="H64" s="140"/>
      <c r="I64" s="140"/>
      <c r="J64" s="141">
        <f>J121</f>
        <v>0</v>
      </c>
      <c r="K64" s="138"/>
      <c r="L64" s="142"/>
    </row>
    <row r="65" spans="2:12" s="10" customFormat="1" ht="14.85" customHeight="1">
      <c r="B65" s="137"/>
      <c r="C65" s="138"/>
      <c r="D65" s="139" t="s">
        <v>88</v>
      </c>
      <c r="E65" s="140"/>
      <c r="F65" s="140"/>
      <c r="G65" s="140"/>
      <c r="H65" s="140"/>
      <c r="I65" s="140"/>
      <c r="J65" s="141">
        <f>J128</f>
        <v>0</v>
      </c>
      <c r="K65" s="138"/>
      <c r="L65" s="142"/>
    </row>
    <row r="66" spans="2:12" s="10" customFormat="1" ht="19.899999999999999" customHeight="1">
      <c r="B66" s="137"/>
      <c r="C66" s="138"/>
      <c r="D66" s="139" t="s">
        <v>89</v>
      </c>
      <c r="E66" s="140"/>
      <c r="F66" s="140"/>
      <c r="G66" s="140"/>
      <c r="H66" s="140"/>
      <c r="I66" s="140"/>
      <c r="J66" s="141">
        <f>J133</f>
        <v>0</v>
      </c>
      <c r="K66" s="138"/>
      <c r="L66" s="142"/>
    </row>
    <row r="67" spans="2:12" s="10" customFormat="1" ht="19.899999999999999" customHeight="1">
      <c r="B67" s="137"/>
      <c r="C67" s="138"/>
      <c r="D67" s="139" t="s">
        <v>90</v>
      </c>
      <c r="E67" s="140"/>
      <c r="F67" s="140"/>
      <c r="G67" s="140"/>
      <c r="H67" s="140"/>
      <c r="I67" s="140"/>
      <c r="J67" s="141">
        <f>J136</f>
        <v>0</v>
      </c>
      <c r="K67" s="138"/>
      <c r="L67" s="142"/>
    </row>
    <row r="68" spans="2:12" s="10" customFormat="1" ht="19.899999999999999" customHeight="1">
      <c r="B68" s="137"/>
      <c r="C68" s="138"/>
      <c r="D68" s="139" t="s">
        <v>91</v>
      </c>
      <c r="E68" s="140"/>
      <c r="F68" s="140"/>
      <c r="G68" s="140"/>
      <c r="H68" s="140"/>
      <c r="I68" s="140"/>
      <c r="J68" s="141">
        <f>J152</f>
        <v>0</v>
      </c>
      <c r="K68" s="138"/>
      <c r="L68" s="142"/>
    </row>
    <row r="69" spans="2:12" s="10" customFormat="1" ht="19.899999999999999" customHeight="1">
      <c r="B69" s="137"/>
      <c r="C69" s="138"/>
      <c r="D69" s="139" t="s">
        <v>92</v>
      </c>
      <c r="E69" s="140"/>
      <c r="F69" s="140"/>
      <c r="G69" s="140"/>
      <c r="H69" s="140"/>
      <c r="I69" s="140"/>
      <c r="J69" s="141">
        <f>J155</f>
        <v>0</v>
      </c>
      <c r="K69" s="138"/>
      <c r="L69" s="142"/>
    </row>
    <row r="70" spans="2:12" s="10" customFormat="1" ht="19.899999999999999" customHeight="1">
      <c r="B70" s="137"/>
      <c r="C70" s="138"/>
      <c r="D70" s="139" t="s">
        <v>93</v>
      </c>
      <c r="E70" s="140"/>
      <c r="F70" s="140"/>
      <c r="G70" s="140"/>
      <c r="H70" s="140"/>
      <c r="I70" s="140"/>
      <c r="J70" s="141">
        <f>J166</f>
        <v>0</v>
      </c>
      <c r="K70" s="138"/>
      <c r="L70" s="142"/>
    </row>
    <row r="71" spans="2:12" s="10" customFormat="1" ht="19.899999999999999" customHeight="1">
      <c r="B71" s="137"/>
      <c r="C71" s="138"/>
      <c r="D71" s="139" t="s">
        <v>94</v>
      </c>
      <c r="E71" s="140"/>
      <c r="F71" s="140"/>
      <c r="G71" s="140"/>
      <c r="H71" s="140"/>
      <c r="I71" s="140"/>
      <c r="J71" s="141">
        <f>J172</f>
        <v>0</v>
      </c>
      <c r="K71" s="138"/>
      <c r="L71" s="142"/>
    </row>
    <row r="72" spans="2:12" s="10" customFormat="1" ht="19.899999999999999" customHeight="1">
      <c r="B72" s="137"/>
      <c r="C72" s="138"/>
      <c r="D72" s="139" t="s">
        <v>95</v>
      </c>
      <c r="E72" s="140"/>
      <c r="F72" s="140"/>
      <c r="G72" s="140"/>
      <c r="H72" s="140"/>
      <c r="I72" s="140"/>
      <c r="J72" s="141">
        <f>J190</f>
        <v>0</v>
      </c>
      <c r="K72" s="138"/>
      <c r="L72" s="142"/>
    </row>
    <row r="73" spans="2:12" s="10" customFormat="1" ht="19.899999999999999" customHeight="1">
      <c r="B73" s="137"/>
      <c r="C73" s="138"/>
      <c r="D73" s="139" t="s">
        <v>96</v>
      </c>
      <c r="E73" s="140"/>
      <c r="F73" s="140"/>
      <c r="G73" s="140"/>
      <c r="H73" s="140"/>
      <c r="I73" s="140"/>
      <c r="J73" s="141">
        <f>J195</f>
        <v>0</v>
      </c>
      <c r="K73" s="138"/>
      <c r="L73" s="142"/>
    </row>
    <row r="74" spans="2:12" s="10" customFormat="1" ht="19.899999999999999" customHeight="1">
      <c r="B74" s="137"/>
      <c r="C74" s="138"/>
      <c r="D74" s="139" t="s">
        <v>97</v>
      </c>
      <c r="E74" s="140"/>
      <c r="F74" s="140"/>
      <c r="G74" s="140"/>
      <c r="H74" s="140"/>
      <c r="I74" s="140"/>
      <c r="J74" s="141">
        <f>J205</f>
        <v>0</v>
      </c>
      <c r="K74" s="138"/>
      <c r="L74" s="142"/>
    </row>
    <row r="75" spans="2:12" s="10" customFormat="1" ht="19.899999999999999" customHeight="1">
      <c r="B75" s="137"/>
      <c r="C75" s="138"/>
      <c r="D75" s="139" t="s">
        <v>98</v>
      </c>
      <c r="E75" s="140"/>
      <c r="F75" s="140"/>
      <c r="G75" s="140"/>
      <c r="H75" s="140"/>
      <c r="I75" s="140"/>
      <c r="J75" s="141">
        <f>J215</f>
        <v>0</v>
      </c>
      <c r="K75" s="138"/>
      <c r="L75" s="142"/>
    </row>
    <row r="76" spans="2:12" s="10" customFormat="1" ht="19.899999999999999" customHeight="1">
      <c r="B76" s="137"/>
      <c r="C76" s="138"/>
      <c r="D76" s="139" t="s">
        <v>99</v>
      </c>
      <c r="E76" s="140"/>
      <c r="F76" s="140"/>
      <c r="G76" s="140"/>
      <c r="H76" s="140"/>
      <c r="I76" s="140"/>
      <c r="J76" s="141">
        <f>J220</f>
        <v>0</v>
      </c>
      <c r="K76" s="138"/>
      <c r="L76" s="142"/>
    </row>
    <row r="77" spans="2:12" s="9" customFormat="1" ht="24.95" customHeight="1">
      <c r="B77" s="131"/>
      <c r="C77" s="132"/>
      <c r="D77" s="133" t="s">
        <v>100</v>
      </c>
      <c r="E77" s="134"/>
      <c r="F77" s="134"/>
      <c r="G77" s="134"/>
      <c r="H77" s="134"/>
      <c r="I77" s="134"/>
      <c r="J77" s="135">
        <f>J229</f>
        <v>0</v>
      </c>
      <c r="K77" s="132"/>
      <c r="L77" s="136"/>
    </row>
    <row r="78" spans="2:12" s="10" customFormat="1" ht="19.899999999999999" customHeight="1">
      <c r="B78" s="137"/>
      <c r="C78" s="138"/>
      <c r="D78" s="139" t="s">
        <v>101</v>
      </c>
      <c r="E78" s="140"/>
      <c r="F78" s="140"/>
      <c r="G78" s="140"/>
      <c r="H78" s="140"/>
      <c r="I78" s="140"/>
      <c r="J78" s="141">
        <f>J230</f>
        <v>0</v>
      </c>
      <c r="K78" s="138"/>
      <c r="L78" s="142"/>
    </row>
    <row r="79" spans="2:12" s="10" customFormat="1" ht="19.899999999999999" customHeight="1">
      <c r="B79" s="137"/>
      <c r="C79" s="138"/>
      <c r="D79" s="139" t="s">
        <v>102</v>
      </c>
      <c r="E79" s="140"/>
      <c r="F79" s="140"/>
      <c r="G79" s="140"/>
      <c r="H79" s="140"/>
      <c r="I79" s="140"/>
      <c r="J79" s="141">
        <f>J304</f>
        <v>0</v>
      </c>
      <c r="K79" s="138"/>
      <c r="L79" s="142"/>
    </row>
    <row r="80" spans="2:12" s="10" customFormat="1" ht="19.899999999999999" customHeight="1">
      <c r="B80" s="137"/>
      <c r="C80" s="138"/>
      <c r="D80" s="139" t="s">
        <v>87</v>
      </c>
      <c r="E80" s="140"/>
      <c r="F80" s="140"/>
      <c r="G80" s="140"/>
      <c r="H80" s="140"/>
      <c r="I80" s="140"/>
      <c r="J80" s="141">
        <f>J322</f>
        <v>0</v>
      </c>
      <c r="K80" s="138"/>
      <c r="L80" s="142"/>
    </row>
    <row r="81" spans="1:31" s="10" customFormat="1" ht="19.899999999999999" customHeight="1">
      <c r="B81" s="137"/>
      <c r="C81" s="138"/>
      <c r="D81" s="139" t="s">
        <v>103</v>
      </c>
      <c r="E81" s="140"/>
      <c r="F81" s="140"/>
      <c r="G81" s="140"/>
      <c r="H81" s="140"/>
      <c r="I81" s="140"/>
      <c r="J81" s="141">
        <f>J328</f>
        <v>0</v>
      </c>
      <c r="K81" s="138"/>
      <c r="L81" s="142"/>
    </row>
    <row r="82" spans="1:31" s="10" customFormat="1" ht="19.899999999999999" customHeight="1">
      <c r="B82" s="137"/>
      <c r="C82" s="138"/>
      <c r="D82" s="139" t="s">
        <v>91</v>
      </c>
      <c r="E82" s="140"/>
      <c r="F82" s="140"/>
      <c r="G82" s="140"/>
      <c r="H82" s="140"/>
      <c r="I82" s="140"/>
      <c r="J82" s="141">
        <f>J342</f>
        <v>0</v>
      </c>
      <c r="K82" s="138"/>
      <c r="L82" s="142"/>
    </row>
    <row r="83" spans="1:31" s="10" customFormat="1" ht="19.899999999999999" customHeight="1">
      <c r="B83" s="137"/>
      <c r="C83" s="138"/>
      <c r="D83" s="139" t="s">
        <v>92</v>
      </c>
      <c r="E83" s="140"/>
      <c r="F83" s="140"/>
      <c r="G83" s="140"/>
      <c r="H83" s="140"/>
      <c r="I83" s="140"/>
      <c r="J83" s="141">
        <f>J345</f>
        <v>0</v>
      </c>
      <c r="K83" s="138"/>
      <c r="L83" s="142"/>
    </row>
    <row r="84" spans="1:31" s="9" customFormat="1" ht="24.95" customHeight="1">
      <c r="B84" s="131"/>
      <c r="C84" s="132"/>
      <c r="D84" s="133" t="s">
        <v>104</v>
      </c>
      <c r="E84" s="134"/>
      <c r="F84" s="134"/>
      <c r="G84" s="134"/>
      <c r="H84" s="134"/>
      <c r="I84" s="134"/>
      <c r="J84" s="135">
        <f>J358</f>
        <v>0</v>
      </c>
      <c r="K84" s="132"/>
      <c r="L84" s="136"/>
    </row>
    <row r="85" spans="1:31" s="2" customFormat="1" ht="21.7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6.95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10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90" spans="1:31" s="2" customFormat="1" ht="6.95" customHeight="1">
      <c r="A90" s="35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10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24.95" customHeight="1">
      <c r="A91" s="35"/>
      <c r="B91" s="36"/>
      <c r="C91" s="24" t="s">
        <v>105</v>
      </c>
      <c r="D91" s="37"/>
      <c r="E91" s="37"/>
      <c r="F91" s="37"/>
      <c r="G91" s="37"/>
      <c r="H91" s="37"/>
      <c r="I91" s="37"/>
      <c r="J91" s="37"/>
      <c r="K91" s="37"/>
      <c r="L91" s="10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16</v>
      </c>
      <c r="D93" s="37"/>
      <c r="E93" s="37"/>
      <c r="F93" s="37"/>
      <c r="G93" s="37"/>
      <c r="H93" s="37"/>
      <c r="I93" s="37"/>
      <c r="J93" s="37"/>
      <c r="K93" s="37"/>
      <c r="L93" s="10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6.5" customHeight="1">
      <c r="A94" s="35"/>
      <c r="B94" s="36"/>
      <c r="C94" s="37"/>
      <c r="D94" s="37"/>
      <c r="E94" s="357" t="str">
        <f>E7</f>
        <v>ZŠ Jesenická 10, Bruntál - rekonstrukce kuchyně - stavba</v>
      </c>
      <c r="F94" s="358"/>
      <c r="G94" s="358"/>
      <c r="H94" s="358"/>
      <c r="I94" s="37"/>
      <c r="J94" s="37"/>
      <c r="K94" s="37"/>
      <c r="L94" s="10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2" customHeight="1">
      <c r="A95" s="35"/>
      <c r="B95" s="36"/>
      <c r="C95" s="30" t="s">
        <v>78</v>
      </c>
      <c r="D95" s="37"/>
      <c r="E95" s="37"/>
      <c r="F95" s="37"/>
      <c r="G95" s="37"/>
      <c r="H95" s="37"/>
      <c r="I95" s="37"/>
      <c r="J95" s="37"/>
      <c r="K95" s="37"/>
      <c r="L95" s="10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6.5" customHeight="1">
      <c r="A96" s="35"/>
      <c r="B96" s="36"/>
      <c r="C96" s="37"/>
      <c r="D96" s="37"/>
      <c r="E96" s="326" t="str">
        <f>E9</f>
        <v>Kuchyň - stavba</v>
      </c>
      <c r="F96" s="356"/>
      <c r="G96" s="356"/>
      <c r="H96" s="356"/>
      <c r="I96" s="37"/>
      <c r="J96" s="37"/>
      <c r="K96" s="37"/>
      <c r="L96" s="10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6.9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10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2" customHeight="1">
      <c r="A98" s="35"/>
      <c r="B98" s="36"/>
      <c r="C98" s="30" t="s">
        <v>20</v>
      </c>
      <c r="D98" s="37"/>
      <c r="E98" s="37"/>
      <c r="F98" s="28" t="str">
        <f>F12</f>
        <v xml:space="preserve"> </v>
      </c>
      <c r="G98" s="37"/>
      <c r="H98" s="37"/>
      <c r="I98" s="30" t="s">
        <v>22</v>
      </c>
      <c r="J98" s="60" t="str">
        <f>IF(J12="","",J12)</f>
        <v>10. 2. 2023</v>
      </c>
      <c r="K98" s="37"/>
      <c r="L98" s="10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6.9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103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5.2" customHeight="1">
      <c r="A100" s="35"/>
      <c r="B100" s="36"/>
      <c r="C100" s="30" t="s">
        <v>24</v>
      </c>
      <c r="D100" s="37"/>
      <c r="E100" s="37"/>
      <c r="F100" s="28" t="str">
        <f>E15</f>
        <v xml:space="preserve"> </v>
      </c>
      <c r="G100" s="37"/>
      <c r="H100" s="37"/>
      <c r="I100" s="30" t="s">
        <v>29</v>
      </c>
      <c r="J100" s="33" t="str">
        <f>E21</f>
        <v xml:space="preserve"> </v>
      </c>
      <c r="K100" s="37"/>
      <c r="L100" s="103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2" customFormat="1" ht="15.2" customHeight="1">
      <c r="A101" s="35"/>
      <c r="B101" s="36"/>
      <c r="C101" s="30" t="s">
        <v>27</v>
      </c>
      <c r="D101" s="37"/>
      <c r="E101" s="37"/>
      <c r="F101" s="28" t="str">
        <f>IF(E18="","",E18)</f>
        <v>Vyplň údaj</v>
      </c>
      <c r="G101" s="37"/>
      <c r="H101" s="37"/>
      <c r="I101" s="30" t="s">
        <v>31</v>
      </c>
      <c r="J101" s="33" t="str">
        <f>E24</f>
        <v xml:space="preserve"> </v>
      </c>
      <c r="K101" s="37"/>
      <c r="L101" s="103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2" customFormat="1" ht="10.3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103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11" customFormat="1" ht="29.25" customHeight="1">
      <c r="A103" s="143"/>
      <c r="B103" s="144"/>
      <c r="C103" s="145" t="s">
        <v>106</v>
      </c>
      <c r="D103" s="146" t="s">
        <v>53</v>
      </c>
      <c r="E103" s="146" t="s">
        <v>49</v>
      </c>
      <c r="F103" s="146" t="s">
        <v>50</v>
      </c>
      <c r="G103" s="146" t="s">
        <v>107</v>
      </c>
      <c r="H103" s="146" t="s">
        <v>108</v>
      </c>
      <c r="I103" s="146" t="s">
        <v>109</v>
      </c>
      <c r="J103" s="146" t="s">
        <v>81</v>
      </c>
      <c r="K103" s="147" t="s">
        <v>110</v>
      </c>
      <c r="L103" s="148"/>
      <c r="M103" s="69" t="s">
        <v>18</v>
      </c>
      <c r="N103" s="70" t="s">
        <v>38</v>
      </c>
      <c r="O103" s="70" t="s">
        <v>111</v>
      </c>
      <c r="P103" s="70" t="s">
        <v>112</v>
      </c>
      <c r="Q103" s="70" t="s">
        <v>113</v>
      </c>
      <c r="R103" s="70" t="s">
        <v>114</v>
      </c>
      <c r="S103" s="70" t="s">
        <v>115</v>
      </c>
      <c r="T103" s="71" t="s">
        <v>116</v>
      </c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</row>
    <row r="104" spans="1:65" s="2" customFormat="1" ht="22.9" customHeight="1">
      <c r="A104" s="35"/>
      <c r="B104" s="36"/>
      <c r="C104" s="76" t="s">
        <v>117</v>
      </c>
      <c r="D104" s="37"/>
      <c r="E104" s="37"/>
      <c r="F104" s="37"/>
      <c r="G104" s="37"/>
      <c r="H104" s="37"/>
      <c r="I104" s="37"/>
      <c r="J104" s="149">
        <f>BK104</f>
        <v>0</v>
      </c>
      <c r="K104" s="37"/>
      <c r="L104" s="40"/>
      <c r="M104" s="72"/>
      <c r="N104" s="150"/>
      <c r="O104" s="73"/>
      <c r="P104" s="151">
        <f>P105+P106+P229+P358</f>
        <v>0</v>
      </c>
      <c r="Q104" s="73"/>
      <c r="R104" s="151">
        <f>R105+R106+R229+R358</f>
        <v>108.44674732999999</v>
      </c>
      <c r="S104" s="73"/>
      <c r="T104" s="152">
        <f>T105+T106+T229+T358</f>
        <v>246.61444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67</v>
      </c>
      <c r="AU104" s="18" t="s">
        <v>82</v>
      </c>
      <c r="BK104" s="153">
        <f>BK105+BK106+BK229+BK358</f>
        <v>0</v>
      </c>
    </row>
    <row r="105" spans="1:65" s="12" customFormat="1" ht="25.9" customHeight="1">
      <c r="B105" s="154"/>
      <c r="C105" s="155"/>
      <c r="D105" s="156" t="s">
        <v>67</v>
      </c>
      <c r="E105" s="157" t="s">
        <v>118</v>
      </c>
      <c r="F105" s="157" t="s">
        <v>119</v>
      </c>
      <c r="G105" s="155"/>
      <c r="H105" s="155"/>
      <c r="I105" s="158"/>
      <c r="J105" s="159">
        <f>BK105</f>
        <v>0</v>
      </c>
      <c r="K105" s="155"/>
      <c r="L105" s="160"/>
      <c r="M105" s="161"/>
      <c r="N105" s="162"/>
      <c r="O105" s="162"/>
      <c r="P105" s="163">
        <v>0</v>
      </c>
      <c r="Q105" s="162"/>
      <c r="R105" s="163">
        <v>0</v>
      </c>
      <c r="S105" s="162"/>
      <c r="T105" s="164">
        <v>0</v>
      </c>
      <c r="AR105" s="165" t="s">
        <v>74</v>
      </c>
      <c r="AT105" s="166" t="s">
        <v>67</v>
      </c>
      <c r="AU105" s="166" t="s">
        <v>68</v>
      </c>
      <c r="AY105" s="165" t="s">
        <v>120</v>
      </c>
      <c r="BK105" s="167">
        <v>0</v>
      </c>
    </row>
    <row r="106" spans="1:65" s="12" customFormat="1" ht="25.9" customHeight="1">
      <c r="B106" s="154"/>
      <c r="C106" s="155"/>
      <c r="D106" s="156" t="s">
        <v>67</v>
      </c>
      <c r="E106" s="157" t="s">
        <v>121</v>
      </c>
      <c r="F106" s="157" t="s">
        <v>122</v>
      </c>
      <c r="G106" s="155"/>
      <c r="H106" s="155"/>
      <c r="I106" s="158"/>
      <c r="J106" s="159">
        <f>BK106</f>
        <v>0</v>
      </c>
      <c r="K106" s="155"/>
      <c r="L106" s="160"/>
      <c r="M106" s="161"/>
      <c r="N106" s="162"/>
      <c r="O106" s="162"/>
      <c r="P106" s="163">
        <f>P107+P110+P121+P133+P136+P152+P155+P166+P172+P190+P195+P205+P215+P220</f>
        <v>0</v>
      </c>
      <c r="Q106" s="162"/>
      <c r="R106" s="163">
        <f>R107+R110+R121+R133+R136+R152+R155+R166+R172+R190+R195+R205+R215+R220</f>
        <v>44.477670499999995</v>
      </c>
      <c r="S106" s="162"/>
      <c r="T106" s="164">
        <f>T107+T110+T121+T133+T136+T152+T155+T166+T172+T190+T195+T205+T215+T220</f>
        <v>245.87744000000001</v>
      </c>
      <c r="AR106" s="165" t="s">
        <v>74</v>
      </c>
      <c r="AT106" s="166" t="s">
        <v>67</v>
      </c>
      <c r="AU106" s="166" t="s">
        <v>68</v>
      </c>
      <c r="AY106" s="165" t="s">
        <v>120</v>
      </c>
      <c r="BK106" s="167">
        <f>BK107+BK110+BK121+BK133+BK136+BK152+BK155+BK166+BK172+BK190+BK195+BK205+BK215+BK220</f>
        <v>0</v>
      </c>
    </row>
    <row r="107" spans="1:65" s="12" customFormat="1" ht="22.9" customHeight="1">
      <c r="B107" s="154"/>
      <c r="C107" s="155"/>
      <c r="D107" s="156" t="s">
        <v>67</v>
      </c>
      <c r="E107" s="168" t="s">
        <v>123</v>
      </c>
      <c r="F107" s="168" t="s">
        <v>124</v>
      </c>
      <c r="G107" s="155"/>
      <c r="H107" s="155"/>
      <c r="I107" s="158"/>
      <c r="J107" s="169">
        <f>BK107</f>
        <v>0</v>
      </c>
      <c r="K107" s="155"/>
      <c r="L107" s="160"/>
      <c r="M107" s="161"/>
      <c r="N107" s="162"/>
      <c r="O107" s="162"/>
      <c r="P107" s="163">
        <f>SUM(P108:P109)</f>
        <v>0</v>
      </c>
      <c r="Q107" s="162"/>
      <c r="R107" s="163">
        <f>SUM(R108:R109)</f>
        <v>0.39605000000000001</v>
      </c>
      <c r="S107" s="162"/>
      <c r="T107" s="164">
        <f>SUM(T108:T109)</f>
        <v>0</v>
      </c>
      <c r="AR107" s="165" t="s">
        <v>74</v>
      </c>
      <c r="AT107" s="166" t="s">
        <v>67</v>
      </c>
      <c r="AU107" s="166" t="s">
        <v>74</v>
      </c>
      <c r="AY107" s="165" t="s">
        <v>120</v>
      </c>
      <c r="BK107" s="167">
        <f>SUM(BK108:BK109)</f>
        <v>0</v>
      </c>
    </row>
    <row r="108" spans="1:65" s="2" customFormat="1" ht="24.2" customHeight="1">
      <c r="A108" s="35"/>
      <c r="B108" s="36"/>
      <c r="C108" s="170" t="s">
        <v>74</v>
      </c>
      <c r="D108" s="170" t="s">
        <v>125</v>
      </c>
      <c r="E108" s="171" t="s">
        <v>126</v>
      </c>
      <c r="F108" s="172" t="s">
        <v>127</v>
      </c>
      <c r="G108" s="173" t="s">
        <v>128</v>
      </c>
      <c r="H108" s="174">
        <v>5</v>
      </c>
      <c r="I108" s="175"/>
      <c r="J108" s="176">
        <f>ROUND(I108*H108,2)</f>
        <v>0</v>
      </c>
      <c r="K108" s="172" t="s">
        <v>129</v>
      </c>
      <c r="L108" s="40"/>
      <c r="M108" s="177" t="s">
        <v>18</v>
      </c>
      <c r="N108" s="178" t="s">
        <v>39</v>
      </c>
      <c r="O108" s="65"/>
      <c r="P108" s="179">
        <f>O108*H108</f>
        <v>0</v>
      </c>
      <c r="Q108" s="179">
        <v>7.9210000000000003E-2</v>
      </c>
      <c r="R108" s="179">
        <f>Q108*H108</f>
        <v>0.39605000000000001</v>
      </c>
      <c r="S108" s="179">
        <v>0</v>
      </c>
      <c r="T108" s="18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1" t="s">
        <v>130</v>
      </c>
      <c r="AT108" s="181" t="s">
        <v>125</v>
      </c>
      <c r="AU108" s="181" t="s">
        <v>76</v>
      </c>
      <c r="AY108" s="18" t="s">
        <v>120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18" t="s">
        <v>74</v>
      </c>
      <c r="BK108" s="182">
        <f>ROUND(I108*H108,2)</f>
        <v>0</v>
      </c>
      <c r="BL108" s="18" t="s">
        <v>130</v>
      </c>
      <c r="BM108" s="181" t="s">
        <v>76</v>
      </c>
    </row>
    <row r="109" spans="1:65" s="2" customFormat="1">
      <c r="A109" s="35"/>
      <c r="B109" s="36"/>
      <c r="C109" s="37"/>
      <c r="D109" s="183" t="s">
        <v>131</v>
      </c>
      <c r="E109" s="37"/>
      <c r="F109" s="184" t="s">
        <v>132</v>
      </c>
      <c r="G109" s="37"/>
      <c r="H109" s="37"/>
      <c r="I109" s="185"/>
      <c r="J109" s="37"/>
      <c r="K109" s="37"/>
      <c r="L109" s="40"/>
      <c r="M109" s="186"/>
      <c r="N109" s="18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131</v>
      </c>
      <c r="AU109" s="18" t="s">
        <v>76</v>
      </c>
    </row>
    <row r="110" spans="1:65" s="12" customFormat="1" ht="22.9" customHeight="1">
      <c r="B110" s="154"/>
      <c r="C110" s="155"/>
      <c r="D110" s="156" t="s">
        <v>67</v>
      </c>
      <c r="E110" s="168" t="s">
        <v>133</v>
      </c>
      <c r="F110" s="168" t="s">
        <v>134</v>
      </c>
      <c r="G110" s="155"/>
      <c r="H110" s="155"/>
      <c r="I110" s="158"/>
      <c r="J110" s="169">
        <f>BK110</f>
        <v>0</v>
      </c>
      <c r="K110" s="155"/>
      <c r="L110" s="160"/>
      <c r="M110" s="161"/>
      <c r="N110" s="162"/>
      <c r="O110" s="162"/>
      <c r="P110" s="163">
        <f>SUM(P111:P120)</f>
        <v>0</v>
      </c>
      <c r="Q110" s="162"/>
      <c r="R110" s="163">
        <f>SUM(R111:R120)</f>
        <v>4.1428099999999999</v>
      </c>
      <c r="S110" s="162"/>
      <c r="T110" s="164">
        <f>SUM(T111:T120)</f>
        <v>0</v>
      </c>
      <c r="AR110" s="165" t="s">
        <v>74</v>
      </c>
      <c r="AT110" s="166" t="s">
        <v>67</v>
      </c>
      <c r="AU110" s="166" t="s">
        <v>74</v>
      </c>
      <c r="AY110" s="165" t="s">
        <v>120</v>
      </c>
      <c r="BK110" s="167">
        <f>SUM(BK111:BK120)</f>
        <v>0</v>
      </c>
    </row>
    <row r="111" spans="1:65" s="2" customFormat="1" ht="24.2" customHeight="1">
      <c r="A111" s="35"/>
      <c r="B111" s="36"/>
      <c r="C111" s="170" t="s">
        <v>76</v>
      </c>
      <c r="D111" s="170" t="s">
        <v>125</v>
      </c>
      <c r="E111" s="171" t="s">
        <v>135</v>
      </c>
      <c r="F111" s="172" t="s">
        <v>136</v>
      </c>
      <c r="G111" s="173" t="s">
        <v>128</v>
      </c>
      <c r="H111" s="174">
        <v>8.1999999999999993</v>
      </c>
      <c r="I111" s="175"/>
      <c r="J111" s="176">
        <f>ROUND(I111*H111,2)</f>
        <v>0</v>
      </c>
      <c r="K111" s="172" t="s">
        <v>129</v>
      </c>
      <c r="L111" s="40"/>
      <c r="M111" s="177" t="s">
        <v>18</v>
      </c>
      <c r="N111" s="178" t="s">
        <v>39</v>
      </c>
      <c r="O111" s="65"/>
      <c r="P111" s="179">
        <f>O111*H111</f>
        <v>0</v>
      </c>
      <c r="Q111" s="179">
        <v>1.47E-2</v>
      </c>
      <c r="R111" s="179">
        <f>Q111*H111</f>
        <v>0.12053999999999998</v>
      </c>
      <c r="S111" s="179">
        <v>0</v>
      </c>
      <c r="T111" s="18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1" t="s">
        <v>130</v>
      </c>
      <c r="AT111" s="181" t="s">
        <v>125</v>
      </c>
      <c r="AU111" s="181" t="s">
        <v>76</v>
      </c>
      <c r="AY111" s="18" t="s">
        <v>120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18" t="s">
        <v>74</v>
      </c>
      <c r="BK111" s="182">
        <f>ROUND(I111*H111,2)</f>
        <v>0</v>
      </c>
      <c r="BL111" s="18" t="s">
        <v>130</v>
      </c>
      <c r="BM111" s="181" t="s">
        <v>130</v>
      </c>
    </row>
    <row r="112" spans="1:65" s="2" customFormat="1">
      <c r="A112" s="35"/>
      <c r="B112" s="36"/>
      <c r="C112" s="37"/>
      <c r="D112" s="183" t="s">
        <v>131</v>
      </c>
      <c r="E112" s="37"/>
      <c r="F112" s="184" t="s">
        <v>137</v>
      </c>
      <c r="G112" s="37"/>
      <c r="H112" s="37"/>
      <c r="I112" s="185"/>
      <c r="J112" s="37"/>
      <c r="K112" s="37"/>
      <c r="L112" s="40"/>
      <c r="M112" s="186"/>
      <c r="N112" s="18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131</v>
      </c>
      <c r="AU112" s="18" t="s">
        <v>76</v>
      </c>
    </row>
    <row r="113" spans="1:65" s="2" customFormat="1" ht="24.2" customHeight="1">
      <c r="A113" s="35"/>
      <c r="B113" s="36"/>
      <c r="C113" s="170" t="s">
        <v>138</v>
      </c>
      <c r="D113" s="170" t="s">
        <v>125</v>
      </c>
      <c r="E113" s="171" t="s">
        <v>139</v>
      </c>
      <c r="F113" s="172" t="s">
        <v>140</v>
      </c>
      <c r="G113" s="173" t="s">
        <v>128</v>
      </c>
      <c r="H113" s="174">
        <v>8.1999999999999993</v>
      </c>
      <c r="I113" s="175"/>
      <c r="J113" s="176">
        <f>ROUND(I113*H113,2)</f>
        <v>0</v>
      </c>
      <c r="K113" s="172" t="s">
        <v>129</v>
      </c>
      <c r="L113" s="40"/>
      <c r="M113" s="177" t="s">
        <v>18</v>
      </c>
      <c r="N113" s="178" t="s">
        <v>39</v>
      </c>
      <c r="O113" s="65"/>
      <c r="P113" s="179">
        <f>O113*H113</f>
        <v>0</v>
      </c>
      <c r="Q113" s="179">
        <v>7.3499999999999998E-3</v>
      </c>
      <c r="R113" s="179">
        <f>Q113*H113</f>
        <v>6.026999999999999E-2</v>
      </c>
      <c r="S113" s="179">
        <v>0</v>
      </c>
      <c r="T113" s="18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1" t="s">
        <v>130</v>
      </c>
      <c r="AT113" s="181" t="s">
        <v>125</v>
      </c>
      <c r="AU113" s="181" t="s">
        <v>76</v>
      </c>
      <c r="AY113" s="18" t="s">
        <v>120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18" t="s">
        <v>74</v>
      </c>
      <c r="BK113" s="182">
        <f>ROUND(I113*H113,2)</f>
        <v>0</v>
      </c>
      <c r="BL113" s="18" t="s">
        <v>130</v>
      </c>
      <c r="BM113" s="181" t="s">
        <v>141</v>
      </c>
    </row>
    <row r="114" spans="1:65" s="2" customFormat="1">
      <c r="A114" s="35"/>
      <c r="B114" s="36"/>
      <c r="C114" s="37"/>
      <c r="D114" s="183" t="s">
        <v>131</v>
      </c>
      <c r="E114" s="37"/>
      <c r="F114" s="184" t="s">
        <v>142</v>
      </c>
      <c r="G114" s="37"/>
      <c r="H114" s="37"/>
      <c r="I114" s="185"/>
      <c r="J114" s="37"/>
      <c r="K114" s="37"/>
      <c r="L114" s="40"/>
      <c r="M114" s="186"/>
      <c r="N114" s="18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131</v>
      </c>
      <c r="AU114" s="18" t="s">
        <v>76</v>
      </c>
    </row>
    <row r="115" spans="1:65" s="2" customFormat="1" ht="24.2" customHeight="1">
      <c r="A115" s="35"/>
      <c r="B115" s="36"/>
      <c r="C115" s="170" t="s">
        <v>130</v>
      </c>
      <c r="D115" s="170" t="s">
        <v>125</v>
      </c>
      <c r="E115" s="171" t="s">
        <v>143</v>
      </c>
      <c r="F115" s="172" t="s">
        <v>144</v>
      </c>
      <c r="G115" s="173" t="s">
        <v>128</v>
      </c>
      <c r="H115" s="174">
        <v>50</v>
      </c>
      <c r="I115" s="175"/>
      <c r="J115" s="176">
        <f>ROUND(I115*H115,2)</f>
        <v>0</v>
      </c>
      <c r="K115" s="172" t="s">
        <v>129</v>
      </c>
      <c r="L115" s="40"/>
      <c r="M115" s="177" t="s">
        <v>18</v>
      </c>
      <c r="N115" s="178" t="s">
        <v>39</v>
      </c>
      <c r="O115" s="65"/>
      <c r="P115" s="179">
        <f>O115*H115</f>
        <v>0</v>
      </c>
      <c r="Q115" s="179">
        <v>1.7000000000000001E-2</v>
      </c>
      <c r="R115" s="179">
        <f>Q115*H115</f>
        <v>0.85000000000000009</v>
      </c>
      <c r="S115" s="179">
        <v>0</v>
      </c>
      <c r="T115" s="18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1" t="s">
        <v>130</v>
      </c>
      <c r="AT115" s="181" t="s">
        <v>125</v>
      </c>
      <c r="AU115" s="181" t="s">
        <v>76</v>
      </c>
      <c r="AY115" s="18" t="s">
        <v>120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8" t="s">
        <v>74</v>
      </c>
      <c r="BK115" s="182">
        <f>ROUND(I115*H115,2)</f>
        <v>0</v>
      </c>
      <c r="BL115" s="18" t="s">
        <v>130</v>
      </c>
      <c r="BM115" s="181" t="s">
        <v>145</v>
      </c>
    </row>
    <row r="116" spans="1:65" s="2" customFormat="1">
      <c r="A116" s="35"/>
      <c r="B116" s="36"/>
      <c r="C116" s="37"/>
      <c r="D116" s="183" t="s">
        <v>131</v>
      </c>
      <c r="E116" s="37"/>
      <c r="F116" s="184" t="s">
        <v>146</v>
      </c>
      <c r="G116" s="37"/>
      <c r="H116" s="37"/>
      <c r="I116" s="185"/>
      <c r="J116" s="37"/>
      <c r="K116" s="37"/>
      <c r="L116" s="40"/>
      <c r="M116" s="186"/>
      <c r="N116" s="18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131</v>
      </c>
      <c r="AU116" s="18" t="s">
        <v>76</v>
      </c>
    </row>
    <row r="117" spans="1:65" s="2" customFormat="1" ht="24.2" customHeight="1">
      <c r="A117" s="35"/>
      <c r="B117" s="36"/>
      <c r="C117" s="170" t="s">
        <v>147</v>
      </c>
      <c r="D117" s="170" t="s">
        <v>125</v>
      </c>
      <c r="E117" s="171" t="s">
        <v>148</v>
      </c>
      <c r="F117" s="172" t="s">
        <v>149</v>
      </c>
      <c r="G117" s="173" t="s">
        <v>128</v>
      </c>
      <c r="H117" s="174">
        <v>50</v>
      </c>
      <c r="I117" s="175"/>
      <c r="J117" s="176">
        <f>ROUND(I117*H117,2)</f>
        <v>0</v>
      </c>
      <c r="K117" s="172" t="s">
        <v>129</v>
      </c>
      <c r="L117" s="40"/>
      <c r="M117" s="177" t="s">
        <v>18</v>
      </c>
      <c r="N117" s="178" t="s">
        <v>39</v>
      </c>
      <c r="O117" s="65"/>
      <c r="P117" s="179">
        <f>O117*H117</f>
        <v>0</v>
      </c>
      <c r="Q117" s="179">
        <v>1.7000000000000001E-2</v>
      </c>
      <c r="R117" s="179">
        <f>Q117*H117</f>
        <v>0.85000000000000009</v>
      </c>
      <c r="S117" s="179">
        <v>0</v>
      </c>
      <c r="T117" s="18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1" t="s">
        <v>130</v>
      </c>
      <c r="AT117" s="181" t="s">
        <v>125</v>
      </c>
      <c r="AU117" s="181" t="s">
        <v>76</v>
      </c>
      <c r="AY117" s="18" t="s">
        <v>120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8" t="s">
        <v>74</v>
      </c>
      <c r="BK117" s="182">
        <f>ROUND(I117*H117,2)</f>
        <v>0</v>
      </c>
      <c r="BL117" s="18" t="s">
        <v>130</v>
      </c>
      <c r="BM117" s="181" t="s">
        <v>150</v>
      </c>
    </row>
    <row r="118" spans="1:65" s="2" customFormat="1">
      <c r="A118" s="35"/>
      <c r="B118" s="36"/>
      <c r="C118" s="37"/>
      <c r="D118" s="183" t="s">
        <v>131</v>
      </c>
      <c r="E118" s="37"/>
      <c r="F118" s="184" t="s">
        <v>151</v>
      </c>
      <c r="G118" s="37"/>
      <c r="H118" s="37"/>
      <c r="I118" s="185"/>
      <c r="J118" s="37"/>
      <c r="K118" s="37"/>
      <c r="L118" s="40"/>
      <c r="M118" s="186"/>
      <c r="N118" s="18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131</v>
      </c>
      <c r="AU118" s="18" t="s">
        <v>76</v>
      </c>
    </row>
    <row r="119" spans="1:65" s="2" customFormat="1" ht="24.2" customHeight="1">
      <c r="A119" s="35"/>
      <c r="B119" s="36"/>
      <c r="C119" s="170" t="s">
        <v>141</v>
      </c>
      <c r="D119" s="170" t="s">
        <v>125</v>
      </c>
      <c r="E119" s="171" t="s">
        <v>152</v>
      </c>
      <c r="F119" s="172" t="s">
        <v>153</v>
      </c>
      <c r="G119" s="173" t="s">
        <v>128</v>
      </c>
      <c r="H119" s="174">
        <v>145</v>
      </c>
      <c r="I119" s="175"/>
      <c r="J119" s="176">
        <f>ROUND(I119*H119,2)</f>
        <v>0</v>
      </c>
      <c r="K119" s="172" t="s">
        <v>129</v>
      </c>
      <c r="L119" s="40"/>
      <c r="M119" s="177" t="s">
        <v>18</v>
      </c>
      <c r="N119" s="178" t="s">
        <v>39</v>
      </c>
      <c r="O119" s="65"/>
      <c r="P119" s="179">
        <f>O119*H119</f>
        <v>0</v>
      </c>
      <c r="Q119" s="179">
        <v>1.5599999999999999E-2</v>
      </c>
      <c r="R119" s="179">
        <f>Q119*H119</f>
        <v>2.262</v>
      </c>
      <c r="S119" s="179">
        <v>0</v>
      </c>
      <c r="T119" s="18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1" t="s">
        <v>130</v>
      </c>
      <c r="AT119" s="181" t="s">
        <v>125</v>
      </c>
      <c r="AU119" s="181" t="s">
        <v>76</v>
      </c>
      <c r="AY119" s="18" t="s">
        <v>120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8" t="s">
        <v>74</v>
      </c>
      <c r="BK119" s="182">
        <f>ROUND(I119*H119,2)</f>
        <v>0</v>
      </c>
      <c r="BL119" s="18" t="s">
        <v>130</v>
      </c>
      <c r="BM119" s="181" t="s">
        <v>154</v>
      </c>
    </row>
    <row r="120" spans="1:65" s="2" customFormat="1">
      <c r="A120" s="35"/>
      <c r="B120" s="36"/>
      <c r="C120" s="37"/>
      <c r="D120" s="183" t="s">
        <v>131</v>
      </c>
      <c r="E120" s="37"/>
      <c r="F120" s="184" t="s">
        <v>155</v>
      </c>
      <c r="G120" s="37"/>
      <c r="H120" s="37"/>
      <c r="I120" s="185"/>
      <c r="J120" s="37"/>
      <c r="K120" s="37"/>
      <c r="L120" s="40"/>
      <c r="M120" s="186"/>
      <c r="N120" s="18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131</v>
      </c>
      <c r="AU120" s="18" t="s">
        <v>76</v>
      </c>
    </row>
    <row r="121" spans="1:65" s="12" customFormat="1" ht="22.9" customHeight="1">
      <c r="B121" s="154"/>
      <c r="C121" s="155"/>
      <c r="D121" s="156" t="s">
        <v>67</v>
      </c>
      <c r="E121" s="168" t="s">
        <v>156</v>
      </c>
      <c r="F121" s="168" t="s">
        <v>157</v>
      </c>
      <c r="G121" s="155"/>
      <c r="H121" s="155"/>
      <c r="I121" s="158"/>
      <c r="J121" s="169">
        <f>BK121</f>
        <v>0</v>
      </c>
      <c r="K121" s="155"/>
      <c r="L121" s="160"/>
      <c r="M121" s="161"/>
      <c r="N121" s="162"/>
      <c r="O121" s="162"/>
      <c r="P121" s="163">
        <f>P122+SUM(P123:P128)</f>
        <v>0</v>
      </c>
      <c r="Q121" s="162"/>
      <c r="R121" s="163">
        <f>R122+SUM(R123:R128)</f>
        <v>30.8217225</v>
      </c>
      <c r="S121" s="162"/>
      <c r="T121" s="164">
        <f>T122+SUM(T123:T128)</f>
        <v>0</v>
      </c>
      <c r="AR121" s="165" t="s">
        <v>74</v>
      </c>
      <c r="AT121" s="166" t="s">
        <v>67</v>
      </c>
      <c r="AU121" s="166" t="s">
        <v>74</v>
      </c>
      <c r="AY121" s="165" t="s">
        <v>120</v>
      </c>
      <c r="BK121" s="167">
        <f>BK122+SUM(BK123:BK128)</f>
        <v>0</v>
      </c>
    </row>
    <row r="122" spans="1:65" s="2" customFormat="1" ht="21.75" customHeight="1">
      <c r="A122" s="35"/>
      <c r="B122" s="36"/>
      <c r="C122" s="170" t="s">
        <v>158</v>
      </c>
      <c r="D122" s="170" t="s">
        <v>125</v>
      </c>
      <c r="E122" s="171" t="s">
        <v>159</v>
      </c>
      <c r="F122" s="172" t="s">
        <v>160</v>
      </c>
      <c r="G122" s="173" t="s">
        <v>161</v>
      </c>
      <c r="H122" s="174">
        <v>10.5</v>
      </c>
      <c r="I122" s="175"/>
      <c r="J122" s="176">
        <f>ROUND(I122*H122,2)</f>
        <v>0</v>
      </c>
      <c r="K122" s="172" t="s">
        <v>129</v>
      </c>
      <c r="L122" s="40"/>
      <c r="M122" s="177" t="s">
        <v>18</v>
      </c>
      <c r="N122" s="178" t="s">
        <v>39</v>
      </c>
      <c r="O122" s="65"/>
      <c r="P122" s="179">
        <f>O122*H122</f>
        <v>0</v>
      </c>
      <c r="Q122" s="179">
        <v>2.3010199999999998</v>
      </c>
      <c r="R122" s="179">
        <f>Q122*H122</f>
        <v>24.160709999999998</v>
      </c>
      <c r="S122" s="179">
        <v>0</v>
      </c>
      <c r="T122" s="18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1" t="s">
        <v>130</v>
      </c>
      <c r="AT122" s="181" t="s">
        <v>125</v>
      </c>
      <c r="AU122" s="181" t="s">
        <v>76</v>
      </c>
      <c r="AY122" s="18" t="s">
        <v>120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8" t="s">
        <v>74</v>
      </c>
      <c r="BK122" s="182">
        <f>ROUND(I122*H122,2)</f>
        <v>0</v>
      </c>
      <c r="BL122" s="18" t="s">
        <v>130</v>
      </c>
      <c r="BM122" s="181" t="s">
        <v>162</v>
      </c>
    </row>
    <row r="123" spans="1:65" s="2" customFormat="1">
      <c r="A123" s="35"/>
      <c r="B123" s="36"/>
      <c r="C123" s="37"/>
      <c r="D123" s="183" t="s">
        <v>131</v>
      </c>
      <c r="E123" s="37"/>
      <c r="F123" s="184" t="s">
        <v>163</v>
      </c>
      <c r="G123" s="37"/>
      <c r="H123" s="37"/>
      <c r="I123" s="185"/>
      <c r="J123" s="37"/>
      <c r="K123" s="37"/>
      <c r="L123" s="40"/>
      <c r="M123" s="186"/>
      <c r="N123" s="187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131</v>
      </c>
      <c r="AU123" s="18" t="s">
        <v>76</v>
      </c>
    </row>
    <row r="124" spans="1:65" s="13" customFormat="1">
      <c r="B124" s="188"/>
      <c r="C124" s="189"/>
      <c r="D124" s="190" t="s">
        <v>164</v>
      </c>
      <c r="E124" s="191" t="s">
        <v>18</v>
      </c>
      <c r="F124" s="192" t="s">
        <v>165</v>
      </c>
      <c r="G124" s="189"/>
      <c r="H124" s="193">
        <v>10.5</v>
      </c>
      <c r="I124" s="194"/>
      <c r="J124" s="189"/>
      <c r="K124" s="189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164</v>
      </c>
      <c r="AU124" s="199" t="s">
        <v>76</v>
      </c>
      <c r="AV124" s="13" t="s">
        <v>76</v>
      </c>
      <c r="AW124" s="13" t="s">
        <v>30</v>
      </c>
      <c r="AX124" s="13" t="s">
        <v>68</v>
      </c>
      <c r="AY124" s="199" t="s">
        <v>120</v>
      </c>
    </row>
    <row r="125" spans="1:65" s="14" customFormat="1">
      <c r="B125" s="200"/>
      <c r="C125" s="201"/>
      <c r="D125" s="190" t="s">
        <v>164</v>
      </c>
      <c r="E125" s="202" t="s">
        <v>18</v>
      </c>
      <c r="F125" s="203" t="s">
        <v>166</v>
      </c>
      <c r="G125" s="201"/>
      <c r="H125" s="204">
        <v>10.5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164</v>
      </c>
      <c r="AU125" s="210" t="s">
        <v>76</v>
      </c>
      <c r="AV125" s="14" t="s">
        <v>130</v>
      </c>
      <c r="AW125" s="14" t="s">
        <v>30</v>
      </c>
      <c r="AX125" s="14" t="s">
        <v>74</v>
      </c>
      <c r="AY125" s="210" t="s">
        <v>120</v>
      </c>
    </row>
    <row r="126" spans="1:65" s="2" customFormat="1" ht="16.5" customHeight="1">
      <c r="A126" s="35"/>
      <c r="B126" s="36"/>
      <c r="C126" s="170" t="s">
        <v>145</v>
      </c>
      <c r="D126" s="170" t="s">
        <v>125</v>
      </c>
      <c r="E126" s="171" t="s">
        <v>167</v>
      </c>
      <c r="F126" s="172" t="s">
        <v>168</v>
      </c>
      <c r="G126" s="173" t="s">
        <v>128</v>
      </c>
      <c r="H126" s="174">
        <v>175</v>
      </c>
      <c r="I126" s="175"/>
      <c r="J126" s="176">
        <f>ROUND(I126*H126,2)</f>
        <v>0</v>
      </c>
      <c r="K126" s="172" t="s">
        <v>129</v>
      </c>
      <c r="L126" s="40"/>
      <c r="M126" s="177" t="s">
        <v>18</v>
      </c>
      <c r="N126" s="178" t="s">
        <v>39</v>
      </c>
      <c r="O126" s="65"/>
      <c r="P126" s="179">
        <f>O126*H126</f>
        <v>0</v>
      </c>
      <c r="Q126" s="179">
        <v>3.78E-2</v>
      </c>
      <c r="R126" s="179">
        <f>Q126*H126</f>
        <v>6.6150000000000002</v>
      </c>
      <c r="S126" s="179">
        <v>0</v>
      </c>
      <c r="T126" s="18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1" t="s">
        <v>130</v>
      </c>
      <c r="AT126" s="181" t="s">
        <v>125</v>
      </c>
      <c r="AU126" s="181" t="s">
        <v>76</v>
      </c>
      <c r="AY126" s="18" t="s">
        <v>120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8" t="s">
        <v>74</v>
      </c>
      <c r="BK126" s="182">
        <f>ROUND(I126*H126,2)</f>
        <v>0</v>
      </c>
      <c r="BL126" s="18" t="s">
        <v>130</v>
      </c>
      <c r="BM126" s="181" t="s">
        <v>169</v>
      </c>
    </row>
    <row r="127" spans="1:65" s="2" customFormat="1">
      <c r="A127" s="35"/>
      <c r="B127" s="36"/>
      <c r="C127" s="37"/>
      <c r="D127" s="183" t="s">
        <v>131</v>
      </c>
      <c r="E127" s="37"/>
      <c r="F127" s="184" t="s">
        <v>170</v>
      </c>
      <c r="G127" s="37"/>
      <c r="H127" s="37"/>
      <c r="I127" s="185"/>
      <c r="J127" s="37"/>
      <c r="K127" s="37"/>
      <c r="L127" s="40"/>
      <c r="M127" s="186"/>
      <c r="N127" s="187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131</v>
      </c>
      <c r="AU127" s="18" t="s">
        <v>76</v>
      </c>
    </row>
    <row r="128" spans="1:65" s="12" customFormat="1" ht="20.85" customHeight="1">
      <c r="B128" s="154"/>
      <c r="C128" s="155"/>
      <c r="D128" s="156" t="s">
        <v>67</v>
      </c>
      <c r="E128" s="168" t="s">
        <v>171</v>
      </c>
      <c r="F128" s="168" t="s">
        <v>172</v>
      </c>
      <c r="G128" s="155"/>
      <c r="H128" s="155"/>
      <c r="I128" s="158"/>
      <c r="J128" s="169">
        <f>BK128</f>
        <v>0</v>
      </c>
      <c r="K128" s="155"/>
      <c r="L128" s="160"/>
      <c r="M128" s="161"/>
      <c r="N128" s="162"/>
      <c r="O128" s="162"/>
      <c r="P128" s="163">
        <f>SUM(P129:P132)</f>
        <v>0</v>
      </c>
      <c r="Q128" s="162"/>
      <c r="R128" s="163">
        <f>SUM(R129:R132)</f>
        <v>4.6012500000000005E-2</v>
      </c>
      <c r="S128" s="162"/>
      <c r="T128" s="164">
        <f>SUM(T129:T132)</f>
        <v>0</v>
      </c>
      <c r="AR128" s="165" t="s">
        <v>74</v>
      </c>
      <c r="AT128" s="166" t="s">
        <v>67</v>
      </c>
      <c r="AU128" s="166" t="s">
        <v>76</v>
      </c>
      <c r="AY128" s="165" t="s">
        <v>120</v>
      </c>
      <c r="BK128" s="167">
        <f>SUM(BK129:BK132)</f>
        <v>0</v>
      </c>
    </row>
    <row r="129" spans="1:65" s="2" customFormat="1" ht="24.2" customHeight="1">
      <c r="A129" s="35"/>
      <c r="B129" s="36"/>
      <c r="C129" s="170" t="s">
        <v>173</v>
      </c>
      <c r="D129" s="170" t="s">
        <v>125</v>
      </c>
      <c r="E129" s="171" t="s">
        <v>174</v>
      </c>
      <c r="F129" s="172" t="s">
        <v>175</v>
      </c>
      <c r="G129" s="173" t="s">
        <v>128</v>
      </c>
      <c r="H129" s="174">
        <v>71.25</v>
      </c>
      <c r="I129" s="175"/>
      <c r="J129" s="176">
        <f>ROUND(I129*H129,2)</f>
        <v>0</v>
      </c>
      <c r="K129" s="172" t="s">
        <v>129</v>
      </c>
      <c r="L129" s="40"/>
      <c r="M129" s="177" t="s">
        <v>18</v>
      </c>
      <c r="N129" s="178" t="s">
        <v>39</v>
      </c>
      <c r="O129" s="65"/>
      <c r="P129" s="179">
        <f>O129*H129</f>
        <v>0</v>
      </c>
      <c r="Q129" s="179">
        <v>1.2999999999999999E-4</v>
      </c>
      <c r="R129" s="179">
        <f>Q129*H129</f>
        <v>9.2624999999999999E-3</v>
      </c>
      <c r="S129" s="179">
        <v>0</v>
      </c>
      <c r="T129" s="18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1" t="s">
        <v>130</v>
      </c>
      <c r="AT129" s="181" t="s">
        <v>125</v>
      </c>
      <c r="AU129" s="181" t="s">
        <v>138</v>
      </c>
      <c r="AY129" s="18" t="s">
        <v>120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8" t="s">
        <v>74</v>
      </c>
      <c r="BK129" s="182">
        <f>ROUND(I129*H129,2)</f>
        <v>0</v>
      </c>
      <c r="BL129" s="18" t="s">
        <v>130</v>
      </c>
      <c r="BM129" s="181" t="s">
        <v>176</v>
      </c>
    </row>
    <row r="130" spans="1:65" s="2" customFormat="1">
      <c r="A130" s="35"/>
      <c r="B130" s="36"/>
      <c r="C130" s="37"/>
      <c r="D130" s="183" t="s">
        <v>131</v>
      </c>
      <c r="E130" s="37"/>
      <c r="F130" s="184" t="s">
        <v>177</v>
      </c>
      <c r="G130" s="37"/>
      <c r="H130" s="37"/>
      <c r="I130" s="185"/>
      <c r="J130" s="37"/>
      <c r="K130" s="37"/>
      <c r="L130" s="40"/>
      <c r="M130" s="186"/>
      <c r="N130" s="18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131</v>
      </c>
      <c r="AU130" s="18" t="s">
        <v>138</v>
      </c>
    </row>
    <row r="131" spans="1:65" s="2" customFormat="1" ht="24.2" customHeight="1">
      <c r="A131" s="35"/>
      <c r="B131" s="36"/>
      <c r="C131" s="170" t="s">
        <v>150</v>
      </c>
      <c r="D131" s="170" t="s">
        <v>125</v>
      </c>
      <c r="E131" s="171" t="s">
        <v>178</v>
      </c>
      <c r="F131" s="172" t="s">
        <v>179</v>
      </c>
      <c r="G131" s="173" t="s">
        <v>128</v>
      </c>
      <c r="H131" s="174">
        <v>175</v>
      </c>
      <c r="I131" s="175"/>
      <c r="J131" s="176">
        <f>ROUND(I131*H131,2)</f>
        <v>0</v>
      </c>
      <c r="K131" s="172" t="s">
        <v>129</v>
      </c>
      <c r="L131" s="40"/>
      <c r="M131" s="177" t="s">
        <v>18</v>
      </c>
      <c r="N131" s="178" t="s">
        <v>39</v>
      </c>
      <c r="O131" s="65"/>
      <c r="P131" s="179">
        <f>O131*H131</f>
        <v>0</v>
      </c>
      <c r="Q131" s="179">
        <v>2.1000000000000001E-4</v>
      </c>
      <c r="R131" s="179">
        <f>Q131*H131</f>
        <v>3.6750000000000005E-2</v>
      </c>
      <c r="S131" s="179">
        <v>0</v>
      </c>
      <c r="T131" s="18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1" t="s">
        <v>130</v>
      </c>
      <c r="AT131" s="181" t="s">
        <v>125</v>
      </c>
      <c r="AU131" s="181" t="s">
        <v>138</v>
      </c>
      <c r="AY131" s="18" t="s">
        <v>120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8" t="s">
        <v>74</v>
      </c>
      <c r="BK131" s="182">
        <f>ROUND(I131*H131,2)</f>
        <v>0</v>
      </c>
      <c r="BL131" s="18" t="s">
        <v>130</v>
      </c>
      <c r="BM131" s="181" t="s">
        <v>180</v>
      </c>
    </row>
    <row r="132" spans="1:65" s="2" customFormat="1">
      <c r="A132" s="35"/>
      <c r="B132" s="36"/>
      <c r="C132" s="37"/>
      <c r="D132" s="183" t="s">
        <v>131</v>
      </c>
      <c r="E132" s="37"/>
      <c r="F132" s="184" t="s">
        <v>181</v>
      </c>
      <c r="G132" s="37"/>
      <c r="H132" s="37"/>
      <c r="I132" s="185"/>
      <c r="J132" s="37"/>
      <c r="K132" s="37"/>
      <c r="L132" s="40"/>
      <c r="M132" s="186"/>
      <c r="N132" s="18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131</v>
      </c>
      <c r="AU132" s="18" t="s">
        <v>138</v>
      </c>
    </row>
    <row r="133" spans="1:65" s="12" customFormat="1" ht="22.9" customHeight="1">
      <c r="B133" s="154"/>
      <c r="C133" s="155"/>
      <c r="D133" s="156" t="s">
        <v>67</v>
      </c>
      <c r="E133" s="168" t="s">
        <v>182</v>
      </c>
      <c r="F133" s="168" t="s">
        <v>183</v>
      </c>
      <c r="G133" s="155"/>
      <c r="H133" s="155"/>
      <c r="I133" s="158"/>
      <c r="J133" s="169">
        <f>BK133</f>
        <v>0</v>
      </c>
      <c r="K133" s="155"/>
      <c r="L133" s="160"/>
      <c r="M133" s="161"/>
      <c r="N133" s="162"/>
      <c r="O133" s="162"/>
      <c r="P133" s="163">
        <f>SUM(P134:P135)</f>
        <v>0</v>
      </c>
      <c r="Q133" s="162"/>
      <c r="R133" s="163">
        <f>SUM(R134:R135)</f>
        <v>7.4000000000000003E-3</v>
      </c>
      <c r="S133" s="162"/>
      <c r="T133" s="164">
        <f>SUM(T134:T135)</f>
        <v>0</v>
      </c>
      <c r="AR133" s="165" t="s">
        <v>74</v>
      </c>
      <c r="AT133" s="166" t="s">
        <v>67</v>
      </c>
      <c r="AU133" s="166" t="s">
        <v>74</v>
      </c>
      <c r="AY133" s="165" t="s">
        <v>120</v>
      </c>
      <c r="BK133" s="167">
        <f>SUM(BK134:BK135)</f>
        <v>0</v>
      </c>
    </row>
    <row r="134" spans="1:65" s="2" customFormat="1" ht="24.2" customHeight="1">
      <c r="A134" s="35"/>
      <c r="B134" s="36"/>
      <c r="C134" s="170" t="s">
        <v>184</v>
      </c>
      <c r="D134" s="170" t="s">
        <v>125</v>
      </c>
      <c r="E134" s="171" t="s">
        <v>185</v>
      </c>
      <c r="F134" s="172" t="s">
        <v>186</v>
      </c>
      <c r="G134" s="173" t="s">
        <v>128</v>
      </c>
      <c r="H134" s="174">
        <v>185</v>
      </c>
      <c r="I134" s="175"/>
      <c r="J134" s="176">
        <f>ROUND(I134*H134,2)</f>
        <v>0</v>
      </c>
      <c r="K134" s="172" t="s">
        <v>129</v>
      </c>
      <c r="L134" s="40"/>
      <c r="M134" s="177" t="s">
        <v>18</v>
      </c>
      <c r="N134" s="178" t="s">
        <v>39</v>
      </c>
      <c r="O134" s="65"/>
      <c r="P134" s="179">
        <f>O134*H134</f>
        <v>0</v>
      </c>
      <c r="Q134" s="179">
        <v>4.0000000000000003E-5</v>
      </c>
      <c r="R134" s="179">
        <f>Q134*H134</f>
        <v>7.4000000000000003E-3</v>
      </c>
      <c r="S134" s="179">
        <v>0</v>
      </c>
      <c r="T134" s="18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1" t="s">
        <v>130</v>
      </c>
      <c r="AT134" s="181" t="s">
        <v>125</v>
      </c>
      <c r="AU134" s="181" t="s">
        <v>76</v>
      </c>
      <c r="AY134" s="18" t="s">
        <v>120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8" t="s">
        <v>74</v>
      </c>
      <c r="BK134" s="182">
        <f>ROUND(I134*H134,2)</f>
        <v>0</v>
      </c>
      <c r="BL134" s="18" t="s">
        <v>130</v>
      </c>
      <c r="BM134" s="181" t="s">
        <v>187</v>
      </c>
    </row>
    <row r="135" spans="1:65" s="2" customFormat="1">
      <c r="A135" s="35"/>
      <c r="B135" s="36"/>
      <c r="C135" s="37"/>
      <c r="D135" s="183" t="s">
        <v>131</v>
      </c>
      <c r="E135" s="37"/>
      <c r="F135" s="184" t="s">
        <v>188</v>
      </c>
      <c r="G135" s="37"/>
      <c r="H135" s="37"/>
      <c r="I135" s="185"/>
      <c r="J135" s="37"/>
      <c r="K135" s="37"/>
      <c r="L135" s="40"/>
      <c r="M135" s="186"/>
      <c r="N135" s="187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131</v>
      </c>
      <c r="AU135" s="18" t="s">
        <v>76</v>
      </c>
    </row>
    <row r="136" spans="1:65" s="12" customFormat="1" ht="22.9" customHeight="1">
      <c r="B136" s="154"/>
      <c r="C136" s="155"/>
      <c r="D136" s="156" t="s">
        <v>67</v>
      </c>
      <c r="E136" s="168" t="s">
        <v>189</v>
      </c>
      <c r="F136" s="168" t="s">
        <v>190</v>
      </c>
      <c r="G136" s="155"/>
      <c r="H136" s="155"/>
      <c r="I136" s="158"/>
      <c r="J136" s="169">
        <f>BK136</f>
        <v>0</v>
      </c>
      <c r="K136" s="155"/>
      <c r="L136" s="160"/>
      <c r="M136" s="161"/>
      <c r="N136" s="162"/>
      <c r="O136" s="162"/>
      <c r="P136" s="163">
        <f>SUM(P137:P151)</f>
        <v>0</v>
      </c>
      <c r="Q136" s="162"/>
      <c r="R136" s="163">
        <f>SUM(R137:R151)</f>
        <v>0</v>
      </c>
      <c r="S136" s="162"/>
      <c r="T136" s="164">
        <f>SUM(T137:T151)</f>
        <v>245.62040000000002</v>
      </c>
      <c r="AR136" s="165" t="s">
        <v>74</v>
      </c>
      <c r="AT136" s="166" t="s">
        <v>67</v>
      </c>
      <c r="AU136" s="166" t="s">
        <v>74</v>
      </c>
      <c r="AY136" s="165" t="s">
        <v>120</v>
      </c>
      <c r="BK136" s="167">
        <f>SUM(BK137:BK151)</f>
        <v>0</v>
      </c>
    </row>
    <row r="137" spans="1:65" s="2" customFormat="1" ht="21.75" customHeight="1">
      <c r="A137" s="35"/>
      <c r="B137" s="36"/>
      <c r="C137" s="170" t="s">
        <v>191</v>
      </c>
      <c r="D137" s="170" t="s">
        <v>125</v>
      </c>
      <c r="E137" s="171" t="s">
        <v>192</v>
      </c>
      <c r="F137" s="172" t="s">
        <v>193</v>
      </c>
      <c r="G137" s="173" t="s">
        <v>194</v>
      </c>
      <c r="H137" s="174">
        <v>4000</v>
      </c>
      <c r="I137" s="175"/>
      <c r="J137" s="176">
        <f>ROUND(I137*H137,2)</f>
        <v>0</v>
      </c>
      <c r="K137" s="172" t="s">
        <v>18</v>
      </c>
      <c r="L137" s="40"/>
      <c r="M137" s="177" t="s">
        <v>18</v>
      </c>
      <c r="N137" s="178" t="s">
        <v>39</v>
      </c>
      <c r="O137" s="65"/>
      <c r="P137" s="179">
        <f>O137*H137</f>
        <v>0</v>
      </c>
      <c r="Q137" s="179">
        <v>0</v>
      </c>
      <c r="R137" s="179">
        <f>Q137*H137</f>
        <v>0</v>
      </c>
      <c r="S137" s="179">
        <v>4.6800000000000001E-2</v>
      </c>
      <c r="T137" s="180">
        <f>S137*H137</f>
        <v>187.20000000000002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1" t="s">
        <v>130</v>
      </c>
      <c r="AT137" s="181" t="s">
        <v>125</v>
      </c>
      <c r="AU137" s="181" t="s">
        <v>76</v>
      </c>
      <c r="AY137" s="18" t="s">
        <v>120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8" t="s">
        <v>74</v>
      </c>
      <c r="BK137" s="182">
        <f>ROUND(I137*H137,2)</f>
        <v>0</v>
      </c>
      <c r="BL137" s="18" t="s">
        <v>130</v>
      </c>
      <c r="BM137" s="181" t="s">
        <v>195</v>
      </c>
    </row>
    <row r="138" spans="1:65" s="2" customFormat="1" ht="24.2" customHeight="1">
      <c r="A138" s="35"/>
      <c r="B138" s="36"/>
      <c r="C138" s="170" t="s">
        <v>154</v>
      </c>
      <c r="D138" s="170" t="s">
        <v>125</v>
      </c>
      <c r="E138" s="171" t="s">
        <v>196</v>
      </c>
      <c r="F138" s="172" t="s">
        <v>197</v>
      </c>
      <c r="G138" s="173" t="s">
        <v>128</v>
      </c>
      <c r="H138" s="174">
        <v>8.4</v>
      </c>
      <c r="I138" s="175"/>
      <c r="J138" s="176">
        <f>ROUND(I138*H138,2)</f>
        <v>0</v>
      </c>
      <c r="K138" s="172" t="s">
        <v>129</v>
      </c>
      <c r="L138" s="40"/>
      <c r="M138" s="177" t="s">
        <v>18</v>
      </c>
      <c r="N138" s="178" t="s">
        <v>39</v>
      </c>
      <c r="O138" s="65"/>
      <c r="P138" s="179">
        <f>O138*H138</f>
        <v>0</v>
      </c>
      <c r="Q138" s="179">
        <v>0</v>
      </c>
      <c r="R138" s="179">
        <f>Q138*H138</f>
        <v>0</v>
      </c>
      <c r="S138" s="179">
        <v>0.26100000000000001</v>
      </c>
      <c r="T138" s="180">
        <f>S138*H138</f>
        <v>2.1924000000000001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1" t="s">
        <v>130</v>
      </c>
      <c r="AT138" s="181" t="s">
        <v>125</v>
      </c>
      <c r="AU138" s="181" t="s">
        <v>76</v>
      </c>
      <c r="AY138" s="18" t="s">
        <v>120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74</v>
      </c>
      <c r="BK138" s="182">
        <f>ROUND(I138*H138,2)</f>
        <v>0</v>
      </c>
      <c r="BL138" s="18" t="s">
        <v>130</v>
      </c>
      <c r="BM138" s="181" t="s">
        <v>198</v>
      </c>
    </row>
    <row r="139" spans="1:65" s="2" customFormat="1">
      <c r="A139" s="35"/>
      <c r="B139" s="36"/>
      <c r="C139" s="37"/>
      <c r="D139" s="183" t="s">
        <v>131</v>
      </c>
      <c r="E139" s="37"/>
      <c r="F139" s="184" t="s">
        <v>199</v>
      </c>
      <c r="G139" s="37"/>
      <c r="H139" s="37"/>
      <c r="I139" s="185"/>
      <c r="J139" s="37"/>
      <c r="K139" s="37"/>
      <c r="L139" s="40"/>
      <c r="M139" s="186"/>
      <c r="N139" s="18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131</v>
      </c>
      <c r="AU139" s="18" t="s">
        <v>76</v>
      </c>
    </row>
    <row r="140" spans="1:65" s="2" customFormat="1" ht="24.2" customHeight="1">
      <c r="A140" s="35"/>
      <c r="B140" s="36"/>
      <c r="C140" s="170" t="s">
        <v>200</v>
      </c>
      <c r="D140" s="170" t="s">
        <v>125</v>
      </c>
      <c r="E140" s="171" t="s">
        <v>201</v>
      </c>
      <c r="F140" s="172" t="s">
        <v>202</v>
      </c>
      <c r="G140" s="173" t="s">
        <v>128</v>
      </c>
      <c r="H140" s="174">
        <v>175</v>
      </c>
      <c r="I140" s="175"/>
      <c r="J140" s="176">
        <f>ROUND(I140*H140,2)</f>
        <v>0</v>
      </c>
      <c r="K140" s="172" t="s">
        <v>129</v>
      </c>
      <c r="L140" s="40"/>
      <c r="M140" s="177" t="s">
        <v>18</v>
      </c>
      <c r="N140" s="178" t="s">
        <v>39</v>
      </c>
      <c r="O140" s="65"/>
      <c r="P140" s="179">
        <f>O140*H140</f>
        <v>0</v>
      </c>
      <c r="Q140" s="179">
        <v>0</v>
      </c>
      <c r="R140" s="179">
        <f>Q140*H140</f>
        <v>0</v>
      </c>
      <c r="S140" s="179">
        <v>3.5000000000000003E-2</v>
      </c>
      <c r="T140" s="180">
        <f>S140*H140</f>
        <v>6.1250000000000009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1" t="s">
        <v>130</v>
      </c>
      <c r="AT140" s="181" t="s">
        <v>125</v>
      </c>
      <c r="AU140" s="181" t="s">
        <v>76</v>
      </c>
      <c r="AY140" s="18" t="s">
        <v>120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8" t="s">
        <v>74</v>
      </c>
      <c r="BK140" s="182">
        <f>ROUND(I140*H140,2)</f>
        <v>0</v>
      </c>
      <c r="BL140" s="18" t="s">
        <v>130</v>
      </c>
      <c r="BM140" s="181" t="s">
        <v>203</v>
      </c>
    </row>
    <row r="141" spans="1:65" s="2" customFormat="1">
      <c r="A141" s="35"/>
      <c r="B141" s="36"/>
      <c r="C141" s="37"/>
      <c r="D141" s="183" t="s">
        <v>131</v>
      </c>
      <c r="E141" s="37"/>
      <c r="F141" s="184" t="s">
        <v>204</v>
      </c>
      <c r="G141" s="37"/>
      <c r="H141" s="37"/>
      <c r="I141" s="185"/>
      <c r="J141" s="37"/>
      <c r="K141" s="37"/>
      <c r="L141" s="40"/>
      <c r="M141" s="186"/>
      <c r="N141" s="187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131</v>
      </c>
      <c r="AU141" s="18" t="s">
        <v>76</v>
      </c>
    </row>
    <row r="142" spans="1:65" s="2" customFormat="1" ht="16.5" customHeight="1">
      <c r="A142" s="35"/>
      <c r="B142" s="36"/>
      <c r="C142" s="170" t="s">
        <v>162</v>
      </c>
      <c r="D142" s="170" t="s">
        <v>125</v>
      </c>
      <c r="E142" s="171" t="s">
        <v>205</v>
      </c>
      <c r="F142" s="172" t="s">
        <v>206</v>
      </c>
      <c r="G142" s="173" t="s">
        <v>161</v>
      </c>
      <c r="H142" s="174">
        <v>16.625</v>
      </c>
      <c r="I142" s="175"/>
      <c r="J142" s="176">
        <f>ROUND(I142*H142,2)</f>
        <v>0</v>
      </c>
      <c r="K142" s="172" t="s">
        <v>129</v>
      </c>
      <c r="L142" s="40"/>
      <c r="M142" s="177" t="s">
        <v>18</v>
      </c>
      <c r="N142" s="178" t="s">
        <v>39</v>
      </c>
      <c r="O142" s="65"/>
      <c r="P142" s="179">
        <f>O142*H142</f>
        <v>0</v>
      </c>
      <c r="Q142" s="179">
        <v>0</v>
      </c>
      <c r="R142" s="179">
        <f>Q142*H142</f>
        <v>0</v>
      </c>
      <c r="S142" s="179">
        <v>2.2000000000000002</v>
      </c>
      <c r="T142" s="180">
        <f>S142*H142</f>
        <v>36.575000000000003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1" t="s">
        <v>130</v>
      </c>
      <c r="AT142" s="181" t="s">
        <v>125</v>
      </c>
      <c r="AU142" s="181" t="s">
        <v>76</v>
      </c>
      <c r="AY142" s="18" t="s">
        <v>120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8" t="s">
        <v>74</v>
      </c>
      <c r="BK142" s="182">
        <f>ROUND(I142*H142,2)</f>
        <v>0</v>
      </c>
      <c r="BL142" s="18" t="s">
        <v>130</v>
      </c>
      <c r="BM142" s="181" t="s">
        <v>207</v>
      </c>
    </row>
    <row r="143" spans="1:65" s="2" customFormat="1">
      <c r="A143" s="35"/>
      <c r="B143" s="36"/>
      <c r="C143" s="37"/>
      <c r="D143" s="183" t="s">
        <v>131</v>
      </c>
      <c r="E143" s="37"/>
      <c r="F143" s="184" t="s">
        <v>208</v>
      </c>
      <c r="G143" s="37"/>
      <c r="H143" s="37"/>
      <c r="I143" s="185"/>
      <c r="J143" s="37"/>
      <c r="K143" s="37"/>
      <c r="L143" s="40"/>
      <c r="M143" s="186"/>
      <c r="N143" s="187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131</v>
      </c>
      <c r="AU143" s="18" t="s">
        <v>76</v>
      </c>
    </row>
    <row r="144" spans="1:65" s="13" customFormat="1">
      <c r="B144" s="188"/>
      <c r="C144" s="189"/>
      <c r="D144" s="190" t="s">
        <v>164</v>
      </c>
      <c r="E144" s="191" t="s">
        <v>18</v>
      </c>
      <c r="F144" s="192" t="s">
        <v>209</v>
      </c>
      <c r="G144" s="189"/>
      <c r="H144" s="193">
        <v>16.625</v>
      </c>
      <c r="I144" s="194"/>
      <c r="J144" s="189"/>
      <c r="K144" s="189"/>
      <c r="L144" s="195"/>
      <c r="M144" s="196"/>
      <c r="N144" s="197"/>
      <c r="O144" s="197"/>
      <c r="P144" s="197"/>
      <c r="Q144" s="197"/>
      <c r="R144" s="197"/>
      <c r="S144" s="197"/>
      <c r="T144" s="198"/>
      <c r="AT144" s="199" t="s">
        <v>164</v>
      </c>
      <c r="AU144" s="199" t="s">
        <v>76</v>
      </c>
      <c r="AV144" s="13" t="s">
        <v>76</v>
      </c>
      <c r="AW144" s="13" t="s">
        <v>30</v>
      </c>
      <c r="AX144" s="13" t="s">
        <v>68</v>
      </c>
      <c r="AY144" s="199" t="s">
        <v>120</v>
      </c>
    </row>
    <row r="145" spans="1:65" s="14" customFormat="1">
      <c r="B145" s="200"/>
      <c r="C145" s="201"/>
      <c r="D145" s="190" t="s">
        <v>164</v>
      </c>
      <c r="E145" s="202" t="s">
        <v>18</v>
      </c>
      <c r="F145" s="203" t="s">
        <v>166</v>
      </c>
      <c r="G145" s="201"/>
      <c r="H145" s="204">
        <v>16.625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164</v>
      </c>
      <c r="AU145" s="210" t="s">
        <v>76</v>
      </c>
      <c r="AV145" s="14" t="s">
        <v>130</v>
      </c>
      <c r="AW145" s="14" t="s">
        <v>30</v>
      </c>
      <c r="AX145" s="14" t="s">
        <v>74</v>
      </c>
      <c r="AY145" s="210" t="s">
        <v>120</v>
      </c>
    </row>
    <row r="146" spans="1:65" s="2" customFormat="1" ht="16.5" customHeight="1">
      <c r="A146" s="35"/>
      <c r="B146" s="36"/>
      <c r="C146" s="170" t="s">
        <v>210</v>
      </c>
      <c r="D146" s="170" t="s">
        <v>125</v>
      </c>
      <c r="E146" s="171" t="s">
        <v>211</v>
      </c>
      <c r="F146" s="172" t="s">
        <v>212</v>
      </c>
      <c r="G146" s="173" t="s">
        <v>213</v>
      </c>
      <c r="H146" s="174">
        <v>14</v>
      </c>
      <c r="I146" s="175"/>
      <c r="J146" s="176">
        <f>ROUND(I146*H146,2)</f>
        <v>0</v>
      </c>
      <c r="K146" s="172" t="s">
        <v>18</v>
      </c>
      <c r="L146" s="40"/>
      <c r="M146" s="177" t="s">
        <v>18</v>
      </c>
      <c r="N146" s="178" t="s">
        <v>39</v>
      </c>
      <c r="O146" s="65"/>
      <c r="P146" s="179">
        <f>O146*H146</f>
        <v>0</v>
      </c>
      <c r="Q146" s="179">
        <v>0</v>
      </c>
      <c r="R146" s="179">
        <f>Q146*H146</f>
        <v>0</v>
      </c>
      <c r="S146" s="179">
        <v>0.26200000000000001</v>
      </c>
      <c r="T146" s="180">
        <f>S146*H146</f>
        <v>3.6680000000000001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1" t="s">
        <v>130</v>
      </c>
      <c r="AT146" s="181" t="s">
        <v>125</v>
      </c>
      <c r="AU146" s="181" t="s">
        <v>76</v>
      </c>
      <c r="AY146" s="18" t="s">
        <v>120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8" t="s">
        <v>74</v>
      </c>
      <c r="BK146" s="182">
        <f>ROUND(I146*H146,2)</f>
        <v>0</v>
      </c>
      <c r="BL146" s="18" t="s">
        <v>130</v>
      </c>
      <c r="BM146" s="181" t="s">
        <v>214</v>
      </c>
    </row>
    <row r="147" spans="1:65" s="2" customFormat="1" ht="16.5" customHeight="1">
      <c r="A147" s="35"/>
      <c r="B147" s="36"/>
      <c r="C147" s="170" t="s">
        <v>215</v>
      </c>
      <c r="D147" s="170" t="s">
        <v>125</v>
      </c>
      <c r="E147" s="171" t="s">
        <v>216</v>
      </c>
      <c r="F147" s="172" t="s">
        <v>217</v>
      </c>
      <c r="G147" s="173" t="s">
        <v>128</v>
      </c>
      <c r="H147" s="174">
        <v>15</v>
      </c>
      <c r="I147" s="175"/>
      <c r="J147" s="176">
        <f>ROUND(I147*H147,2)</f>
        <v>0</v>
      </c>
      <c r="K147" s="172" t="s">
        <v>18</v>
      </c>
      <c r="L147" s="40"/>
      <c r="M147" s="177" t="s">
        <v>18</v>
      </c>
      <c r="N147" s="178" t="s">
        <v>39</v>
      </c>
      <c r="O147" s="65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1" t="s">
        <v>130</v>
      </c>
      <c r="AT147" s="181" t="s">
        <v>125</v>
      </c>
      <c r="AU147" s="181" t="s">
        <v>76</v>
      </c>
      <c r="AY147" s="18" t="s">
        <v>120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8" t="s">
        <v>74</v>
      </c>
      <c r="BK147" s="182">
        <f>ROUND(I147*H147,2)</f>
        <v>0</v>
      </c>
      <c r="BL147" s="18" t="s">
        <v>130</v>
      </c>
      <c r="BM147" s="181" t="s">
        <v>218</v>
      </c>
    </row>
    <row r="148" spans="1:65" s="2" customFormat="1" ht="16.5" customHeight="1">
      <c r="A148" s="35"/>
      <c r="B148" s="36"/>
      <c r="C148" s="170" t="s">
        <v>219</v>
      </c>
      <c r="D148" s="170" t="s">
        <v>125</v>
      </c>
      <c r="E148" s="171" t="s">
        <v>220</v>
      </c>
      <c r="F148" s="172" t="s">
        <v>221</v>
      </c>
      <c r="G148" s="173" t="s">
        <v>128</v>
      </c>
      <c r="H148" s="174">
        <v>15</v>
      </c>
      <c r="I148" s="175"/>
      <c r="J148" s="176">
        <f>ROUND(I148*H148,2)</f>
        <v>0</v>
      </c>
      <c r="K148" s="172" t="s">
        <v>18</v>
      </c>
      <c r="L148" s="40"/>
      <c r="M148" s="177" t="s">
        <v>18</v>
      </c>
      <c r="N148" s="178" t="s">
        <v>39</v>
      </c>
      <c r="O148" s="65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1" t="s">
        <v>130</v>
      </c>
      <c r="AT148" s="181" t="s">
        <v>125</v>
      </c>
      <c r="AU148" s="181" t="s">
        <v>76</v>
      </c>
      <c r="AY148" s="18" t="s">
        <v>120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8" t="s">
        <v>74</v>
      </c>
      <c r="BK148" s="182">
        <f>ROUND(I148*H148,2)</f>
        <v>0</v>
      </c>
      <c r="BL148" s="18" t="s">
        <v>130</v>
      </c>
      <c r="BM148" s="181" t="s">
        <v>222</v>
      </c>
    </row>
    <row r="149" spans="1:65" s="2" customFormat="1" ht="16.5" customHeight="1">
      <c r="A149" s="35"/>
      <c r="B149" s="36"/>
      <c r="C149" s="170" t="s">
        <v>223</v>
      </c>
      <c r="D149" s="170" t="s">
        <v>125</v>
      </c>
      <c r="E149" s="171" t="s">
        <v>224</v>
      </c>
      <c r="F149" s="172" t="s">
        <v>225</v>
      </c>
      <c r="G149" s="173" t="s">
        <v>226</v>
      </c>
      <c r="H149" s="174">
        <v>1</v>
      </c>
      <c r="I149" s="175"/>
      <c r="J149" s="176">
        <f>ROUND(I149*H149,2)</f>
        <v>0</v>
      </c>
      <c r="K149" s="172" t="s">
        <v>18</v>
      </c>
      <c r="L149" s="40"/>
      <c r="M149" s="177" t="s">
        <v>18</v>
      </c>
      <c r="N149" s="178" t="s">
        <v>39</v>
      </c>
      <c r="O149" s="65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1" t="s">
        <v>130</v>
      </c>
      <c r="AT149" s="181" t="s">
        <v>125</v>
      </c>
      <c r="AU149" s="181" t="s">
        <v>76</v>
      </c>
      <c r="AY149" s="18" t="s">
        <v>120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8" t="s">
        <v>74</v>
      </c>
      <c r="BK149" s="182">
        <f>ROUND(I149*H149,2)</f>
        <v>0</v>
      </c>
      <c r="BL149" s="18" t="s">
        <v>130</v>
      </c>
      <c r="BM149" s="181" t="s">
        <v>227</v>
      </c>
    </row>
    <row r="150" spans="1:65" s="2" customFormat="1" ht="24.2" customHeight="1">
      <c r="A150" s="35"/>
      <c r="B150" s="36"/>
      <c r="C150" s="170" t="s">
        <v>8</v>
      </c>
      <c r="D150" s="170" t="s">
        <v>125</v>
      </c>
      <c r="E150" s="171" t="s">
        <v>228</v>
      </c>
      <c r="F150" s="172" t="s">
        <v>229</v>
      </c>
      <c r="G150" s="173" t="s">
        <v>128</v>
      </c>
      <c r="H150" s="174">
        <v>145</v>
      </c>
      <c r="I150" s="175"/>
      <c r="J150" s="176">
        <f>ROUND(I150*H150,2)</f>
        <v>0</v>
      </c>
      <c r="K150" s="172" t="s">
        <v>129</v>
      </c>
      <c r="L150" s="40"/>
      <c r="M150" s="177" t="s">
        <v>18</v>
      </c>
      <c r="N150" s="178" t="s">
        <v>39</v>
      </c>
      <c r="O150" s="65"/>
      <c r="P150" s="179">
        <f>O150*H150</f>
        <v>0</v>
      </c>
      <c r="Q150" s="179">
        <v>0</v>
      </c>
      <c r="R150" s="179">
        <f>Q150*H150</f>
        <v>0</v>
      </c>
      <c r="S150" s="179">
        <v>6.8000000000000005E-2</v>
      </c>
      <c r="T150" s="180">
        <f>S150*H150</f>
        <v>9.8600000000000012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1" t="s">
        <v>130</v>
      </c>
      <c r="AT150" s="181" t="s">
        <v>125</v>
      </c>
      <c r="AU150" s="181" t="s">
        <v>76</v>
      </c>
      <c r="AY150" s="18" t="s">
        <v>120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8" t="s">
        <v>74</v>
      </c>
      <c r="BK150" s="182">
        <f>ROUND(I150*H150,2)</f>
        <v>0</v>
      </c>
      <c r="BL150" s="18" t="s">
        <v>130</v>
      </c>
      <c r="BM150" s="181" t="s">
        <v>230</v>
      </c>
    </row>
    <row r="151" spans="1:65" s="2" customFormat="1">
      <c r="A151" s="35"/>
      <c r="B151" s="36"/>
      <c r="C151" s="37"/>
      <c r="D151" s="183" t="s">
        <v>131</v>
      </c>
      <c r="E151" s="37"/>
      <c r="F151" s="184" t="s">
        <v>231</v>
      </c>
      <c r="G151" s="37"/>
      <c r="H151" s="37"/>
      <c r="I151" s="185"/>
      <c r="J151" s="37"/>
      <c r="K151" s="37"/>
      <c r="L151" s="40"/>
      <c r="M151" s="186"/>
      <c r="N151" s="18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131</v>
      </c>
      <c r="AU151" s="18" t="s">
        <v>76</v>
      </c>
    </row>
    <row r="152" spans="1:65" s="12" customFormat="1" ht="22.9" customHeight="1">
      <c r="B152" s="154"/>
      <c r="C152" s="155"/>
      <c r="D152" s="156" t="s">
        <v>67</v>
      </c>
      <c r="E152" s="168" t="s">
        <v>232</v>
      </c>
      <c r="F152" s="168" t="s">
        <v>233</v>
      </c>
      <c r="G152" s="155"/>
      <c r="H152" s="155"/>
      <c r="I152" s="158"/>
      <c r="J152" s="169">
        <f>BK152</f>
        <v>0</v>
      </c>
      <c r="K152" s="155"/>
      <c r="L152" s="160"/>
      <c r="M152" s="161"/>
      <c r="N152" s="162"/>
      <c r="O152" s="162"/>
      <c r="P152" s="163">
        <f>SUM(P153:P154)</f>
        <v>0</v>
      </c>
      <c r="Q152" s="162"/>
      <c r="R152" s="163">
        <f>SUM(R153:R154)</f>
        <v>0</v>
      </c>
      <c r="S152" s="162"/>
      <c r="T152" s="164">
        <f>SUM(T153:T154)</f>
        <v>0</v>
      </c>
      <c r="AR152" s="165" t="s">
        <v>74</v>
      </c>
      <c r="AT152" s="166" t="s">
        <v>67</v>
      </c>
      <c r="AU152" s="166" t="s">
        <v>74</v>
      </c>
      <c r="AY152" s="165" t="s">
        <v>120</v>
      </c>
      <c r="BK152" s="167">
        <f>SUM(BK153:BK154)</f>
        <v>0</v>
      </c>
    </row>
    <row r="153" spans="1:65" s="2" customFormat="1" ht="33" customHeight="1">
      <c r="A153" s="35"/>
      <c r="B153" s="36"/>
      <c r="C153" s="170" t="s">
        <v>169</v>
      </c>
      <c r="D153" s="170" t="s">
        <v>125</v>
      </c>
      <c r="E153" s="171" t="s">
        <v>234</v>
      </c>
      <c r="F153" s="172" t="s">
        <v>235</v>
      </c>
      <c r="G153" s="173" t="s">
        <v>236</v>
      </c>
      <c r="H153" s="174">
        <v>35.322000000000003</v>
      </c>
      <c r="I153" s="175"/>
      <c r="J153" s="176">
        <f>ROUND(I153*H153,2)</f>
        <v>0</v>
      </c>
      <c r="K153" s="172" t="s">
        <v>129</v>
      </c>
      <c r="L153" s="40"/>
      <c r="M153" s="177" t="s">
        <v>18</v>
      </c>
      <c r="N153" s="178" t="s">
        <v>39</v>
      </c>
      <c r="O153" s="65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1" t="s">
        <v>130</v>
      </c>
      <c r="AT153" s="181" t="s">
        <v>125</v>
      </c>
      <c r="AU153" s="181" t="s">
        <v>76</v>
      </c>
      <c r="AY153" s="18" t="s">
        <v>120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8" t="s">
        <v>74</v>
      </c>
      <c r="BK153" s="182">
        <f>ROUND(I153*H153,2)</f>
        <v>0</v>
      </c>
      <c r="BL153" s="18" t="s">
        <v>130</v>
      </c>
      <c r="BM153" s="181" t="s">
        <v>237</v>
      </c>
    </row>
    <row r="154" spans="1:65" s="2" customFormat="1">
      <c r="A154" s="35"/>
      <c r="B154" s="36"/>
      <c r="C154" s="37"/>
      <c r="D154" s="183" t="s">
        <v>131</v>
      </c>
      <c r="E154" s="37"/>
      <c r="F154" s="184" t="s">
        <v>238</v>
      </c>
      <c r="G154" s="37"/>
      <c r="H154" s="37"/>
      <c r="I154" s="185"/>
      <c r="J154" s="37"/>
      <c r="K154" s="37"/>
      <c r="L154" s="40"/>
      <c r="M154" s="186"/>
      <c r="N154" s="187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131</v>
      </c>
      <c r="AU154" s="18" t="s">
        <v>76</v>
      </c>
    </row>
    <row r="155" spans="1:65" s="12" customFormat="1" ht="22.9" customHeight="1">
      <c r="B155" s="154"/>
      <c r="C155" s="155"/>
      <c r="D155" s="156" t="s">
        <v>67</v>
      </c>
      <c r="E155" s="168" t="s">
        <v>239</v>
      </c>
      <c r="F155" s="168" t="s">
        <v>240</v>
      </c>
      <c r="G155" s="155"/>
      <c r="H155" s="155"/>
      <c r="I155" s="158"/>
      <c r="J155" s="169">
        <f>BK155</f>
        <v>0</v>
      </c>
      <c r="K155" s="155"/>
      <c r="L155" s="160"/>
      <c r="M155" s="161"/>
      <c r="N155" s="162"/>
      <c r="O155" s="162"/>
      <c r="P155" s="163">
        <f>SUM(P156:P165)</f>
        <v>0</v>
      </c>
      <c r="Q155" s="162"/>
      <c r="R155" s="163">
        <f>SUM(R156:R165)</f>
        <v>0</v>
      </c>
      <c r="S155" s="162"/>
      <c r="T155" s="164">
        <f>SUM(T156:T165)</f>
        <v>0</v>
      </c>
      <c r="AR155" s="165" t="s">
        <v>74</v>
      </c>
      <c r="AT155" s="166" t="s">
        <v>67</v>
      </c>
      <c r="AU155" s="166" t="s">
        <v>74</v>
      </c>
      <c r="AY155" s="165" t="s">
        <v>120</v>
      </c>
      <c r="BK155" s="167">
        <f>SUM(BK156:BK165)</f>
        <v>0</v>
      </c>
    </row>
    <row r="156" spans="1:65" s="2" customFormat="1" ht="24.2" customHeight="1">
      <c r="A156" s="35"/>
      <c r="B156" s="36"/>
      <c r="C156" s="170" t="s">
        <v>241</v>
      </c>
      <c r="D156" s="170" t="s">
        <v>125</v>
      </c>
      <c r="E156" s="171" t="s">
        <v>242</v>
      </c>
      <c r="F156" s="172" t="s">
        <v>243</v>
      </c>
      <c r="G156" s="173" t="s">
        <v>236</v>
      </c>
      <c r="H156" s="174">
        <v>55.009</v>
      </c>
      <c r="I156" s="175"/>
      <c r="J156" s="176">
        <f>ROUND(I156*H156,2)</f>
        <v>0</v>
      </c>
      <c r="K156" s="172" t="s">
        <v>129</v>
      </c>
      <c r="L156" s="40"/>
      <c r="M156" s="177" t="s">
        <v>18</v>
      </c>
      <c r="N156" s="178" t="s">
        <v>39</v>
      </c>
      <c r="O156" s="65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1" t="s">
        <v>130</v>
      </c>
      <c r="AT156" s="181" t="s">
        <v>125</v>
      </c>
      <c r="AU156" s="181" t="s">
        <v>76</v>
      </c>
      <c r="AY156" s="18" t="s">
        <v>120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8" t="s">
        <v>74</v>
      </c>
      <c r="BK156" s="182">
        <f>ROUND(I156*H156,2)</f>
        <v>0</v>
      </c>
      <c r="BL156" s="18" t="s">
        <v>130</v>
      </c>
      <c r="BM156" s="181" t="s">
        <v>244</v>
      </c>
    </row>
    <row r="157" spans="1:65" s="2" customFormat="1">
      <c r="A157" s="35"/>
      <c r="B157" s="36"/>
      <c r="C157" s="37"/>
      <c r="D157" s="183" t="s">
        <v>131</v>
      </c>
      <c r="E157" s="37"/>
      <c r="F157" s="184" t="s">
        <v>245</v>
      </c>
      <c r="G157" s="37"/>
      <c r="H157" s="37"/>
      <c r="I157" s="185"/>
      <c r="J157" s="37"/>
      <c r="K157" s="37"/>
      <c r="L157" s="40"/>
      <c r="M157" s="186"/>
      <c r="N157" s="18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131</v>
      </c>
      <c r="AU157" s="18" t="s">
        <v>76</v>
      </c>
    </row>
    <row r="158" spans="1:65" s="2" customFormat="1" ht="21.75" customHeight="1">
      <c r="A158" s="35"/>
      <c r="B158" s="36"/>
      <c r="C158" s="170" t="s">
        <v>187</v>
      </c>
      <c r="D158" s="170" t="s">
        <v>125</v>
      </c>
      <c r="E158" s="171" t="s">
        <v>246</v>
      </c>
      <c r="F158" s="172" t="s">
        <v>247</v>
      </c>
      <c r="G158" s="173" t="s">
        <v>236</v>
      </c>
      <c r="H158" s="174">
        <v>55.009</v>
      </c>
      <c r="I158" s="175"/>
      <c r="J158" s="176">
        <f>ROUND(I158*H158,2)</f>
        <v>0</v>
      </c>
      <c r="K158" s="172" t="s">
        <v>129</v>
      </c>
      <c r="L158" s="40"/>
      <c r="M158" s="177" t="s">
        <v>18</v>
      </c>
      <c r="N158" s="178" t="s">
        <v>39</v>
      </c>
      <c r="O158" s="65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1" t="s">
        <v>130</v>
      </c>
      <c r="AT158" s="181" t="s">
        <v>125</v>
      </c>
      <c r="AU158" s="181" t="s">
        <v>76</v>
      </c>
      <c r="AY158" s="18" t="s">
        <v>120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8" t="s">
        <v>74</v>
      </c>
      <c r="BK158" s="182">
        <f>ROUND(I158*H158,2)</f>
        <v>0</v>
      </c>
      <c r="BL158" s="18" t="s">
        <v>130</v>
      </c>
      <c r="BM158" s="181" t="s">
        <v>248</v>
      </c>
    </row>
    <row r="159" spans="1:65" s="2" customFormat="1">
      <c r="A159" s="35"/>
      <c r="B159" s="36"/>
      <c r="C159" s="37"/>
      <c r="D159" s="183" t="s">
        <v>131</v>
      </c>
      <c r="E159" s="37"/>
      <c r="F159" s="184" t="s">
        <v>249</v>
      </c>
      <c r="G159" s="37"/>
      <c r="H159" s="37"/>
      <c r="I159" s="185"/>
      <c r="J159" s="37"/>
      <c r="K159" s="37"/>
      <c r="L159" s="40"/>
      <c r="M159" s="186"/>
      <c r="N159" s="187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131</v>
      </c>
      <c r="AU159" s="18" t="s">
        <v>76</v>
      </c>
    </row>
    <row r="160" spans="1:65" s="2" customFormat="1" ht="24.2" customHeight="1">
      <c r="A160" s="35"/>
      <c r="B160" s="36"/>
      <c r="C160" s="170" t="s">
        <v>250</v>
      </c>
      <c r="D160" s="170" t="s">
        <v>125</v>
      </c>
      <c r="E160" s="171" t="s">
        <v>251</v>
      </c>
      <c r="F160" s="172" t="s">
        <v>252</v>
      </c>
      <c r="G160" s="173" t="s">
        <v>236</v>
      </c>
      <c r="H160" s="174">
        <v>495.08100000000002</v>
      </c>
      <c r="I160" s="175"/>
      <c r="J160" s="176">
        <f>ROUND(I160*H160,2)</f>
        <v>0</v>
      </c>
      <c r="K160" s="172" t="s">
        <v>129</v>
      </c>
      <c r="L160" s="40"/>
      <c r="M160" s="177" t="s">
        <v>18</v>
      </c>
      <c r="N160" s="178" t="s">
        <v>39</v>
      </c>
      <c r="O160" s="65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1" t="s">
        <v>130</v>
      </c>
      <c r="AT160" s="181" t="s">
        <v>125</v>
      </c>
      <c r="AU160" s="181" t="s">
        <v>76</v>
      </c>
      <c r="AY160" s="18" t="s">
        <v>120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8" t="s">
        <v>74</v>
      </c>
      <c r="BK160" s="182">
        <f>ROUND(I160*H160,2)</f>
        <v>0</v>
      </c>
      <c r="BL160" s="18" t="s">
        <v>130</v>
      </c>
      <c r="BM160" s="181" t="s">
        <v>123</v>
      </c>
    </row>
    <row r="161" spans="1:65" s="2" customFormat="1">
      <c r="A161" s="35"/>
      <c r="B161" s="36"/>
      <c r="C161" s="37"/>
      <c r="D161" s="183" t="s">
        <v>131</v>
      </c>
      <c r="E161" s="37"/>
      <c r="F161" s="184" t="s">
        <v>253</v>
      </c>
      <c r="G161" s="37"/>
      <c r="H161" s="37"/>
      <c r="I161" s="185"/>
      <c r="J161" s="37"/>
      <c r="K161" s="37"/>
      <c r="L161" s="40"/>
      <c r="M161" s="186"/>
      <c r="N161" s="187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131</v>
      </c>
      <c r="AU161" s="18" t="s">
        <v>76</v>
      </c>
    </row>
    <row r="162" spans="1:65" s="13" customFormat="1">
      <c r="B162" s="188"/>
      <c r="C162" s="189"/>
      <c r="D162" s="190" t="s">
        <v>164</v>
      </c>
      <c r="E162" s="191" t="s">
        <v>18</v>
      </c>
      <c r="F162" s="192" t="s">
        <v>254</v>
      </c>
      <c r="G162" s="189"/>
      <c r="H162" s="193">
        <v>495.08100000000002</v>
      </c>
      <c r="I162" s="194"/>
      <c r="J162" s="189"/>
      <c r="K162" s="189"/>
      <c r="L162" s="195"/>
      <c r="M162" s="196"/>
      <c r="N162" s="197"/>
      <c r="O162" s="197"/>
      <c r="P162" s="197"/>
      <c r="Q162" s="197"/>
      <c r="R162" s="197"/>
      <c r="S162" s="197"/>
      <c r="T162" s="198"/>
      <c r="AT162" s="199" t="s">
        <v>164</v>
      </c>
      <c r="AU162" s="199" t="s">
        <v>76</v>
      </c>
      <c r="AV162" s="13" t="s">
        <v>76</v>
      </c>
      <c r="AW162" s="13" t="s">
        <v>30</v>
      </c>
      <c r="AX162" s="13" t="s">
        <v>68</v>
      </c>
      <c r="AY162" s="199" t="s">
        <v>120</v>
      </c>
    </row>
    <row r="163" spans="1:65" s="14" customFormat="1">
      <c r="B163" s="200"/>
      <c r="C163" s="201"/>
      <c r="D163" s="190" t="s">
        <v>164</v>
      </c>
      <c r="E163" s="202" t="s">
        <v>18</v>
      </c>
      <c r="F163" s="203" t="s">
        <v>166</v>
      </c>
      <c r="G163" s="201"/>
      <c r="H163" s="204">
        <v>495.08100000000002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164</v>
      </c>
      <c r="AU163" s="210" t="s">
        <v>76</v>
      </c>
      <c r="AV163" s="14" t="s">
        <v>130</v>
      </c>
      <c r="AW163" s="14" t="s">
        <v>30</v>
      </c>
      <c r="AX163" s="14" t="s">
        <v>74</v>
      </c>
      <c r="AY163" s="210" t="s">
        <v>120</v>
      </c>
    </row>
    <row r="164" spans="1:65" s="2" customFormat="1" ht="33" customHeight="1">
      <c r="A164" s="35"/>
      <c r="B164" s="36"/>
      <c r="C164" s="170" t="s">
        <v>198</v>
      </c>
      <c r="D164" s="170" t="s">
        <v>125</v>
      </c>
      <c r="E164" s="171" t="s">
        <v>255</v>
      </c>
      <c r="F164" s="172" t="s">
        <v>256</v>
      </c>
      <c r="G164" s="173" t="s">
        <v>236</v>
      </c>
      <c r="H164" s="174">
        <v>55.009</v>
      </c>
      <c r="I164" s="175"/>
      <c r="J164" s="176">
        <f>ROUND(I164*H164,2)</f>
        <v>0</v>
      </c>
      <c r="K164" s="172" t="s">
        <v>129</v>
      </c>
      <c r="L164" s="40"/>
      <c r="M164" s="177" t="s">
        <v>18</v>
      </c>
      <c r="N164" s="178" t="s">
        <v>39</v>
      </c>
      <c r="O164" s="65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1" t="s">
        <v>130</v>
      </c>
      <c r="AT164" s="181" t="s">
        <v>125</v>
      </c>
      <c r="AU164" s="181" t="s">
        <v>76</v>
      </c>
      <c r="AY164" s="18" t="s">
        <v>120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8" t="s">
        <v>74</v>
      </c>
      <c r="BK164" s="182">
        <f>ROUND(I164*H164,2)</f>
        <v>0</v>
      </c>
      <c r="BL164" s="18" t="s">
        <v>130</v>
      </c>
      <c r="BM164" s="181" t="s">
        <v>257</v>
      </c>
    </row>
    <row r="165" spans="1:65" s="2" customFormat="1">
      <c r="A165" s="35"/>
      <c r="B165" s="36"/>
      <c r="C165" s="37"/>
      <c r="D165" s="183" t="s">
        <v>131</v>
      </c>
      <c r="E165" s="37"/>
      <c r="F165" s="184" t="s">
        <v>258</v>
      </c>
      <c r="G165" s="37"/>
      <c r="H165" s="37"/>
      <c r="I165" s="185"/>
      <c r="J165" s="37"/>
      <c r="K165" s="37"/>
      <c r="L165" s="40"/>
      <c r="M165" s="186"/>
      <c r="N165" s="187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131</v>
      </c>
      <c r="AU165" s="18" t="s">
        <v>76</v>
      </c>
    </row>
    <row r="166" spans="1:65" s="12" customFormat="1" ht="22.9" customHeight="1">
      <c r="B166" s="154"/>
      <c r="C166" s="155"/>
      <c r="D166" s="156" t="s">
        <v>67</v>
      </c>
      <c r="E166" s="168" t="s">
        <v>259</v>
      </c>
      <c r="F166" s="168" t="s">
        <v>260</v>
      </c>
      <c r="G166" s="155"/>
      <c r="H166" s="155"/>
      <c r="I166" s="158"/>
      <c r="J166" s="169">
        <f>BK166</f>
        <v>0</v>
      </c>
      <c r="K166" s="155"/>
      <c r="L166" s="160"/>
      <c r="M166" s="161"/>
      <c r="N166" s="162"/>
      <c r="O166" s="162"/>
      <c r="P166" s="163">
        <f>SUM(P167:P171)</f>
        <v>0</v>
      </c>
      <c r="Q166" s="162"/>
      <c r="R166" s="163">
        <f>SUM(R167:R171)</f>
        <v>0.17500000000000002</v>
      </c>
      <c r="S166" s="162"/>
      <c r="T166" s="164">
        <f>SUM(T167:T171)</f>
        <v>0</v>
      </c>
      <c r="AR166" s="165" t="s">
        <v>76</v>
      </c>
      <c r="AT166" s="166" t="s">
        <v>67</v>
      </c>
      <c r="AU166" s="166" t="s">
        <v>74</v>
      </c>
      <c r="AY166" s="165" t="s">
        <v>120</v>
      </c>
      <c r="BK166" s="167">
        <f>SUM(BK167:BK171)</f>
        <v>0</v>
      </c>
    </row>
    <row r="167" spans="1:65" s="2" customFormat="1" ht="21.75" customHeight="1">
      <c r="A167" s="35"/>
      <c r="B167" s="36"/>
      <c r="C167" s="170" t="s">
        <v>7</v>
      </c>
      <c r="D167" s="170" t="s">
        <v>125</v>
      </c>
      <c r="E167" s="171" t="s">
        <v>261</v>
      </c>
      <c r="F167" s="172" t="s">
        <v>262</v>
      </c>
      <c r="G167" s="173" t="s">
        <v>128</v>
      </c>
      <c r="H167" s="174">
        <v>175</v>
      </c>
      <c r="I167" s="175"/>
      <c r="J167" s="176">
        <f>ROUND(I167*H167,2)</f>
        <v>0</v>
      </c>
      <c r="K167" s="172" t="s">
        <v>129</v>
      </c>
      <c r="L167" s="40"/>
      <c r="M167" s="177" t="s">
        <v>18</v>
      </c>
      <c r="N167" s="178" t="s">
        <v>39</v>
      </c>
      <c r="O167" s="65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1" t="s">
        <v>169</v>
      </c>
      <c r="AT167" s="181" t="s">
        <v>125</v>
      </c>
      <c r="AU167" s="181" t="s">
        <v>76</v>
      </c>
      <c r="AY167" s="18" t="s">
        <v>120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18" t="s">
        <v>74</v>
      </c>
      <c r="BK167" s="182">
        <f>ROUND(I167*H167,2)</f>
        <v>0</v>
      </c>
      <c r="BL167" s="18" t="s">
        <v>169</v>
      </c>
      <c r="BM167" s="181" t="s">
        <v>263</v>
      </c>
    </row>
    <row r="168" spans="1:65" s="2" customFormat="1">
      <c r="A168" s="35"/>
      <c r="B168" s="36"/>
      <c r="C168" s="37"/>
      <c r="D168" s="183" t="s">
        <v>131</v>
      </c>
      <c r="E168" s="37"/>
      <c r="F168" s="184" t="s">
        <v>264</v>
      </c>
      <c r="G168" s="37"/>
      <c r="H168" s="37"/>
      <c r="I168" s="185"/>
      <c r="J168" s="37"/>
      <c r="K168" s="37"/>
      <c r="L168" s="40"/>
      <c r="M168" s="186"/>
      <c r="N168" s="187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131</v>
      </c>
      <c r="AU168" s="18" t="s">
        <v>76</v>
      </c>
    </row>
    <row r="169" spans="1:65" s="2" customFormat="1" ht="16.5" customHeight="1">
      <c r="A169" s="35"/>
      <c r="B169" s="36"/>
      <c r="C169" s="211" t="s">
        <v>203</v>
      </c>
      <c r="D169" s="211" t="s">
        <v>265</v>
      </c>
      <c r="E169" s="212" t="s">
        <v>266</v>
      </c>
      <c r="F169" s="213" t="s">
        <v>267</v>
      </c>
      <c r="G169" s="214" t="s">
        <v>194</v>
      </c>
      <c r="H169" s="215">
        <v>175</v>
      </c>
      <c r="I169" s="216"/>
      <c r="J169" s="217">
        <f>ROUND(I169*H169,2)</f>
        <v>0</v>
      </c>
      <c r="K169" s="213" t="s">
        <v>129</v>
      </c>
      <c r="L169" s="218"/>
      <c r="M169" s="219" t="s">
        <v>18</v>
      </c>
      <c r="N169" s="220" t="s">
        <v>39</v>
      </c>
      <c r="O169" s="65"/>
      <c r="P169" s="179">
        <f>O169*H169</f>
        <v>0</v>
      </c>
      <c r="Q169" s="179">
        <v>1E-3</v>
      </c>
      <c r="R169" s="179">
        <f>Q169*H169</f>
        <v>0.17500000000000002</v>
      </c>
      <c r="S169" s="179">
        <v>0</v>
      </c>
      <c r="T169" s="18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1" t="s">
        <v>248</v>
      </c>
      <c r="AT169" s="181" t="s">
        <v>265</v>
      </c>
      <c r="AU169" s="181" t="s">
        <v>76</v>
      </c>
      <c r="AY169" s="18" t="s">
        <v>120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8" t="s">
        <v>74</v>
      </c>
      <c r="BK169" s="182">
        <f>ROUND(I169*H169,2)</f>
        <v>0</v>
      </c>
      <c r="BL169" s="18" t="s">
        <v>169</v>
      </c>
      <c r="BM169" s="181" t="s">
        <v>268</v>
      </c>
    </row>
    <row r="170" spans="1:65" s="2" customFormat="1" ht="24.2" customHeight="1">
      <c r="A170" s="35"/>
      <c r="B170" s="36"/>
      <c r="C170" s="170" t="s">
        <v>269</v>
      </c>
      <c r="D170" s="170" t="s">
        <v>125</v>
      </c>
      <c r="E170" s="171" t="s">
        <v>270</v>
      </c>
      <c r="F170" s="172" t="s">
        <v>271</v>
      </c>
      <c r="G170" s="173" t="s">
        <v>236</v>
      </c>
      <c r="H170" s="174">
        <v>0.17499999999999999</v>
      </c>
      <c r="I170" s="175"/>
      <c r="J170" s="176">
        <f>ROUND(I170*H170,2)</f>
        <v>0</v>
      </c>
      <c r="K170" s="172" t="s">
        <v>129</v>
      </c>
      <c r="L170" s="40"/>
      <c r="M170" s="177" t="s">
        <v>18</v>
      </c>
      <c r="N170" s="178" t="s">
        <v>39</v>
      </c>
      <c r="O170" s="65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1" t="s">
        <v>169</v>
      </c>
      <c r="AT170" s="181" t="s">
        <v>125</v>
      </c>
      <c r="AU170" s="181" t="s">
        <v>76</v>
      </c>
      <c r="AY170" s="18" t="s">
        <v>120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18" t="s">
        <v>74</v>
      </c>
      <c r="BK170" s="182">
        <f>ROUND(I170*H170,2)</f>
        <v>0</v>
      </c>
      <c r="BL170" s="18" t="s">
        <v>169</v>
      </c>
      <c r="BM170" s="181" t="s">
        <v>272</v>
      </c>
    </row>
    <row r="171" spans="1:65" s="2" customFormat="1">
      <c r="A171" s="35"/>
      <c r="B171" s="36"/>
      <c r="C171" s="37"/>
      <c r="D171" s="183" t="s">
        <v>131</v>
      </c>
      <c r="E171" s="37"/>
      <c r="F171" s="184" t="s">
        <v>273</v>
      </c>
      <c r="G171" s="37"/>
      <c r="H171" s="37"/>
      <c r="I171" s="185"/>
      <c r="J171" s="37"/>
      <c r="K171" s="37"/>
      <c r="L171" s="40"/>
      <c r="M171" s="186"/>
      <c r="N171" s="187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131</v>
      </c>
      <c r="AU171" s="18" t="s">
        <v>76</v>
      </c>
    </row>
    <row r="172" spans="1:65" s="12" customFormat="1" ht="22.9" customHeight="1">
      <c r="B172" s="154"/>
      <c r="C172" s="155"/>
      <c r="D172" s="156" t="s">
        <v>67</v>
      </c>
      <c r="E172" s="168" t="s">
        <v>274</v>
      </c>
      <c r="F172" s="168" t="s">
        <v>275</v>
      </c>
      <c r="G172" s="155"/>
      <c r="H172" s="155"/>
      <c r="I172" s="158"/>
      <c r="J172" s="169">
        <f>BK172</f>
        <v>0</v>
      </c>
      <c r="K172" s="155"/>
      <c r="L172" s="160"/>
      <c r="M172" s="161"/>
      <c r="N172" s="162"/>
      <c r="O172" s="162"/>
      <c r="P172" s="163">
        <f>SUM(P173:P189)</f>
        <v>0</v>
      </c>
      <c r="Q172" s="162"/>
      <c r="R172" s="163">
        <f>SUM(R173:R189)</f>
        <v>2.2248000000000004E-2</v>
      </c>
      <c r="S172" s="162"/>
      <c r="T172" s="164">
        <f>SUM(T173:T189)</f>
        <v>0.25704000000000005</v>
      </c>
      <c r="AR172" s="165" t="s">
        <v>76</v>
      </c>
      <c r="AT172" s="166" t="s">
        <v>67</v>
      </c>
      <c r="AU172" s="166" t="s">
        <v>74</v>
      </c>
      <c r="AY172" s="165" t="s">
        <v>120</v>
      </c>
      <c r="BK172" s="167">
        <f>SUM(BK173:BK189)</f>
        <v>0</v>
      </c>
    </row>
    <row r="173" spans="1:65" s="2" customFormat="1" ht="16.5" customHeight="1">
      <c r="A173" s="35"/>
      <c r="B173" s="36"/>
      <c r="C173" s="170" t="s">
        <v>207</v>
      </c>
      <c r="D173" s="170" t="s">
        <v>125</v>
      </c>
      <c r="E173" s="171" t="s">
        <v>276</v>
      </c>
      <c r="F173" s="172" t="s">
        <v>277</v>
      </c>
      <c r="G173" s="173" t="s">
        <v>128</v>
      </c>
      <c r="H173" s="174">
        <v>10.8</v>
      </c>
      <c r="I173" s="175"/>
      <c r="J173" s="176">
        <f>ROUND(I173*H173,2)</f>
        <v>0</v>
      </c>
      <c r="K173" s="172" t="s">
        <v>129</v>
      </c>
      <c r="L173" s="40"/>
      <c r="M173" s="177" t="s">
        <v>18</v>
      </c>
      <c r="N173" s="178" t="s">
        <v>39</v>
      </c>
      <c r="O173" s="65"/>
      <c r="P173" s="179">
        <f>O173*H173</f>
        <v>0</v>
      </c>
      <c r="Q173" s="179">
        <v>0</v>
      </c>
      <c r="R173" s="179">
        <f>Q173*H173</f>
        <v>0</v>
      </c>
      <c r="S173" s="179">
        <v>2.3800000000000002E-2</v>
      </c>
      <c r="T173" s="180">
        <f>S173*H173</f>
        <v>0.25704000000000005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1" t="s">
        <v>169</v>
      </c>
      <c r="AT173" s="181" t="s">
        <v>125</v>
      </c>
      <c r="AU173" s="181" t="s">
        <v>76</v>
      </c>
      <c r="AY173" s="18" t="s">
        <v>120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8" t="s">
        <v>74</v>
      </c>
      <c r="BK173" s="182">
        <f>ROUND(I173*H173,2)</f>
        <v>0</v>
      </c>
      <c r="BL173" s="18" t="s">
        <v>169</v>
      </c>
      <c r="BM173" s="181" t="s">
        <v>278</v>
      </c>
    </row>
    <row r="174" spans="1:65" s="2" customFormat="1">
      <c r="A174" s="35"/>
      <c r="B174" s="36"/>
      <c r="C174" s="37"/>
      <c r="D174" s="183" t="s">
        <v>131</v>
      </c>
      <c r="E174" s="37"/>
      <c r="F174" s="184" t="s">
        <v>279</v>
      </c>
      <c r="G174" s="37"/>
      <c r="H174" s="37"/>
      <c r="I174" s="185"/>
      <c r="J174" s="37"/>
      <c r="K174" s="37"/>
      <c r="L174" s="40"/>
      <c r="M174" s="186"/>
      <c r="N174" s="187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131</v>
      </c>
      <c r="AU174" s="18" t="s">
        <v>76</v>
      </c>
    </row>
    <row r="175" spans="1:65" s="13" customFormat="1">
      <c r="B175" s="188"/>
      <c r="C175" s="189"/>
      <c r="D175" s="190" t="s">
        <v>164</v>
      </c>
      <c r="E175" s="191" t="s">
        <v>18</v>
      </c>
      <c r="F175" s="192" t="s">
        <v>280</v>
      </c>
      <c r="G175" s="189"/>
      <c r="H175" s="193">
        <v>10.8</v>
      </c>
      <c r="I175" s="194"/>
      <c r="J175" s="189"/>
      <c r="K175" s="189"/>
      <c r="L175" s="195"/>
      <c r="M175" s="196"/>
      <c r="N175" s="197"/>
      <c r="O175" s="197"/>
      <c r="P175" s="197"/>
      <c r="Q175" s="197"/>
      <c r="R175" s="197"/>
      <c r="S175" s="197"/>
      <c r="T175" s="198"/>
      <c r="AT175" s="199" t="s">
        <v>164</v>
      </c>
      <c r="AU175" s="199" t="s">
        <v>76</v>
      </c>
      <c r="AV175" s="13" t="s">
        <v>76</v>
      </c>
      <c r="AW175" s="13" t="s">
        <v>30</v>
      </c>
      <c r="AX175" s="13" t="s">
        <v>68</v>
      </c>
      <c r="AY175" s="199" t="s">
        <v>120</v>
      </c>
    </row>
    <row r="176" spans="1:65" s="14" customFormat="1">
      <c r="B176" s="200"/>
      <c r="C176" s="201"/>
      <c r="D176" s="190" t="s">
        <v>164</v>
      </c>
      <c r="E176" s="202" t="s">
        <v>18</v>
      </c>
      <c r="F176" s="203" t="s">
        <v>166</v>
      </c>
      <c r="G176" s="201"/>
      <c r="H176" s="204">
        <v>10.8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164</v>
      </c>
      <c r="AU176" s="210" t="s">
        <v>76</v>
      </c>
      <c r="AV176" s="14" t="s">
        <v>130</v>
      </c>
      <c r="AW176" s="14" t="s">
        <v>30</v>
      </c>
      <c r="AX176" s="14" t="s">
        <v>74</v>
      </c>
      <c r="AY176" s="210" t="s">
        <v>120</v>
      </c>
    </row>
    <row r="177" spans="1:65" s="2" customFormat="1" ht="16.5" customHeight="1">
      <c r="A177" s="35"/>
      <c r="B177" s="36"/>
      <c r="C177" s="170" t="s">
        <v>281</v>
      </c>
      <c r="D177" s="170" t="s">
        <v>125</v>
      </c>
      <c r="E177" s="171" t="s">
        <v>282</v>
      </c>
      <c r="F177" s="172" t="s">
        <v>283</v>
      </c>
      <c r="G177" s="173" t="s">
        <v>128</v>
      </c>
      <c r="H177" s="174">
        <v>10.8</v>
      </c>
      <c r="I177" s="175"/>
      <c r="J177" s="176">
        <f>ROUND(I177*H177,2)</f>
        <v>0</v>
      </c>
      <c r="K177" s="172" t="s">
        <v>129</v>
      </c>
      <c r="L177" s="40"/>
      <c r="M177" s="177" t="s">
        <v>18</v>
      </c>
      <c r="N177" s="178" t="s">
        <v>39</v>
      </c>
      <c r="O177" s="65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1" t="s">
        <v>169</v>
      </c>
      <c r="AT177" s="181" t="s">
        <v>125</v>
      </c>
      <c r="AU177" s="181" t="s">
        <v>76</v>
      </c>
      <c r="AY177" s="18" t="s">
        <v>120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8" t="s">
        <v>74</v>
      </c>
      <c r="BK177" s="182">
        <f>ROUND(I177*H177,2)</f>
        <v>0</v>
      </c>
      <c r="BL177" s="18" t="s">
        <v>169</v>
      </c>
      <c r="BM177" s="181" t="s">
        <v>284</v>
      </c>
    </row>
    <row r="178" spans="1:65" s="2" customFormat="1">
      <c r="A178" s="35"/>
      <c r="B178" s="36"/>
      <c r="C178" s="37"/>
      <c r="D178" s="183" t="s">
        <v>131</v>
      </c>
      <c r="E178" s="37"/>
      <c r="F178" s="184" t="s">
        <v>285</v>
      </c>
      <c r="G178" s="37"/>
      <c r="H178" s="37"/>
      <c r="I178" s="185"/>
      <c r="J178" s="37"/>
      <c r="K178" s="37"/>
      <c r="L178" s="40"/>
      <c r="M178" s="186"/>
      <c r="N178" s="187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131</v>
      </c>
      <c r="AU178" s="18" t="s">
        <v>76</v>
      </c>
    </row>
    <row r="179" spans="1:65" s="13" customFormat="1">
      <c r="B179" s="188"/>
      <c r="C179" s="189"/>
      <c r="D179" s="190" t="s">
        <v>164</v>
      </c>
      <c r="E179" s="191" t="s">
        <v>18</v>
      </c>
      <c r="F179" s="192" t="s">
        <v>280</v>
      </c>
      <c r="G179" s="189"/>
      <c r="H179" s="193">
        <v>10.8</v>
      </c>
      <c r="I179" s="194"/>
      <c r="J179" s="189"/>
      <c r="K179" s="189"/>
      <c r="L179" s="195"/>
      <c r="M179" s="196"/>
      <c r="N179" s="197"/>
      <c r="O179" s="197"/>
      <c r="P179" s="197"/>
      <c r="Q179" s="197"/>
      <c r="R179" s="197"/>
      <c r="S179" s="197"/>
      <c r="T179" s="198"/>
      <c r="AT179" s="199" t="s">
        <v>164</v>
      </c>
      <c r="AU179" s="199" t="s">
        <v>76</v>
      </c>
      <c r="AV179" s="13" t="s">
        <v>76</v>
      </c>
      <c r="AW179" s="13" t="s">
        <v>30</v>
      </c>
      <c r="AX179" s="13" t="s">
        <v>68</v>
      </c>
      <c r="AY179" s="199" t="s">
        <v>120</v>
      </c>
    </row>
    <row r="180" spans="1:65" s="14" customFormat="1">
      <c r="B180" s="200"/>
      <c r="C180" s="201"/>
      <c r="D180" s="190" t="s">
        <v>164</v>
      </c>
      <c r="E180" s="202" t="s">
        <v>18</v>
      </c>
      <c r="F180" s="203" t="s">
        <v>166</v>
      </c>
      <c r="G180" s="201"/>
      <c r="H180" s="204">
        <v>10.8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164</v>
      </c>
      <c r="AU180" s="210" t="s">
        <v>76</v>
      </c>
      <c r="AV180" s="14" t="s">
        <v>130</v>
      </c>
      <c r="AW180" s="14" t="s">
        <v>30</v>
      </c>
      <c r="AX180" s="14" t="s">
        <v>74</v>
      </c>
      <c r="AY180" s="210" t="s">
        <v>120</v>
      </c>
    </row>
    <row r="181" spans="1:65" s="2" customFormat="1" ht="16.5" customHeight="1">
      <c r="A181" s="35"/>
      <c r="B181" s="36"/>
      <c r="C181" s="170" t="s">
        <v>230</v>
      </c>
      <c r="D181" s="170" t="s">
        <v>125</v>
      </c>
      <c r="E181" s="171" t="s">
        <v>286</v>
      </c>
      <c r="F181" s="172" t="s">
        <v>287</v>
      </c>
      <c r="G181" s="173" t="s">
        <v>128</v>
      </c>
      <c r="H181" s="174">
        <v>10.8</v>
      </c>
      <c r="I181" s="175"/>
      <c r="J181" s="176">
        <f>ROUND(I181*H181,2)</f>
        <v>0</v>
      </c>
      <c r="K181" s="172" t="s">
        <v>129</v>
      </c>
      <c r="L181" s="40"/>
      <c r="M181" s="177" t="s">
        <v>18</v>
      </c>
      <c r="N181" s="178" t="s">
        <v>39</v>
      </c>
      <c r="O181" s="65"/>
      <c r="P181" s="179">
        <f>O181*H181</f>
        <v>0</v>
      </c>
      <c r="Q181" s="179">
        <v>2.0600000000000002E-3</v>
      </c>
      <c r="R181" s="179">
        <f>Q181*H181</f>
        <v>2.2248000000000004E-2</v>
      </c>
      <c r="S181" s="179">
        <v>0</v>
      </c>
      <c r="T181" s="18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1" t="s">
        <v>169</v>
      </c>
      <c r="AT181" s="181" t="s">
        <v>125</v>
      </c>
      <c r="AU181" s="181" t="s">
        <v>76</v>
      </c>
      <c r="AY181" s="18" t="s">
        <v>120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8" t="s">
        <v>74</v>
      </c>
      <c r="BK181" s="182">
        <f>ROUND(I181*H181,2)</f>
        <v>0</v>
      </c>
      <c r="BL181" s="18" t="s">
        <v>169</v>
      </c>
      <c r="BM181" s="181" t="s">
        <v>288</v>
      </c>
    </row>
    <row r="182" spans="1:65" s="2" customFormat="1">
      <c r="A182" s="35"/>
      <c r="B182" s="36"/>
      <c r="C182" s="37"/>
      <c r="D182" s="183" t="s">
        <v>131</v>
      </c>
      <c r="E182" s="37"/>
      <c r="F182" s="184" t="s">
        <v>289</v>
      </c>
      <c r="G182" s="37"/>
      <c r="H182" s="37"/>
      <c r="I182" s="185"/>
      <c r="J182" s="37"/>
      <c r="K182" s="37"/>
      <c r="L182" s="40"/>
      <c r="M182" s="186"/>
      <c r="N182" s="18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131</v>
      </c>
      <c r="AU182" s="18" t="s">
        <v>76</v>
      </c>
    </row>
    <row r="183" spans="1:65" s="13" customFormat="1">
      <c r="B183" s="188"/>
      <c r="C183" s="189"/>
      <c r="D183" s="190" t="s">
        <v>164</v>
      </c>
      <c r="E183" s="191" t="s">
        <v>18</v>
      </c>
      <c r="F183" s="192" t="s">
        <v>280</v>
      </c>
      <c r="G183" s="189"/>
      <c r="H183" s="193">
        <v>10.8</v>
      </c>
      <c r="I183" s="194"/>
      <c r="J183" s="189"/>
      <c r="K183" s="189"/>
      <c r="L183" s="195"/>
      <c r="M183" s="196"/>
      <c r="N183" s="197"/>
      <c r="O183" s="197"/>
      <c r="P183" s="197"/>
      <c r="Q183" s="197"/>
      <c r="R183" s="197"/>
      <c r="S183" s="197"/>
      <c r="T183" s="198"/>
      <c r="AT183" s="199" t="s">
        <v>164</v>
      </c>
      <c r="AU183" s="199" t="s">
        <v>76</v>
      </c>
      <c r="AV183" s="13" t="s">
        <v>76</v>
      </c>
      <c r="AW183" s="13" t="s">
        <v>30</v>
      </c>
      <c r="AX183" s="13" t="s">
        <v>68</v>
      </c>
      <c r="AY183" s="199" t="s">
        <v>120</v>
      </c>
    </row>
    <row r="184" spans="1:65" s="14" customFormat="1">
      <c r="B184" s="200"/>
      <c r="C184" s="201"/>
      <c r="D184" s="190" t="s">
        <v>164</v>
      </c>
      <c r="E184" s="202" t="s">
        <v>18</v>
      </c>
      <c r="F184" s="203" t="s">
        <v>166</v>
      </c>
      <c r="G184" s="201"/>
      <c r="H184" s="204">
        <v>10.8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164</v>
      </c>
      <c r="AU184" s="210" t="s">
        <v>76</v>
      </c>
      <c r="AV184" s="14" t="s">
        <v>130</v>
      </c>
      <c r="AW184" s="14" t="s">
        <v>30</v>
      </c>
      <c r="AX184" s="14" t="s">
        <v>74</v>
      </c>
      <c r="AY184" s="210" t="s">
        <v>120</v>
      </c>
    </row>
    <row r="185" spans="1:65" s="2" customFormat="1" ht="16.5" customHeight="1">
      <c r="A185" s="35"/>
      <c r="B185" s="36"/>
      <c r="C185" s="170" t="s">
        <v>290</v>
      </c>
      <c r="D185" s="170" t="s">
        <v>125</v>
      </c>
      <c r="E185" s="171" t="s">
        <v>291</v>
      </c>
      <c r="F185" s="172" t="s">
        <v>292</v>
      </c>
      <c r="G185" s="173" t="s">
        <v>226</v>
      </c>
      <c r="H185" s="174">
        <v>1</v>
      </c>
      <c r="I185" s="175"/>
      <c r="J185" s="176">
        <f>ROUND(I185*H185,2)</f>
        <v>0</v>
      </c>
      <c r="K185" s="172" t="s">
        <v>18</v>
      </c>
      <c r="L185" s="40"/>
      <c r="M185" s="177" t="s">
        <v>18</v>
      </c>
      <c r="N185" s="178" t="s">
        <v>39</v>
      </c>
      <c r="O185" s="65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1" t="s">
        <v>169</v>
      </c>
      <c r="AT185" s="181" t="s">
        <v>125</v>
      </c>
      <c r="AU185" s="181" t="s">
        <v>76</v>
      </c>
      <c r="AY185" s="18" t="s">
        <v>120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8" t="s">
        <v>74</v>
      </c>
      <c r="BK185" s="182">
        <f>ROUND(I185*H185,2)</f>
        <v>0</v>
      </c>
      <c r="BL185" s="18" t="s">
        <v>169</v>
      </c>
      <c r="BM185" s="181" t="s">
        <v>293</v>
      </c>
    </row>
    <row r="186" spans="1:65" s="2" customFormat="1" ht="24.2" customHeight="1">
      <c r="A186" s="35"/>
      <c r="B186" s="36"/>
      <c r="C186" s="170" t="s">
        <v>237</v>
      </c>
      <c r="D186" s="170" t="s">
        <v>125</v>
      </c>
      <c r="E186" s="171" t="s">
        <v>294</v>
      </c>
      <c r="F186" s="172" t="s">
        <v>295</v>
      </c>
      <c r="G186" s="173" t="s">
        <v>128</v>
      </c>
      <c r="H186" s="174">
        <v>10.8</v>
      </c>
      <c r="I186" s="175"/>
      <c r="J186" s="176">
        <f>ROUND(I186*H186,2)</f>
        <v>0</v>
      </c>
      <c r="K186" s="172" t="s">
        <v>129</v>
      </c>
      <c r="L186" s="40"/>
      <c r="M186" s="177" t="s">
        <v>18</v>
      </c>
      <c r="N186" s="178" t="s">
        <v>39</v>
      </c>
      <c r="O186" s="65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1" t="s">
        <v>169</v>
      </c>
      <c r="AT186" s="181" t="s">
        <v>125</v>
      </c>
      <c r="AU186" s="181" t="s">
        <v>76</v>
      </c>
      <c r="AY186" s="18" t="s">
        <v>120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8" t="s">
        <v>74</v>
      </c>
      <c r="BK186" s="182">
        <f>ROUND(I186*H186,2)</f>
        <v>0</v>
      </c>
      <c r="BL186" s="18" t="s">
        <v>169</v>
      </c>
      <c r="BM186" s="181" t="s">
        <v>296</v>
      </c>
    </row>
    <row r="187" spans="1:65" s="2" customFormat="1">
      <c r="A187" s="35"/>
      <c r="B187" s="36"/>
      <c r="C187" s="37"/>
      <c r="D187" s="183" t="s">
        <v>131</v>
      </c>
      <c r="E187" s="37"/>
      <c r="F187" s="184" t="s">
        <v>297</v>
      </c>
      <c r="G187" s="37"/>
      <c r="H187" s="37"/>
      <c r="I187" s="185"/>
      <c r="J187" s="37"/>
      <c r="K187" s="37"/>
      <c r="L187" s="40"/>
      <c r="M187" s="186"/>
      <c r="N187" s="187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131</v>
      </c>
      <c r="AU187" s="18" t="s">
        <v>76</v>
      </c>
    </row>
    <row r="188" spans="1:65" s="2" customFormat="1" ht="24.2" customHeight="1">
      <c r="A188" s="35"/>
      <c r="B188" s="36"/>
      <c r="C188" s="170" t="s">
        <v>298</v>
      </c>
      <c r="D188" s="170" t="s">
        <v>125</v>
      </c>
      <c r="E188" s="171" t="s">
        <v>299</v>
      </c>
      <c r="F188" s="172" t="s">
        <v>300</v>
      </c>
      <c r="G188" s="173" t="s">
        <v>236</v>
      </c>
      <c r="H188" s="174">
        <v>2.1999999999999999E-2</v>
      </c>
      <c r="I188" s="175"/>
      <c r="J188" s="176">
        <f>ROUND(I188*H188,2)</f>
        <v>0</v>
      </c>
      <c r="K188" s="172" t="s">
        <v>129</v>
      </c>
      <c r="L188" s="40"/>
      <c r="M188" s="177" t="s">
        <v>18</v>
      </c>
      <c r="N188" s="178" t="s">
        <v>39</v>
      </c>
      <c r="O188" s="65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1" t="s">
        <v>169</v>
      </c>
      <c r="AT188" s="181" t="s">
        <v>125</v>
      </c>
      <c r="AU188" s="181" t="s">
        <v>76</v>
      </c>
      <c r="AY188" s="18" t="s">
        <v>120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8" t="s">
        <v>74</v>
      </c>
      <c r="BK188" s="182">
        <f>ROUND(I188*H188,2)</f>
        <v>0</v>
      </c>
      <c r="BL188" s="18" t="s">
        <v>169</v>
      </c>
      <c r="BM188" s="181" t="s">
        <v>301</v>
      </c>
    </row>
    <row r="189" spans="1:65" s="2" customFormat="1">
      <c r="A189" s="35"/>
      <c r="B189" s="36"/>
      <c r="C189" s="37"/>
      <c r="D189" s="183" t="s">
        <v>131</v>
      </c>
      <c r="E189" s="37"/>
      <c r="F189" s="184" t="s">
        <v>302</v>
      </c>
      <c r="G189" s="37"/>
      <c r="H189" s="37"/>
      <c r="I189" s="185"/>
      <c r="J189" s="37"/>
      <c r="K189" s="37"/>
      <c r="L189" s="40"/>
      <c r="M189" s="186"/>
      <c r="N189" s="187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131</v>
      </c>
      <c r="AU189" s="18" t="s">
        <v>76</v>
      </c>
    </row>
    <row r="190" spans="1:65" s="12" customFormat="1" ht="22.9" customHeight="1">
      <c r="B190" s="154"/>
      <c r="C190" s="155"/>
      <c r="D190" s="156" t="s">
        <v>67</v>
      </c>
      <c r="E190" s="168" t="s">
        <v>303</v>
      </c>
      <c r="F190" s="168" t="s">
        <v>304</v>
      </c>
      <c r="G190" s="155"/>
      <c r="H190" s="155"/>
      <c r="I190" s="158"/>
      <c r="J190" s="169">
        <f>BK190</f>
        <v>0</v>
      </c>
      <c r="K190" s="155"/>
      <c r="L190" s="160"/>
      <c r="M190" s="161"/>
      <c r="N190" s="162"/>
      <c r="O190" s="162"/>
      <c r="P190" s="163">
        <f>SUM(P191:P194)</f>
        <v>0</v>
      </c>
      <c r="Q190" s="162"/>
      <c r="R190" s="163">
        <f>SUM(R191:R194)</f>
        <v>0.1221</v>
      </c>
      <c r="S190" s="162"/>
      <c r="T190" s="164">
        <f>SUM(T191:T194)</f>
        <v>0</v>
      </c>
      <c r="AR190" s="165" t="s">
        <v>76</v>
      </c>
      <c r="AT190" s="166" t="s">
        <v>67</v>
      </c>
      <c r="AU190" s="166" t="s">
        <v>74</v>
      </c>
      <c r="AY190" s="165" t="s">
        <v>120</v>
      </c>
      <c r="BK190" s="167">
        <f>SUM(BK191:BK194)</f>
        <v>0</v>
      </c>
    </row>
    <row r="191" spans="1:65" s="2" customFormat="1" ht="24.2" customHeight="1">
      <c r="A191" s="35"/>
      <c r="B191" s="36"/>
      <c r="C191" s="170" t="s">
        <v>244</v>
      </c>
      <c r="D191" s="170" t="s">
        <v>125</v>
      </c>
      <c r="E191" s="171" t="s">
        <v>305</v>
      </c>
      <c r="F191" s="172" t="s">
        <v>306</v>
      </c>
      <c r="G191" s="173" t="s">
        <v>128</v>
      </c>
      <c r="H191" s="174">
        <v>10</v>
      </c>
      <c r="I191" s="175"/>
      <c r="J191" s="176">
        <f>ROUND(I191*H191,2)</f>
        <v>0</v>
      </c>
      <c r="K191" s="172" t="s">
        <v>129</v>
      </c>
      <c r="L191" s="40"/>
      <c r="M191" s="177" t="s">
        <v>18</v>
      </c>
      <c r="N191" s="178" t="s">
        <v>39</v>
      </c>
      <c r="O191" s="65"/>
      <c r="P191" s="179">
        <f>O191*H191</f>
        <v>0</v>
      </c>
      <c r="Q191" s="179">
        <v>1.221E-2</v>
      </c>
      <c r="R191" s="179">
        <f>Q191*H191</f>
        <v>0.1221</v>
      </c>
      <c r="S191" s="179">
        <v>0</v>
      </c>
      <c r="T191" s="18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1" t="s">
        <v>169</v>
      </c>
      <c r="AT191" s="181" t="s">
        <v>125</v>
      </c>
      <c r="AU191" s="181" t="s">
        <v>76</v>
      </c>
      <c r="AY191" s="18" t="s">
        <v>120</v>
      </c>
      <c r="BE191" s="182">
        <f>IF(N191="základní",J191,0)</f>
        <v>0</v>
      </c>
      <c r="BF191" s="182">
        <f>IF(N191="snížená",J191,0)</f>
        <v>0</v>
      </c>
      <c r="BG191" s="182">
        <f>IF(N191="zákl. přenesená",J191,0)</f>
        <v>0</v>
      </c>
      <c r="BH191" s="182">
        <f>IF(N191="sníž. přenesená",J191,0)</f>
        <v>0</v>
      </c>
      <c r="BI191" s="182">
        <f>IF(N191="nulová",J191,0)</f>
        <v>0</v>
      </c>
      <c r="BJ191" s="18" t="s">
        <v>74</v>
      </c>
      <c r="BK191" s="182">
        <f>ROUND(I191*H191,2)</f>
        <v>0</v>
      </c>
      <c r="BL191" s="18" t="s">
        <v>169</v>
      </c>
      <c r="BM191" s="181" t="s">
        <v>307</v>
      </c>
    </row>
    <row r="192" spans="1:65" s="2" customFormat="1">
      <c r="A192" s="35"/>
      <c r="B192" s="36"/>
      <c r="C192" s="37"/>
      <c r="D192" s="183" t="s">
        <v>131</v>
      </c>
      <c r="E192" s="37"/>
      <c r="F192" s="184" t="s">
        <v>308</v>
      </c>
      <c r="G192" s="37"/>
      <c r="H192" s="37"/>
      <c r="I192" s="185"/>
      <c r="J192" s="37"/>
      <c r="K192" s="37"/>
      <c r="L192" s="40"/>
      <c r="M192" s="186"/>
      <c r="N192" s="187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131</v>
      </c>
      <c r="AU192" s="18" t="s">
        <v>76</v>
      </c>
    </row>
    <row r="193" spans="1:65" s="2" customFormat="1" ht="37.9" customHeight="1">
      <c r="A193" s="35"/>
      <c r="B193" s="36"/>
      <c r="C193" s="170" t="s">
        <v>309</v>
      </c>
      <c r="D193" s="170" t="s">
        <v>125</v>
      </c>
      <c r="E193" s="171" t="s">
        <v>310</v>
      </c>
      <c r="F193" s="172" t="s">
        <v>311</v>
      </c>
      <c r="G193" s="173" t="s">
        <v>236</v>
      </c>
      <c r="H193" s="174">
        <v>0.122</v>
      </c>
      <c r="I193" s="175"/>
      <c r="J193" s="176">
        <f>ROUND(I193*H193,2)</f>
        <v>0</v>
      </c>
      <c r="K193" s="172" t="s">
        <v>129</v>
      </c>
      <c r="L193" s="40"/>
      <c r="M193" s="177" t="s">
        <v>18</v>
      </c>
      <c r="N193" s="178" t="s">
        <v>39</v>
      </c>
      <c r="O193" s="65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1" t="s">
        <v>169</v>
      </c>
      <c r="AT193" s="181" t="s">
        <v>125</v>
      </c>
      <c r="AU193" s="181" t="s">
        <v>76</v>
      </c>
      <c r="AY193" s="18" t="s">
        <v>120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8" t="s">
        <v>74</v>
      </c>
      <c r="BK193" s="182">
        <f>ROUND(I193*H193,2)</f>
        <v>0</v>
      </c>
      <c r="BL193" s="18" t="s">
        <v>169</v>
      </c>
      <c r="BM193" s="181" t="s">
        <v>312</v>
      </c>
    </row>
    <row r="194" spans="1:65" s="2" customFormat="1">
      <c r="A194" s="35"/>
      <c r="B194" s="36"/>
      <c r="C194" s="37"/>
      <c r="D194" s="183" t="s">
        <v>131</v>
      </c>
      <c r="E194" s="37"/>
      <c r="F194" s="184" t="s">
        <v>313</v>
      </c>
      <c r="G194" s="37"/>
      <c r="H194" s="37"/>
      <c r="I194" s="185"/>
      <c r="J194" s="37"/>
      <c r="K194" s="37"/>
      <c r="L194" s="40"/>
      <c r="M194" s="186"/>
      <c r="N194" s="187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131</v>
      </c>
      <c r="AU194" s="18" t="s">
        <v>76</v>
      </c>
    </row>
    <row r="195" spans="1:65" s="12" customFormat="1" ht="22.9" customHeight="1">
      <c r="B195" s="154"/>
      <c r="C195" s="155"/>
      <c r="D195" s="156" t="s">
        <v>67</v>
      </c>
      <c r="E195" s="168" t="s">
        <v>314</v>
      </c>
      <c r="F195" s="168" t="s">
        <v>315</v>
      </c>
      <c r="G195" s="155"/>
      <c r="H195" s="155"/>
      <c r="I195" s="158"/>
      <c r="J195" s="169">
        <f>BK195</f>
        <v>0</v>
      </c>
      <c r="K195" s="155"/>
      <c r="L195" s="160"/>
      <c r="M195" s="161"/>
      <c r="N195" s="162"/>
      <c r="O195" s="162"/>
      <c r="P195" s="163">
        <f>SUM(P196:P204)</f>
        <v>0</v>
      </c>
      <c r="Q195" s="162"/>
      <c r="R195" s="163">
        <f>SUM(R196:R204)</f>
        <v>5.32</v>
      </c>
      <c r="S195" s="162"/>
      <c r="T195" s="164">
        <f>SUM(T196:T204)</f>
        <v>0</v>
      </c>
      <c r="AR195" s="165" t="s">
        <v>76</v>
      </c>
      <c r="AT195" s="166" t="s">
        <v>67</v>
      </c>
      <c r="AU195" s="166" t="s">
        <v>74</v>
      </c>
      <c r="AY195" s="165" t="s">
        <v>120</v>
      </c>
      <c r="BK195" s="167">
        <f>SUM(BK196:BK204)</f>
        <v>0</v>
      </c>
    </row>
    <row r="196" spans="1:65" s="2" customFormat="1" ht="16.5" customHeight="1">
      <c r="A196" s="35"/>
      <c r="B196" s="36"/>
      <c r="C196" s="170" t="s">
        <v>248</v>
      </c>
      <c r="D196" s="170" t="s">
        <v>125</v>
      </c>
      <c r="E196" s="171" t="s">
        <v>316</v>
      </c>
      <c r="F196" s="172" t="s">
        <v>317</v>
      </c>
      <c r="G196" s="173" t="s">
        <v>128</v>
      </c>
      <c r="H196" s="174">
        <v>175</v>
      </c>
      <c r="I196" s="175"/>
      <c r="J196" s="176">
        <f>ROUND(I196*H196,2)</f>
        <v>0</v>
      </c>
      <c r="K196" s="172" t="s">
        <v>129</v>
      </c>
      <c r="L196" s="40"/>
      <c r="M196" s="177" t="s">
        <v>18</v>
      </c>
      <c r="N196" s="178" t="s">
        <v>39</v>
      </c>
      <c r="O196" s="65"/>
      <c r="P196" s="179">
        <f>O196*H196</f>
        <v>0</v>
      </c>
      <c r="Q196" s="179">
        <v>1.5E-3</v>
      </c>
      <c r="R196" s="179">
        <f>Q196*H196</f>
        <v>0.26250000000000001</v>
      </c>
      <c r="S196" s="179">
        <v>0</v>
      </c>
      <c r="T196" s="18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1" t="s">
        <v>169</v>
      </c>
      <c r="AT196" s="181" t="s">
        <v>125</v>
      </c>
      <c r="AU196" s="181" t="s">
        <v>76</v>
      </c>
      <c r="AY196" s="18" t="s">
        <v>120</v>
      </c>
      <c r="BE196" s="182">
        <f>IF(N196="základní",J196,0)</f>
        <v>0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8" t="s">
        <v>74</v>
      </c>
      <c r="BK196" s="182">
        <f>ROUND(I196*H196,2)</f>
        <v>0</v>
      </c>
      <c r="BL196" s="18" t="s">
        <v>169</v>
      </c>
      <c r="BM196" s="181" t="s">
        <v>318</v>
      </c>
    </row>
    <row r="197" spans="1:65" s="2" customFormat="1">
      <c r="A197" s="35"/>
      <c r="B197" s="36"/>
      <c r="C197" s="37"/>
      <c r="D197" s="183" t="s">
        <v>131</v>
      </c>
      <c r="E197" s="37"/>
      <c r="F197" s="184" t="s">
        <v>319</v>
      </c>
      <c r="G197" s="37"/>
      <c r="H197" s="37"/>
      <c r="I197" s="185"/>
      <c r="J197" s="37"/>
      <c r="K197" s="37"/>
      <c r="L197" s="40"/>
      <c r="M197" s="186"/>
      <c r="N197" s="187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131</v>
      </c>
      <c r="AU197" s="18" t="s">
        <v>76</v>
      </c>
    </row>
    <row r="198" spans="1:65" s="2" customFormat="1" ht="21.75" customHeight="1">
      <c r="A198" s="35"/>
      <c r="B198" s="36"/>
      <c r="C198" s="170" t="s">
        <v>320</v>
      </c>
      <c r="D198" s="170" t="s">
        <v>125</v>
      </c>
      <c r="E198" s="171" t="s">
        <v>321</v>
      </c>
      <c r="F198" s="172" t="s">
        <v>322</v>
      </c>
      <c r="G198" s="173" t="s">
        <v>128</v>
      </c>
      <c r="H198" s="174">
        <v>175</v>
      </c>
      <c r="I198" s="175"/>
      <c r="J198" s="176">
        <f>ROUND(I198*H198,2)</f>
        <v>0</v>
      </c>
      <c r="K198" s="172" t="s">
        <v>129</v>
      </c>
      <c r="L198" s="40"/>
      <c r="M198" s="177" t="s">
        <v>18</v>
      </c>
      <c r="N198" s="178" t="s">
        <v>39</v>
      </c>
      <c r="O198" s="65"/>
      <c r="P198" s="179">
        <f>O198*H198</f>
        <v>0</v>
      </c>
      <c r="Q198" s="179">
        <v>5.7999999999999996E-3</v>
      </c>
      <c r="R198" s="179">
        <f>Q198*H198</f>
        <v>1.0149999999999999</v>
      </c>
      <c r="S198" s="179">
        <v>0</v>
      </c>
      <c r="T198" s="18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1" t="s">
        <v>169</v>
      </c>
      <c r="AT198" s="181" t="s">
        <v>125</v>
      </c>
      <c r="AU198" s="181" t="s">
        <v>76</v>
      </c>
      <c r="AY198" s="18" t="s">
        <v>120</v>
      </c>
      <c r="BE198" s="182">
        <f>IF(N198="základní",J198,0)</f>
        <v>0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8" t="s">
        <v>74</v>
      </c>
      <c r="BK198" s="182">
        <f>ROUND(I198*H198,2)</f>
        <v>0</v>
      </c>
      <c r="BL198" s="18" t="s">
        <v>169</v>
      </c>
      <c r="BM198" s="181" t="s">
        <v>323</v>
      </c>
    </row>
    <row r="199" spans="1:65" s="2" customFormat="1">
      <c r="A199" s="35"/>
      <c r="B199" s="36"/>
      <c r="C199" s="37"/>
      <c r="D199" s="183" t="s">
        <v>131</v>
      </c>
      <c r="E199" s="37"/>
      <c r="F199" s="184" t="s">
        <v>324</v>
      </c>
      <c r="G199" s="37"/>
      <c r="H199" s="37"/>
      <c r="I199" s="185"/>
      <c r="J199" s="37"/>
      <c r="K199" s="37"/>
      <c r="L199" s="40"/>
      <c r="M199" s="186"/>
      <c r="N199" s="187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131</v>
      </c>
      <c r="AU199" s="18" t="s">
        <v>76</v>
      </c>
    </row>
    <row r="200" spans="1:65" s="2" customFormat="1" ht="16.5" customHeight="1">
      <c r="A200" s="35"/>
      <c r="B200" s="36"/>
      <c r="C200" s="211" t="s">
        <v>123</v>
      </c>
      <c r="D200" s="211" t="s">
        <v>265</v>
      </c>
      <c r="E200" s="212" t="s">
        <v>325</v>
      </c>
      <c r="F200" s="213" t="s">
        <v>717</v>
      </c>
      <c r="G200" s="214" t="s">
        <v>128</v>
      </c>
      <c r="H200" s="215">
        <v>192.5</v>
      </c>
      <c r="I200" s="216"/>
      <c r="J200" s="217">
        <f>ROUND(I200*H200,2)</f>
        <v>0</v>
      </c>
      <c r="K200" s="213" t="s">
        <v>18</v>
      </c>
      <c r="L200" s="218"/>
      <c r="M200" s="219" t="s">
        <v>18</v>
      </c>
      <c r="N200" s="220" t="s">
        <v>39</v>
      </c>
      <c r="O200" s="65"/>
      <c r="P200" s="179">
        <f>O200*H200</f>
        <v>0</v>
      </c>
      <c r="Q200" s="179">
        <v>2.1000000000000001E-2</v>
      </c>
      <c r="R200" s="179">
        <f>Q200*H200</f>
        <v>4.0425000000000004</v>
      </c>
      <c r="S200" s="179">
        <v>0</v>
      </c>
      <c r="T200" s="18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1" t="s">
        <v>248</v>
      </c>
      <c r="AT200" s="181" t="s">
        <v>265</v>
      </c>
      <c r="AU200" s="181" t="s">
        <v>76</v>
      </c>
      <c r="AY200" s="18" t="s">
        <v>120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8" t="s">
        <v>74</v>
      </c>
      <c r="BK200" s="182">
        <f>ROUND(I200*H200,2)</f>
        <v>0</v>
      </c>
      <c r="BL200" s="18" t="s">
        <v>169</v>
      </c>
      <c r="BM200" s="181" t="s">
        <v>326</v>
      </c>
    </row>
    <row r="201" spans="1:65" s="13" customFormat="1">
      <c r="B201" s="188"/>
      <c r="C201" s="189"/>
      <c r="D201" s="190" t="s">
        <v>164</v>
      </c>
      <c r="E201" s="191" t="s">
        <v>18</v>
      </c>
      <c r="F201" s="192" t="s">
        <v>327</v>
      </c>
      <c r="G201" s="189"/>
      <c r="H201" s="193">
        <v>192.5</v>
      </c>
      <c r="I201" s="194"/>
      <c r="J201" s="189"/>
      <c r="K201" s="189"/>
      <c r="L201" s="195"/>
      <c r="M201" s="196"/>
      <c r="N201" s="197"/>
      <c r="O201" s="197"/>
      <c r="P201" s="197"/>
      <c r="Q201" s="197"/>
      <c r="R201" s="197"/>
      <c r="S201" s="197"/>
      <c r="T201" s="198"/>
      <c r="AT201" s="199" t="s">
        <v>164</v>
      </c>
      <c r="AU201" s="199" t="s">
        <v>76</v>
      </c>
      <c r="AV201" s="13" t="s">
        <v>76</v>
      </c>
      <c r="AW201" s="13" t="s">
        <v>30</v>
      </c>
      <c r="AX201" s="13" t="s">
        <v>68</v>
      </c>
      <c r="AY201" s="199" t="s">
        <v>120</v>
      </c>
    </row>
    <row r="202" spans="1:65" s="14" customFormat="1">
      <c r="B202" s="200"/>
      <c r="C202" s="201"/>
      <c r="D202" s="190" t="s">
        <v>164</v>
      </c>
      <c r="E202" s="202" t="s">
        <v>18</v>
      </c>
      <c r="F202" s="203" t="s">
        <v>166</v>
      </c>
      <c r="G202" s="201"/>
      <c r="H202" s="204">
        <v>192.5</v>
      </c>
      <c r="I202" s="205"/>
      <c r="J202" s="201"/>
      <c r="K202" s="201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164</v>
      </c>
      <c r="AU202" s="210" t="s">
        <v>76</v>
      </c>
      <c r="AV202" s="14" t="s">
        <v>130</v>
      </c>
      <c r="AW202" s="14" t="s">
        <v>30</v>
      </c>
      <c r="AX202" s="14" t="s">
        <v>74</v>
      </c>
      <c r="AY202" s="210" t="s">
        <v>120</v>
      </c>
    </row>
    <row r="203" spans="1:65" s="2" customFormat="1" ht="24.2" customHeight="1">
      <c r="A203" s="35"/>
      <c r="B203" s="36"/>
      <c r="C203" s="170" t="s">
        <v>328</v>
      </c>
      <c r="D203" s="170" t="s">
        <v>125</v>
      </c>
      <c r="E203" s="171" t="s">
        <v>329</v>
      </c>
      <c r="F203" s="172" t="s">
        <v>330</v>
      </c>
      <c r="G203" s="173" t="s">
        <v>236</v>
      </c>
      <c r="H203" s="174">
        <v>5.32</v>
      </c>
      <c r="I203" s="175"/>
      <c r="J203" s="176">
        <f>ROUND(I203*H203,2)</f>
        <v>0</v>
      </c>
      <c r="K203" s="172" t="s">
        <v>129</v>
      </c>
      <c r="L203" s="40"/>
      <c r="M203" s="177" t="s">
        <v>18</v>
      </c>
      <c r="N203" s="178" t="s">
        <v>39</v>
      </c>
      <c r="O203" s="65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1" t="s">
        <v>169</v>
      </c>
      <c r="AT203" s="181" t="s">
        <v>125</v>
      </c>
      <c r="AU203" s="181" t="s">
        <v>76</v>
      </c>
      <c r="AY203" s="18" t="s">
        <v>120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8" t="s">
        <v>74</v>
      </c>
      <c r="BK203" s="182">
        <f>ROUND(I203*H203,2)</f>
        <v>0</v>
      </c>
      <c r="BL203" s="18" t="s">
        <v>169</v>
      </c>
      <c r="BM203" s="181" t="s">
        <v>269</v>
      </c>
    </row>
    <row r="204" spans="1:65" s="2" customFormat="1">
      <c r="A204" s="35"/>
      <c r="B204" s="36"/>
      <c r="C204" s="37"/>
      <c r="D204" s="183" t="s">
        <v>131</v>
      </c>
      <c r="E204" s="37"/>
      <c r="F204" s="184" t="s">
        <v>331</v>
      </c>
      <c r="G204" s="37"/>
      <c r="H204" s="37"/>
      <c r="I204" s="185"/>
      <c r="J204" s="37"/>
      <c r="K204" s="37"/>
      <c r="L204" s="40"/>
      <c r="M204" s="186"/>
      <c r="N204" s="187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131</v>
      </c>
      <c r="AU204" s="18" t="s">
        <v>76</v>
      </c>
    </row>
    <row r="205" spans="1:65" s="12" customFormat="1" ht="22.9" customHeight="1">
      <c r="B205" s="154"/>
      <c r="C205" s="155"/>
      <c r="D205" s="156" t="s">
        <v>67</v>
      </c>
      <c r="E205" s="168" t="s">
        <v>332</v>
      </c>
      <c r="F205" s="168" t="s">
        <v>333</v>
      </c>
      <c r="G205" s="155"/>
      <c r="H205" s="155"/>
      <c r="I205" s="158"/>
      <c r="J205" s="169">
        <f>BK205</f>
        <v>0</v>
      </c>
      <c r="K205" s="155"/>
      <c r="L205" s="160"/>
      <c r="M205" s="161"/>
      <c r="N205" s="162"/>
      <c r="O205" s="162"/>
      <c r="P205" s="163">
        <f>SUM(P206:P214)</f>
        <v>0</v>
      </c>
      <c r="Q205" s="162"/>
      <c r="R205" s="163">
        <f>SUM(R206:R214)</f>
        <v>3.2887400000000002</v>
      </c>
      <c r="S205" s="162"/>
      <c r="T205" s="164">
        <f>SUM(T206:T214)</f>
        <v>0</v>
      </c>
      <c r="AR205" s="165" t="s">
        <v>76</v>
      </c>
      <c r="AT205" s="166" t="s">
        <v>67</v>
      </c>
      <c r="AU205" s="166" t="s">
        <v>74</v>
      </c>
      <c r="AY205" s="165" t="s">
        <v>120</v>
      </c>
      <c r="BK205" s="167">
        <f>SUM(BK206:BK214)</f>
        <v>0</v>
      </c>
    </row>
    <row r="206" spans="1:65" s="2" customFormat="1" ht="16.5" customHeight="1">
      <c r="A206" s="35"/>
      <c r="B206" s="36"/>
      <c r="C206" s="170" t="s">
        <v>257</v>
      </c>
      <c r="D206" s="170" t="s">
        <v>125</v>
      </c>
      <c r="E206" s="171" t="s">
        <v>334</v>
      </c>
      <c r="F206" s="172" t="s">
        <v>335</v>
      </c>
      <c r="G206" s="173" t="s">
        <v>128</v>
      </c>
      <c r="H206" s="174">
        <v>169</v>
      </c>
      <c r="I206" s="175"/>
      <c r="J206" s="176">
        <f>ROUND(I206*H206,2)</f>
        <v>0</v>
      </c>
      <c r="K206" s="172" t="s">
        <v>129</v>
      </c>
      <c r="L206" s="40"/>
      <c r="M206" s="177" t="s">
        <v>18</v>
      </c>
      <c r="N206" s="178" t="s">
        <v>39</v>
      </c>
      <c r="O206" s="65"/>
      <c r="P206" s="179">
        <f>O206*H206</f>
        <v>0</v>
      </c>
      <c r="Q206" s="179">
        <v>2.9999999999999997E-4</v>
      </c>
      <c r="R206" s="179">
        <f>Q206*H206</f>
        <v>5.0699999999999995E-2</v>
      </c>
      <c r="S206" s="179">
        <v>0</v>
      </c>
      <c r="T206" s="18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1" t="s">
        <v>169</v>
      </c>
      <c r="AT206" s="181" t="s">
        <v>125</v>
      </c>
      <c r="AU206" s="181" t="s">
        <v>76</v>
      </c>
      <c r="AY206" s="18" t="s">
        <v>120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8" t="s">
        <v>74</v>
      </c>
      <c r="BK206" s="182">
        <f>ROUND(I206*H206,2)</f>
        <v>0</v>
      </c>
      <c r="BL206" s="18" t="s">
        <v>169</v>
      </c>
      <c r="BM206" s="181" t="s">
        <v>210</v>
      </c>
    </row>
    <row r="207" spans="1:65" s="2" customFormat="1">
      <c r="A207" s="35"/>
      <c r="B207" s="36"/>
      <c r="C207" s="37"/>
      <c r="D207" s="183" t="s">
        <v>131</v>
      </c>
      <c r="E207" s="37"/>
      <c r="F207" s="184" t="s">
        <v>336</v>
      </c>
      <c r="G207" s="37"/>
      <c r="H207" s="37"/>
      <c r="I207" s="185"/>
      <c r="J207" s="37"/>
      <c r="K207" s="37"/>
      <c r="L207" s="40"/>
      <c r="M207" s="186"/>
      <c r="N207" s="187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131</v>
      </c>
      <c r="AU207" s="18" t="s">
        <v>76</v>
      </c>
    </row>
    <row r="208" spans="1:65" s="2" customFormat="1" ht="24.2" customHeight="1">
      <c r="A208" s="35"/>
      <c r="B208" s="36"/>
      <c r="C208" s="170" t="s">
        <v>337</v>
      </c>
      <c r="D208" s="170" t="s">
        <v>125</v>
      </c>
      <c r="E208" s="171" t="s">
        <v>338</v>
      </c>
      <c r="F208" s="172" t="s">
        <v>339</v>
      </c>
      <c r="G208" s="173" t="s">
        <v>128</v>
      </c>
      <c r="H208" s="174">
        <v>169</v>
      </c>
      <c r="I208" s="175"/>
      <c r="J208" s="176">
        <f>ROUND(I208*H208,2)</f>
        <v>0</v>
      </c>
      <c r="K208" s="172" t="s">
        <v>129</v>
      </c>
      <c r="L208" s="40"/>
      <c r="M208" s="177" t="s">
        <v>18</v>
      </c>
      <c r="N208" s="178" t="s">
        <v>39</v>
      </c>
      <c r="O208" s="65"/>
      <c r="P208" s="179">
        <f>O208*H208</f>
        <v>0</v>
      </c>
      <c r="Q208" s="179">
        <v>5.3E-3</v>
      </c>
      <c r="R208" s="179">
        <f>Q208*H208</f>
        <v>0.89570000000000005</v>
      </c>
      <c r="S208" s="179">
        <v>0</v>
      </c>
      <c r="T208" s="18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1" t="s">
        <v>169</v>
      </c>
      <c r="AT208" s="181" t="s">
        <v>125</v>
      </c>
      <c r="AU208" s="181" t="s">
        <v>76</v>
      </c>
      <c r="AY208" s="18" t="s">
        <v>120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8" t="s">
        <v>74</v>
      </c>
      <c r="BK208" s="182">
        <f>ROUND(I208*H208,2)</f>
        <v>0</v>
      </c>
      <c r="BL208" s="18" t="s">
        <v>169</v>
      </c>
      <c r="BM208" s="181" t="s">
        <v>219</v>
      </c>
    </row>
    <row r="209" spans="1:65" s="2" customFormat="1">
      <c r="A209" s="35"/>
      <c r="B209" s="36"/>
      <c r="C209" s="37"/>
      <c r="D209" s="183" t="s">
        <v>131</v>
      </c>
      <c r="E209" s="37"/>
      <c r="F209" s="184" t="s">
        <v>340</v>
      </c>
      <c r="G209" s="37"/>
      <c r="H209" s="37"/>
      <c r="I209" s="185"/>
      <c r="J209" s="37"/>
      <c r="K209" s="37"/>
      <c r="L209" s="40"/>
      <c r="M209" s="186"/>
      <c r="N209" s="187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131</v>
      </c>
      <c r="AU209" s="18" t="s">
        <v>76</v>
      </c>
    </row>
    <row r="210" spans="1:65" s="2" customFormat="1" ht="16.5" customHeight="1">
      <c r="A210" s="35"/>
      <c r="B210" s="36"/>
      <c r="C210" s="211" t="s">
        <v>263</v>
      </c>
      <c r="D210" s="211" t="s">
        <v>265</v>
      </c>
      <c r="E210" s="212" t="s">
        <v>341</v>
      </c>
      <c r="F210" s="213" t="s">
        <v>342</v>
      </c>
      <c r="G210" s="214" t="s">
        <v>128</v>
      </c>
      <c r="H210" s="215">
        <v>185.9</v>
      </c>
      <c r="I210" s="216"/>
      <c r="J210" s="217">
        <f>ROUND(I210*H210,2)</f>
        <v>0</v>
      </c>
      <c r="K210" s="213" t="s">
        <v>129</v>
      </c>
      <c r="L210" s="218"/>
      <c r="M210" s="219" t="s">
        <v>18</v>
      </c>
      <c r="N210" s="220" t="s">
        <v>39</v>
      </c>
      <c r="O210" s="65"/>
      <c r="P210" s="179">
        <f>O210*H210</f>
        <v>0</v>
      </c>
      <c r="Q210" s="179">
        <v>1.26E-2</v>
      </c>
      <c r="R210" s="179">
        <f>Q210*H210</f>
        <v>2.3423400000000001</v>
      </c>
      <c r="S210" s="179">
        <v>0</v>
      </c>
      <c r="T210" s="18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1" t="s">
        <v>248</v>
      </c>
      <c r="AT210" s="181" t="s">
        <v>265</v>
      </c>
      <c r="AU210" s="181" t="s">
        <v>76</v>
      </c>
      <c r="AY210" s="18" t="s">
        <v>120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8" t="s">
        <v>74</v>
      </c>
      <c r="BK210" s="182">
        <f>ROUND(I210*H210,2)</f>
        <v>0</v>
      </c>
      <c r="BL210" s="18" t="s">
        <v>169</v>
      </c>
      <c r="BM210" s="181" t="s">
        <v>343</v>
      </c>
    </row>
    <row r="211" spans="1:65" s="13" customFormat="1">
      <c r="B211" s="188"/>
      <c r="C211" s="189"/>
      <c r="D211" s="190" t="s">
        <v>164</v>
      </c>
      <c r="E211" s="191" t="s">
        <v>18</v>
      </c>
      <c r="F211" s="192" t="s">
        <v>344</v>
      </c>
      <c r="G211" s="189"/>
      <c r="H211" s="193">
        <v>185.9</v>
      </c>
      <c r="I211" s="194"/>
      <c r="J211" s="189"/>
      <c r="K211" s="189"/>
      <c r="L211" s="195"/>
      <c r="M211" s="196"/>
      <c r="N211" s="197"/>
      <c r="O211" s="197"/>
      <c r="P211" s="197"/>
      <c r="Q211" s="197"/>
      <c r="R211" s="197"/>
      <c r="S211" s="197"/>
      <c r="T211" s="198"/>
      <c r="AT211" s="199" t="s">
        <v>164</v>
      </c>
      <c r="AU211" s="199" t="s">
        <v>76</v>
      </c>
      <c r="AV211" s="13" t="s">
        <v>76</v>
      </c>
      <c r="AW211" s="13" t="s">
        <v>30</v>
      </c>
      <c r="AX211" s="13" t="s">
        <v>68</v>
      </c>
      <c r="AY211" s="199" t="s">
        <v>120</v>
      </c>
    </row>
    <row r="212" spans="1:65" s="14" customFormat="1">
      <c r="B212" s="200"/>
      <c r="C212" s="201"/>
      <c r="D212" s="190" t="s">
        <v>164</v>
      </c>
      <c r="E212" s="202" t="s">
        <v>18</v>
      </c>
      <c r="F212" s="203" t="s">
        <v>166</v>
      </c>
      <c r="G212" s="201"/>
      <c r="H212" s="204">
        <v>185.9</v>
      </c>
      <c r="I212" s="205"/>
      <c r="J212" s="201"/>
      <c r="K212" s="201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164</v>
      </c>
      <c r="AU212" s="210" t="s">
        <v>76</v>
      </c>
      <c r="AV212" s="14" t="s">
        <v>130</v>
      </c>
      <c r="AW212" s="14" t="s">
        <v>30</v>
      </c>
      <c r="AX212" s="14" t="s">
        <v>74</v>
      </c>
      <c r="AY212" s="210" t="s">
        <v>120</v>
      </c>
    </row>
    <row r="213" spans="1:65" s="2" customFormat="1" ht="24.2" customHeight="1">
      <c r="A213" s="35"/>
      <c r="B213" s="36"/>
      <c r="C213" s="170" t="s">
        <v>345</v>
      </c>
      <c r="D213" s="170" t="s">
        <v>125</v>
      </c>
      <c r="E213" s="171" t="s">
        <v>346</v>
      </c>
      <c r="F213" s="172" t="s">
        <v>347</v>
      </c>
      <c r="G213" s="173" t="s">
        <v>236</v>
      </c>
      <c r="H213" s="174">
        <v>3.2890000000000001</v>
      </c>
      <c r="I213" s="175"/>
      <c r="J213" s="176">
        <f>ROUND(I213*H213,2)</f>
        <v>0</v>
      </c>
      <c r="K213" s="172" t="s">
        <v>129</v>
      </c>
      <c r="L213" s="40"/>
      <c r="M213" s="177" t="s">
        <v>18</v>
      </c>
      <c r="N213" s="178" t="s">
        <v>39</v>
      </c>
      <c r="O213" s="65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1" t="s">
        <v>169</v>
      </c>
      <c r="AT213" s="181" t="s">
        <v>125</v>
      </c>
      <c r="AU213" s="181" t="s">
        <v>76</v>
      </c>
      <c r="AY213" s="18" t="s">
        <v>120</v>
      </c>
      <c r="BE213" s="182">
        <f>IF(N213="základní",J213,0)</f>
        <v>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18" t="s">
        <v>74</v>
      </c>
      <c r="BK213" s="182">
        <f>ROUND(I213*H213,2)</f>
        <v>0</v>
      </c>
      <c r="BL213" s="18" t="s">
        <v>169</v>
      </c>
      <c r="BM213" s="181" t="s">
        <v>348</v>
      </c>
    </row>
    <row r="214" spans="1:65" s="2" customFormat="1">
      <c r="A214" s="35"/>
      <c r="B214" s="36"/>
      <c r="C214" s="37"/>
      <c r="D214" s="183" t="s">
        <v>131</v>
      </c>
      <c r="E214" s="37"/>
      <c r="F214" s="184" t="s">
        <v>349</v>
      </c>
      <c r="G214" s="37"/>
      <c r="H214" s="37"/>
      <c r="I214" s="185"/>
      <c r="J214" s="37"/>
      <c r="K214" s="37"/>
      <c r="L214" s="40"/>
      <c r="M214" s="186"/>
      <c r="N214" s="187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131</v>
      </c>
      <c r="AU214" s="18" t="s">
        <v>76</v>
      </c>
    </row>
    <row r="215" spans="1:65" s="12" customFormat="1" ht="22.9" customHeight="1">
      <c r="B215" s="154"/>
      <c r="C215" s="155"/>
      <c r="D215" s="156" t="s">
        <v>67</v>
      </c>
      <c r="E215" s="168" t="s">
        <v>350</v>
      </c>
      <c r="F215" s="168" t="s">
        <v>351</v>
      </c>
      <c r="G215" s="155"/>
      <c r="H215" s="155"/>
      <c r="I215" s="158"/>
      <c r="J215" s="169">
        <f>BK215</f>
        <v>0</v>
      </c>
      <c r="K215" s="155"/>
      <c r="L215" s="160"/>
      <c r="M215" s="161"/>
      <c r="N215" s="162"/>
      <c r="O215" s="162"/>
      <c r="P215" s="163">
        <f>SUM(P216:P219)</f>
        <v>0</v>
      </c>
      <c r="Q215" s="162"/>
      <c r="R215" s="163">
        <f>SUM(R216:R219)</f>
        <v>5.1999999999999998E-3</v>
      </c>
      <c r="S215" s="162"/>
      <c r="T215" s="164">
        <f>SUM(T216:T219)</f>
        <v>0</v>
      </c>
      <c r="AR215" s="165" t="s">
        <v>76</v>
      </c>
      <c r="AT215" s="166" t="s">
        <v>67</v>
      </c>
      <c r="AU215" s="166" t="s">
        <v>74</v>
      </c>
      <c r="AY215" s="165" t="s">
        <v>120</v>
      </c>
      <c r="BK215" s="167">
        <f>SUM(BK216:BK219)</f>
        <v>0</v>
      </c>
    </row>
    <row r="216" spans="1:65" s="2" customFormat="1" ht="16.5" customHeight="1">
      <c r="A216" s="35"/>
      <c r="B216" s="36"/>
      <c r="C216" s="170" t="s">
        <v>268</v>
      </c>
      <c r="D216" s="170" t="s">
        <v>125</v>
      </c>
      <c r="E216" s="171" t="s">
        <v>352</v>
      </c>
      <c r="F216" s="172" t="s">
        <v>353</v>
      </c>
      <c r="G216" s="173" t="s">
        <v>128</v>
      </c>
      <c r="H216" s="174">
        <v>20</v>
      </c>
      <c r="I216" s="175"/>
      <c r="J216" s="176">
        <f>ROUND(I216*H216,2)</f>
        <v>0</v>
      </c>
      <c r="K216" s="172" t="s">
        <v>129</v>
      </c>
      <c r="L216" s="40"/>
      <c r="M216" s="177" t="s">
        <v>18</v>
      </c>
      <c r="N216" s="178" t="s">
        <v>39</v>
      </c>
      <c r="O216" s="65"/>
      <c r="P216" s="179">
        <f>O216*H216</f>
        <v>0</v>
      </c>
      <c r="Q216" s="179">
        <v>1.3999999999999999E-4</v>
      </c>
      <c r="R216" s="179">
        <f>Q216*H216</f>
        <v>2.7999999999999995E-3</v>
      </c>
      <c r="S216" s="179">
        <v>0</v>
      </c>
      <c r="T216" s="18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1" t="s">
        <v>169</v>
      </c>
      <c r="AT216" s="181" t="s">
        <v>125</v>
      </c>
      <c r="AU216" s="181" t="s">
        <v>76</v>
      </c>
      <c r="AY216" s="18" t="s">
        <v>120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18" t="s">
        <v>74</v>
      </c>
      <c r="BK216" s="182">
        <f>ROUND(I216*H216,2)</f>
        <v>0</v>
      </c>
      <c r="BL216" s="18" t="s">
        <v>169</v>
      </c>
      <c r="BM216" s="181" t="s">
        <v>354</v>
      </c>
    </row>
    <row r="217" spans="1:65" s="2" customFormat="1">
      <c r="A217" s="35"/>
      <c r="B217" s="36"/>
      <c r="C217" s="37"/>
      <c r="D217" s="183" t="s">
        <v>131</v>
      </c>
      <c r="E217" s="37"/>
      <c r="F217" s="184" t="s">
        <v>355</v>
      </c>
      <c r="G217" s="37"/>
      <c r="H217" s="37"/>
      <c r="I217" s="185"/>
      <c r="J217" s="37"/>
      <c r="K217" s="37"/>
      <c r="L217" s="40"/>
      <c r="M217" s="186"/>
      <c r="N217" s="187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131</v>
      </c>
      <c r="AU217" s="18" t="s">
        <v>76</v>
      </c>
    </row>
    <row r="218" spans="1:65" s="2" customFormat="1" ht="16.5" customHeight="1">
      <c r="A218" s="35"/>
      <c r="B218" s="36"/>
      <c r="C218" s="170" t="s">
        <v>356</v>
      </c>
      <c r="D218" s="170" t="s">
        <v>125</v>
      </c>
      <c r="E218" s="171" t="s">
        <v>357</v>
      </c>
      <c r="F218" s="172" t="s">
        <v>358</v>
      </c>
      <c r="G218" s="173" t="s">
        <v>128</v>
      </c>
      <c r="H218" s="174">
        <v>20</v>
      </c>
      <c r="I218" s="175"/>
      <c r="J218" s="176">
        <f>ROUND(I218*H218,2)</f>
        <v>0</v>
      </c>
      <c r="K218" s="172" t="s">
        <v>129</v>
      </c>
      <c r="L218" s="40"/>
      <c r="M218" s="177" t="s">
        <v>18</v>
      </c>
      <c r="N218" s="178" t="s">
        <v>39</v>
      </c>
      <c r="O218" s="65"/>
      <c r="P218" s="179">
        <f>O218*H218</f>
        <v>0</v>
      </c>
      <c r="Q218" s="179">
        <v>1.2E-4</v>
      </c>
      <c r="R218" s="179">
        <f>Q218*H218</f>
        <v>2.4000000000000002E-3</v>
      </c>
      <c r="S218" s="179">
        <v>0</v>
      </c>
      <c r="T218" s="18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1" t="s">
        <v>169</v>
      </c>
      <c r="AT218" s="181" t="s">
        <v>125</v>
      </c>
      <c r="AU218" s="181" t="s">
        <v>76</v>
      </c>
      <c r="AY218" s="18" t="s">
        <v>120</v>
      </c>
      <c r="BE218" s="182">
        <f>IF(N218="základní",J218,0)</f>
        <v>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18" t="s">
        <v>74</v>
      </c>
      <c r="BK218" s="182">
        <f>ROUND(I218*H218,2)</f>
        <v>0</v>
      </c>
      <c r="BL218" s="18" t="s">
        <v>169</v>
      </c>
      <c r="BM218" s="181" t="s">
        <v>359</v>
      </c>
    </row>
    <row r="219" spans="1:65" s="2" customFormat="1">
      <c r="A219" s="35"/>
      <c r="B219" s="36"/>
      <c r="C219" s="37"/>
      <c r="D219" s="183" t="s">
        <v>131</v>
      </c>
      <c r="E219" s="37"/>
      <c r="F219" s="184" t="s">
        <v>360</v>
      </c>
      <c r="G219" s="37"/>
      <c r="H219" s="37"/>
      <c r="I219" s="185"/>
      <c r="J219" s="37"/>
      <c r="K219" s="37"/>
      <c r="L219" s="40"/>
      <c r="M219" s="186"/>
      <c r="N219" s="187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131</v>
      </c>
      <c r="AU219" s="18" t="s">
        <v>76</v>
      </c>
    </row>
    <row r="220" spans="1:65" s="12" customFormat="1" ht="22.9" customHeight="1">
      <c r="B220" s="154"/>
      <c r="C220" s="155"/>
      <c r="D220" s="156" t="s">
        <v>67</v>
      </c>
      <c r="E220" s="168" t="s">
        <v>361</v>
      </c>
      <c r="F220" s="168" t="s">
        <v>362</v>
      </c>
      <c r="G220" s="155"/>
      <c r="H220" s="155"/>
      <c r="I220" s="158"/>
      <c r="J220" s="169">
        <f>BK220</f>
        <v>0</v>
      </c>
      <c r="K220" s="155"/>
      <c r="L220" s="160"/>
      <c r="M220" s="161"/>
      <c r="N220" s="162"/>
      <c r="O220" s="162"/>
      <c r="P220" s="163">
        <f>SUM(P221:P228)</f>
        <v>0</v>
      </c>
      <c r="Q220" s="162"/>
      <c r="R220" s="163">
        <f>SUM(R221:R228)</f>
        <v>0.1764</v>
      </c>
      <c r="S220" s="162"/>
      <c r="T220" s="164">
        <f>SUM(T221:T228)</f>
        <v>0</v>
      </c>
      <c r="AR220" s="165" t="s">
        <v>76</v>
      </c>
      <c r="AT220" s="166" t="s">
        <v>67</v>
      </c>
      <c r="AU220" s="166" t="s">
        <v>74</v>
      </c>
      <c r="AY220" s="165" t="s">
        <v>120</v>
      </c>
      <c r="BK220" s="167">
        <f>SUM(BK221:BK228)</f>
        <v>0</v>
      </c>
    </row>
    <row r="221" spans="1:65" s="2" customFormat="1" ht="16.5" customHeight="1">
      <c r="A221" s="35"/>
      <c r="B221" s="36"/>
      <c r="C221" s="170" t="s">
        <v>363</v>
      </c>
      <c r="D221" s="170" t="s">
        <v>125</v>
      </c>
      <c r="E221" s="171" t="s">
        <v>364</v>
      </c>
      <c r="F221" s="172" t="s">
        <v>365</v>
      </c>
      <c r="G221" s="173" t="s">
        <v>128</v>
      </c>
      <c r="H221" s="174">
        <v>252</v>
      </c>
      <c r="I221" s="175"/>
      <c r="J221" s="176">
        <f>ROUND(I221*H221,2)</f>
        <v>0</v>
      </c>
      <c r="K221" s="172" t="s">
        <v>129</v>
      </c>
      <c r="L221" s="40"/>
      <c r="M221" s="177" t="s">
        <v>18</v>
      </c>
      <c r="N221" s="178" t="s">
        <v>39</v>
      </c>
      <c r="O221" s="65"/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1" t="s">
        <v>169</v>
      </c>
      <c r="AT221" s="181" t="s">
        <v>125</v>
      </c>
      <c r="AU221" s="181" t="s">
        <v>76</v>
      </c>
      <c r="AY221" s="18" t="s">
        <v>120</v>
      </c>
      <c r="BE221" s="182">
        <f>IF(N221="základní",J221,0)</f>
        <v>0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18" t="s">
        <v>74</v>
      </c>
      <c r="BK221" s="182">
        <f>ROUND(I221*H221,2)</f>
        <v>0</v>
      </c>
      <c r="BL221" s="18" t="s">
        <v>169</v>
      </c>
      <c r="BM221" s="181" t="s">
        <v>366</v>
      </c>
    </row>
    <row r="222" spans="1:65" s="2" customFormat="1">
      <c r="A222" s="35"/>
      <c r="B222" s="36"/>
      <c r="C222" s="37"/>
      <c r="D222" s="183" t="s">
        <v>131</v>
      </c>
      <c r="E222" s="37"/>
      <c r="F222" s="184" t="s">
        <v>367</v>
      </c>
      <c r="G222" s="37"/>
      <c r="H222" s="37"/>
      <c r="I222" s="185"/>
      <c r="J222" s="37"/>
      <c r="K222" s="37"/>
      <c r="L222" s="40"/>
      <c r="M222" s="186"/>
      <c r="N222" s="187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131</v>
      </c>
      <c r="AU222" s="18" t="s">
        <v>76</v>
      </c>
    </row>
    <row r="223" spans="1:65" s="2" customFormat="1" ht="16.5" customHeight="1">
      <c r="A223" s="35"/>
      <c r="B223" s="36"/>
      <c r="C223" s="170" t="s">
        <v>368</v>
      </c>
      <c r="D223" s="170" t="s">
        <v>125</v>
      </c>
      <c r="E223" s="171" t="s">
        <v>369</v>
      </c>
      <c r="F223" s="172" t="s">
        <v>370</v>
      </c>
      <c r="G223" s="173" t="s">
        <v>128</v>
      </c>
      <c r="H223" s="174">
        <v>252</v>
      </c>
      <c r="I223" s="175"/>
      <c r="J223" s="176">
        <f>ROUND(I223*H223,2)</f>
        <v>0</v>
      </c>
      <c r="K223" s="172" t="s">
        <v>129</v>
      </c>
      <c r="L223" s="40"/>
      <c r="M223" s="177" t="s">
        <v>18</v>
      </c>
      <c r="N223" s="178" t="s">
        <v>39</v>
      </c>
      <c r="O223" s="65"/>
      <c r="P223" s="179">
        <f>O223*H223</f>
        <v>0</v>
      </c>
      <c r="Q223" s="179">
        <v>2.1000000000000001E-4</v>
      </c>
      <c r="R223" s="179">
        <f>Q223*H223</f>
        <v>5.2920000000000002E-2</v>
      </c>
      <c r="S223" s="179">
        <v>0</v>
      </c>
      <c r="T223" s="18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1" t="s">
        <v>169</v>
      </c>
      <c r="AT223" s="181" t="s">
        <v>125</v>
      </c>
      <c r="AU223" s="181" t="s">
        <v>76</v>
      </c>
      <c r="AY223" s="18" t="s">
        <v>120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18" t="s">
        <v>74</v>
      </c>
      <c r="BK223" s="182">
        <f>ROUND(I223*H223,2)</f>
        <v>0</v>
      </c>
      <c r="BL223" s="18" t="s">
        <v>169</v>
      </c>
      <c r="BM223" s="181" t="s">
        <v>371</v>
      </c>
    </row>
    <row r="224" spans="1:65" s="2" customFormat="1">
      <c r="A224" s="35"/>
      <c r="B224" s="36"/>
      <c r="C224" s="37"/>
      <c r="D224" s="183" t="s">
        <v>131</v>
      </c>
      <c r="E224" s="37"/>
      <c r="F224" s="184" t="s">
        <v>372</v>
      </c>
      <c r="G224" s="37"/>
      <c r="H224" s="37"/>
      <c r="I224" s="185"/>
      <c r="J224" s="37"/>
      <c r="K224" s="37"/>
      <c r="L224" s="40"/>
      <c r="M224" s="186"/>
      <c r="N224" s="187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131</v>
      </c>
      <c r="AU224" s="18" t="s">
        <v>76</v>
      </c>
    </row>
    <row r="225" spans="1:65" s="2" customFormat="1" ht="16.5" customHeight="1">
      <c r="A225" s="35"/>
      <c r="B225" s="36"/>
      <c r="C225" s="170" t="s">
        <v>278</v>
      </c>
      <c r="D225" s="170" t="s">
        <v>125</v>
      </c>
      <c r="E225" s="171" t="s">
        <v>373</v>
      </c>
      <c r="F225" s="172" t="s">
        <v>374</v>
      </c>
      <c r="G225" s="173" t="s">
        <v>128</v>
      </c>
      <c r="H225" s="174">
        <v>252</v>
      </c>
      <c r="I225" s="175"/>
      <c r="J225" s="176">
        <f>ROUND(I225*H225,2)</f>
        <v>0</v>
      </c>
      <c r="K225" s="172" t="s">
        <v>129</v>
      </c>
      <c r="L225" s="40"/>
      <c r="M225" s="177" t="s">
        <v>18</v>
      </c>
      <c r="N225" s="178" t="s">
        <v>39</v>
      </c>
      <c r="O225" s="65"/>
      <c r="P225" s="179">
        <f>O225*H225</f>
        <v>0</v>
      </c>
      <c r="Q225" s="179">
        <v>2.0000000000000001E-4</v>
      </c>
      <c r="R225" s="179">
        <f>Q225*H225</f>
        <v>5.04E-2</v>
      </c>
      <c r="S225" s="179">
        <v>0</v>
      </c>
      <c r="T225" s="18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1" t="s">
        <v>169</v>
      </c>
      <c r="AT225" s="181" t="s">
        <v>125</v>
      </c>
      <c r="AU225" s="181" t="s">
        <v>76</v>
      </c>
      <c r="AY225" s="18" t="s">
        <v>120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8" t="s">
        <v>74</v>
      </c>
      <c r="BK225" s="182">
        <f>ROUND(I225*H225,2)</f>
        <v>0</v>
      </c>
      <c r="BL225" s="18" t="s">
        <v>169</v>
      </c>
      <c r="BM225" s="181" t="s">
        <v>375</v>
      </c>
    </row>
    <row r="226" spans="1:65" s="2" customFormat="1">
      <c r="A226" s="35"/>
      <c r="B226" s="36"/>
      <c r="C226" s="37"/>
      <c r="D226" s="183" t="s">
        <v>131</v>
      </c>
      <c r="E226" s="37"/>
      <c r="F226" s="184" t="s">
        <v>376</v>
      </c>
      <c r="G226" s="37"/>
      <c r="H226" s="37"/>
      <c r="I226" s="185"/>
      <c r="J226" s="37"/>
      <c r="K226" s="37"/>
      <c r="L226" s="40"/>
      <c r="M226" s="186"/>
      <c r="N226" s="187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131</v>
      </c>
      <c r="AU226" s="18" t="s">
        <v>76</v>
      </c>
    </row>
    <row r="227" spans="1:65" s="2" customFormat="1" ht="24.2" customHeight="1">
      <c r="A227" s="35"/>
      <c r="B227" s="36"/>
      <c r="C227" s="170" t="s">
        <v>377</v>
      </c>
      <c r="D227" s="170" t="s">
        <v>125</v>
      </c>
      <c r="E227" s="171" t="s">
        <v>378</v>
      </c>
      <c r="F227" s="172" t="s">
        <v>379</v>
      </c>
      <c r="G227" s="173" t="s">
        <v>128</v>
      </c>
      <c r="H227" s="174">
        <v>252</v>
      </c>
      <c r="I227" s="175"/>
      <c r="J227" s="176">
        <f>ROUND(I227*H227,2)</f>
        <v>0</v>
      </c>
      <c r="K227" s="172" t="s">
        <v>129</v>
      </c>
      <c r="L227" s="40"/>
      <c r="M227" s="177" t="s">
        <v>18</v>
      </c>
      <c r="N227" s="178" t="s">
        <v>39</v>
      </c>
      <c r="O227" s="65"/>
      <c r="P227" s="179">
        <f>O227*H227</f>
        <v>0</v>
      </c>
      <c r="Q227" s="179">
        <v>2.9E-4</v>
      </c>
      <c r="R227" s="179">
        <f>Q227*H227</f>
        <v>7.3080000000000006E-2</v>
      </c>
      <c r="S227" s="179">
        <v>0</v>
      </c>
      <c r="T227" s="18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1" t="s">
        <v>169</v>
      </c>
      <c r="AT227" s="181" t="s">
        <v>125</v>
      </c>
      <c r="AU227" s="181" t="s">
        <v>76</v>
      </c>
      <c r="AY227" s="18" t="s">
        <v>120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8" t="s">
        <v>74</v>
      </c>
      <c r="BK227" s="182">
        <f>ROUND(I227*H227,2)</f>
        <v>0</v>
      </c>
      <c r="BL227" s="18" t="s">
        <v>169</v>
      </c>
      <c r="BM227" s="181" t="s">
        <v>380</v>
      </c>
    </row>
    <row r="228" spans="1:65" s="2" customFormat="1">
      <c r="A228" s="35"/>
      <c r="B228" s="36"/>
      <c r="C228" s="37"/>
      <c r="D228" s="183" t="s">
        <v>131</v>
      </c>
      <c r="E228" s="37"/>
      <c r="F228" s="184" t="s">
        <v>381</v>
      </c>
      <c r="G228" s="37"/>
      <c r="H228" s="37"/>
      <c r="I228" s="185"/>
      <c r="J228" s="37"/>
      <c r="K228" s="37"/>
      <c r="L228" s="40"/>
      <c r="M228" s="186"/>
      <c r="N228" s="187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131</v>
      </c>
      <c r="AU228" s="18" t="s">
        <v>76</v>
      </c>
    </row>
    <row r="229" spans="1:65" s="12" customFormat="1" ht="25.9" customHeight="1">
      <c r="B229" s="154"/>
      <c r="C229" s="155"/>
      <c r="D229" s="156" t="s">
        <v>67</v>
      </c>
      <c r="E229" s="157" t="s">
        <v>382</v>
      </c>
      <c r="F229" s="157" t="s">
        <v>383</v>
      </c>
      <c r="G229" s="155"/>
      <c r="H229" s="155"/>
      <c r="I229" s="158"/>
      <c r="J229" s="159">
        <f>BK229</f>
        <v>0</v>
      </c>
      <c r="K229" s="155"/>
      <c r="L229" s="160"/>
      <c r="M229" s="161"/>
      <c r="N229" s="162"/>
      <c r="O229" s="162"/>
      <c r="P229" s="163">
        <f>P230+P304+P322+P328+P342+P345</f>
        <v>0</v>
      </c>
      <c r="Q229" s="162"/>
      <c r="R229" s="163">
        <f>R230+R304+R322+R328+R342+R345</f>
        <v>63.969076829999992</v>
      </c>
      <c r="S229" s="162"/>
      <c r="T229" s="164">
        <f>T230+T304+T322+T328+T342+T345</f>
        <v>0.7370000000000001</v>
      </c>
      <c r="AR229" s="165" t="s">
        <v>74</v>
      </c>
      <c r="AT229" s="166" t="s">
        <v>67</v>
      </c>
      <c r="AU229" s="166" t="s">
        <v>68</v>
      </c>
      <c r="AY229" s="165" t="s">
        <v>120</v>
      </c>
      <c r="BK229" s="167">
        <f>BK230+BK304+BK322+BK328+BK342+BK345</f>
        <v>0</v>
      </c>
    </row>
    <row r="230" spans="1:65" s="12" customFormat="1" ht="22.9" customHeight="1">
      <c r="B230" s="154"/>
      <c r="C230" s="155"/>
      <c r="D230" s="156" t="s">
        <v>67</v>
      </c>
      <c r="E230" s="168" t="s">
        <v>74</v>
      </c>
      <c r="F230" s="168" t="s">
        <v>384</v>
      </c>
      <c r="G230" s="155"/>
      <c r="H230" s="155"/>
      <c r="I230" s="158"/>
      <c r="J230" s="169">
        <f>BK230</f>
        <v>0</v>
      </c>
      <c r="K230" s="155"/>
      <c r="L230" s="160"/>
      <c r="M230" s="161"/>
      <c r="N230" s="162"/>
      <c r="O230" s="162"/>
      <c r="P230" s="163">
        <f>SUM(P231:P303)</f>
        <v>0</v>
      </c>
      <c r="Q230" s="162"/>
      <c r="R230" s="163">
        <f>SUM(R231:R303)</f>
        <v>56.260999999999996</v>
      </c>
      <c r="S230" s="162"/>
      <c r="T230" s="164">
        <f>SUM(T231:T303)</f>
        <v>0</v>
      </c>
      <c r="AR230" s="165" t="s">
        <v>74</v>
      </c>
      <c r="AT230" s="166" t="s">
        <v>67</v>
      </c>
      <c r="AU230" s="166" t="s">
        <v>74</v>
      </c>
      <c r="AY230" s="165" t="s">
        <v>120</v>
      </c>
      <c r="BK230" s="167">
        <f>SUM(BK231:BK303)</f>
        <v>0</v>
      </c>
    </row>
    <row r="231" spans="1:65" s="2" customFormat="1" ht="24.2" customHeight="1">
      <c r="A231" s="35"/>
      <c r="B231" s="36"/>
      <c r="C231" s="170" t="s">
        <v>284</v>
      </c>
      <c r="D231" s="170" t="s">
        <v>125</v>
      </c>
      <c r="E231" s="171" t="s">
        <v>385</v>
      </c>
      <c r="F231" s="172" t="s">
        <v>386</v>
      </c>
      <c r="G231" s="173" t="s">
        <v>161</v>
      </c>
      <c r="H231" s="174">
        <v>32.332999999999998</v>
      </c>
      <c r="I231" s="175"/>
      <c r="J231" s="176">
        <f>ROUND(I231*H231,2)</f>
        <v>0</v>
      </c>
      <c r="K231" s="172" t="s">
        <v>129</v>
      </c>
      <c r="L231" s="40"/>
      <c r="M231" s="177" t="s">
        <v>18</v>
      </c>
      <c r="N231" s="178" t="s">
        <v>39</v>
      </c>
      <c r="O231" s="65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1" t="s">
        <v>130</v>
      </c>
      <c r="AT231" s="181" t="s">
        <v>125</v>
      </c>
      <c r="AU231" s="181" t="s">
        <v>76</v>
      </c>
      <c r="AY231" s="18" t="s">
        <v>120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8" t="s">
        <v>74</v>
      </c>
      <c r="BK231" s="182">
        <f>ROUND(I231*H231,2)</f>
        <v>0</v>
      </c>
      <c r="BL231" s="18" t="s">
        <v>130</v>
      </c>
      <c r="BM231" s="181" t="s">
        <v>387</v>
      </c>
    </row>
    <row r="232" spans="1:65" s="2" customFormat="1">
      <c r="A232" s="35"/>
      <c r="B232" s="36"/>
      <c r="C232" s="37"/>
      <c r="D232" s="183" t="s">
        <v>131</v>
      </c>
      <c r="E232" s="37"/>
      <c r="F232" s="184" t="s">
        <v>388</v>
      </c>
      <c r="G232" s="37"/>
      <c r="H232" s="37"/>
      <c r="I232" s="185"/>
      <c r="J232" s="37"/>
      <c r="K232" s="37"/>
      <c r="L232" s="40"/>
      <c r="M232" s="186"/>
      <c r="N232" s="187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131</v>
      </c>
      <c r="AU232" s="18" t="s">
        <v>76</v>
      </c>
    </row>
    <row r="233" spans="1:65" s="13" customFormat="1">
      <c r="B233" s="188"/>
      <c r="C233" s="189"/>
      <c r="D233" s="190" t="s">
        <v>164</v>
      </c>
      <c r="E233" s="191" t="s">
        <v>18</v>
      </c>
      <c r="F233" s="192" t="s">
        <v>389</v>
      </c>
      <c r="G233" s="189"/>
      <c r="H233" s="193">
        <v>3.032</v>
      </c>
      <c r="I233" s="194"/>
      <c r="J233" s="189"/>
      <c r="K233" s="189"/>
      <c r="L233" s="195"/>
      <c r="M233" s="196"/>
      <c r="N233" s="197"/>
      <c r="O233" s="197"/>
      <c r="P233" s="197"/>
      <c r="Q233" s="197"/>
      <c r="R233" s="197"/>
      <c r="S233" s="197"/>
      <c r="T233" s="198"/>
      <c r="AT233" s="199" t="s">
        <v>164</v>
      </c>
      <c r="AU233" s="199" t="s">
        <v>76</v>
      </c>
      <c r="AV233" s="13" t="s">
        <v>76</v>
      </c>
      <c r="AW233" s="13" t="s">
        <v>30</v>
      </c>
      <c r="AX233" s="13" t="s">
        <v>68</v>
      </c>
      <c r="AY233" s="199" t="s">
        <v>120</v>
      </c>
    </row>
    <row r="234" spans="1:65" s="13" customFormat="1">
      <c r="B234" s="188"/>
      <c r="C234" s="189"/>
      <c r="D234" s="190" t="s">
        <v>164</v>
      </c>
      <c r="E234" s="191" t="s">
        <v>18</v>
      </c>
      <c r="F234" s="192" t="s">
        <v>390</v>
      </c>
      <c r="G234" s="189"/>
      <c r="H234" s="193">
        <v>8.3659999999999997</v>
      </c>
      <c r="I234" s="194"/>
      <c r="J234" s="189"/>
      <c r="K234" s="189"/>
      <c r="L234" s="195"/>
      <c r="M234" s="196"/>
      <c r="N234" s="197"/>
      <c r="O234" s="197"/>
      <c r="P234" s="197"/>
      <c r="Q234" s="197"/>
      <c r="R234" s="197"/>
      <c r="S234" s="197"/>
      <c r="T234" s="198"/>
      <c r="AT234" s="199" t="s">
        <v>164</v>
      </c>
      <c r="AU234" s="199" t="s">
        <v>76</v>
      </c>
      <c r="AV234" s="13" t="s">
        <v>76</v>
      </c>
      <c r="AW234" s="13" t="s">
        <v>30</v>
      </c>
      <c r="AX234" s="13" t="s">
        <v>68</v>
      </c>
      <c r="AY234" s="199" t="s">
        <v>120</v>
      </c>
    </row>
    <row r="235" spans="1:65" s="13" customFormat="1">
      <c r="B235" s="188"/>
      <c r="C235" s="189"/>
      <c r="D235" s="190" t="s">
        <v>164</v>
      </c>
      <c r="E235" s="191" t="s">
        <v>18</v>
      </c>
      <c r="F235" s="192" t="s">
        <v>391</v>
      </c>
      <c r="G235" s="189"/>
      <c r="H235" s="193">
        <v>1.5329999999999999</v>
      </c>
      <c r="I235" s="194"/>
      <c r="J235" s="189"/>
      <c r="K235" s="189"/>
      <c r="L235" s="195"/>
      <c r="M235" s="196"/>
      <c r="N235" s="197"/>
      <c r="O235" s="197"/>
      <c r="P235" s="197"/>
      <c r="Q235" s="197"/>
      <c r="R235" s="197"/>
      <c r="S235" s="197"/>
      <c r="T235" s="198"/>
      <c r="AT235" s="199" t="s">
        <v>164</v>
      </c>
      <c r="AU235" s="199" t="s">
        <v>76</v>
      </c>
      <c r="AV235" s="13" t="s">
        <v>76</v>
      </c>
      <c r="AW235" s="13" t="s">
        <v>30</v>
      </c>
      <c r="AX235" s="13" t="s">
        <v>68</v>
      </c>
      <c r="AY235" s="199" t="s">
        <v>120</v>
      </c>
    </row>
    <row r="236" spans="1:65" s="13" customFormat="1">
      <c r="B236" s="188"/>
      <c r="C236" s="189"/>
      <c r="D236" s="190" t="s">
        <v>164</v>
      </c>
      <c r="E236" s="191" t="s">
        <v>18</v>
      </c>
      <c r="F236" s="192" t="s">
        <v>392</v>
      </c>
      <c r="G236" s="189"/>
      <c r="H236" s="193">
        <v>3.7879999999999998</v>
      </c>
      <c r="I236" s="194"/>
      <c r="J236" s="189"/>
      <c r="K236" s="189"/>
      <c r="L236" s="195"/>
      <c r="M236" s="196"/>
      <c r="N236" s="197"/>
      <c r="O236" s="197"/>
      <c r="P236" s="197"/>
      <c r="Q236" s="197"/>
      <c r="R236" s="197"/>
      <c r="S236" s="197"/>
      <c r="T236" s="198"/>
      <c r="AT236" s="199" t="s">
        <v>164</v>
      </c>
      <c r="AU236" s="199" t="s">
        <v>76</v>
      </c>
      <c r="AV236" s="13" t="s">
        <v>76</v>
      </c>
      <c r="AW236" s="13" t="s">
        <v>30</v>
      </c>
      <c r="AX236" s="13" t="s">
        <v>68</v>
      </c>
      <c r="AY236" s="199" t="s">
        <v>120</v>
      </c>
    </row>
    <row r="237" spans="1:65" s="13" customFormat="1">
      <c r="B237" s="188"/>
      <c r="C237" s="189"/>
      <c r="D237" s="190" t="s">
        <v>164</v>
      </c>
      <c r="E237" s="191" t="s">
        <v>18</v>
      </c>
      <c r="F237" s="192" t="s">
        <v>393</v>
      </c>
      <c r="G237" s="189"/>
      <c r="H237" s="193">
        <v>0.38700000000000001</v>
      </c>
      <c r="I237" s="194"/>
      <c r="J237" s="189"/>
      <c r="K237" s="189"/>
      <c r="L237" s="195"/>
      <c r="M237" s="196"/>
      <c r="N237" s="197"/>
      <c r="O237" s="197"/>
      <c r="P237" s="197"/>
      <c r="Q237" s="197"/>
      <c r="R237" s="197"/>
      <c r="S237" s="197"/>
      <c r="T237" s="198"/>
      <c r="AT237" s="199" t="s">
        <v>164</v>
      </c>
      <c r="AU237" s="199" t="s">
        <v>76</v>
      </c>
      <c r="AV237" s="13" t="s">
        <v>76</v>
      </c>
      <c r="AW237" s="13" t="s">
        <v>30</v>
      </c>
      <c r="AX237" s="13" t="s">
        <v>68</v>
      </c>
      <c r="AY237" s="199" t="s">
        <v>120</v>
      </c>
    </row>
    <row r="238" spans="1:65" s="13" customFormat="1">
      <c r="B238" s="188"/>
      <c r="C238" s="189"/>
      <c r="D238" s="190" t="s">
        <v>164</v>
      </c>
      <c r="E238" s="191" t="s">
        <v>18</v>
      </c>
      <c r="F238" s="192" t="s">
        <v>394</v>
      </c>
      <c r="G238" s="189"/>
      <c r="H238" s="193">
        <v>2.93</v>
      </c>
      <c r="I238" s="194"/>
      <c r="J238" s="189"/>
      <c r="K238" s="189"/>
      <c r="L238" s="195"/>
      <c r="M238" s="196"/>
      <c r="N238" s="197"/>
      <c r="O238" s="197"/>
      <c r="P238" s="197"/>
      <c r="Q238" s="197"/>
      <c r="R238" s="197"/>
      <c r="S238" s="197"/>
      <c r="T238" s="198"/>
      <c r="AT238" s="199" t="s">
        <v>164</v>
      </c>
      <c r="AU238" s="199" t="s">
        <v>76</v>
      </c>
      <c r="AV238" s="13" t="s">
        <v>76</v>
      </c>
      <c r="AW238" s="13" t="s">
        <v>30</v>
      </c>
      <c r="AX238" s="13" t="s">
        <v>68</v>
      </c>
      <c r="AY238" s="199" t="s">
        <v>120</v>
      </c>
    </row>
    <row r="239" spans="1:65" s="13" customFormat="1">
      <c r="B239" s="188"/>
      <c r="C239" s="189"/>
      <c r="D239" s="190" t="s">
        <v>164</v>
      </c>
      <c r="E239" s="191" t="s">
        <v>18</v>
      </c>
      <c r="F239" s="192" t="s">
        <v>395</v>
      </c>
      <c r="G239" s="189"/>
      <c r="H239" s="193">
        <v>4.7</v>
      </c>
      <c r="I239" s="194"/>
      <c r="J239" s="189"/>
      <c r="K239" s="189"/>
      <c r="L239" s="195"/>
      <c r="M239" s="196"/>
      <c r="N239" s="197"/>
      <c r="O239" s="197"/>
      <c r="P239" s="197"/>
      <c r="Q239" s="197"/>
      <c r="R239" s="197"/>
      <c r="S239" s="197"/>
      <c r="T239" s="198"/>
      <c r="AT239" s="199" t="s">
        <v>164</v>
      </c>
      <c r="AU239" s="199" t="s">
        <v>76</v>
      </c>
      <c r="AV239" s="13" t="s">
        <v>76</v>
      </c>
      <c r="AW239" s="13" t="s">
        <v>30</v>
      </c>
      <c r="AX239" s="13" t="s">
        <v>68</v>
      </c>
      <c r="AY239" s="199" t="s">
        <v>120</v>
      </c>
    </row>
    <row r="240" spans="1:65" s="13" customFormat="1">
      <c r="B240" s="188"/>
      <c r="C240" s="189"/>
      <c r="D240" s="190" t="s">
        <v>164</v>
      </c>
      <c r="E240" s="191" t="s">
        <v>18</v>
      </c>
      <c r="F240" s="192" t="s">
        <v>396</v>
      </c>
      <c r="G240" s="189"/>
      <c r="H240" s="193">
        <v>0.73</v>
      </c>
      <c r="I240" s="194"/>
      <c r="J240" s="189"/>
      <c r="K240" s="189"/>
      <c r="L240" s="195"/>
      <c r="M240" s="196"/>
      <c r="N240" s="197"/>
      <c r="O240" s="197"/>
      <c r="P240" s="197"/>
      <c r="Q240" s="197"/>
      <c r="R240" s="197"/>
      <c r="S240" s="197"/>
      <c r="T240" s="198"/>
      <c r="AT240" s="199" t="s">
        <v>164</v>
      </c>
      <c r="AU240" s="199" t="s">
        <v>76</v>
      </c>
      <c r="AV240" s="13" t="s">
        <v>76</v>
      </c>
      <c r="AW240" s="13" t="s">
        <v>30</v>
      </c>
      <c r="AX240" s="13" t="s">
        <v>68</v>
      </c>
      <c r="AY240" s="199" t="s">
        <v>120</v>
      </c>
    </row>
    <row r="241" spans="1:65" s="13" customFormat="1">
      <c r="B241" s="188"/>
      <c r="C241" s="189"/>
      <c r="D241" s="190" t="s">
        <v>164</v>
      </c>
      <c r="E241" s="191" t="s">
        <v>18</v>
      </c>
      <c r="F241" s="192" t="s">
        <v>397</v>
      </c>
      <c r="G241" s="189"/>
      <c r="H241" s="193">
        <v>3.3260000000000001</v>
      </c>
      <c r="I241" s="194"/>
      <c r="J241" s="189"/>
      <c r="K241" s="189"/>
      <c r="L241" s="195"/>
      <c r="M241" s="196"/>
      <c r="N241" s="197"/>
      <c r="O241" s="197"/>
      <c r="P241" s="197"/>
      <c r="Q241" s="197"/>
      <c r="R241" s="197"/>
      <c r="S241" s="197"/>
      <c r="T241" s="198"/>
      <c r="AT241" s="199" t="s">
        <v>164</v>
      </c>
      <c r="AU241" s="199" t="s">
        <v>76</v>
      </c>
      <c r="AV241" s="13" t="s">
        <v>76</v>
      </c>
      <c r="AW241" s="13" t="s">
        <v>30</v>
      </c>
      <c r="AX241" s="13" t="s">
        <v>68</v>
      </c>
      <c r="AY241" s="199" t="s">
        <v>120</v>
      </c>
    </row>
    <row r="242" spans="1:65" s="13" customFormat="1">
      <c r="B242" s="188"/>
      <c r="C242" s="189"/>
      <c r="D242" s="190" t="s">
        <v>164</v>
      </c>
      <c r="E242" s="191" t="s">
        <v>18</v>
      </c>
      <c r="F242" s="192" t="s">
        <v>398</v>
      </c>
      <c r="G242" s="189"/>
      <c r="H242" s="193">
        <v>0.86599999999999999</v>
      </c>
      <c r="I242" s="194"/>
      <c r="J242" s="189"/>
      <c r="K242" s="189"/>
      <c r="L242" s="195"/>
      <c r="M242" s="196"/>
      <c r="N242" s="197"/>
      <c r="O242" s="197"/>
      <c r="P242" s="197"/>
      <c r="Q242" s="197"/>
      <c r="R242" s="197"/>
      <c r="S242" s="197"/>
      <c r="T242" s="198"/>
      <c r="AT242" s="199" t="s">
        <v>164</v>
      </c>
      <c r="AU242" s="199" t="s">
        <v>76</v>
      </c>
      <c r="AV242" s="13" t="s">
        <v>76</v>
      </c>
      <c r="AW242" s="13" t="s">
        <v>30</v>
      </c>
      <c r="AX242" s="13" t="s">
        <v>68</v>
      </c>
      <c r="AY242" s="199" t="s">
        <v>120</v>
      </c>
    </row>
    <row r="243" spans="1:65" s="13" customFormat="1">
      <c r="B243" s="188"/>
      <c r="C243" s="189"/>
      <c r="D243" s="190" t="s">
        <v>164</v>
      </c>
      <c r="E243" s="191" t="s">
        <v>18</v>
      </c>
      <c r="F243" s="192" t="s">
        <v>399</v>
      </c>
      <c r="G243" s="189"/>
      <c r="H243" s="193">
        <v>0.312</v>
      </c>
      <c r="I243" s="194"/>
      <c r="J243" s="189"/>
      <c r="K243" s="189"/>
      <c r="L243" s="195"/>
      <c r="M243" s="196"/>
      <c r="N243" s="197"/>
      <c r="O243" s="197"/>
      <c r="P243" s="197"/>
      <c r="Q243" s="197"/>
      <c r="R243" s="197"/>
      <c r="S243" s="197"/>
      <c r="T243" s="198"/>
      <c r="AT243" s="199" t="s">
        <v>164</v>
      </c>
      <c r="AU243" s="199" t="s">
        <v>76</v>
      </c>
      <c r="AV243" s="13" t="s">
        <v>76</v>
      </c>
      <c r="AW243" s="13" t="s">
        <v>30</v>
      </c>
      <c r="AX243" s="13" t="s">
        <v>68</v>
      </c>
      <c r="AY243" s="199" t="s">
        <v>120</v>
      </c>
    </row>
    <row r="244" spans="1:65" s="13" customFormat="1">
      <c r="B244" s="188"/>
      <c r="C244" s="189"/>
      <c r="D244" s="190" t="s">
        <v>164</v>
      </c>
      <c r="E244" s="191" t="s">
        <v>18</v>
      </c>
      <c r="F244" s="192" t="s">
        <v>400</v>
      </c>
      <c r="G244" s="189"/>
      <c r="H244" s="193">
        <v>1.04</v>
      </c>
      <c r="I244" s="194"/>
      <c r="J244" s="189"/>
      <c r="K244" s="189"/>
      <c r="L244" s="195"/>
      <c r="M244" s="196"/>
      <c r="N244" s="197"/>
      <c r="O244" s="197"/>
      <c r="P244" s="197"/>
      <c r="Q244" s="197"/>
      <c r="R244" s="197"/>
      <c r="S244" s="197"/>
      <c r="T244" s="198"/>
      <c r="AT244" s="199" t="s">
        <v>164</v>
      </c>
      <c r="AU244" s="199" t="s">
        <v>76</v>
      </c>
      <c r="AV244" s="13" t="s">
        <v>76</v>
      </c>
      <c r="AW244" s="13" t="s">
        <v>30</v>
      </c>
      <c r="AX244" s="13" t="s">
        <v>68</v>
      </c>
      <c r="AY244" s="199" t="s">
        <v>120</v>
      </c>
    </row>
    <row r="245" spans="1:65" s="15" customFormat="1">
      <c r="B245" s="221"/>
      <c r="C245" s="222"/>
      <c r="D245" s="190" t="s">
        <v>164</v>
      </c>
      <c r="E245" s="223" t="s">
        <v>18</v>
      </c>
      <c r="F245" s="224" t="s">
        <v>401</v>
      </c>
      <c r="G245" s="222"/>
      <c r="H245" s="223" t="s">
        <v>18</v>
      </c>
      <c r="I245" s="225"/>
      <c r="J245" s="222"/>
      <c r="K245" s="222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164</v>
      </c>
      <c r="AU245" s="230" t="s">
        <v>76</v>
      </c>
      <c r="AV245" s="15" t="s">
        <v>74</v>
      </c>
      <c r="AW245" s="15" t="s">
        <v>30</v>
      </c>
      <c r="AX245" s="15" t="s">
        <v>68</v>
      </c>
      <c r="AY245" s="230" t="s">
        <v>120</v>
      </c>
    </row>
    <row r="246" spans="1:65" s="13" customFormat="1">
      <c r="B246" s="188"/>
      <c r="C246" s="189"/>
      <c r="D246" s="190" t="s">
        <v>164</v>
      </c>
      <c r="E246" s="191" t="s">
        <v>18</v>
      </c>
      <c r="F246" s="192" t="s">
        <v>402</v>
      </c>
      <c r="G246" s="189"/>
      <c r="H246" s="193">
        <v>1.323</v>
      </c>
      <c r="I246" s="194"/>
      <c r="J246" s="189"/>
      <c r="K246" s="189"/>
      <c r="L246" s="195"/>
      <c r="M246" s="196"/>
      <c r="N246" s="197"/>
      <c r="O246" s="197"/>
      <c r="P246" s="197"/>
      <c r="Q246" s="197"/>
      <c r="R246" s="197"/>
      <c r="S246" s="197"/>
      <c r="T246" s="198"/>
      <c r="AT246" s="199" t="s">
        <v>164</v>
      </c>
      <c r="AU246" s="199" t="s">
        <v>76</v>
      </c>
      <c r="AV246" s="13" t="s">
        <v>76</v>
      </c>
      <c r="AW246" s="13" t="s">
        <v>30</v>
      </c>
      <c r="AX246" s="13" t="s">
        <v>68</v>
      </c>
      <c r="AY246" s="199" t="s">
        <v>120</v>
      </c>
    </row>
    <row r="247" spans="1:65" s="14" customFormat="1">
      <c r="B247" s="200"/>
      <c r="C247" s="201"/>
      <c r="D247" s="190" t="s">
        <v>164</v>
      </c>
      <c r="E247" s="202" t="s">
        <v>18</v>
      </c>
      <c r="F247" s="203" t="s">
        <v>166</v>
      </c>
      <c r="G247" s="201"/>
      <c r="H247" s="204">
        <v>32.332999999999998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164</v>
      </c>
      <c r="AU247" s="210" t="s">
        <v>76</v>
      </c>
      <c r="AV247" s="14" t="s">
        <v>130</v>
      </c>
      <c r="AW247" s="14" t="s">
        <v>30</v>
      </c>
      <c r="AX247" s="14" t="s">
        <v>74</v>
      </c>
      <c r="AY247" s="210" t="s">
        <v>120</v>
      </c>
    </row>
    <row r="248" spans="1:65" s="2" customFormat="1" ht="33" customHeight="1">
      <c r="A248" s="35"/>
      <c r="B248" s="36"/>
      <c r="C248" s="170" t="s">
        <v>403</v>
      </c>
      <c r="D248" s="170" t="s">
        <v>125</v>
      </c>
      <c r="E248" s="171" t="s">
        <v>404</v>
      </c>
      <c r="F248" s="172" t="s">
        <v>405</v>
      </c>
      <c r="G248" s="173" t="s">
        <v>161</v>
      </c>
      <c r="H248" s="174">
        <v>32.332999999999998</v>
      </c>
      <c r="I248" s="175"/>
      <c r="J248" s="176">
        <f>ROUND(I248*H248,2)</f>
        <v>0</v>
      </c>
      <c r="K248" s="172" t="s">
        <v>129</v>
      </c>
      <c r="L248" s="40"/>
      <c r="M248" s="177" t="s">
        <v>18</v>
      </c>
      <c r="N248" s="178" t="s">
        <v>39</v>
      </c>
      <c r="O248" s="65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1" t="s">
        <v>130</v>
      </c>
      <c r="AT248" s="181" t="s">
        <v>125</v>
      </c>
      <c r="AU248" s="181" t="s">
        <v>76</v>
      </c>
      <c r="AY248" s="18" t="s">
        <v>120</v>
      </c>
      <c r="BE248" s="182">
        <f>IF(N248="základní",J248,0)</f>
        <v>0</v>
      </c>
      <c r="BF248" s="182">
        <f>IF(N248="snížená",J248,0)</f>
        <v>0</v>
      </c>
      <c r="BG248" s="182">
        <f>IF(N248="zákl. přenesená",J248,0)</f>
        <v>0</v>
      </c>
      <c r="BH248" s="182">
        <f>IF(N248="sníž. přenesená",J248,0)</f>
        <v>0</v>
      </c>
      <c r="BI248" s="182">
        <f>IF(N248="nulová",J248,0)</f>
        <v>0</v>
      </c>
      <c r="BJ248" s="18" t="s">
        <v>74</v>
      </c>
      <c r="BK248" s="182">
        <f>ROUND(I248*H248,2)</f>
        <v>0</v>
      </c>
      <c r="BL248" s="18" t="s">
        <v>130</v>
      </c>
      <c r="BM248" s="181" t="s">
        <v>406</v>
      </c>
    </row>
    <row r="249" spans="1:65" s="2" customFormat="1">
      <c r="A249" s="35"/>
      <c r="B249" s="36"/>
      <c r="C249" s="37"/>
      <c r="D249" s="183" t="s">
        <v>131</v>
      </c>
      <c r="E249" s="37"/>
      <c r="F249" s="184" t="s">
        <v>407</v>
      </c>
      <c r="G249" s="37"/>
      <c r="H249" s="37"/>
      <c r="I249" s="185"/>
      <c r="J249" s="37"/>
      <c r="K249" s="37"/>
      <c r="L249" s="40"/>
      <c r="M249" s="186"/>
      <c r="N249" s="187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131</v>
      </c>
      <c r="AU249" s="18" t="s">
        <v>76</v>
      </c>
    </row>
    <row r="250" spans="1:65" s="2" customFormat="1" ht="33" customHeight="1">
      <c r="A250" s="35"/>
      <c r="B250" s="36"/>
      <c r="C250" s="170" t="s">
        <v>288</v>
      </c>
      <c r="D250" s="170" t="s">
        <v>125</v>
      </c>
      <c r="E250" s="171" t="s">
        <v>408</v>
      </c>
      <c r="F250" s="172" t="s">
        <v>409</v>
      </c>
      <c r="G250" s="173" t="s">
        <v>161</v>
      </c>
      <c r="H250" s="174">
        <v>161.66499999999999</v>
      </c>
      <c r="I250" s="175"/>
      <c r="J250" s="176">
        <f>ROUND(I250*H250,2)</f>
        <v>0</v>
      </c>
      <c r="K250" s="172" t="s">
        <v>129</v>
      </c>
      <c r="L250" s="40"/>
      <c r="M250" s="177" t="s">
        <v>18</v>
      </c>
      <c r="N250" s="178" t="s">
        <v>39</v>
      </c>
      <c r="O250" s="65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1" t="s">
        <v>130</v>
      </c>
      <c r="AT250" s="181" t="s">
        <v>125</v>
      </c>
      <c r="AU250" s="181" t="s">
        <v>76</v>
      </c>
      <c r="AY250" s="18" t="s">
        <v>120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8" t="s">
        <v>74</v>
      </c>
      <c r="BK250" s="182">
        <f>ROUND(I250*H250,2)</f>
        <v>0</v>
      </c>
      <c r="BL250" s="18" t="s">
        <v>130</v>
      </c>
      <c r="BM250" s="181" t="s">
        <v>171</v>
      </c>
    </row>
    <row r="251" spans="1:65" s="2" customFormat="1">
      <c r="A251" s="35"/>
      <c r="B251" s="36"/>
      <c r="C251" s="37"/>
      <c r="D251" s="183" t="s">
        <v>131</v>
      </c>
      <c r="E251" s="37"/>
      <c r="F251" s="184" t="s">
        <v>410</v>
      </c>
      <c r="G251" s="37"/>
      <c r="H251" s="37"/>
      <c r="I251" s="185"/>
      <c r="J251" s="37"/>
      <c r="K251" s="37"/>
      <c r="L251" s="40"/>
      <c r="M251" s="186"/>
      <c r="N251" s="187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131</v>
      </c>
      <c r="AU251" s="18" t="s">
        <v>76</v>
      </c>
    </row>
    <row r="252" spans="1:65" s="13" customFormat="1">
      <c r="B252" s="188"/>
      <c r="C252" s="189"/>
      <c r="D252" s="190" t="s">
        <v>164</v>
      </c>
      <c r="E252" s="191" t="s">
        <v>18</v>
      </c>
      <c r="F252" s="192" t="s">
        <v>411</v>
      </c>
      <c r="G252" s="189"/>
      <c r="H252" s="193">
        <v>161.66499999999999</v>
      </c>
      <c r="I252" s="194"/>
      <c r="J252" s="189"/>
      <c r="K252" s="189"/>
      <c r="L252" s="195"/>
      <c r="M252" s="196"/>
      <c r="N252" s="197"/>
      <c r="O252" s="197"/>
      <c r="P252" s="197"/>
      <c r="Q252" s="197"/>
      <c r="R252" s="197"/>
      <c r="S252" s="197"/>
      <c r="T252" s="198"/>
      <c r="AT252" s="199" t="s">
        <v>164</v>
      </c>
      <c r="AU252" s="199" t="s">
        <v>76</v>
      </c>
      <c r="AV252" s="13" t="s">
        <v>76</v>
      </c>
      <c r="AW252" s="13" t="s">
        <v>30</v>
      </c>
      <c r="AX252" s="13" t="s">
        <v>68</v>
      </c>
      <c r="AY252" s="199" t="s">
        <v>120</v>
      </c>
    </row>
    <row r="253" spans="1:65" s="14" customFormat="1">
      <c r="B253" s="200"/>
      <c r="C253" s="201"/>
      <c r="D253" s="190" t="s">
        <v>164</v>
      </c>
      <c r="E253" s="202" t="s">
        <v>18</v>
      </c>
      <c r="F253" s="203" t="s">
        <v>166</v>
      </c>
      <c r="G253" s="201"/>
      <c r="H253" s="204">
        <v>161.66499999999999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164</v>
      </c>
      <c r="AU253" s="210" t="s">
        <v>76</v>
      </c>
      <c r="AV253" s="14" t="s">
        <v>130</v>
      </c>
      <c r="AW253" s="14" t="s">
        <v>30</v>
      </c>
      <c r="AX253" s="14" t="s">
        <v>74</v>
      </c>
      <c r="AY253" s="210" t="s">
        <v>120</v>
      </c>
    </row>
    <row r="254" spans="1:65" s="2" customFormat="1" ht="24.2" customHeight="1">
      <c r="A254" s="35"/>
      <c r="B254" s="36"/>
      <c r="C254" s="170" t="s">
        <v>412</v>
      </c>
      <c r="D254" s="170" t="s">
        <v>125</v>
      </c>
      <c r="E254" s="171" t="s">
        <v>413</v>
      </c>
      <c r="F254" s="172" t="s">
        <v>414</v>
      </c>
      <c r="G254" s="173" t="s">
        <v>161</v>
      </c>
      <c r="H254" s="174">
        <v>32.332999999999998</v>
      </c>
      <c r="I254" s="175"/>
      <c r="J254" s="176">
        <f>ROUND(I254*H254,2)</f>
        <v>0</v>
      </c>
      <c r="K254" s="172" t="s">
        <v>129</v>
      </c>
      <c r="L254" s="40"/>
      <c r="M254" s="177" t="s">
        <v>18</v>
      </c>
      <c r="N254" s="178" t="s">
        <v>39</v>
      </c>
      <c r="O254" s="65"/>
      <c r="P254" s="179">
        <f>O254*H254</f>
        <v>0</v>
      </c>
      <c r="Q254" s="179">
        <v>0</v>
      </c>
      <c r="R254" s="179">
        <f>Q254*H254</f>
        <v>0</v>
      </c>
      <c r="S254" s="179">
        <v>0</v>
      </c>
      <c r="T254" s="18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1" t="s">
        <v>130</v>
      </c>
      <c r="AT254" s="181" t="s">
        <v>125</v>
      </c>
      <c r="AU254" s="181" t="s">
        <v>76</v>
      </c>
      <c r="AY254" s="18" t="s">
        <v>120</v>
      </c>
      <c r="BE254" s="182">
        <f>IF(N254="základní",J254,0)</f>
        <v>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8" t="s">
        <v>74</v>
      </c>
      <c r="BK254" s="182">
        <f>ROUND(I254*H254,2)</f>
        <v>0</v>
      </c>
      <c r="BL254" s="18" t="s">
        <v>130</v>
      </c>
      <c r="BM254" s="181" t="s">
        <v>189</v>
      </c>
    </row>
    <row r="255" spans="1:65" s="2" customFormat="1">
      <c r="A255" s="35"/>
      <c r="B255" s="36"/>
      <c r="C255" s="37"/>
      <c r="D255" s="183" t="s">
        <v>131</v>
      </c>
      <c r="E255" s="37"/>
      <c r="F255" s="184" t="s">
        <v>415</v>
      </c>
      <c r="G255" s="37"/>
      <c r="H255" s="37"/>
      <c r="I255" s="185"/>
      <c r="J255" s="37"/>
      <c r="K255" s="37"/>
      <c r="L255" s="40"/>
      <c r="M255" s="186"/>
      <c r="N255" s="187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131</v>
      </c>
      <c r="AU255" s="18" t="s">
        <v>76</v>
      </c>
    </row>
    <row r="256" spans="1:65" s="2" customFormat="1" ht="37.9" customHeight="1">
      <c r="A256" s="35"/>
      <c r="B256" s="36"/>
      <c r="C256" s="170" t="s">
        <v>293</v>
      </c>
      <c r="D256" s="170" t="s">
        <v>125</v>
      </c>
      <c r="E256" s="171" t="s">
        <v>416</v>
      </c>
      <c r="F256" s="172" t="s">
        <v>417</v>
      </c>
      <c r="G256" s="173" t="s">
        <v>161</v>
      </c>
      <c r="H256" s="174">
        <v>32.332999999999998</v>
      </c>
      <c r="I256" s="175"/>
      <c r="J256" s="176">
        <f>ROUND(I256*H256,2)</f>
        <v>0</v>
      </c>
      <c r="K256" s="172" t="s">
        <v>129</v>
      </c>
      <c r="L256" s="40"/>
      <c r="M256" s="177" t="s">
        <v>18</v>
      </c>
      <c r="N256" s="178" t="s">
        <v>39</v>
      </c>
      <c r="O256" s="65"/>
      <c r="P256" s="179">
        <f>O256*H256</f>
        <v>0</v>
      </c>
      <c r="Q256" s="179">
        <v>0</v>
      </c>
      <c r="R256" s="179">
        <f>Q256*H256</f>
        <v>0</v>
      </c>
      <c r="S256" s="179">
        <v>0</v>
      </c>
      <c r="T256" s="18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1" t="s">
        <v>130</v>
      </c>
      <c r="AT256" s="181" t="s">
        <v>125</v>
      </c>
      <c r="AU256" s="181" t="s">
        <v>76</v>
      </c>
      <c r="AY256" s="18" t="s">
        <v>120</v>
      </c>
      <c r="BE256" s="182">
        <f>IF(N256="základní",J256,0)</f>
        <v>0</v>
      </c>
      <c r="BF256" s="182">
        <f>IF(N256="snížená",J256,0)</f>
        <v>0</v>
      </c>
      <c r="BG256" s="182">
        <f>IF(N256="zákl. přenesená",J256,0)</f>
        <v>0</v>
      </c>
      <c r="BH256" s="182">
        <f>IF(N256="sníž. přenesená",J256,0)</f>
        <v>0</v>
      </c>
      <c r="BI256" s="182">
        <f>IF(N256="nulová",J256,0)</f>
        <v>0</v>
      </c>
      <c r="BJ256" s="18" t="s">
        <v>74</v>
      </c>
      <c r="BK256" s="182">
        <f>ROUND(I256*H256,2)</f>
        <v>0</v>
      </c>
      <c r="BL256" s="18" t="s">
        <v>130</v>
      </c>
      <c r="BM256" s="181" t="s">
        <v>418</v>
      </c>
    </row>
    <row r="257" spans="1:65" s="2" customFormat="1">
      <c r="A257" s="35"/>
      <c r="B257" s="36"/>
      <c r="C257" s="37"/>
      <c r="D257" s="183" t="s">
        <v>131</v>
      </c>
      <c r="E257" s="37"/>
      <c r="F257" s="184" t="s">
        <v>419</v>
      </c>
      <c r="G257" s="37"/>
      <c r="H257" s="37"/>
      <c r="I257" s="185"/>
      <c r="J257" s="37"/>
      <c r="K257" s="37"/>
      <c r="L257" s="40"/>
      <c r="M257" s="186"/>
      <c r="N257" s="187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131</v>
      </c>
      <c r="AU257" s="18" t="s">
        <v>76</v>
      </c>
    </row>
    <row r="258" spans="1:65" s="2" customFormat="1" ht="24.2" customHeight="1">
      <c r="A258" s="35"/>
      <c r="B258" s="36"/>
      <c r="C258" s="170" t="s">
        <v>420</v>
      </c>
      <c r="D258" s="170" t="s">
        <v>125</v>
      </c>
      <c r="E258" s="171" t="s">
        <v>421</v>
      </c>
      <c r="F258" s="172" t="s">
        <v>422</v>
      </c>
      <c r="G258" s="173" t="s">
        <v>236</v>
      </c>
      <c r="H258" s="174">
        <v>51.732999999999997</v>
      </c>
      <c r="I258" s="175"/>
      <c r="J258" s="176">
        <f>ROUND(I258*H258,2)</f>
        <v>0</v>
      </c>
      <c r="K258" s="172" t="s">
        <v>129</v>
      </c>
      <c r="L258" s="40"/>
      <c r="M258" s="177" t="s">
        <v>18</v>
      </c>
      <c r="N258" s="178" t="s">
        <v>39</v>
      </c>
      <c r="O258" s="65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1" t="s">
        <v>130</v>
      </c>
      <c r="AT258" s="181" t="s">
        <v>125</v>
      </c>
      <c r="AU258" s="181" t="s">
        <v>76</v>
      </c>
      <c r="AY258" s="18" t="s">
        <v>120</v>
      </c>
      <c r="BE258" s="182">
        <f>IF(N258="základní",J258,0)</f>
        <v>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18" t="s">
        <v>74</v>
      </c>
      <c r="BK258" s="182">
        <f>ROUND(I258*H258,2)</f>
        <v>0</v>
      </c>
      <c r="BL258" s="18" t="s">
        <v>130</v>
      </c>
      <c r="BM258" s="181" t="s">
        <v>423</v>
      </c>
    </row>
    <row r="259" spans="1:65" s="2" customFormat="1">
      <c r="A259" s="35"/>
      <c r="B259" s="36"/>
      <c r="C259" s="37"/>
      <c r="D259" s="183" t="s">
        <v>131</v>
      </c>
      <c r="E259" s="37"/>
      <c r="F259" s="184" t="s">
        <v>424</v>
      </c>
      <c r="G259" s="37"/>
      <c r="H259" s="37"/>
      <c r="I259" s="185"/>
      <c r="J259" s="37"/>
      <c r="K259" s="37"/>
      <c r="L259" s="40"/>
      <c r="M259" s="186"/>
      <c r="N259" s="187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131</v>
      </c>
      <c r="AU259" s="18" t="s">
        <v>76</v>
      </c>
    </row>
    <row r="260" spans="1:65" s="13" customFormat="1">
      <c r="B260" s="188"/>
      <c r="C260" s="189"/>
      <c r="D260" s="190" t="s">
        <v>164</v>
      </c>
      <c r="E260" s="191" t="s">
        <v>18</v>
      </c>
      <c r="F260" s="192" t="s">
        <v>425</v>
      </c>
      <c r="G260" s="189"/>
      <c r="H260" s="193">
        <v>51.732999999999997</v>
      </c>
      <c r="I260" s="194"/>
      <c r="J260" s="189"/>
      <c r="K260" s="189"/>
      <c r="L260" s="195"/>
      <c r="M260" s="196"/>
      <c r="N260" s="197"/>
      <c r="O260" s="197"/>
      <c r="P260" s="197"/>
      <c r="Q260" s="197"/>
      <c r="R260" s="197"/>
      <c r="S260" s="197"/>
      <c r="T260" s="198"/>
      <c r="AT260" s="199" t="s">
        <v>164</v>
      </c>
      <c r="AU260" s="199" t="s">
        <v>76</v>
      </c>
      <c r="AV260" s="13" t="s">
        <v>76</v>
      </c>
      <c r="AW260" s="13" t="s">
        <v>30</v>
      </c>
      <c r="AX260" s="13" t="s">
        <v>68</v>
      </c>
      <c r="AY260" s="199" t="s">
        <v>120</v>
      </c>
    </row>
    <row r="261" spans="1:65" s="14" customFormat="1">
      <c r="B261" s="200"/>
      <c r="C261" s="201"/>
      <c r="D261" s="190" t="s">
        <v>164</v>
      </c>
      <c r="E261" s="202" t="s">
        <v>18</v>
      </c>
      <c r="F261" s="203" t="s">
        <v>166</v>
      </c>
      <c r="G261" s="201"/>
      <c r="H261" s="204">
        <v>51.732999999999997</v>
      </c>
      <c r="I261" s="205"/>
      <c r="J261" s="201"/>
      <c r="K261" s="201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164</v>
      </c>
      <c r="AU261" s="210" t="s">
        <v>76</v>
      </c>
      <c r="AV261" s="14" t="s">
        <v>130</v>
      </c>
      <c r="AW261" s="14" t="s">
        <v>30</v>
      </c>
      <c r="AX261" s="14" t="s">
        <v>74</v>
      </c>
      <c r="AY261" s="210" t="s">
        <v>120</v>
      </c>
    </row>
    <row r="262" spans="1:65" s="2" customFormat="1" ht="24.2" customHeight="1">
      <c r="A262" s="35"/>
      <c r="B262" s="36"/>
      <c r="C262" s="170" t="s">
        <v>296</v>
      </c>
      <c r="D262" s="170" t="s">
        <v>125</v>
      </c>
      <c r="E262" s="171" t="s">
        <v>426</v>
      </c>
      <c r="F262" s="172" t="s">
        <v>427</v>
      </c>
      <c r="G262" s="173" t="s">
        <v>161</v>
      </c>
      <c r="H262" s="174">
        <v>32.332999999999998</v>
      </c>
      <c r="I262" s="175"/>
      <c r="J262" s="176">
        <f>ROUND(I262*H262,2)</f>
        <v>0</v>
      </c>
      <c r="K262" s="172" t="s">
        <v>129</v>
      </c>
      <c r="L262" s="40"/>
      <c r="M262" s="177" t="s">
        <v>18</v>
      </c>
      <c r="N262" s="178" t="s">
        <v>39</v>
      </c>
      <c r="O262" s="65"/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1" t="s">
        <v>130</v>
      </c>
      <c r="AT262" s="181" t="s">
        <v>125</v>
      </c>
      <c r="AU262" s="181" t="s">
        <v>76</v>
      </c>
      <c r="AY262" s="18" t="s">
        <v>120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8" t="s">
        <v>74</v>
      </c>
      <c r="BK262" s="182">
        <f>ROUND(I262*H262,2)</f>
        <v>0</v>
      </c>
      <c r="BL262" s="18" t="s">
        <v>130</v>
      </c>
      <c r="BM262" s="181" t="s">
        <v>428</v>
      </c>
    </row>
    <row r="263" spans="1:65" s="2" customFormat="1">
      <c r="A263" s="35"/>
      <c r="B263" s="36"/>
      <c r="C263" s="37"/>
      <c r="D263" s="183" t="s">
        <v>131</v>
      </c>
      <c r="E263" s="37"/>
      <c r="F263" s="184" t="s">
        <v>429</v>
      </c>
      <c r="G263" s="37"/>
      <c r="H263" s="37"/>
      <c r="I263" s="185"/>
      <c r="J263" s="37"/>
      <c r="K263" s="37"/>
      <c r="L263" s="40"/>
      <c r="M263" s="186"/>
      <c r="N263" s="187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131</v>
      </c>
      <c r="AU263" s="18" t="s">
        <v>76</v>
      </c>
    </row>
    <row r="264" spans="1:65" s="2" customFormat="1" ht="24.2" customHeight="1">
      <c r="A264" s="35"/>
      <c r="B264" s="36"/>
      <c r="C264" s="170" t="s">
        <v>430</v>
      </c>
      <c r="D264" s="170" t="s">
        <v>125</v>
      </c>
      <c r="E264" s="171" t="s">
        <v>431</v>
      </c>
      <c r="F264" s="172" t="s">
        <v>432</v>
      </c>
      <c r="G264" s="173" t="s">
        <v>161</v>
      </c>
      <c r="H264" s="174">
        <v>16.007000000000001</v>
      </c>
      <c r="I264" s="175"/>
      <c r="J264" s="176">
        <f>ROUND(I264*H264,2)</f>
        <v>0</v>
      </c>
      <c r="K264" s="172" t="s">
        <v>129</v>
      </c>
      <c r="L264" s="40"/>
      <c r="M264" s="177" t="s">
        <v>18</v>
      </c>
      <c r="N264" s="178" t="s">
        <v>39</v>
      </c>
      <c r="O264" s="65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1" t="s">
        <v>130</v>
      </c>
      <c r="AT264" s="181" t="s">
        <v>125</v>
      </c>
      <c r="AU264" s="181" t="s">
        <v>76</v>
      </c>
      <c r="AY264" s="18" t="s">
        <v>120</v>
      </c>
      <c r="BE264" s="182">
        <f>IF(N264="základní",J264,0)</f>
        <v>0</v>
      </c>
      <c r="BF264" s="182">
        <f>IF(N264="snížená",J264,0)</f>
        <v>0</v>
      </c>
      <c r="BG264" s="182">
        <f>IF(N264="zákl. přenesená",J264,0)</f>
        <v>0</v>
      </c>
      <c r="BH264" s="182">
        <f>IF(N264="sníž. přenesená",J264,0)</f>
        <v>0</v>
      </c>
      <c r="BI264" s="182">
        <f>IF(N264="nulová",J264,0)</f>
        <v>0</v>
      </c>
      <c r="BJ264" s="18" t="s">
        <v>74</v>
      </c>
      <c r="BK264" s="182">
        <f>ROUND(I264*H264,2)</f>
        <v>0</v>
      </c>
      <c r="BL264" s="18" t="s">
        <v>130</v>
      </c>
      <c r="BM264" s="181" t="s">
        <v>433</v>
      </c>
    </row>
    <row r="265" spans="1:65" s="2" customFormat="1">
      <c r="A265" s="35"/>
      <c r="B265" s="36"/>
      <c r="C265" s="37"/>
      <c r="D265" s="183" t="s">
        <v>131</v>
      </c>
      <c r="E265" s="37"/>
      <c r="F265" s="184" t="s">
        <v>434</v>
      </c>
      <c r="G265" s="37"/>
      <c r="H265" s="37"/>
      <c r="I265" s="185"/>
      <c r="J265" s="37"/>
      <c r="K265" s="37"/>
      <c r="L265" s="40"/>
      <c r="M265" s="186"/>
      <c r="N265" s="187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131</v>
      </c>
      <c r="AU265" s="18" t="s">
        <v>76</v>
      </c>
    </row>
    <row r="266" spans="1:65" s="13" customFormat="1">
      <c r="B266" s="188"/>
      <c r="C266" s="189"/>
      <c r="D266" s="190" t="s">
        <v>164</v>
      </c>
      <c r="E266" s="191" t="s">
        <v>18</v>
      </c>
      <c r="F266" s="192" t="s">
        <v>435</v>
      </c>
      <c r="G266" s="189"/>
      <c r="H266" s="193">
        <v>2.3119999999999998</v>
      </c>
      <c r="I266" s="194"/>
      <c r="J266" s="189"/>
      <c r="K266" s="189"/>
      <c r="L266" s="195"/>
      <c r="M266" s="196"/>
      <c r="N266" s="197"/>
      <c r="O266" s="197"/>
      <c r="P266" s="197"/>
      <c r="Q266" s="197"/>
      <c r="R266" s="197"/>
      <c r="S266" s="197"/>
      <c r="T266" s="198"/>
      <c r="AT266" s="199" t="s">
        <v>164</v>
      </c>
      <c r="AU266" s="199" t="s">
        <v>76</v>
      </c>
      <c r="AV266" s="13" t="s">
        <v>76</v>
      </c>
      <c r="AW266" s="13" t="s">
        <v>30</v>
      </c>
      <c r="AX266" s="13" t="s">
        <v>68</v>
      </c>
      <c r="AY266" s="199" t="s">
        <v>120</v>
      </c>
    </row>
    <row r="267" spans="1:65" s="13" customFormat="1">
      <c r="B267" s="188"/>
      <c r="C267" s="189"/>
      <c r="D267" s="190" t="s">
        <v>164</v>
      </c>
      <c r="E267" s="191" t="s">
        <v>18</v>
      </c>
      <c r="F267" s="192" t="s">
        <v>436</v>
      </c>
      <c r="G267" s="189"/>
      <c r="H267" s="193">
        <v>5.3419999999999996</v>
      </c>
      <c r="I267" s="194"/>
      <c r="J267" s="189"/>
      <c r="K267" s="189"/>
      <c r="L267" s="195"/>
      <c r="M267" s="196"/>
      <c r="N267" s="197"/>
      <c r="O267" s="197"/>
      <c r="P267" s="197"/>
      <c r="Q267" s="197"/>
      <c r="R267" s="197"/>
      <c r="S267" s="197"/>
      <c r="T267" s="198"/>
      <c r="AT267" s="199" t="s">
        <v>164</v>
      </c>
      <c r="AU267" s="199" t="s">
        <v>76</v>
      </c>
      <c r="AV267" s="13" t="s">
        <v>76</v>
      </c>
      <c r="AW267" s="13" t="s">
        <v>30</v>
      </c>
      <c r="AX267" s="13" t="s">
        <v>68</v>
      </c>
      <c r="AY267" s="199" t="s">
        <v>120</v>
      </c>
    </row>
    <row r="268" spans="1:65" s="13" customFormat="1">
      <c r="B268" s="188"/>
      <c r="C268" s="189"/>
      <c r="D268" s="190" t="s">
        <v>164</v>
      </c>
      <c r="E268" s="191" t="s">
        <v>18</v>
      </c>
      <c r="F268" s="192" t="s">
        <v>437</v>
      </c>
      <c r="G268" s="189"/>
      <c r="H268" s="193">
        <v>0.90300000000000002</v>
      </c>
      <c r="I268" s="194"/>
      <c r="J268" s="189"/>
      <c r="K268" s="189"/>
      <c r="L268" s="195"/>
      <c r="M268" s="196"/>
      <c r="N268" s="197"/>
      <c r="O268" s="197"/>
      <c r="P268" s="197"/>
      <c r="Q268" s="197"/>
      <c r="R268" s="197"/>
      <c r="S268" s="197"/>
      <c r="T268" s="198"/>
      <c r="AT268" s="199" t="s">
        <v>164</v>
      </c>
      <c r="AU268" s="199" t="s">
        <v>76</v>
      </c>
      <c r="AV268" s="13" t="s">
        <v>76</v>
      </c>
      <c r="AW268" s="13" t="s">
        <v>30</v>
      </c>
      <c r="AX268" s="13" t="s">
        <v>68</v>
      </c>
      <c r="AY268" s="199" t="s">
        <v>120</v>
      </c>
    </row>
    <row r="269" spans="1:65" s="13" customFormat="1">
      <c r="B269" s="188"/>
      <c r="C269" s="189"/>
      <c r="D269" s="190" t="s">
        <v>164</v>
      </c>
      <c r="E269" s="191" t="s">
        <v>18</v>
      </c>
      <c r="F269" s="192" t="s">
        <v>438</v>
      </c>
      <c r="G269" s="189"/>
      <c r="H269" s="193">
        <v>1.016</v>
      </c>
      <c r="I269" s="194"/>
      <c r="J269" s="189"/>
      <c r="K269" s="189"/>
      <c r="L269" s="195"/>
      <c r="M269" s="196"/>
      <c r="N269" s="197"/>
      <c r="O269" s="197"/>
      <c r="P269" s="197"/>
      <c r="Q269" s="197"/>
      <c r="R269" s="197"/>
      <c r="S269" s="197"/>
      <c r="T269" s="198"/>
      <c r="AT269" s="199" t="s">
        <v>164</v>
      </c>
      <c r="AU269" s="199" t="s">
        <v>76</v>
      </c>
      <c r="AV269" s="13" t="s">
        <v>76</v>
      </c>
      <c r="AW269" s="13" t="s">
        <v>30</v>
      </c>
      <c r="AX269" s="13" t="s">
        <v>68</v>
      </c>
      <c r="AY269" s="199" t="s">
        <v>120</v>
      </c>
    </row>
    <row r="270" spans="1:65" s="13" customFormat="1">
      <c r="B270" s="188"/>
      <c r="C270" s="189"/>
      <c r="D270" s="190" t="s">
        <v>164</v>
      </c>
      <c r="E270" s="191" t="s">
        <v>18</v>
      </c>
      <c r="F270" s="192" t="s">
        <v>439</v>
      </c>
      <c r="G270" s="189"/>
      <c r="H270" s="193">
        <v>0.104</v>
      </c>
      <c r="I270" s="194"/>
      <c r="J270" s="189"/>
      <c r="K270" s="189"/>
      <c r="L270" s="195"/>
      <c r="M270" s="196"/>
      <c r="N270" s="197"/>
      <c r="O270" s="197"/>
      <c r="P270" s="197"/>
      <c r="Q270" s="197"/>
      <c r="R270" s="197"/>
      <c r="S270" s="197"/>
      <c r="T270" s="198"/>
      <c r="AT270" s="199" t="s">
        <v>164</v>
      </c>
      <c r="AU270" s="199" t="s">
        <v>76</v>
      </c>
      <c r="AV270" s="13" t="s">
        <v>76</v>
      </c>
      <c r="AW270" s="13" t="s">
        <v>30</v>
      </c>
      <c r="AX270" s="13" t="s">
        <v>68</v>
      </c>
      <c r="AY270" s="199" t="s">
        <v>120</v>
      </c>
    </row>
    <row r="271" spans="1:65" s="13" customFormat="1">
      <c r="B271" s="188"/>
      <c r="C271" s="189"/>
      <c r="D271" s="190" t="s">
        <v>164</v>
      </c>
      <c r="E271" s="191" t="s">
        <v>18</v>
      </c>
      <c r="F271" s="192" t="s">
        <v>440</v>
      </c>
      <c r="G271" s="189"/>
      <c r="H271" s="193">
        <v>1.9850000000000001</v>
      </c>
      <c r="I271" s="194"/>
      <c r="J271" s="189"/>
      <c r="K271" s="189"/>
      <c r="L271" s="195"/>
      <c r="M271" s="196"/>
      <c r="N271" s="197"/>
      <c r="O271" s="197"/>
      <c r="P271" s="197"/>
      <c r="Q271" s="197"/>
      <c r="R271" s="197"/>
      <c r="S271" s="197"/>
      <c r="T271" s="198"/>
      <c r="AT271" s="199" t="s">
        <v>164</v>
      </c>
      <c r="AU271" s="199" t="s">
        <v>76</v>
      </c>
      <c r="AV271" s="13" t="s">
        <v>76</v>
      </c>
      <c r="AW271" s="13" t="s">
        <v>30</v>
      </c>
      <c r="AX271" s="13" t="s">
        <v>68</v>
      </c>
      <c r="AY271" s="199" t="s">
        <v>120</v>
      </c>
    </row>
    <row r="272" spans="1:65" s="13" customFormat="1">
      <c r="B272" s="188"/>
      <c r="C272" s="189"/>
      <c r="D272" s="190" t="s">
        <v>164</v>
      </c>
      <c r="E272" s="191" t="s">
        <v>18</v>
      </c>
      <c r="F272" s="192" t="s">
        <v>441</v>
      </c>
      <c r="G272" s="189"/>
      <c r="H272" s="193">
        <v>3.5840000000000001</v>
      </c>
      <c r="I272" s="194"/>
      <c r="J272" s="189"/>
      <c r="K272" s="189"/>
      <c r="L272" s="195"/>
      <c r="M272" s="196"/>
      <c r="N272" s="197"/>
      <c r="O272" s="197"/>
      <c r="P272" s="197"/>
      <c r="Q272" s="197"/>
      <c r="R272" s="197"/>
      <c r="S272" s="197"/>
      <c r="T272" s="198"/>
      <c r="AT272" s="199" t="s">
        <v>164</v>
      </c>
      <c r="AU272" s="199" t="s">
        <v>76</v>
      </c>
      <c r="AV272" s="13" t="s">
        <v>76</v>
      </c>
      <c r="AW272" s="13" t="s">
        <v>30</v>
      </c>
      <c r="AX272" s="13" t="s">
        <v>68</v>
      </c>
      <c r="AY272" s="199" t="s">
        <v>120</v>
      </c>
    </row>
    <row r="273" spans="1:65" s="13" customFormat="1">
      <c r="B273" s="188"/>
      <c r="C273" s="189"/>
      <c r="D273" s="190" t="s">
        <v>164</v>
      </c>
      <c r="E273" s="191" t="s">
        <v>18</v>
      </c>
      <c r="F273" s="192" t="s">
        <v>442</v>
      </c>
      <c r="G273" s="189"/>
      <c r="H273" s="193">
        <v>0.25700000000000001</v>
      </c>
      <c r="I273" s="194"/>
      <c r="J273" s="189"/>
      <c r="K273" s="189"/>
      <c r="L273" s="195"/>
      <c r="M273" s="196"/>
      <c r="N273" s="197"/>
      <c r="O273" s="197"/>
      <c r="P273" s="197"/>
      <c r="Q273" s="197"/>
      <c r="R273" s="197"/>
      <c r="S273" s="197"/>
      <c r="T273" s="198"/>
      <c r="AT273" s="199" t="s">
        <v>164</v>
      </c>
      <c r="AU273" s="199" t="s">
        <v>76</v>
      </c>
      <c r="AV273" s="13" t="s">
        <v>76</v>
      </c>
      <c r="AW273" s="13" t="s">
        <v>30</v>
      </c>
      <c r="AX273" s="13" t="s">
        <v>68</v>
      </c>
      <c r="AY273" s="199" t="s">
        <v>120</v>
      </c>
    </row>
    <row r="274" spans="1:65" s="13" customFormat="1">
      <c r="B274" s="188"/>
      <c r="C274" s="189"/>
      <c r="D274" s="190" t="s">
        <v>164</v>
      </c>
      <c r="E274" s="191" t="s">
        <v>18</v>
      </c>
      <c r="F274" s="192" t="s">
        <v>443</v>
      </c>
      <c r="G274" s="189"/>
      <c r="H274" s="193">
        <v>0.30199999999999999</v>
      </c>
      <c r="I274" s="194"/>
      <c r="J274" s="189"/>
      <c r="K274" s="189"/>
      <c r="L274" s="195"/>
      <c r="M274" s="196"/>
      <c r="N274" s="197"/>
      <c r="O274" s="197"/>
      <c r="P274" s="197"/>
      <c r="Q274" s="197"/>
      <c r="R274" s="197"/>
      <c r="S274" s="197"/>
      <c r="T274" s="198"/>
      <c r="AT274" s="199" t="s">
        <v>164</v>
      </c>
      <c r="AU274" s="199" t="s">
        <v>76</v>
      </c>
      <c r="AV274" s="13" t="s">
        <v>76</v>
      </c>
      <c r="AW274" s="13" t="s">
        <v>30</v>
      </c>
      <c r="AX274" s="13" t="s">
        <v>68</v>
      </c>
      <c r="AY274" s="199" t="s">
        <v>120</v>
      </c>
    </row>
    <row r="275" spans="1:65" s="13" customFormat="1">
      <c r="B275" s="188"/>
      <c r="C275" s="189"/>
      <c r="D275" s="190" t="s">
        <v>164</v>
      </c>
      <c r="E275" s="191" t="s">
        <v>18</v>
      </c>
      <c r="F275" s="192" t="s">
        <v>444</v>
      </c>
      <c r="G275" s="189"/>
      <c r="H275" s="193">
        <v>7.9000000000000001E-2</v>
      </c>
      <c r="I275" s="194"/>
      <c r="J275" s="189"/>
      <c r="K275" s="189"/>
      <c r="L275" s="195"/>
      <c r="M275" s="196"/>
      <c r="N275" s="197"/>
      <c r="O275" s="197"/>
      <c r="P275" s="197"/>
      <c r="Q275" s="197"/>
      <c r="R275" s="197"/>
      <c r="S275" s="197"/>
      <c r="T275" s="198"/>
      <c r="AT275" s="199" t="s">
        <v>164</v>
      </c>
      <c r="AU275" s="199" t="s">
        <v>76</v>
      </c>
      <c r="AV275" s="13" t="s">
        <v>76</v>
      </c>
      <c r="AW275" s="13" t="s">
        <v>30</v>
      </c>
      <c r="AX275" s="13" t="s">
        <v>68</v>
      </c>
      <c r="AY275" s="199" t="s">
        <v>120</v>
      </c>
    </row>
    <row r="276" spans="1:65" s="13" customFormat="1">
      <c r="B276" s="188"/>
      <c r="C276" s="189"/>
      <c r="D276" s="190" t="s">
        <v>164</v>
      </c>
      <c r="E276" s="191" t="s">
        <v>18</v>
      </c>
      <c r="F276" s="192" t="s">
        <v>445</v>
      </c>
      <c r="G276" s="189"/>
      <c r="H276" s="193">
        <v>2.8000000000000001E-2</v>
      </c>
      <c r="I276" s="194"/>
      <c r="J276" s="189"/>
      <c r="K276" s="189"/>
      <c r="L276" s="195"/>
      <c r="M276" s="196"/>
      <c r="N276" s="197"/>
      <c r="O276" s="197"/>
      <c r="P276" s="197"/>
      <c r="Q276" s="197"/>
      <c r="R276" s="197"/>
      <c r="S276" s="197"/>
      <c r="T276" s="198"/>
      <c r="AT276" s="199" t="s">
        <v>164</v>
      </c>
      <c r="AU276" s="199" t="s">
        <v>76</v>
      </c>
      <c r="AV276" s="13" t="s">
        <v>76</v>
      </c>
      <c r="AW276" s="13" t="s">
        <v>30</v>
      </c>
      <c r="AX276" s="13" t="s">
        <v>68</v>
      </c>
      <c r="AY276" s="199" t="s">
        <v>120</v>
      </c>
    </row>
    <row r="277" spans="1:65" s="13" customFormat="1">
      <c r="B277" s="188"/>
      <c r="C277" s="189"/>
      <c r="D277" s="190" t="s">
        <v>164</v>
      </c>
      <c r="E277" s="191" t="s">
        <v>18</v>
      </c>
      <c r="F277" s="192" t="s">
        <v>446</v>
      </c>
      <c r="G277" s="189"/>
      <c r="H277" s="193">
        <v>9.5000000000000001E-2</v>
      </c>
      <c r="I277" s="194"/>
      <c r="J277" s="189"/>
      <c r="K277" s="189"/>
      <c r="L277" s="195"/>
      <c r="M277" s="196"/>
      <c r="N277" s="197"/>
      <c r="O277" s="197"/>
      <c r="P277" s="197"/>
      <c r="Q277" s="197"/>
      <c r="R277" s="197"/>
      <c r="S277" s="197"/>
      <c r="T277" s="198"/>
      <c r="AT277" s="199" t="s">
        <v>164</v>
      </c>
      <c r="AU277" s="199" t="s">
        <v>76</v>
      </c>
      <c r="AV277" s="13" t="s">
        <v>76</v>
      </c>
      <c r="AW277" s="13" t="s">
        <v>30</v>
      </c>
      <c r="AX277" s="13" t="s">
        <v>68</v>
      </c>
      <c r="AY277" s="199" t="s">
        <v>120</v>
      </c>
    </row>
    <row r="278" spans="1:65" s="15" customFormat="1">
      <c r="B278" s="221"/>
      <c r="C278" s="222"/>
      <c r="D278" s="190" t="s">
        <v>164</v>
      </c>
      <c r="E278" s="223" t="s">
        <v>18</v>
      </c>
      <c r="F278" s="224" t="s">
        <v>401</v>
      </c>
      <c r="G278" s="222"/>
      <c r="H278" s="223" t="s">
        <v>18</v>
      </c>
      <c r="I278" s="225"/>
      <c r="J278" s="222"/>
      <c r="K278" s="222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164</v>
      </c>
      <c r="AU278" s="230" t="s">
        <v>76</v>
      </c>
      <c r="AV278" s="15" t="s">
        <v>74</v>
      </c>
      <c r="AW278" s="15" t="s">
        <v>30</v>
      </c>
      <c r="AX278" s="15" t="s">
        <v>68</v>
      </c>
      <c r="AY278" s="230" t="s">
        <v>120</v>
      </c>
    </row>
    <row r="279" spans="1:65" s="13" customFormat="1">
      <c r="B279" s="188"/>
      <c r="C279" s="189"/>
      <c r="D279" s="190" t="s">
        <v>164</v>
      </c>
      <c r="E279" s="191" t="s">
        <v>18</v>
      </c>
      <c r="F279" s="192" t="s">
        <v>447</v>
      </c>
      <c r="G279" s="189"/>
      <c r="H279" s="193">
        <v>0</v>
      </c>
      <c r="I279" s="194"/>
      <c r="J279" s="189"/>
      <c r="K279" s="189"/>
      <c r="L279" s="195"/>
      <c r="M279" s="196"/>
      <c r="N279" s="197"/>
      <c r="O279" s="197"/>
      <c r="P279" s="197"/>
      <c r="Q279" s="197"/>
      <c r="R279" s="197"/>
      <c r="S279" s="197"/>
      <c r="T279" s="198"/>
      <c r="AT279" s="199" t="s">
        <v>164</v>
      </c>
      <c r="AU279" s="199" t="s">
        <v>76</v>
      </c>
      <c r="AV279" s="13" t="s">
        <v>76</v>
      </c>
      <c r="AW279" s="13" t="s">
        <v>30</v>
      </c>
      <c r="AX279" s="13" t="s">
        <v>68</v>
      </c>
      <c r="AY279" s="199" t="s">
        <v>120</v>
      </c>
    </row>
    <row r="280" spans="1:65" s="14" customFormat="1">
      <c r="B280" s="200"/>
      <c r="C280" s="201"/>
      <c r="D280" s="190" t="s">
        <v>164</v>
      </c>
      <c r="E280" s="202" t="s">
        <v>18</v>
      </c>
      <c r="F280" s="203" t="s">
        <v>166</v>
      </c>
      <c r="G280" s="201"/>
      <c r="H280" s="204">
        <v>16.006999999999998</v>
      </c>
      <c r="I280" s="205"/>
      <c r="J280" s="201"/>
      <c r="K280" s="201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164</v>
      </c>
      <c r="AU280" s="210" t="s">
        <v>76</v>
      </c>
      <c r="AV280" s="14" t="s">
        <v>130</v>
      </c>
      <c r="AW280" s="14" t="s">
        <v>30</v>
      </c>
      <c r="AX280" s="14" t="s">
        <v>74</v>
      </c>
      <c r="AY280" s="210" t="s">
        <v>120</v>
      </c>
    </row>
    <row r="281" spans="1:65" s="2" customFormat="1" ht="16.5" customHeight="1">
      <c r="A281" s="35"/>
      <c r="B281" s="36"/>
      <c r="C281" s="211" t="s">
        <v>301</v>
      </c>
      <c r="D281" s="211" t="s">
        <v>265</v>
      </c>
      <c r="E281" s="212" t="s">
        <v>448</v>
      </c>
      <c r="F281" s="213" t="s">
        <v>449</v>
      </c>
      <c r="G281" s="214" t="s">
        <v>236</v>
      </c>
      <c r="H281" s="215">
        <v>30.573</v>
      </c>
      <c r="I281" s="216"/>
      <c r="J281" s="217">
        <f>ROUND(I281*H281,2)</f>
        <v>0</v>
      </c>
      <c r="K281" s="213" t="s">
        <v>129</v>
      </c>
      <c r="L281" s="218"/>
      <c r="M281" s="219" t="s">
        <v>18</v>
      </c>
      <c r="N281" s="220" t="s">
        <v>39</v>
      </c>
      <c r="O281" s="65"/>
      <c r="P281" s="179">
        <f>O281*H281</f>
        <v>0</v>
      </c>
      <c r="Q281" s="179">
        <v>1</v>
      </c>
      <c r="R281" s="179">
        <f>Q281*H281</f>
        <v>30.573</v>
      </c>
      <c r="S281" s="179">
        <v>0</v>
      </c>
      <c r="T281" s="18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1" t="s">
        <v>145</v>
      </c>
      <c r="AT281" s="181" t="s">
        <v>265</v>
      </c>
      <c r="AU281" s="181" t="s">
        <v>76</v>
      </c>
      <c r="AY281" s="18" t="s">
        <v>120</v>
      </c>
      <c r="BE281" s="182">
        <f>IF(N281="základní",J281,0)</f>
        <v>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18" t="s">
        <v>74</v>
      </c>
      <c r="BK281" s="182">
        <f>ROUND(I281*H281,2)</f>
        <v>0</v>
      </c>
      <c r="BL281" s="18" t="s">
        <v>130</v>
      </c>
      <c r="BM281" s="181" t="s">
        <v>450</v>
      </c>
    </row>
    <row r="282" spans="1:65" s="13" customFormat="1">
      <c r="B282" s="188"/>
      <c r="C282" s="189"/>
      <c r="D282" s="190" t="s">
        <v>164</v>
      </c>
      <c r="E282" s="191" t="s">
        <v>18</v>
      </c>
      <c r="F282" s="192" t="s">
        <v>451</v>
      </c>
      <c r="G282" s="189"/>
      <c r="H282" s="193">
        <v>30.573</v>
      </c>
      <c r="I282" s="194"/>
      <c r="J282" s="189"/>
      <c r="K282" s="189"/>
      <c r="L282" s="195"/>
      <c r="M282" s="196"/>
      <c r="N282" s="197"/>
      <c r="O282" s="197"/>
      <c r="P282" s="197"/>
      <c r="Q282" s="197"/>
      <c r="R282" s="197"/>
      <c r="S282" s="197"/>
      <c r="T282" s="198"/>
      <c r="AT282" s="199" t="s">
        <v>164</v>
      </c>
      <c r="AU282" s="199" t="s">
        <v>76</v>
      </c>
      <c r="AV282" s="13" t="s">
        <v>76</v>
      </c>
      <c r="AW282" s="13" t="s">
        <v>30</v>
      </c>
      <c r="AX282" s="13" t="s">
        <v>68</v>
      </c>
      <c r="AY282" s="199" t="s">
        <v>120</v>
      </c>
    </row>
    <row r="283" spans="1:65" s="14" customFormat="1">
      <c r="B283" s="200"/>
      <c r="C283" s="201"/>
      <c r="D283" s="190" t="s">
        <v>164</v>
      </c>
      <c r="E283" s="202" t="s">
        <v>18</v>
      </c>
      <c r="F283" s="203" t="s">
        <v>166</v>
      </c>
      <c r="G283" s="201"/>
      <c r="H283" s="204">
        <v>30.573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164</v>
      </c>
      <c r="AU283" s="210" t="s">
        <v>76</v>
      </c>
      <c r="AV283" s="14" t="s">
        <v>130</v>
      </c>
      <c r="AW283" s="14" t="s">
        <v>30</v>
      </c>
      <c r="AX283" s="14" t="s">
        <v>74</v>
      </c>
      <c r="AY283" s="210" t="s">
        <v>120</v>
      </c>
    </row>
    <row r="284" spans="1:65" s="2" customFormat="1" ht="37.9" customHeight="1">
      <c r="A284" s="35"/>
      <c r="B284" s="36"/>
      <c r="C284" s="170" t="s">
        <v>452</v>
      </c>
      <c r="D284" s="170" t="s">
        <v>125</v>
      </c>
      <c r="E284" s="171" t="s">
        <v>453</v>
      </c>
      <c r="F284" s="172" t="s">
        <v>454</v>
      </c>
      <c r="G284" s="173" t="s">
        <v>161</v>
      </c>
      <c r="H284" s="174">
        <v>12.843999999999999</v>
      </c>
      <c r="I284" s="175"/>
      <c r="J284" s="176">
        <f>ROUND(I284*H284,2)</f>
        <v>0</v>
      </c>
      <c r="K284" s="172" t="s">
        <v>129</v>
      </c>
      <c r="L284" s="40"/>
      <c r="M284" s="177" t="s">
        <v>18</v>
      </c>
      <c r="N284" s="178" t="s">
        <v>39</v>
      </c>
      <c r="O284" s="65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1" t="s">
        <v>130</v>
      </c>
      <c r="AT284" s="181" t="s">
        <v>125</v>
      </c>
      <c r="AU284" s="181" t="s">
        <v>76</v>
      </c>
      <c r="AY284" s="18" t="s">
        <v>120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8" t="s">
        <v>74</v>
      </c>
      <c r="BK284" s="182">
        <f>ROUND(I284*H284,2)</f>
        <v>0</v>
      </c>
      <c r="BL284" s="18" t="s">
        <v>130</v>
      </c>
      <c r="BM284" s="181" t="s">
        <v>455</v>
      </c>
    </row>
    <row r="285" spans="1:65" s="2" customFormat="1">
      <c r="A285" s="35"/>
      <c r="B285" s="36"/>
      <c r="C285" s="37"/>
      <c r="D285" s="183" t="s">
        <v>131</v>
      </c>
      <c r="E285" s="37"/>
      <c r="F285" s="184" t="s">
        <v>456</v>
      </c>
      <c r="G285" s="37"/>
      <c r="H285" s="37"/>
      <c r="I285" s="185"/>
      <c r="J285" s="37"/>
      <c r="K285" s="37"/>
      <c r="L285" s="40"/>
      <c r="M285" s="186"/>
      <c r="N285" s="187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131</v>
      </c>
      <c r="AU285" s="18" t="s">
        <v>76</v>
      </c>
    </row>
    <row r="286" spans="1:65" s="13" customFormat="1">
      <c r="B286" s="188"/>
      <c r="C286" s="189"/>
      <c r="D286" s="190" t="s">
        <v>164</v>
      </c>
      <c r="E286" s="191" t="s">
        <v>18</v>
      </c>
      <c r="F286" s="192" t="s">
        <v>457</v>
      </c>
      <c r="G286" s="189"/>
      <c r="H286" s="193">
        <v>0.56000000000000005</v>
      </c>
      <c r="I286" s="194"/>
      <c r="J286" s="189"/>
      <c r="K286" s="189"/>
      <c r="L286" s="195"/>
      <c r="M286" s="196"/>
      <c r="N286" s="197"/>
      <c r="O286" s="197"/>
      <c r="P286" s="197"/>
      <c r="Q286" s="197"/>
      <c r="R286" s="197"/>
      <c r="S286" s="197"/>
      <c r="T286" s="198"/>
      <c r="AT286" s="199" t="s">
        <v>164</v>
      </c>
      <c r="AU286" s="199" t="s">
        <v>76</v>
      </c>
      <c r="AV286" s="13" t="s">
        <v>76</v>
      </c>
      <c r="AW286" s="13" t="s">
        <v>30</v>
      </c>
      <c r="AX286" s="13" t="s">
        <v>68</v>
      </c>
      <c r="AY286" s="199" t="s">
        <v>120</v>
      </c>
    </row>
    <row r="287" spans="1:65" s="13" customFormat="1">
      <c r="B287" s="188"/>
      <c r="C287" s="189"/>
      <c r="D287" s="190" t="s">
        <v>164</v>
      </c>
      <c r="E287" s="191" t="s">
        <v>18</v>
      </c>
      <c r="F287" s="192" t="s">
        <v>458</v>
      </c>
      <c r="G287" s="189"/>
      <c r="H287" s="193">
        <v>2.3519999999999999</v>
      </c>
      <c r="I287" s="194"/>
      <c r="J287" s="189"/>
      <c r="K287" s="189"/>
      <c r="L287" s="195"/>
      <c r="M287" s="196"/>
      <c r="N287" s="197"/>
      <c r="O287" s="197"/>
      <c r="P287" s="197"/>
      <c r="Q287" s="197"/>
      <c r="R287" s="197"/>
      <c r="S287" s="197"/>
      <c r="T287" s="198"/>
      <c r="AT287" s="199" t="s">
        <v>164</v>
      </c>
      <c r="AU287" s="199" t="s">
        <v>76</v>
      </c>
      <c r="AV287" s="13" t="s">
        <v>76</v>
      </c>
      <c r="AW287" s="13" t="s">
        <v>30</v>
      </c>
      <c r="AX287" s="13" t="s">
        <v>68</v>
      </c>
      <c r="AY287" s="199" t="s">
        <v>120</v>
      </c>
    </row>
    <row r="288" spans="1:65" s="13" customFormat="1">
      <c r="B288" s="188"/>
      <c r="C288" s="189"/>
      <c r="D288" s="190" t="s">
        <v>164</v>
      </c>
      <c r="E288" s="191" t="s">
        <v>18</v>
      </c>
      <c r="F288" s="192" t="s">
        <v>459</v>
      </c>
      <c r="G288" s="189"/>
      <c r="H288" s="193">
        <v>0.49</v>
      </c>
      <c r="I288" s="194"/>
      <c r="J288" s="189"/>
      <c r="K288" s="189"/>
      <c r="L288" s="195"/>
      <c r="M288" s="196"/>
      <c r="N288" s="197"/>
      <c r="O288" s="197"/>
      <c r="P288" s="197"/>
      <c r="Q288" s="197"/>
      <c r="R288" s="197"/>
      <c r="S288" s="197"/>
      <c r="T288" s="198"/>
      <c r="AT288" s="199" t="s">
        <v>164</v>
      </c>
      <c r="AU288" s="199" t="s">
        <v>76</v>
      </c>
      <c r="AV288" s="13" t="s">
        <v>76</v>
      </c>
      <c r="AW288" s="13" t="s">
        <v>30</v>
      </c>
      <c r="AX288" s="13" t="s">
        <v>68</v>
      </c>
      <c r="AY288" s="199" t="s">
        <v>120</v>
      </c>
    </row>
    <row r="289" spans="1:65" s="13" customFormat="1">
      <c r="B289" s="188"/>
      <c r="C289" s="189"/>
      <c r="D289" s="190" t="s">
        <v>164</v>
      </c>
      <c r="E289" s="191" t="s">
        <v>18</v>
      </c>
      <c r="F289" s="192" t="s">
        <v>460</v>
      </c>
      <c r="G289" s="189"/>
      <c r="H289" s="193">
        <v>2.1560000000000001</v>
      </c>
      <c r="I289" s="194"/>
      <c r="J289" s="189"/>
      <c r="K289" s="189"/>
      <c r="L289" s="195"/>
      <c r="M289" s="196"/>
      <c r="N289" s="197"/>
      <c r="O289" s="197"/>
      <c r="P289" s="197"/>
      <c r="Q289" s="197"/>
      <c r="R289" s="197"/>
      <c r="S289" s="197"/>
      <c r="T289" s="198"/>
      <c r="AT289" s="199" t="s">
        <v>164</v>
      </c>
      <c r="AU289" s="199" t="s">
        <v>76</v>
      </c>
      <c r="AV289" s="13" t="s">
        <v>76</v>
      </c>
      <c r="AW289" s="13" t="s">
        <v>30</v>
      </c>
      <c r="AX289" s="13" t="s">
        <v>68</v>
      </c>
      <c r="AY289" s="199" t="s">
        <v>120</v>
      </c>
    </row>
    <row r="290" spans="1:65" s="13" customFormat="1">
      <c r="B290" s="188"/>
      <c r="C290" s="189"/>
      <c r="D290" s="190" t="s">
        <v>164</v>
      </c>
      <c r="E290" s="191" t="s">
        <v>18</v>
      </c>
      <c r="F290" s="192" t="s">
        <v>461</v>
      </c>
      <c r="G290" s="189"/>
      <c r="H290" s="193">
        <v>0.221</v>
      </c>
      <c r="I290" s="194"/>
      <c r="J290" s="189"/>
      <c r="K290" s="189"/>
      <c r="L290" s="195"/>
      <c r="M290" s="196"/>
      <c r="N290" s="197"/>
      <c r="O290" s="197"/>
      <c r="P290" s="197"/>
      <c r="Q290" s="197"/>
      <c r="R290" s="197"/>
      <c r="S290" s="197"/>
      <c r="T290" s="198"/>
      <c r="AT290" s="199" t="s">
        <v>164</v>
      </c>
      <c r="AU290" s="199" t="s">
        <v>76</v>
      </c>
      <c r="AV290" s="13" t="s">
        <v>76</v>
      </c>
      <c r="AW290" s="13" t="s">
        <v>30</v>
      </c>
      <c r="AX290" s="13" t="s">
        <v>68</v>
      </c>
      <c r="AY290" s="199" t="s">
        <v>120</v>
      </c>
    </row>
    <row r="291" spans="1:65" s="13" customFormat="1">
      <c r="B291" s="188"/>
      <c r="C291" s="189"/>
      <c r="D291" s="190" t="s">
        <v>164</v>
      </c>
      <c r="E291" s="191" t="s">
        <v>18</v>
      </c>
      <c r="F291" s="192" t="s">
        <v>462</v>
      </c>
      <c r="G291" s="189"/>
      <c r="H291" s="193">
        <v>0.73499999999999999</v>
      </c>
      <c r="I291" s="194"/>
      <c r="J291" s="189"/>
      <c r="K291" s="189"/>
      <c r="L291" s="195"/>
      <c r="M291" s="196"/>
      <c r="N291" s="197"/>
      <c r="O291" s="197"/>
      <c r="P291" s="197"/>
      <c r="Q291" s="197"/>
      <c r="R291" s="197"/>
      <c r="S291" s="197"/>
      <c r="T291" s="198"/>
      <c r="AT291" s="199" t="s">
        <v>164</v>
      </c>
      <c r="AU291" s="199" t="s">
        <v>76</v>
      </c>
      <c r="AV291" s="13" t="s">
        <v>76</v>
      </c>
      <c r="AW291" s="13" t="s">
        <v>30</v>
      </c>
      <c r="AX291" s="13" t="s">
        <v>68</v>
      </c>
      <c r="AY291" s="199" t="s">
        <v>120</v>
      </c>
    </row>
    <row r="292" spans="1:65" s="13" customFormat="1">
      <c r="B292" s="188"/>
      <c r="C292" s="189"/>
      <c r="D292" s="190" t="s">
        <v>164</v>
      </c>
      <c r="E292" s="191" t="s">
        <v>18</v>
      </c>
      <c r="F292" s="192" t="s">
        <v>463</v>
      </c>
      <c r="G292" s="189"/>
      <c r="H292" s="193">
        <v>0.86799999999999999</v>
      </c>
      <c r="I292" s="194"/>
      <c r="J292" s="189"/>
      <c r="K292" s="189"/>
      <c r="L292" s="195"/>
      <c r="M292" s="196"/>
      <c r="N292" s="197"/>
      <c r="O292" s="197"/>
      <c r="P292" s="197"/>
      <c r="Q292" s="197"/>
      <c r="R292" s="197"/>
      <c r="S292" s="197"/>
      <c r="T292" s="198"/>
      <c r="AT292" s="199" t="s">
        <v>164</v>
      </c>
      <c r="AU292" s="199" t="s">
        <v>76</v>
      </c>
      <c r="AV292" s="13" t="s">
        <v>76</v>
      </c>
      <c r="AW292" s="13" t="s">
        <v>30</v>
      </c>
      <c r="AX292" s="13" t="s">
        <v>68</v>
      </c>
      <c r="AY292" s="199" t="s">
        <v>120</v>
      </c>
    </row>
    <row r="293" spans="1:65" s="13" customFormat="1">
      <c r="B293" s="188"/>
      <c r="C293" s="189"/>
      <c r="D293" s="190" t="s">
        <v>164</v>
      </c>
      <c r="E293" s="191" t="s">
        <v>18</v>
      </c>
      <c r="F293" s="192" t="s">
        <v>464</v>
      </c>
      <c r="G293" s="189"/>
      <c r="H293" s="193">
        <v>0.36799999999999999</v>
      </c>
      <c r="I293" s="194"/>
      <c r="J293" s="189"/>
      <c r="K293" s="189"/>
      <c r="L293" s="195"/>
      <c r="M293" s="196"/>
      <c r="N293" s="197"/>
      <c r="O293" s="197"/>
      <c r="P293" s="197"/>
      <c r="Q293" s="197"/>
      <c r="R293" s="197"/>
      <c r="S293" s="197"/>
      <c r="T293" s="198"/>
      <c r="AT293" s="199" t="s">
        <v>164</v>
      </c>
      <c r="AU293" s="199" t="s">
        <v>76</v>
      </c>
      <c r="AV293" s="13" t="s">
        <v>76</v>
      </c>
      <c r="AW293" s="13" t="s">
        <v>30</v>
      </c>
      <c r="AX293" s="13" t="s">
        <v>68</v>
      </c>
      <c r="AY293" s="199" t="s">
        <v>120</v>
      </c>
    </row>
    <row r="294" spans="1:65" s="13" customFormat="1">
      <c r="B294" s="188"/>
      <c r="C294" s="189"/>
      <c r="D294" s="190" t="s">
        <v>164</v>
      </c>
      <c r="E294" s="191" t="s">
        <v>18</v>
      </c>
      <c r="F294" s="192" t="s">
        <v>458</v>
      </c>
      <c r="G294" s="189"/>
      <c r="H294" s="193">
        <v>2.3519999999999999</v>
      </c>
      <c r="I294" s="194"/>
      <c r="J294" s="189"/>
      <c r="K294" s="189"/>
      <c r="L294" s="195"/>
      <c r="M294" s="196"/>
      <c r="N294" s="197"/>
      <c r="O294" s="197"/>
      <c r="P294" s="197"/>
      <c r="Q294" s="197"/>
      <c r="R294" s="197"/>
      <c r="S294" s="197"/>
      <c r="T294" s="198"/>
      <c r="AT294" s="199" t="s">
        <v>164</v>
      </c>
      <c r="AU294" s="199" t="s">
        <v>76</v>
      </c>
      <c r="AV294" s="13" t="s">
        <v>76</v>
      </c>
      <c r="AW294" s="13" t="s">
        <v>30</v>
      </c>
      <c r="AX294" s="13" t="s">
        <v>68</v>
      </c>
      <c r="AY294" s="199" t="s">
        <v>120</v>
      </c>
    </row>
    <row r="295" spans="1:65" s="13" customFormat="1">
      <c r="B295" s="188"/>
      <c r="C295" s="189"/>
      <c r="D295" s="190" t="s">
        <v>164</v>
      </c>
      <c r="E295" s="191" t="s">
        <v>18</v>
      </c>
      <c r="F295" s="192" t="s">
        <v>465</v>
      </c>
      <c r="G295" s="189"/>
      <c r="H295" s="193">
        <v>0.61299999999999999</v>
      </c>
      <c r="I295" s="194"/>
      <c r="J295" s="189"/>
      <c r="K295" s="189"/>
      <c r="L295" s="195"/>
      <c r="M295" s="196"/>
      <c r="N295" s="197"/>
      <c r="O295" s="197"/>
      <c r="P295" s="197"/>
      <c r="Q295" s="197"/>
      <c r="R295" s="197"/>
      <c r="S295" s="197"/>
      <c r="T295" s="198"/>
      <c r="AT295" s="199" t="s">
        <v>164</v>
      </c>
      <c r="AU295" s="199" t="s">
        <v>76</v>
      </c>
      <c r="AV295" s="13" t="s">
        <v>76</v>
      </c>
      <c r="AW295" s="13" t="s">
        <v>30</v>
      </c>
      <c r="AX295" s="13" t="s">
        <v>68</v>
      </c>
      <c r="AY295" s="199" t="s">
        <v>120</v>
      </c>
    </row>
    <row r="296" spans="1:65" s="13" customFormat="1">
      <c r="B296" s="188"/>
      <c r="C296" s="189"/>
      <c r="D296" s="190" t="s">
        <v>164</v>
      </c>
      <c r="E296" s="191" t="s">
        <v>18</v>
      </c>
      <c r="F296" s="192" t="s">
        <v>461</v>
      </c>
      <c r="G296" s="189"/>
      <c r="H296" s="193">
        <v>0.221</v>
      </c>
      <c r="I296" s="194"/>
      <c r="J296" s="189"/>
      <c r="K296" s="189"/>
      <c r="L296" s="195"/>
      <c r="M296" s="196"/>
      <c r="N296" s="197"/>
      <c r="O296" s="197"/>
      <c r="P296" s="197"/>
      <c r="Q296" s="197"/>
      <c r="R296" s="197"/>
      <c r="S296" s="197"/>
      <c r="T296" s="198"/>
      <c r="AT296" s="199" t="s">
        <v>164</v>
      </c>
      <c r="AU296" s="199" t="s">
        <v>76</v>
      </c>
      <c r="AV296" s="13" t="s">
        <v>76</v>
      </c>
      <c r="AW296" s="13" t="s">
        <v>30</v>
      </c>
      <c r="AX296" s="13" t="s">
        <v>68</v>
      </c>
      <c r="AY296" s="199" t="s">
        <v>120</v>
      </c>
    </row>
    <row r="297" spans="1:65" s="13" customFormat="1">
      <c r="B297" s="188"/>
      <c r="C297" s="189"/>
      <c r="D297" s="190" t="s">
        <v>164</v>
      </c>
      <c r="E297" s="191" t="s">
        <v>18</v>
      </c>
      <c r="F297" s="192" t="s">
        <v>466</v>
      </c>
      <c r="G297" s="189"/>
      <c r="H297" s="193">
        <v>0.73499999999999999</v>
      </c>
      <c r="I297" s="194"/>
      <c r="J297" s="189"/>
      <c r="K297" s="189"/>
      <c r="L297" s="195"/>
      <c r="M297" s="196"/>
      <c r="N297" s="197"/>
      <c r="O297" s="197"/>
      <c r="P297" s="197"/>
      <c r="Q297" s="197"/>
      <c r="R297" s="197"/>
      <c r="S297" s="197"/>
      <c r="T297" s="198"/>
      <c r="AT297" s="199" t="s">
        <v>164</v>
      </c>
      <c r="AU297" s="199" t="s">
        <v>76</v>
      </c>
      <c r="AV297" s="13" t="s">
        <v>76</v>
      </c>
      <c r="AW297" s="13" t="s">
        <v>30</v>
      </c>
      <c r="AX297" s="13" t="s">
        <v>68</v>
      </c>
      <c r="AY297" s="199" t="s">
        <v>120</v>
      </c>
    </row>
    <row r="298" spans="1:65" s="15" customFormat="1">
      <c r="B298" s="221"/>
      <c r="C298" s="222"/>
      <c r="D298" s="190" t="s">
        <v>164</v>
      </c>
      <c r="E298" s="223" t="s">
        <v>18</v>
      </c>
      <c r="F298" s="224" t="s">
        <v>401</v>
      </c>
      <c r="G298" s="222"/>
      <c r="H298" s="223" t="s">
        <v>18</v>
      </c>
      <c r="I298" s="225"/>
      <c r="J298" s="222"/>
      <c r="K298" s="222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164</v>
      </c>
      <c r="AU298" s="230" t="s">
        <v>76</v>
      </c>
      <c r="AV298" s="15" t="s">
        <v>74</v>
      </c>
      <c r="AW298" s="15" t="s">
        <v>30</v>
      </c>
      <c r="AX298" s="15" t="s">
        <v>68</v>
      </c>
      <c r="AY298" s="230" t="s">
        <v>120</v>
      </c>
    </row>
    <row r="299" spans="1:65" s="13" customFormat="1">
      <c r="B299" s="188"/>
      <c r="C299" s="189"/>
      <c r="D299" s="190" t="s">
        <v>164</v>
      </c>
      <c r="E299" s="191" t="s">
        <v>18</v>
      </c>
      <c r="F299" s="192" t="s">
        <v>467</v>
      </c>
      <c r="G299" s="189"/>
      <c r="H299" s="193">
        <v>1.173</v>
      </c>
      <c r="I299" s="194"/>
      <c r="J299" s="189"/>
      <c r="K299" s="189"/>
      <c r="L299" s="195"/>
      <c r="M299" s="196"/>
      <c r="N299" s="197"/>
      <c r="O299" s="197"/>
      <c r="P299" s="197"/>
      <c r="Q299" s="197"/>
      <c r="R299" s="197"/>
      <c r="S299" s="197"/>
      <c r="T299" s="198"/>
      <c r="AT299" s="199" t="s">
        <v>164</v>
      </c>
      <c r="AU299" s="199" t="s">
        <v>76</v>
      </c>
      <c r="AV299" s="13" t="s">
        <v>76</v>
      </c>
      <c r="AW299" s="13" t="s">
        <v>30</v>
      </c>
      <c r="AX299" s="13" t="s">
        <v>68</v>
      </c>
      <c r="AY299" s="199" t="s">
        <v>120</v>
      </c>
    </row>
    <row r="300" spans="1:65" s="14" customFormat="1">
      <c r="B300" s="200"/>
      <c r="C300" s="201"/>
      <c r="D300" s="190" t="s">
        <v>164</v>
      </c>
      <c r="E300" s="202" t="s">
        <v>18</v>
      </c>
      <c r="F300" s="203" t="s">
        <v>166</v>
      </c>
      <c r="G300" s="201"/>
      <c r="H300" s="204">
        <v>12.843999999999999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164</v>
      </c>
      <c r="AU300" s="210" t="s">
        <v>76</v>
      </c>
      <c r="AV300" s="14" t="s">
        <v>130</v>
      </c>
      <c r="AW300" s="14" t="s">
        <v>30</v>
      </c>
      <c r="AX300" s="14" t="s">
        <v>74</v>
      </c>
      <c r="AY300" s="210" t="s">
        <v>120</v>
      </c>
    </row>
    <row r="301" spans="1:65" s="2" customFormat="1" ht="16.5" customHeight="1">
      <c r="A301" s="35"/>
      <c r="B301" s="36"/>
      <c r="C301" s="211" t="s">
        <v>468</v>
      </c>
      <c r="D301" s="211" t="s">
        <v>265</v>
      </c>
      <c r="E301" s="212" t="s">
        <v>469</v>
      </c>
      <c r="F301" s="213" t="s">
        <v>470</v>
      </c>
      <c r="G301" s="214" t="s">
        <v>236</v>
      </c>
      <c r="H301" s="215">
        <v>25.687999999999999</v>
      </c>
      <c r="I301" s="216"/>
      <c r="J301" s="217">
        <f>ROUND(I301*H301,2)</f>
        <v>0</v>
      </c>
      <c r="K301" s="213" t="s">
        <v>129</v>
      </c>
      <c r="L301" s="218"/>
      <c r="M301" s="219" t="s">
        <v>18</v>
      </c>
      <c r="N301" s="220" t="s">
        <v>39</v>
      </c>
      <c r="O301" s="65"/>
      <c r="P301" s="179">
        <f>O301*H301</f>
        <v>0</v>
      </c>
      <c r="Q301" s="179">
        <v>1</v>
      </c>
      <c r="R301" s="179">
        <f>Q301*H301</f>
        <v>25.687999999999999</v>
      </c>
      <c r="S301" s="179">
        <v>0</v>
      </c>
      <c r="T301" s="18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1" t="s">
        <v>145</v>
      </c>
      <c r="AT301" s="181" t="s">
        <v>265</v>
      </c>
      <c r="AU301" s="181" t="s">
        <v>76</v>
      </c>
      <c r="AY301" s="18" t="s">
        <v>120</v>
      </c>
      <c r="BE301" s="182">
        <f>IF(N301="základní",J301,0)</f>
        <v>0</v>
      </c>
      <c r="BF301" s="182">
        <f>IF(N301="snížená",J301,0)</f>
        <v>0</v>
      </c>
      <c r="BG301" s="182">
        <f>IF(N301="zákl. přenesená",J301,0)</f>
        <v>0</v>
      </c>
      <c r="BH301" s="182">
        <f>IF(N301="sníž. přenesená",J301,0)</f>
        <v>0</v>
      </c>
      <c r="BI301" s="182">
        <f>IF(N301="nulová",J301,0)</f>
        <v>0</v>
      </c>
      <c r="BJ301" s="18" t="s">
        <v>74</v>
      </c>
      <c r="BK301" s="182">
        <f>ROUND(I301*H301,2)</f>
        <v>0</v>
      </c>
      <c r="BL301" s="18" t="s">
        <v>130</v>
      </c>
      <c r="BM301" s="181" t="s">
        <v>471</v>
      </c>
    </row>
    <row r="302" spans="1:65" s="13" customFormat="1">
      <c r="B302" s="188"/>
      <c r="C302" s="189"/>
      <c r="D302" s="190" t="s">
        <v>164</v>
      </c>
      <c r="E302" s="191" t="s">
        <v>18</v>
      </c>
      <c r="F302" s="192" t="s">
        <v>472</v>
      </c>
      <c r="G302" s="189"/>
      <c r="H302" s="193">
        <v>25.687999999999999</v>
      </c>
      <c r="I302" s="194"/>
      <c r="J302" s="189"/>
      <c r="K302" s="189"/>
      <c r="L302" s="195"/>
      <c r="M302" s="196"/>
      <c r="N302" s="197"/>
      <c r="O302" s="197"/>
      <c r="P302" s="197"/>
      <c r="Q302" s="197"/>
      <c r="R302" s="197"/>
      <c r="S302" s="197"/>
      <c r="T302" s="198"/>
      <c r="AT302" s="199" t="s">
        <v>164</v>
      </c>
      <c r="AU302" s="199" t="s">
        <v>76</v>
      </c>
      <c r="AV302" s="13" t="s">
        <v>76</v>
      </c>
      <c r="AW302" s="13" t="s">
        <v>30</v>
      </c>
      <c r="AX302" s="13" t="s">
        <v>68</v>
      </c>
      <c r="AY302" s="199" t="s">
        <v>120</v>
      </c>
    </row>
    <row r="303" spans="1:65" s="14" customFormat="1">
      <c r="B303" s="200"/>
      <c r="C303" s="201"/>
      <c r="D303" s="190" t="s">
        <v>164</v>
      </c>
      <c r="E303" s="202" t="s">
        <v>18</v>
      </c>
      <c r="F303" s="203" t="s">
        <v>166</v>
      </c>
      <c r="G303" s="201"/>
      <c r="H303" s="204">
        <v>25.687999999999999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164</v>
      </c>
      <c r="AU303" s="210" t="s">
        <v>76</v>
      </c>
      <c r="AV303" s="14" t="s">
        <v>130</v>
      </c>
      <c r="AW303" s="14" t="s">
        <v>30</v>
      </c>
      <c r="AX303" s="14" t="s">
        <v>74</v>
      </c>
      <c r="AY303" s="210" t="s">
        <v>120</v>
      </c>
    </row>
    <row r="304" spans="1:65" s="12" customFormat="1" ht="22.9" customHeight="1">
      <c r="B304" s="154"/>
      <c r="C304" s="155"/>
      <c r="D304" s="156" t="s">
        <v>67</v>
      </c>
      <c r="E304" s="168" t="s">
        <v>377</v>
      </c>
      <c r="F304" s="168" t="s">
        <v>473</v>
      </c>
      <c r="G304" s="155"/>
      <c r="H304" s="155"/>
      <c r="I304" s="158"/>
      <c r="J304" s="169">
        <f>BK304</f>
        <v>0</v>
      </c>
      <c r="K304" s="155"/>
      <c r="L304" s="160"/>
      <c r="M304" s="161"/>
      <c r="N304" s="162"/>
      <c r="O304" s="162"/>
      <c r="P304" s="163">
        <f>SUM(P305:P321)</f>
        <v>0</v>
      </c>
      <c r="Q304" s="162"/>
      <c r="R304" s="163">
        <f>SUM(R305:R321)</f>
        <v>6.9372351300000004</v>
      </c>
      <c r="S304" s="162"/>
      <c r="T304" s="164">
        <f>SUM(T305:T321)</f>
        <v>0</v>
      </c>
      <c r="AR304" s="165" t="s">
        <v>74</v>
      </c>
      <c r="AT304" s="166" t="s">
        <v>67</v>
      </c>
      <c r="AU304" s="166" t="s">
        <v>74</v>
      </c>
      <c r="AY304" s="165" t="s">
        <v>120</v>
      </c>
      <c r="BK304" s="167">
        <f>SUM(BK305:BK321)</f>
        <v>0</v>
      </c>
    </row>
    <row r="305" spans="1:65" s="2" customFormat="1" ht="21.75" customHeight="1">
      <c r="A305" s="35"/>
      <c r="B305" s="36"/>
      <c r="C305" s="170" t="s">
        <v>474</v>
      </c>
      <c r="D305" s="170" t="s">
        <v>125</v>
      </c>
      <c r="E305" s="171" t="s">
        <v>475</v>
      </c>
      <c r="F305" s="172" t="s">
        <v>476</v>
      </c>
      <c r="G305" s="173" t="s">
        <v>161</v>
      </c>
      <c r="H305" s="174">
        <v>3.669</v>
      </c>
      <c r="I305" s="175"/>
      <c r="J305" s="176">
        <f>ROUND(I305*H305,2)</f>
        <v>0</v>
      </c>
      <c r="K305" s="172" t="s">
        <v>129</v>
      </c>
      <c r="L305" s="40"/>
      <c r="M305" s="177" t="s">
        <v>18</v>
      </c>
      <c r="N305" s="178" t="s">
        <v>39</v>
      </c>
      <c r="O305" s="65"/>
      <c r="P305" s="179">
        <f>O305*H305</f>
        <v>0</v>
      </c>
      <c r="Q305" s="179">
        <v>1.8907700000000001</v>
      </c>
      <c r="R305" s="179">
        <f>Q305*H305</f>
        <v>6.9372351300000004</v>
      </c>
      <c r="S305" s="179">
        <v>0</v>
      </c>
      <c r="T305" s="18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1" t="s">
        <v>130</v>
      </c>
      <c r="AT305" s="181" t="s">
        <v>125</v>
      </c>
      <c r="AU305" s="181" t="s">
        <v>76</v>
      </c>
      <c r="AY305" s="18" t="s">
        <v>120</v>
      </c>
      <c r="BE305" s="182">
        <f>IF(N305="základní",J305,0)</f>
        <v>0</v>
      </c>
      <c r="BF305" s="182">
        <f>IF(N305="snížená",J305,0)</f>
        <v>0</v>
      </c>
      <c r="BG305" s="182">
        <f>IF(N305="zákl. přenesená",J305,0)</f>
        <v>0</v>
      </c>
      <c r="BH305" s="182">
        <f>IF(N305="sníž. přenesená",J305,0)</f>
        <v>0</v>
      </c>
      <c r="BI305" s="182">
        <f>IF(N305="nulová",J305,0)</f>
        <v>0</v>
      </c>
      <c r="BJ305" s="18" t="s">
        <v>74</v>
      </c>
      <c r="BK305" s="182">
        <f>ROUND(I305*H305,2)</f>
        <v>0</v>
      </c>
      <c r="BL305" s="18" t="s">
        <v>130</v>
      </c>
      <c r="BM305" s="181" t="s">
        <v>477</v>
      </c>
    </row>
    <row r="306" spans="1:65" s="2" customFormat="1">
      <c r="A306" s="35"/>
      <c r="B306" s="36"/>
      <c r="C306" s="37"/>
      <c r="D306" s="183" t="s">
        <v>131</v>
      </c>
      <c r="E306" s="37"/>
      <c r="F306" s="184" t="s">
        <v>478</v>
      </c>
      <c r="G306" s="37"/>
      <c r="H306" s="37"/>
      <c r="I306" s="185"/>
      <c r="J306" s="37"/>
      <c r="K306" s="37"/>
      <c r="L306" s="40"/>
      <c r="M306" s="186"/>
      <c r="N306" s="187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131</v>
      </c>
      <c r="AU306" s="18" t="s">
        <v>76</v>
      </c>
    </row>
    <row r="307" spans="1:65" s="13" customFormat="1">
      <c r="B307" s="188"/>
      <c r="C307" s="189"/>
      <c r="D307" s="190" t="s">
        <v>164</v>
      </c>
      <c r="E307" s="191" t="s">
        <v>18</v>
      </c>
      <c r="F307" s="192" t="s">
        <v>479</v>
      </c>
      <c r="G307" s="189"/>
      <c r="H307" s="193">
        <v>0.16</v>
      </c>
      <c r="I307" s="194"/>
      <c r="J307" s="189"/>
      <c r="K307" s="189"/>
      <c r="L307" s="195"/>
      <c r="M307" s="196"/>
      <c r="N307" s="197"/>
      <c r="O307" s="197"/>
      <c r="P307" s="197"/>
      <c r="Q307" s="197"/>
      <c r="R307" s="197"/>
      <c r="S307" s="197"/>
      <c r="T307" s="198"/>
      <c r="AT307" s="199" t="s">
        <v>164</v>
      </c>
      <c r="AU307" s="199" t="s">
        <v>76</v>
      </c>
      <c r="AV307" s="13" t="s">
        <v>76</v>
      </c>
      <c r="AW307" s="13" t="s">
        <v>30</v>
      </c>
      <c r="AX307" s="13" t="s">
        <v>68</v>
      </c>
      <c r="AY307" s="199" t="s">
        <v>120</v>
      </c>
    </row>
    <row r="308" spans="1:65" s="13" customFormat="1">
      <c r="B308" s="188"/>
      <c r="C308" s="189"/>
      <c r="D308" s="190" t="s">
        <v>164</v>
      </c>
      <c r="E308" s="191" t="s">
        <v>18</v>
      </c>
      <c r="F308" s="192" t="s">
        <v>480</v>
      </c>
      <c r="G308" s="189"/>
      <c r="H308" s="193">
        <v>0.67200000000000004</v>
      </c>
      <c r="I308" s="194"/>
      <c r="J308" s="189"/>
      <c r="K308" s="189"/>
      <c r="L308" s="195"/>
      <c r="M308" s="196"/>
      <c r="N308" s="197"/>
      <c r="O308" s="197"/>
      <c r="P308" s="197"/>
      <c r="Q308" s="197"/>
      <c r="R308" s="197"/>
      <c r="S308" s="197"/>
      <c r="T308" s="198"/>
      <c r="AT308" s="199" t="s">
        <v>164</v>
      </c>
      <c r="AU308" s="199" t="s">
        <v>76</v>
      </c>
      <c r="AV308" s="13" t="s">
        <v>76</v>
      </c>
      <c r="AW308" s="13" t="s">
        <v>30</v>
      </c>
      <c r="AX308" s="13" t="s">
        <v>68</v>
      </c>
      <c r="AY308" s="199" t="s">
        <v>120</v>
      </c>
    </row>
    <row r="309" spans="1:65" s="13" customFormat="1">
      <c r="B309" s="188"/>
      <c r="C309" s="189"/>
      <c r="D309" s="190" t="s">
        <v>164</v>
      </c>
      <c r="E309" s="191" t="s">
        <v>18</v>
      </c>
      <c r="F309" s="192" t="s">
        <v>481</v>
      </c>
      <c r="G309" s="189"/>
      <c r="H309" s="193">
        <v>0.14000000000000001</v>
      </c>
      <c r="I309" s="194"/>
      <c r="J309" s="189"/>
      <c r="K309" s="189"/>
      <c r="L309" s="195"/>
      <c r="M309" s="196"/>
      <c r="N309" s="197"/>
      <c r="O309" s="197"/>
      <c r="P309" s="197"/>
      <c r="Q309" s="197"/>
      <c r="R309" s="197"/>
      <c r="S309" s="197"/>
      <c r="T309" s="198"/>
      <c r="AT309" s="199" t="s">
        <v>164</v>
      </c>
      <c r="AU309" s="199" t="s">
        <v>76</v>
      </c>
      <c r="AV309" s="13" t="s">
        <v>76</v>
      </c>
      <c r="AW309" s="13" t="s">
        <v>30</v>
      </c>
      <c r="AX309" s="13" t="s">
        <v>68</v>
      </c>
      <c r="AY309" s="199" t="s">
        <v>120</v>
      </c>
    </row>
    <row r="310" spans="1:65" s="13" customFormat="1">
      <c r="B310" s="188"/>
      <c r="C310" s="189"/>
      <c r="D310" s="190" t="s">
        <v>164</v>
      </c>
      <c r="E310" s="191" t="s">
        <v>18</v>
      </c>
      <c r="F310" s="192" t="s">
        <v>482</v>
      </c>
      <c r="G310" s="189"/>
      <c r="H310" s="193">
        <v>0.61599999999999999</v>
      </c>
      <c r="I310" s="194"/>
      <c r="J310" s="189"/>
      <c r="K310" s="189"/>
      <c r="L310" s="195"/>
      <c r="M310" s="196"/>
      <c r="N310" s="197"/>
      <c r="O310" s="197"/>
      <c r="P310" s="197"/>
      <c r="Q310" s="197"/>
      <c r="R310" s="197"/>
      <c r="S310" s="197"/>
      <c r="T310" s="198"/>
      <c r="AT310" s="199" t="s">
        <v>164</v>
      </c>
      <c r="AU310" s="199" t="s">
        <v>76</v>
      </c>
      <c r="AV310" s="13" t="s">
        <v>76</v>
      </c>
      <c r="AW310" s="13" t="s">
        <v>30</v>
      </c>
      <c r="AX310" s="13" t="s">
        <v>68</v>
      </c>
      <c r="AY310" s="199" t="s">
        <v>120</v>
      </c>
    </row>
    <row r="311" spans="1:65" s="13" customFormat="1">
      <c r="B311" s="188"/>
      <c r="C311" s="189"/>
      <c r="D311" s="190" t="s">
        <v>164</v>
      </c>
      <c r="E311" s="191" t="s">
        <v>18</v>
      </c>
      <c r="F311" s="192" t="s">
        <v>483</v>
      </c>
      <c r="G311" s="189"/>
      <c r="H311" s="193">
        <v>6.3E-2</v>
      </c>
      <c r="I311" s="194"/>
      <c r="J311" s="189"/>
      <c r="K311" s="189"/>
      <c r="L311" s="195"/>
      <c r="M311" s="196"/>
      <c r="N311" s="197"/>
      <c r="O311" s="197"/>
      <c r="P311" s="197"/>
      <c r="Q311" s="197"/>
      <c r="R311" s="197"/>
      <c r="S311" s="197"/>
      <c r="T311" s="198"/>
      <c r="AT311" s="199" t="s">
        <v>164</v>
      </c>
      <c r="AU311" s="199" t="s">
        <v>76</v>
      </c>
      <c r="AV311" s="13" t="s">
        <v>76</v>
      </c>
      <c r="AW311" s="13" t="s">
        <v>30</v>
      </c>
      <c r="AX311" s="13" t="s">
        <v>68</v>
      </c>
      <c r="AY311" s="199" t="s">
        <v>120</v>
      </c>
    </row>
    <row r="312" spans="1:65" s="13" customFormat="1">
      <c r="B312" s="188"/>
      <c r="C312" s="189"/>
      <c r="D312" s="190" t="s">
        <v>164</v>
      </c>
      <c r="E312" s="191" t="s">
        <v>18</v>
      </c>
      <c r="F312" s="192" t="s">
        <v>484</v>
      </c>
      <c r="G312" s="189"/>
      <c r="H312" s="193">
        <v>0.21</v>
      </c>
      <c r="I312" s="194"/>
      <c r="J312" s="189"/>
      <c r="K312" s="189"/>
      <c r="L312" s="195"/>
      <c r="M312" s="196"/>
      <c r="N312" s="197"/>
      <c r="O312" s="197"/>
      <c r="P312" s="197"/>
      <c r="Q312" s="197"/>
      <c r="R312" s="197"/>
      <c r="S312" s="197"/>
      <c r="T312" s="198"/>
      <c r="AT312" s="199" t="s">
        <v>164</v>
      </c>
      <c r="AU312" s="199" t="s">
        <v>76</v>
      </c>
      <c r="AV312" s="13" t="s">
        <v>76</v>
      </c>
      <c r="AW312" s="13" t="s">
        <v>30</v>
      </c>
      <c r="AX312" s="13" t="s">
        <v>68</v>
      </c>
      <c r="AY312" s="199" t="s">
        <v>120</v>
      </c>
    </row>
    <row r="313" spans="1:65" s="13" customFormat="1">
      <c r="B313" s="188"/>
      <c r="C313" s="189"/>
      <c r="D313" s="190" t="s">
        <v>164</v>
      </c>
      <c r="E313" s="191" t="s">
        <v>18</v>
      </c>
      <c r="F313" s="192" t="s">
        <v>485</v>
      </c>
      <c r="G313" s="189"/>
      <c r="H313" s="193">
        <v>0.248</v>
      </c>
      <c r="I313" s="194"/>
      <c r="J313" s="189"/>
      <c r="K313" s="189"/>
      <c r="L313" s="195"/>
      <c r="M313" s="196"/>
      <c r="N313" s="197"/>
      <c r="O313" s="197"/>
      <c r="P313" s="197"/>
      <c r="Q313" s="197"/>
      <c r="R313" s="197"/>
      <c r="S313" s="197"/>
      <c r="T313" s="198"/>
      <c r="AT313" s="199" t="s">
        <v>164</v>
      </c>
      <c r="AU313" s="199" t="s">
        <v>76</v>
      </c>
      <c r="AV313" s="13" t="s">
        <v>76</v>
      </c>
      <c r="AW313" s="13" t="s">
        <v>30</v>
      </c>
      <c r="AX313" s="13" t="s">
        <v>68</v>
      </c>
      <c r="AY313" s="199" t="s">
        <v>120</v>
      </c>
    </row>
    <row r="314" spans="1:65" s="13" customFormat="1">
      <c r="B314" s="188"/>
      <c r="C314" s="189"/>
      <c r="D314" s="190" t="s">
        <v>164</v>
      </c>
      <c r="E314" s="191" t="s">
        <v>18</v>
      </c>
      <c r="F314" s="192" t="s">
        <v>486</v>
      </c>
      <c r="G314" s="189"/>
      <c r="H314" s="193">
        <v>0.105</v>
      </c>
      <c r="I314" s="194"/>
      <c r="J314" s="189"/>
      <c r="K314" s="189"/>
      <c r="L314" s="195"/>
      <c r="M314" s="196"/>
      <c r="N314" s="197"/>
      <c r="O314" s="197"/>
      <c r="P314" s="197"/>
      <c r="Q314" s="197"/>
      <c r="R314" s="197"/>
      <c r="S314" s="197"/>
      <c r="T314" s="198"/>
      <c r="AT314" s="199" t="s">
        <v>164</v>
      </c>
      <c r="AU314" s="199" t="s">
        <v>76</v>
      </c>
      <c r="AV314" s="13" t="s">
        <v>76</v>
      </c>
      <c r="AW314" s="13" t="s">
        <v>30</v>
      </c>
      <c r="AX314" s="13" t="s">
        <v>68</v>
      </c>
      <c r="AY314" s="199" t="s">
        <v>120</v>
      </c>
    </row>
    <row r="315" spans="1:65" s="13" customFormat="1">
      <c r="B315" s="188"/>
      <c r="C315" s="189"/>
      <c r="D315" s="190" t="s">
        <v>164</v>
      </c>
      <c r="E315" s="191" t="s">
        <v>18</v>
      </c>
      <c r="F315" s="192" t="s">
        <v>480</v>
      </c>
      <c r="G315" s="189"/>
      <c r="H315" s="193">
        <v>0.67200000000000004</v>
      </c>
      <c r="I315" s="194"/>
      <c r="J315" s="189"/>
      <c r="K315" s="189"/>
      <c r="L315" s="195"/>
      <c r="M315" s="196"/>
      <c r="N315" s="197"/>
      <c r="O315" s="197"/>
      <c r="P315" s="197"/>
      <c r="Q315" s="197"/>
      <c r="R315" s="197"/>
      <c r="S315" s="197"/>
      <c r="T315" s="198"/>
      <c r="AT315" s="199" t="s">
        <v>164</v>
      </c>
      <c r="AU315" s="199" t="s">
        <v>76</v>
      </c>
      <c r="AV315" s="13" t="s">
        <v>76</v>
      </c>
      <c r="AW315" s="13" t="s">
        <v>30</v>
      </c>
      <c r="AX315" s="13" t="s">
        <v>68</v>
      </c>
      <c r="AY315" s="199" t="s">
        <v>120</v>
      </c>
    </row>
    <row r="316" spans="1:65" s="13" customFormat="1">
      <c r="B316" s="188"/>
      <c r="C316" s="189"/>
      <c r="D316" s="190" t="s">
        <v>164</v>
      </c>
      <c r="E316" s="191" t="s">
        <v>18</v>
      </c>
      <c r="F316" s="192" t="s">
        <v>487</v>
      </c>
      <c r="G316" s="189"/>
      <c r="H316" s="193">
        <v>0.17499999999999999</v>
      </c>
      <c r="I316" s="194"/>
      <c r="J316" s="189"/>
      <c r="K316" s="189"/>
      <c r="L316" s="195"/>
      <c r="M316" s="196"/>
      <c r="N316" s="197"/>
      <c r="O316" s="197"/>
      <c r="P316" s="197"/>
      <c r="Q316" s="197"/>
      <c r="R316" s="197"/>
      <c r="S316" s="197"/>
      <c r="T316" s="198"/>
      <c r="AT316" s="199" t="s">
        <v>164</v>
      </c>
      <c r="AU316" s="199" t="s">
        <v>76</v>
      </c>
      <c r="AV316" s="13" t="s">
        <v>76</v>
      </c>
      <c r="AW316" s="13" t="s">
        <v>30</v>
      </c>
      <c r="AX316" s="13" t="s">
        <v>68</v>
      </c>
      <c r="AY316" s="199" t="s">
        <v>120</v>
      </c>
    </row>
    <row r="317" spans="1:65" s="13" customFormat="1">
      <c r="B317" s="188"/>
      <c r="C317" s="189"/>
      <c r="D317" s="190" t="s">
        <v>164</v>
      </c>
      <c r="E317" s="191" t="s">
        <v>18</v>
      </c>
      <c r="F317" s="192" t="s">
        <v>483</v>
      </c>
      <c r="G317" s="189"/>
      <c r="H317" s="193">
        <v>6.3E-2</v>
      </c>
      <c r="I317" s="194"/>
      <c r="J317" s="189"/>
      <c r="K317" s="189"/>
      <c r="L317" s="195"/>
      <c r="M317" s="196"/>
      <c r="N317" s="197"/>
      <c r="O317" s="197"/>
      <c r="P317" s="197"/>
      <c r="Q317" s="197"/>
      <c r="R317" s="197"/>
      <c r="S317" s="197"/>
      <c r="T317" s="198"/>
      <c r="AT317" s="199" t="s">
        <v>164</v>
      </c>
      <c r="AU317" s="199" t="s">
        <v>76</v>
      </c>
      <c r="AV317" s="13" t="s">
        <v>76</v>
      </c>
      <c r="AW317" s="13" t="s">
        <v>30</v>
      </c>
      <c r="AX317" s="13" t="s">
        <v>68</v>
      </c>
      <c r="AY317" s="199" t="s">
        <v>120</v>
      </c>
    </row>
    <row r="318" spans="1:65" s="13" customFormat="1">
      <c r="B318" s="188"/>
      <c r="C318" s="189"/>
      <c r="D318" s="190" t="s">
        <v>164</v>
      </c>
      <c r="E318" s="191" t="s">
        <v>18</v>
      </c>
      <c r="F318" s="192" t="s">
        <v>488</v>
      </c>
      <c r="G318" s="189"/>
      <c r="H318" s="193">
        <v>0.21</v>
      </c>
      <c r="I318" s="194"/>
      <c r="J318" s="189"/>
      <c r="K318" s="189"/>
      <c r="L318" s="195"/>
      <c r="M318" s="196"/>
      <c r="N318" s="197"/>
      <c r="O318" s="197"/>
      <c r="P318" s="197"/>
      <c r="Q318" s="197"/>
      <c r="R318" s="197"/>
      <c r="S318" s="197"/>
      <c r="T318" s="198"/>
      <c r="AT318" s="199" t="s">
        <v>164</v>
      </c>
      <c r="AU318" s="199" t="s">
        <v>76</v>
      </c>
      <c r="AV318" s="13" t="s">
        <v>76</v>
      </c>
      <c r="AW318" s="13" t="s">
        <v>30</v>
      </c>
      <c r="AX318" s="13" t="s">
        <v>68</v>
      </c>
      <c r="AY318" s="199" t="s">
        <v>120</v>
      </c>
    </row>
    <row r="319" spans="1:65" s="15" customFormat="1">
      <c r="B319" s="221"/>
      <c r="C319" s="222"/>
      <c r="D319" s="190" t="s">
        <v>164</v>
      </c>
      <c r="E319" s="223" t="s">
        <v>18</v>
      </c>
      <c r="F319" s="224" t="s">
        <v>401</v>
      </c>
      <c r="G319" s="222"/>
      <c r="H319" s="223" t="s">
        <v>18</v>
      </c>
      <c r="I319" s="225"/>
      <c r="J319" s="222"/>
      <c r="K319" s="222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164</v>
      </c>
      <c r="AU319" s="230" t="s">
        <v>76</v>
      </c>
      <c r="AV319" s="15" t="s">
        <v>74</v>
      </c>
      <c r="AW319" s="15" t="s">
        <v>30</v>
      </c>
      <c r="AX319" s="15" t="s">
        <v>68</v>
      </c>
      <c r="AY319" s="230" t="s">
        <v>120</v>
      </c>
    </row>
    <row r="320" spans="1:65" s="13" customFormat="1">
      <c r="B320" s="188"/>
      <c r="C320" s="189"/>
      <c r="D320" s="190" t="s">
        <v>164</v>
      </c>
      <c r="E320" s="191" t="s">
        <v>18</v>
      </c>
      <c r="F320" s="192" t="s">
        <v>489</v>
      </c>
      <c r="G320" s="189"/>
      <c r="H320" s="193">
        <v>0.33500000000000002</v>
      </c>
      <c r="I320" s="194"/>
      <c r="J320" s="189"/>
      <c r="K320" s="189"/>
      <c r="L320" s="195"/>
      <c r="M320" s="196"/>
      <c r="N320" s="197"/>
      <c r="O320" s="197"/>
      <c r="P320" s="197"/>
      <c r="Q320" s="197"/>
      <c r="R320" s="197"/>
      <c r="S320" s="197"/>
      <c r="T320" s="198"/>
      <c r="AT320" s="199" t="s">
        <v>164</v>
      </c>
      <c r="AU320" s="199" t="s">
        <v>76</v>
      </c>
      <c r="AV320" s="13" t="s">
        <v>76</v>
      </c>
      <c r="AW320" s="13" t="s">
        <v>30</v>
      </c>
      <c r="AX320" s="13" t="s">
        <v>68</v>
      </c>
      <c r="AY320" s="199" t="s">
        <v>120</v>
      </c>
    </row>
    <row r="321" spans="1:65" s="14" customFormat="1">
      <c r="B321" s="200"/>
      <c r="C321" s="201"/>
      <c r="D321" s="190" t="s">
        <v>164</v>
      </c>
      <c r="E321" s="202" t="s">
        <v>18</v>
      </c>
      <c r="F321" s="203" t="s">
        <v>166</v>
      </c>
      <c r="G321" s="201"/>
      <c r="H321" s="204">
        <v>3.669</v>
      </c>
      <c r="I321" s="205"/>
      <c r="J321" s="201"/>
      <c r="K321" s="201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164</v>
      </c>
      <c r="AU321" s="210" t="s">
        <v>76</v>
      </c>
      <c r="AV321" s="14" t="s">
        <v>130</v>
      </c>
      <c r="AW321" s="14" t="s">
        <v>30</v>
      </c>
      <c r="AX321" s="14" t="s">
        <v>74</v>
      </c>
      <c r="AY321" s="210" t="s">
        <v>120</v>
      </c>
    </row>
    <row r="322" spans="1:65" s="12" customFormat="1" ht="22.9" customHeight="1">
      <c r="B322" s="154"/>
      <c r="C322" s="155"/>
      <c r="D322" s="156" t="s">
        <v>67</v>
      </c>
      <c r="E322" s="168" t="s">
        <v>156</v>
      </c>
      <c r="F322" s="168" t="s">
        <v>157</v>
      </c>
      <c r="G322" s="155"/>
      <c r="H322" s="155"/>
      <c r="I322" s="158"/>
      <c r="J322" s="169">
        <f>BK322</f>
        <v>0</v>
      </c>
      <c r="K322" s="155"/>
      <c r="L322" s="160"/>
      <c r="M322" s="161"/>
      <c r="N322" s="162"/>
      <c r="O322" s="162"/>
      <c r="P322" s="163">
        <f>SUM(P323:P327)</f>
        <v>0</v>
      </c>
      <c r="Q322" s="162"/>
      <c r="R322" s="163">
        <f>SUM(R323:R327)</f>
        <v>0.77084169999999996</v>
      </c>
      <c r="S322" s="162"/>
      <c r="T322" s="164">
        <f>SUM(T323:T327)</f>
        <v>0</v>
      </c>
      <c r="AR322" s="165" t="s">
        <v>74</v>
      </c>
      <c r="AT322" s="166" t="s">
        <v>67</v>
      </c>
      <c r="AU322" s="166" t="s">
        <v>74</v>
      </c>
      <c r="AY322" s="165" t="s">
        <v>120</v>
      </c>
      <c r="BK322" s="167">
        <f>SUM(BK323:BK327)</f>
        <v>0</v>
      </c>
    </row>
    <row r="323" spans="1:65" s="2" customFormat="1" ht="24.2" customHeight="1">
      <c r="A323" s="35"/>
      <c r="B323" s="36"/>
      <c r="C323" s="170" t="s">
        <v>307</v>
      </c>
      <c r="D323" s="170" t="s">
        <v>125</v>
      </c>
      <c r="E323" s="171" t="s">
        <v>490</v>
      </c>
      <c r="F323" s="172" t="s">
        <v>491</v>
      </c>
      <c r="G323" s="173" t="s">
        <v>161</v>
      </c>
      <c r="H323" s="174">
        <v>0.33500000000000002</v>
      </c>
      <c r="I323" s="175"/>
      <c r="J323" s="176">
        <f>ROUND(I323*H323,2)</f>
        <v>0</v>
      </c>
      <c r="K323" s="172" t="s">
        <v>129</v>
      </c>
      <c r="L323" s="40"/>
      <c r="M323" s="177" t="s">
        <v>18</v>
      </c>
      <c r="N323" s="178" t="s">
        <v>39</v>
      </c>
      <c r="O323" s="65"/>
      <c r="P323" s="179">
        <f>O323*H323</f>
        <v>0</v>
      </c>
      <c r="Q323" s="179">
        <v>2.3010199999999998</v>
      </c>
      <c r="R323" s="179">
        <f>Q323*H323</f>
        <v>0.77084169999999996</v>
      </c>
      <c r="S323" s="179">
        <v>0</v>
      </c>
      <c r="T323" s="180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1" t="s">
        <v>130</v>
      </c>
      <c r="AT323" s="181" t="s">
        <v>125</v>
      </c>
      <c r="AU323" s="181" t="s">
        <v>76</v>
      </c>
      <c r="AY323" s="18" t="s">
        <v>120</v>
      </c>
      <c r="BE323" s="182">
        <f>IF(N323="základní",J323,0)</f>
        <v>0</v>
      </c>
      <c r="BF323" s="182">
        <f>IF(N323="snížená",J323,0)</f>
        <v>0</v>
      </c>
      <c r="BG323" s="182">
        <f>IF(N323="zákl. přenesená",J323,0)</f>
        <v>0</v>
      </c>
      <c r="BH323" s="182">
        <f>IF(N323="sníž. přenesená",J323,0)</f>
        <v>0</v>
      </c>
      <c r="BI323" s="182">
        <f>IF(N323="nulová",J323,0)</f>
        <v>0</v>
      </c>
      <c r="BJ323" s="18" t="s">
        <v>74</v>
      </c>
      <c r="BK323" s="182">
        <f>ROUND(I323*H323,2)</f>
        <v>0</v>
      </c>
      <c r="BL323" s="18" t="s">
        <v>130</v>
      </c>
      <c r="BM323" s="181" t="s">
        <v>492</v>
      </c>
    </row>
    <row r="324" spans="1:65" s="2" customFormat="1">
      <c r="A324" s="35"/>
      <c r="B324" s="36"/>
      <c r="C324" s="37"/>
      <c r="D324" s="183" t="s">
        <v>131</v>
      </c>
      <c r="E324" s="37"/>
      <c r="F324" s="184" t="s">
        <v>493</v>
      </c>
      <c r="G324" s="37"/>
      <c r="H324" s="37"/>
      <c r="I324" s="185"/>
      <c r="J324" s="37"/>
      <c r="K324" s="37"/>
      <c r="L324" s="40"/>
      <c r="M324" s="186"/>
      <c r="N324" s="187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131</v>
      </c>
      <c r="AU324" s="18" t="s">
        <v>76</v>
      </c>
    </row>
    <row r="325" spans="1:65" s="15" customFormat="1">
      <c r="B325" s="221"/>
      <c r="C325" s="222"/>
      <c r="D325" s="190" t="s">
        <v>164</v>
      </c>
      <c r="E325" s="223" t="s">
        <v>18</v>
      </c>
      <c r="F325" s="224" t="s">
        <v>401</v>
      </c>
      <c r="G325" s="222"/>
      <c r="H325" s="223" t="s">
        <v>18</v>
      </c>
      <c r="I325" s="225"/>
      <c r="J325" s="222"/>
      <c r="K325" s="222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164</v>
      </c>
      <c r="AU325" s="230" t="s">
        <v>76</v>
      </c>
      <c r="AV325" s="15" t="s">
        <v>74</v>
      </c>
      <c r="AW325" s="15" t="s">
        <v>30</v>
      </c>
      <c r="AX325" s="15" t="s">
        <v>68</v>
      </c>
      <c r="AY325" s="230" t="s">
        <v>120</v>
      </c>
    </row>
    <row r="326" spans="1:65" s="13" customFormat="1">
      <c r="B326" s="188"/>
      <c r="C326" s="189"/>
      <c r="D326" s="190" t="s">
        <v>164</v>
      </c>
      <c r="E326" s="191" t="s">
        <v>18</v>
      </c>
      <c r="F326" s="192" t="s">
        <v>489</v>
      </c>
      <c r="G326" s="189"/>
      <c r="H326" s="193">
        <v>0.33500000000000002</v>
      </c>
      <c r="I326" s="194"/>
      <c r="J326" s="189"/>
      <c r="K326" s="189"/>
      <c r="L326" s="195"/>
      <c r="M326" s="196"/>
      <c r="N326" s="197"/>
      <c r="O326" s="197"/>
      <c r="P326" s="197"/>
      <c r="Q326" s="197"/>
      <c r="R326" s="197"/>
      <c r="S326" s="197"/>
      <c r="T326" s="198"/>
      <c r="AT326" s="199" t="s">
        <v>164</v>
      </c>
      <c r="AU326" s="199" t="s">
        <v>76</v>
      </c>
      <c r="AV326" s="13" t="s">
        <v>76</v>
      </c>
      <c r="AW326" s="13" t="s">
        <v>30</v>
      </c>
      <c r="AX326" s="13" t="s">
        <v>68</v>
      </c>
      <c r="AY326" s="199" t="s">
        <v>120</v>
      </c>
    </row>
    <row r="327" spans="1:65" s="14" customFormat="1">
      <c r="B327" s="200"/>
      <c r="C327" s="201"/>
      <c r="D327" s="190" t="s">
        <v>164</v>
      </c>
      <c r="E327" s="202" t="s">
        <v>18</v>
      </c>
      <c r="F327" s="203" t="s">
        <v>166</v>
      </c>
      <c r="G327" s="201"/>
      <c r="H327" s="204">
        <v>0.33500000000000002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164</v>
      </c>
      <c r="AU327" s="210" t="s">
        <v>76</v>
      </c>
      <c r="AV327" s="14" t="s">
        <v>130</v>
      </c>
      <c r="AW327" s="14" t="s">
        <v>30</v>
      </c>
      <c r="AX327" s="14" t="s">
        <v>74</v>
      </c>
      <c r="AY327" s="210" t="s">
        <v>120</v>
      </c>
    </row>
    <row r="328" spans="1:65" s="12" customFormat="1" ht="22.9" customHeight="1">
      <c r="B328" s="154"/>
      <c r="C328" s="155"/>
      <c r="D328" s="156" t="s">
        <v>67</v>
      </c>
      <c r="E328" s="168" t="s">
        <v>494</v>
      </c>
      <c r="F328" s="168" t="s">
        <v>495</v>
      </c>
      <c r="G328" s="155"/>
      <c r="H328" s="155"/>
      <c r="I328" s="158"/>
      <c r="J328" s="169">
        <f>BK328</f>
        <v>0</v>
      </c>
      <c r="K328" s="155"/>
      <c r="L328" s="160"/>
      <c r="M328" s="161"/>
      <c r="N328" s="162"/>
      <c r="O328" s="162"/>
      <c r="P328" s="163">
        <f>SUM(P329:P341)</f>
        <v>0</v>
      </c>
      <c r="Q328" s="162"/>
      <c r="R328" s="163">
        <f>SUM(R329:R341)</f>
        <v>0</v>
      </c>
      <c r="S328" s="162"/>
      <c r="T328" s="164">
        <f>SUM(T329:T341)</f>
        <v>0.7370000000000001</v>
      </c>
      <c r="AR328" s="165" t="s">
        <v>74</v>
      </c>
      <c r="AT328" s="166" t="s">
        <v>67</v>
      </c>
      <c r="AU328" s="166" t="s">
        <v>74</v>
      </c>
      <c r="AY328" s="165" t="s">
        <v>120</v>
      </c>
      <c r="BK328" s="167">
        <f>SUM(BK329:BK341)</f>
        <v>0</v>
      </c>
    </row>
    <row r="329" spans="1:65" s="2" customFormat="1" ht="16.5" customHeight="1">
      <c r="A329" s="35"/>
      <c r="B329" s="36"/>
      <c r="C329" s="170" t="s">
        <v>496</v>
      </c>
      <c r="D329" s="170" t="s">
        <v>125</v>
      </c>
      <c r="E329" s="171" t="s">
        <v>497</v>
      </c>
      <c r="F329" s="172" t="s">
        <v>498</v>
      </c>
      <c r="G329" s="173" t="s">
        <v>499</v>
      </c>
      <c r="H329" s="174">
        <v>13.4</v>
      </c>
      <c r="I329" s="175"/>
      <c r="J329" s="176">
        <f>ROUND(I329*H329,2)</f>
        <v>0</v>
      </c>
      <c r="K329" s="172" t="s">
        <v>129</v>
      </c>
      <c r="L329" s="40"/>
      <c r="M329" s="177" t="s">
        <v>18</v>
      </c>
      <c r="N329" s="178" t="s">
        <v>39</v>
      </c>
      <c r="O329" s="65"/>
      <c r="P329" s="179">
        <f>O329*H329</f>
        <v>0</v>
      </c>
      <c r="Q329" s="179">
        <v>0</v>
      </c>
      <c r="R329" s="179">
        <f>Q329*H329</f>
        <v>0</v>
      </c>
      <c r="S329" s="179">
        <v>0</v>
      </c>
      <c r="T329" s="180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1" t="s">
        <v>130</v>
      </c>
      <c r="AT329" s="181" t="s">
        <v>125</v>
      </c>
      <c r="AU329" s="181" t="s">
        <v>76</v>
      </c>
      <c r="AY329" s="18" t="s">
        <v>120</v>
      </c>
      <c r="BE329" s="182">
        <f>IF(N329="základní",J329,0)</f>
        <v>0</v>
      </c>
      <c r="BF329" s="182">
        <f>IF(N329="snížená",J329,0)</f>
        <v>0</v>
      </c>
      <c r="BG329" s="182">
        <f>IF(N329="zákl. přenesená",J329,0)</f>
        <v>0</v>
      </c>
      <c r="BH329" s="182">
        <f>IF(N329="sníž. přenesená",J329,0)</f>
        <v>0</v>
      </c>
      <c r="BI329" s="182">
        <f>IF(N329="nulová",J329,0)</f>
        <v>0</v>
      </c>
      <c r="BJ329" s="18" t="s">
        <v>74</v>
      </c>
      <c r="BK329" s="182">
        <f>ROUND(I329*H329,2)</f>
        <v>0</v>
      </c>
      <c r="BL329" s="18" t="s">
        <v>130</v>
      </c>
      <c r="BM329" s="181" t="s">
        <v>500</v>
      </c>
    </row>
    <row r="330" spans="1:65" s="2" customFormat="1">
      <c r="A330" s="35"/>
      <c r="B330" s="36"/>
      <c r="C330" s="37"/>
      <c r="D330" s="183" t="s">
        <v>131</v>
      </c>
      <c r="E330" s="37"/>
      <c r="F330" s="184" t="s">
        <v>501</v>
      </c>
      <c r="G330" s="37"/>
      <c r="H330" s="37"/>
      <c r="I330" s="185"/>
      <c r="J330" s="37"/>
      <c r="K330" s="37"/>
      <c r="L330" s="40"/>
      <c r="M330" s="186"/>
      <c r="N330" s="187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131</v>
      </c>
      <c r="AU330" s="18" t="s">
        <v>76</v>
      </c>
    </row>
    <row r="331" spans="1:65" s="13" customFormat="1">
      <c r="B331" s="188"/>
      <c r="C331" s="189"/>
      <c r="D331" s="190" t="s">
        <v>164</v>
      </c>
      <c r="E331" s="191" t="s">
        <v>18</v>
      </c>
      <c r="F331" s="192" t="s">
        <v>502</v>
      </c>
      <c r="G331" s="189"/>
      <c r="H331" s="193">
        <v>13.4</v>
      </c>
      <c r="I331" s="194"/>
      <c r="J331" s="189"/>
      <c r="K331" s="189"/>
      <c r="L331" s="195"/>
      <c r="M331" s="196"/>
      <c r="N331" s="197"/>
      <c r="O331" s="197"/>
      <c r="P331" s="197"/>
      <c r="Q331" s="197"/>
      <c r="R331" s="197"/>
      <c r="S331" s="197"/>
      <c r="T331" s="198"/>
      <c r="AT331" s="199" t="s">
        <v>164</v>
      </c>
      <c r="AU331" s="199" t="s">
        <v>76</v>
      </c>
      <c r="AV331" s="13" t="s">
        <v>76</v>
      </c>
      <c r="AW331" s="13" t="s">
        <v>30</v>
      </c>
      <c r="AX331" s="13" t="s">
        <v>68</v>
      </c>
      <c r="AY331" s="199" t="s">
        <v>120</v>
      </c>
    </row>
    <row r="332" spans="1:65" s="14" customFormat="1">
      <c r="B332" s="200"/>
      <c r="C332" s="201"/>
      <c r="D332" s="190" t="s">
        <v>164</v>
      </c>
      <c r="E332" s="202" t="s">
        <v>18</v>
      </c>
      <c r="F332" s="203" t="s">
        <v>166</v>
      </c>
      <c r="G332" s="201"/>
      <c r="H332" s="204">
        <v>13.4</v>
      </c>
      <c r="I332" s="205"/>
      <c r="J332" s="201"/>
      <c r="K332" s="201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164</v>
      </c>
      <c r="AU332" s="210" t="s">
        <v>76</v>
      </c>
      <c r="AV332" s="14" t="s">
        <v>130</v>
      </c>
      <c r="AW332" s="14" t="s">
        <v>30</v>
      </c>
      <c r="AX332" s="14" t="s">
        <v>74</v>
      </c>
      <c r="AY332" s="210" t="s">
        <v>120</v>
      </c>
    </row>
    <row r="333" spans="1:65" s="2" customFormat="1" ht="24.2" customHeight="1">
      <c r="A333" s="35"/>
      <c r="B333" s="36"/>
      <c r="C333" s="170" t="s">
        <v>312</v>
      </c>
      <c r="D333" s="170" t="s">
        <v>125</v>
      </c>
      <c r="E333" s="171" t="s">
        <v>503</v>
      </c>
      <c r="F333" s="172" t="s">
        <v>504</v>
      </c>
      <c r="G333" s="173" t="s">
        <v>499</v>
      </c>
      <c r="H333" s="174">
        <v>6.7</v>
      </c>
      <c r="I333" s="175"/>
      <c r="J333" s="176">
        <f>ROUND(I333*H333,2)</f>
        <v>0</v>
      </c>
      <c r="K333" s="172" t="s">
        <v>129</v>
      </c>
      <c r="L333" s="40"/>
      <c r="M333" s="177" t="s">
        <v>18</v>
      </c>
      <c r="N333" s="178" t="s">
        <v>39</v>
      </c>
      <c r="O333" s="65"/>
      <c r="P333" s="179">
        <f>O333*H333</f>
        <v>0</v>
      </c>
      <c r="Q333" s="179">
        <v>0</v>
      </c>
      <c r="R333" s="179">
        <f>Q333*H333</f>
        <v>0</v>
      </c>
      <c r="S333" s="179">
        <v>6.6000000000000003E-2</v>
      </c>
      <c r="T333" s="180">
        <f>S333*H333</f>
        <v>0.44220000000000004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1" t="s">
        <v>130</v>
      </c>
      <c r="AT333" s="181" t="s">
        <v>125</v>
      </c>
      <c r="AU333" s="181" t="s">
        <v>76</v>
      </c>
      <c r="AY333" s="18" t="s">
        <v>120</v>
      </c>
      <c r="BE333" s="182">
        <f>IF(N333="základní",J333,0)</f>
        <v>0</v>
      </c>
      <c r="BF333" s="182">
        <f>IF(N333="snížená",J333,0)</f>
        <v>0</v>
      </c>
      <c r="BG333" s="182">
        <f>IF(N333="zákl. přenesená",J333,0)</f>
        <v>0</v>
      </c>
      <c r="BH333" s="182">
        <f>IF(N333="sníž. přenesená",J333,0)</f>
        <v>0</v>
      </c>
      <c r="BI333" s="182">
        <f>IF(N333="nulová",J333,0)</f>
        <v>0</v>
      </c>
      <c r="BJ333" s="18" t="s">
        <v>74</v>
      </c>
      <c r="BK333" s="182">
        <f>ROUND(I333*H333,2)</f>
        <v>0</v>
      </c>
      <c r="BL333" s="18" t="s">
        <v>130</v>
      </c>
      <c r="BM333" s="181" t="s">
        <v>505</v>
      </c>
    </row>
    <row r="334" spans="1:65" s="2" customFormat="1">
      <c r="A334" s="35"/>
      <c r="B334" s="36"/>
      <c r="C334" s="37"/>
      <c r="D334" s="183" t="s">
        <v>131</v>
      </c>
      <c r="E334" s="37"/>
      <c r="F334" s="184" t="s">
        <v>506</v>
      </c>
      <c r="G334" s="37"/>
      <c r="H334" s="37"/>
      <c r="I334" s="185"/>
      <c r="J334" s="37"/>
      <c r="K334" s="37"/>
      <c r="L334" s="40"/>
      <c r="M334" s="186"/>
      <c r="N334" s="187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131</v>
      </c>
      <c r="AU334" s="18" t="s">
        <v>76</v>
      </c>
    </row>
    <row r="335" spans="1:65" s="15" customFormat="1">
      <c r="B335" s="221"/>
      <c r="C335" s="222"/>
      <c r="D335" s="190" t="s">
        <v>164</v>
      </c>
      <c r="E335" s="223" t="s">
        <v>18</v>
      </c>
      <c r="F335" s="224" t="s">
        <v>401</v>
      </c>
      <c r="G335" s="222"/>
      <c r="H335" s="223" t="s">
        <v>18</v>
      </c>
      <c r="I335" s="225"/>
      <c r="J335" s="222"/>
      <c r="K335" s="222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164</v>
      </c>
      <c r="AU335" s="230" t="s">
        <v>76</v>
      </c>
      <c r="AV335" s="15" t="s">
        <v>74</v>
      </c>
      <c r="AW335" s="15" t="s">
        <v>30</v>
      </c>
      <c r="AX335" s="15" t="s">
        <v>68</v>
      </c>
      <c r="AY335" s="230" t="s">
        <v>120</v>
      </c>
    </row>
    <row r="336" spans="1:65" s="13" customFormat="1">
      <c r="B336" s="188"/>
      <c r="C336" s="189"/>
      <c r="D336" s="190" t="s">
        <v>164</v>
      </c>
      <c r="E336" s="191" t="s">
        <v>18</v>
      </c>
      <c r="F336" s="192" t="s">
        <v>507</v>
      </c>
      <c r="G336" s="189"/>
      <c r="H336" s="193">
        <v>6.7</v>
      </c>
      <c r="I336" s="194"/>
      <c r="J336" s="189"/>
      <c r="K336" s="189"/>
      <c r="L336" s="195"/>
      <c r="M336" s="196"/>
      <c r="N336" s="197"/>
      <c r="O336" s="197"/>
      <c r="P336" s="197"/>
      <c r="Q336" s="197"/>
      <c r="R336" s="197"/>
      <c r="S336" s="197"/>
      <c r="T336" s="198"/>
      <c r="AT336" s="199" t="s">
        <v>164</v>
      </c>
      <c r="AU336" s="199" t="s">
        <v>76</v>
      </c>
      <c r="AV336" s="13" t="s">
        <v>76</v>
      </c>
      <c r="AW336" s="13" t="s">
        <v>30</v>
      </c>
      <c r="AX336" s="13" t="s">
        <v>68</v>
      </c>
      <c r="AY336" s="199" t="s">
        <v>120</v>
      </c>
    </row>
    <row r="337" spans="1:65" s="14" customFormat="1">
      <c r="B337" s="200"/>
      <c r="C337" s="201"/>
      <c r="D337" s="190" t="s">
        <v>164</v>
      </c>
      <c r="E337" s="202" t="s">
        <v>18</v>
      </c>
      <c r="F337" s="203" t="s">
        <v>166</v>
      </c>
      <c r="G337" s="201"/>
      <c r="H337" s="204">
        <v>6.7</v>
      </c>
      <c r="I337" s="205"/>
      <c r="J337" s="201"/>
      <c r="K337" s="201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164</v>
      </c>
      <c r="AU337" s="210" t="s">
        <v>76</v>
      </c>
      <c r="AV337" s="14" t="s">
        <v>130</v>
      </c>
      <c r="AW337" s="14" t="s">
        <v>30</v>
      </c>
      <c r="AX337" s="14" t="s">
        <v>74</v>
      </c>
      <c r="AY337" s="210" t="s">
        <v>120</v>
      </c>
    </row>
    <row r="338" spans="1:65" s="2" customFormat="1" ht="24.2" customHeight="1">
      <c r="A338" s="35"/>
      <c r="B338" s="36"/>
      <c r="C338" s="170" t="s">
        <v>133</v>
      </c>
      <c r="D338" s="170" t="s">
        <v>125</v>
      </c>
      <c r="E338" s="171" t="s">
        <v>508</v>
      </c>
      <c r="F338" s="172" t="s">
        <v>509</v>
      </c>
      <c r="G338" s="173" t="s">
        <v>499</v>
      </c>
      <c r="H338" s="174">
        <v>13.4</v>
      </c>
      <c r="I338" s="175"/>
      <c r="J338" s="176">
        <f>ROUND(I338*H338,2)</f>
        <v>0</v>
      </c>
      <c r="K338" s="172" t="s">
        <v>129</v>
      </c>
      <c r="L338" s="40"/>
      <c r="M338" s="177" t="s">
        <v>18</v>
      </c>
      <c r="N338" s="178" t="s">
        <v>39</v>
      </c>
      <c r="O338" s="65"/>
      <c r="P338" s="179">
        <f>O338*H338</f>
        <v>0</v>
      </c>
      <c r="Q338" s="179">
        <v>0</v>
      </c>
      <c r="R338" s="179">
        <f>Q338*H338</f>
        <v>0</v>
      </c>
      <c r="S338" s="179">
        <v>2.1999999999999999E-2</v>
      </c>
      <c r="T338" s="180">
        <f>S338*H338</f>
        <v>0.29480000000000001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1" t="s">
        <v>130</v>
      </c>
      <c r="AT338" s="181" t="s">
        <v>125</v>
      </c>
      <c r="AU338" s="181" t="s">
        <v>76</v>
      </c>
      <c r="AY338" s="18" t="s">
        <v>120</v>
      </c>
      <c r="BE338" s="182">
        <f>IF(N338="základní",J338,0)</f>
        <v>0</v>
      </c>
      <c r="BF338" s="182">
        <f>IF(N338="snížená",J338,0)</f>
        <v>0</v>
      </c>
      <c r="BG338" s="182">
        <f>IF(N338="zákl. přenesená",J338,0)</f>
        <v>0</v>
      </c>
      <c r="BH338" s="182">
        <f>IF(N338="sníž. přenesená",J338,0)</f>
        <v>0</v>
      </c>
      <c r="BI338" s="182">
        <f>IF(N338="nulová",J338,0)</f>
        <v>0</v>
      </c>
      <c r="BJ338" s="18" t="s">
        <v>74</v>
      </c>
      <c r="BK338" s="182">
        <f>ROUND(I338*H338,2)</f>
        <v>0</v>
      </c>
      <c r="BL338" s="18" t="s">
        <v>130</v>
      </c>
      <c r="BM338" s="181" t="s">
        <v>510</v>
      </c>
    </row>
    <row r="339" spans="1:65" s="2" customFormat="1">
      <c r="A339" s="35"/>
      <c r="B339" s="36"/>
      <c r="C339" s="37"/>
      <c r="D339" s="183" t="s">
        <v>131</v>
      </c>
      <c r="E339" s="37"/>
      <c r="F339" s="184" t="s">
        <v>511</v>
      </c>
      <c r="G339" s="37"/>
      <c r="H339" s="37"/>
      <c r="I339" s="185"/>
      <c r="J339" s="37"/>
      <c r="K339" s="37"/>
      <c r="L339" s="40"/>
      <c r="M339" s="186"/>
      <c r="N339" s="187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131</v>
      </c>
      <c r="AU339" s="18" t="s">
        <v>76</v>
      </c>
    </row>
    <row r="340" spans="1:65" s="13" customFormat="1">
      <c r="B340" s="188"/>
      <c r="C340" s="189"/>
      <c r="D340" s="190" t="s">
        <v>164</v>
      </c>
      <c r="E340" s="191" t="s">
        <v>18</v>
      </c>
      <c r="F340" s="192" t="s">
        <v>512</v>
      </c>
      <c r="G340" s="189"/>
      <c r="H340" s="193">
        <v>13.4</v>
      </c>
      <c r="I340" s="194"/>
      <c r="J340" s="189"/>
      <c r="K340" s="189"/>
      <c r="L340" s="195"/>
      <c r="M340" s="196"/>
      <c r="N340" s="197"/>
      <c r="O340" s="197"/>
      <c r="P340" s="197"/>
      <c r="Q340" s="197"/>
      <c r="R340" s="197"/>
      <c r="S340" s="197"/>
      <c r="T340" s="198"/>
      <c r="AT340" s="199" t="s">
        <v>164</v>
      </c>
      <c r="AU340" s="199" t="s">
        <v>76</v>
      </c>
      <c r="AV340" s="13" t="s">
        <v>76</v>
      </c>
      <c r="AW340" s="13" t="s">
        <v>30</v>
      </c>
      <c r="AX340" s="13" t="s">
        <v>68</v>
      </c>
      <c r="AY340" s="199" t="s">
        <v>120</v>
      </c>
    </row>
    <row r="341" spans="1:65" s="14" customFormat="1">
      <c r="B341" s="200"/>
      <c r="C341" s="201"/>
      <c r="D341" s="190" t="s">
        <v>164</v>
      </c>
      <c r="E341" s="202" t="s">
        <v>18</v>
      </c>
      <c r="F341" s="203" t="s">
        <v>166</v>
      </c>
      <c r="G341" s="201"/>
      <c r="H341" s="204">
        <v>13.4</v>
      </c>
      <c r="I341" s="205"/>
      <c r="J341" s="201"/>
      <c r="K341" s="201"/>
      <c r="L341" s="206"/>
      <c r="M341" s="207"/>
      <c r="N341" s="208"/>
      <c r="O341" s="208"/>
      <c r="P341" s="208"/>
      <c r="Q341" s="208"/>
      <c r="R341" s="208"/>
      <c r="S341" s="208"/>
      <c r="T341" s="209"/>
      <c r="AT341" s="210" t="s">
        <v>164</v>
      </c>
      <c r="AU341" s="210" t="s">
        <v>76</v>
      </c>
      <c r="AV341" s="14" t="s">
        <v>130</v>
      </c>
      <c r="AW341" s="14" t="s">
        <v>30</v>
      </c>
      <c r="AX341" s="14" t="s">
        <v>74</v>
      </c>
      <c r="AY341" s="210" t="s">
        <v>120</v>
      </c>
    </row>
    <row r="342" spans="1:65" s="12" customFormat="1" ht="22.9" customHeight="1">
      <c r="B342" s="154"/>
      <c r="C342" s="155"/>
      <c r="D342" s="156" t="s">
        <v>67</v>
      </c>
      <c r="E342" s="168" t="s">
        <v>232</v>
      </c>
      <c r="F342" s="168" t="s">
        <v>233</v>
      </c>
      <c r="G342" s="155"/>
      <c r="H342" s="155"/>
      <c r="I342" s="158"/>
      <c r="J342" s="169">
        <f>BK342</f>
        <v>0</v>
      </c>
      <c r="K342" s="155"/>
      <c r="L342" s="160"/>
      <c r="M342" s="161"/>
      <c r="N342" s="162"/>
      <c r="O342" s="162"/>
      <c r="P342" s="163">
        <f>SUM(P343:P344)</f>
        <v>0</v>
      </c>
      <c r="Q342" s="162"/>
      <c r="R342" s="163">
        <f>SUM(R343:R344)</f>
        <v>0</v>
      </c>
      <c r="S342" s="162"/>
      <c r="T342" s="164">
        <f>SUM(T343:T344)</f>
        <v>0</v>
      </c>
      <c r="AR342" s="165" t="s">
        <v>74</v>
      </c>
      <c r="AT342" s="166" t="s">
        <v>67</v>
      </c>
      <c r="AU342" s="166" t="s">
        <v>74</v>
      </c>
      <c r="AY342" s="165" t="s">
        <v>120</v>
      </c>
      <c r="BK342" s="167">
        <f>SUM(BK343:BK344)</f>
        <v>0</v>
      </c>
    </row>
    <row r="343" spans="1:65" s="2" customFormat="1" ht="33" customHeight="1">
      <c r="A343" s="35"/>
      <c r="B343" s="36"/>
      <c r="C343" s="170" t="s">
        <v>318</v>
      </c>
      <c r="D343" s="170" t="s">
        <v>125</v>
      </c>
      <c r="E343" s="171" t="s">
        <v>234</v>
      </c>
      <c r="F343" s="172" t="s">
        <v>235</v>
      </c>
      <c r="G343" s="173" t="s">
        <v>236</v>
      </c>
      <c r="H343" s="174">
        <v>99.337000000000003</v>
      </c>
      <c r="I343" s="175"/>
      <c r="J343" s="176">
        <f>ROUND(I343*H343,2)</f>
        <v>0</v>
      </c>
      <c r="K343" s="172" t="s">
        <v>129</v>
      </c>
      <c r="L343" s="40"/>
      <c r="M343" s="177" t="s">
        <v>18</v>
      </c>
      <c r="N343" s="178" t="s">
        <v>39</v>
      </c>
      <c r="O343" s="65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1" t="s">
        <v>130</v>
      </c>
      <c r="AT343" s="181" t="s">
        <v>125</v>
      </c>
      <c r="AU343" s="181" t="s">
        <v>76</v>
      </c>
      <c r="AY343" s="18" t="s">
        <v>120</v>
      </c>
      <c r="BE343" s="182">
        <f>IF(N343="základní",J343,0)</f>
        <v>0</v>
      </c>
      <c r="BF343" s="182">
        <f>IF(N343="snížená",J343,0)</f>
        <v>0</v>
      </c>
      <c r="BG343" s="182">
        <f>IF(N343="zákl. přenesená",J343,0)</f>
        <v>0</v>
      </c>
      <c r="BH343" s="182">
        <f>IF(N343="sníž. přenesená",J343,0)</f>
        <v>0</v>
      </c>
      <c r="BI343" s="182">
        <f>IF(N343="nulová",J343,0)</f>
        <v>0</v>
      </c>
      <c r="BJ343" s="18" t="s">
        <v>74</v>
      </c>
      <c r="BK343" s="182">
        <f>ROUND(I343*H343,2)</f>
        <v>0</v>
      </c>
      <c r="BL343" s="18" t="s">
        <v>130</v>
      </c>
      <c r="BM343" s="181" t="s">
        <v>513</v>
      </c>
    </row>
    <row r="344" spans="1:65" s="2" customFormat="1">
      <c r="A344" s="35"/>
      <c r="B344" s="36"/>
      <c r="C344" s="37"/>
      <c r="D344" s="183" t="s">
        <v>131</v>
      </c>
      <c r="E344" s="37"/>
      <c r="F344" s="184" t="s">
        <v>238</v>
      </c>
      <c r="G344" s="37"/>
      <c r="H344" s="37"/>
      <c r="I344" s="185"/>
      <c r="J344" s="37"/>
      <c r="K344" s="37"/>
      <c r="L344" s="40"/>
      <c r="M344" s="186"/>
      <c r="N344" s="187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131</v>
      </c>
      <c r="AU344" s="18" t="s">
        <v>76</v>
      </c>
    </row>
    <row r="345" spans="1:65" s="12" customFormat="1" ht="22.9" customHeight="1">
      <c r="B345" s="154"/>
      <c r="C345" s="155"/>
      <c r="D345" s="156" t="s">
        <v>67</v>
      </c>
      <c r="E345" s="168" t="s">
        <v>239</v>
      </c>
      <c r="F345" s="168" t="s">
        <v>240</v>
      </c>
      <c r="G345" s="155"/>
      <c r="H345" s="155"/>
      <c r="I345" s="158"/>
      <c r="J345" s="169">
        <f>BK345</f>
        <v>0</v>
      </c>
      <c r="K345" s="155"/>
      <c r="L345" s="160"/>
      <c r="M345" s="161"/>
      <c r="N345" s="162"/>
      <c r="O345" s="162"/>
      <c r="P345" s="163">
        <f>SUM(P346:P357)</f>
        <v>0</v>
      </c>
      <c r="Q345" s="162"/>
      <c r="R345" s="163">
        <f>SUM(R346:R357)</f>
        <v>0</v>
      </c>
      <c r="S345" s="162"/>
      <c r="T345" s="164">
        <f>SUM(T346:T357)</f>
        <v>0</v>
      </c>
      <c r="AR345" s="165" t="s">
        <v>74</v>
      </c>
      <c r="AT345" s="166" t="s">
        <v>67</v>
      </c>
      <c r="AU345" s="166" t="s">
        <v>74</v>
      </c>
      <c r="AY345" s="165" t="s">
        <v>120</v>
      </c>
      <c r="BK345" s="167">
        <f>SUM(BK346:BK357)</f>
        <v>0</v>
      </c>
    </row>
    <row r="346" spans="1:65" s="2" customFormat="1" ht="24.2" customHeight="1">
      <c r="A346" s="35"/>
      <c r="B346" s="36"/>
      <c r="C346" s="170" t="s">
        <v>156</v>
      </c>
      <c r="D346" s="170" t="s">
        <v>125</v>
      </c>
      <c r="E346" s="171" t="s">
        <v>242</v>
      </c>
      <c r="F346" s="172" t="s">
        <v>243</v>
      </c>
      <c r="G346" s="173" t="s">
        <v>236</v>
      </c>
      <c r="H346" s="174">
        <v>0.73699999999999999</v>
      </c>
      <c r="I346" s="175"/>
      <c r="J346" s="176">
        <f>ROUND(I346*H346,2)</f>
        <v>0</v>
      </c>
      <c r="K346" s="172" t="s">
        <v>129</v>
      </c>
      <c r="L346" s="40"/>
      <c r="M346" s="177" t="s">
        <v>18</v>
      </c>
      <c r="N346" s="178" t="s">
        <v>39</v>
      </c>
      <c r="O346" s="65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1" t="s">
        <v>130</v>
      </c>
      <c r="AT346" s="181" t="s">
        <v>125</v>
      </c>
      <c r="AU346" s="181" t="s">
        <v>76</v>
      </c>
      <c r="AY346" s="18" t="s">
        <v>120</v>
      </c>
      <c r="BE346" s="182">
        <f>IF(N346="základní",J346,0)</f>
        <v>0</v>
      </c>
      <c r="BF346" s="182">
        <f>IF(N346="snížená",J346,0)</f>
        <v>0</v>
      </c>
      <c r="BG346" s="182">
        <f>IF(N346="zákl. přenesená",J346,0)</f>
        <v>0</v>
      </c>
      <c r="BH346" s="182">
        <f>IF(N346="sníž. přenesená",J346,0)</f>
        <v>0</v>
      </c>
      <c r="BI346" s="182">
        <f>IF(N346="nulová",J346,0)</f>
        <v>0</v>
      </c>
      <c r="BJ346" s="18" t="s">
        <v>74</v>
      </c>
      <c r="BK346" s="182">
        <f>ROUND(I346*H346,2)</f>
        <v>0</v>
      </c>
      <c r="BL346" s="18" t="s">
        <v>130</v>
      </c>
      <c r="BM346" s="181" t="s">
        <v>514</v>
      </c>
    </row>
    <row r="347" spans="1:65" s="2" customFormat="1">
      <c r="A347" s="35"/>
      <c r="B347" s="36"/>
      <c r="C347" s="37"/>
      <c r="D347" s="183" t="s">
        <v>131</v>
      </c>
      <c r="E347" s="37"/>
      <c r="F347" s="184" t="s">
        <v>245</v>
      </c>
      <c r="G347" s="37"/>
      <c r="H347" s="37"/>
      <c r="I347" s="185"/>
      <c r="J347" s="37"/>
      <c r="K347" s="37"/>
      <c r="L347" s="40"/>
      <c r="M347" s="186"/>
      <c r="N347" s="187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131</v>
      </c>
      <c r="AU347" s="18" t="s">
        <v>76</v>
      </c>
    </row>
    <row r="348" spans="1:65" s="13" customFormat="1">
      <c r="B348" s="188"/>
      <c r="C348" s="189"/>
      <c r="D348" s="190" t="s">
        <v>164</v>
      </c>
      <c r="E348" s="191" t="s">
        <v>18</v>
      </c>
      <c r="F348" s="192" t="s">
        <v>515</v>
      </c>
      <c r="G348" s="189"/>
      <c r="H348" s="193">
        <v>0.73699999999999999</v>
      </c>
      <c r="I348" s="194"/>
      <c r="J348" s="189"/>
      <c r="K348" s="189"/>
      <c r="L348" s="195"/>
      <c r="M348" s="196"/>
      <c r="N348" s="197"/>
      <c r="O348" s="197"/>
      <c r="P348" s="197"/>
      <c r="Q348" s="197"/>
      <c r="R348" s="197"/>
      <c r="S348" s="197"/>
      <c r="T348" s="198"/>
      <c r="AT348" s="199" t="s">
        <v>164</v>
      </c>
      <c r="AU348" s="199" t="s">
        <v>76</v>
      </c>
      <c r="AV348" s="13" t="s">
        <v>76</v>
      </c>
      <c r="AW348" s="13" t="s">
        <v>30</v>
      </c>
      <c r="AX348" s="13" t="s">
        <v>74</v>
      </c>
      <c r="AY348" s="199" t="s">
        <v>120</v>
      </c>
    </row>
    <row r="349" spans="1:65" s="2" customFormat="1" ht="21.75" customHeight="1">
      <c r="A349" s="35"/>
      <c r="B349" s="36"/>
      <c r="C349" s="170" t="s">
        <v>323</v>
      </c>
      <c r="D349" s="170" t="s">
        <v>125</v>
      </c>
      <c r="E349" s="171" t="s">
        <v>246</v>
      </c>
      <c r="F349" s="172" t="s">
        <v>247</v>
      </c>
      <c r="G349" s="173" t="s">
        <v>236</v>
      </c>
      <c r="H349" s="174">
        <v>0.73699999999999999</v>
      </c>
      <c r="I349" s="175"/>
      <c r="J349" s="176">
        <f>ROUND(I349*H349,2)</f>
        <v>0</v>
      </c>
      <c r="K349" s="172" t="s">
        <v>129</v>
      </c>
      <c r="L349" s="40"/>
      <c r="M349" s="177" t="s">
        <v>18</v>
      </c>
      <c r="N349" s="178" t="s">
        <v>39</v>
      </c>
      <c r="O349" s="65"/>
      <c r="P349" s="179">
        <f>O349*H349</f>
        <v>0</v>
      </c>
      <c r="Q349" s="179">
        <v>0</v>
      </c>
      <c r="R349" s="179">
        <f>Q349*H349</f>
        <v>0</v>
      </c>
      <c r="S349" s="179">
        <v>0</v>
      </c>
      <c r="T349" s="180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1" t="s">
        <v>130</v>
      </c>
      <c r="AT349" s="181" t="s">
        <v>125</v>
      </c>
      <c r="AU349" s="181" t="s">
        <v>76</v>
      </c>
      <c r="AY349" s="18" t="s">
        <v>120</v>
      </c>
      <c r="BE349" s="182">
        <f>IF(N349="základní",J349,0)</f>
        <v>0</v>
      </c>
      <c r="BF349" s="182">
        <f>IF(N349="snížená",J349,0)</f>
        <v>0</v>
      </c>
      <c r="BG349" s="182">
        <f>IF(N349="zákl. přenesená",J349,0)</f>
        <v>0</v>
      </c>
      <c r="BH349" s="182">
        <f>IF(N349="sníž. přenesená",J349,0)</f>
        <v>0</v>
      </c>
      <c r="BI349" s="182">
        <f>IF(N349="nulová",J349,0)</f>
        <v>0</v>
      </c>
      <c r="BJ349" s="18" t="s">
        <v>74</v>
      </c>
      <c r="BK349" s="182">
        <f>ROUND(I349*H349,2)</f>
        <v>0</v>
      </c>
      <c r="BL349" s="18" t="s">
        <v>130</v>
      </c>
      <c r="BM349" s="181" t="s">
        <v>516</v>
      </c>
    </row>
    <row r="350" spans="1:65" s="2" customFormat="1">
      <c r="A350" s="35"/>
      <c r="B350" s="36"/>
      <c r="C350" s="37"/>
      <c r="D350" s="183" t="s">
        <v>131</v>
      </c>
      <c r="E350" s="37"/>
      <c r="F350" s="184" t="s">
        <v>249</v>
      </c>
      <c r="G350" s="37"/>
      <c r="H350" s="37"/>
      <c r="I350" s="185"/>
      <c r="J350" s="37"/>
      <c r="K350" s="37"/>
      <c r="L350" s="40"/>
      <c r="M350" s="186"/>
      <c r="N350" s="187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131</v>
      </c>
      <c r="AU350" s="18" t="s">
        <v>76</v>
      </c>
    </row>
    <row r="351" spans="1:65" s="13" customFormat="1">
      <c r="B351" s="188"/>
      <c r="C351" s="189"/>
      <c r="D351" s="190" t="s">
        <v>164</v>
      </c>
      <c r="E351" s="191" t="s">
        <v>18</v>
      </c>
      <c r="F351" s="192" t="s">
        <v>515</v>
      </c>
      <c r="G351" s="189"/>
      <c r="H351" s="193">
        <v>0.73699999999999999</v>
      </c>
      <c r="I351" s="194"/>
      <c r="J351" s="189"/>
      <c r="K351" s="189"/>
      <c r="L351" s="195"/>
      <c r="M351" s="196"/>
      <c r="N351" s="197"/>
      <c r="O351" s="197"/>
      <c r="P351" s="197"/>
      <c r="Q351" s="197"/>
      <c r="R351" s="197"/>
      <c r="S351" s="197"/>
      <c r="T351" s="198"/>
      <c r="AT351" s="199" t="s">
        <v>164</v>
      </c>
      <c r="AU351" s="199" t="s">
        <v>76</v>
      </c>
      <c r="AV351" s="13" t="s">
        <v>76</v>
      </c>
      <c r="AW351" s="13" t="s">
        <v>30</v>
      </c>
      <c r="AX351" s="13" t="s">
        <v>74</v>
      </c>
      <c r="AY351" s="199" t="s">
        <v>120</v>
      </c>
    </row>
    <row r="352" spans="1:65" s="2" customFormat="1" ht="24.2" customHeight="1">
      <c r="A352" s="35"/>
      <c r="B352" s="36"/>
      <c r="C352" s="170" t="s">
        <v>517</v>
      </c>
      <c r="D352" s="170" t="s">
        <v>125</v>
      </c>
      <c r="E352" s="171" t="s">
        <v>251</v>
      </c>
      <c r="F352" s="172" t="s">
        <v>252</v>
      </c>
      <c r="G352" s="173" t="s">
        <v>236</v>
      </c>
      <c r="H352" s="174">
        <v>6.633</v>
      </c>
      <c r="I352" s="175"/>
      <c r="J352" s="176">
        <f>ROUND(I352*H352,2)</f>
        <v>0</v>
      </c>
      <c r="K352" s="172" t="s">
        <v>129</v>
      </c>
      <c r="L352" s="40"/>
      <c r="M352" s="177" t="s">
        <v>18</v>
      </c>
      <c r="N352" s="178" t="s">
        <v>39</v>
      </c>
      <c r="O352" s="65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81" t="s">
        <v>130</v>
      </c>
      <c r="AT352" s="181" t="s">
        <v>125</v>
      </c>
      <c r="AU352" s="181" t="s">
        <v>76</v>
      </c>
      <c r="AY352" s="18" t="s">
        <v>120</v>
      </c>
      <c r="BE352" s="182">
        <f>IF(N352="základní",J352,0)</f>
        <v>0</v>
      </c>
      <c r="BF352" s="182">
        <f>IF(N352="snížená",J352,0)</f>
        <v>0</v>
      </c>
      <c r="BG352" s="182">
        <f>IF(N352="zákl. přenesená",J352,0)</f>
        <v>0</v>
      </c>
      <c r="BH352" s="182">
        <f>IF(N352="sníž. přenesená",J352,0)</f>
        <v>0</v>
      </c>
      <c r="BI352" s="182">
        <f>IF(N352="nulová",J352,0)</f>
        <v>0</v>
      </c>
      <c r="BJ352" s="18" t="s">
        <v>74</v>
      </c>
      <c r="BK352" s="182">
        <f>ROUND(I352*H352,2)</f>
        <v>0</v>
      </c>
      <c r="BL352" s="18" t="s">
        <v>130</v>
      </c>
      <c r="BM352" s="181" t="s">
        <v>518</v>
      </c>
    </row>
    <row r="353" spans="1:65" s="2" customFormat="1">
      <c r="A353" s="35"/>
      <c r="B353" s="36"/>
      <c r="C353" s="37"/>
      <c r="D353" s="183" t="s">
        <v>131</v>
      </c>
      <c r="E353" s="37"/>
      <c r="F353" s="184" t="s">
        <v>253</v>
      </c>
      <c r="G353" s="37"/>
      <c r="H353" s="37"/>
      <c r="I353" s="185"/>
      <c r="J353" s="37"/>
      <c r="K353" s="37"/>
      <c r="L353" s="40"/>
      <c r="M353" s="186"/>
      <c r="N353" s="187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131</v>
      </c>
      <c r="AU353" s="18" t="s">
        <v>76</v>
      </c>
    </row>
    <row r="354" spans="1:65" s="13" customFormat="1">
      <c r="B354" s="188"/>
      <c r="C354" s="189"/>
      <c r="D354" s="190" t="s">
        <v>164</v>
      </c>
      <c r="E354" s="191" t="s">
        <v>18</v>
      </c>
      <c r="F354" s="192" t="s">
        <v>519</v>
      </c>
      <c r="G354" s="189"/>
      <c r="H354" s="193">
        <v>6.633</v>
      </c>
      <c r="I354" s="194"/>
      <c r="J354" s="189"/>
      <c r="K354" s="189"/>
      <c r="L354" s="195"/>
      <c r="M354" s="196"/>
      <c r="N354" s="197"/>
      <c r="O354" s="197"/>
      <c r="P354" s="197"/>
      <c r="Q354" s="197"/>
      <c r="R354" s="197"/>
      <c r="S354" s="197"/>
      <c r="T354" s="198"/>
      <c r="AT354" s="199" t="s">
        <v>164</v>
      </c>
      <c r="AU354" s="199" t="s">
        <v>76</v>
      </c>
      <c r="AV354" s="13" t="s">
        <v>76</v>
      </c>
      <c r="AW354" s="13" t="s">
        <v>30</v>
      </c>
      <c r="AX354" s="13" t="s">
        <v>68</v>
      </c>
      <c r="AY354" s="199" t="s">
        <v>120</v>
      </c>
    </row>
    <row r="355" spans="1:65" s="14" customFormat="1">
      <c r="B355" s="200"/>
      <c r="C355" s="201"/>
      <c r="D355" s="190" t="s">
        <v>164</v>
      </c>
      <c r="E355" s="202" t="s">
        <v>18</v>
      </c>
      <c r="F355" s="203" t="s">
        <v>166</v>
      </c>
      <c r="G355" s="201"/>
      <c r="H355" s="204">
        <v>6.633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164</v>
      </c>
      <c r="AU355" s="210" t="s">
        <v>76</v>
      </c>
      <c r="AV355" s="14" t="s">
        <v>130</v>
      </c>
      <c r="AW355" s="14" t="s">
        <v>30</v>
      </c>
      <c r="AX355" s="14" t="s">
        <v>74</v>
      </c>
      <c r="AY355" s="210" t="s">
        <v>120</v>
      </c>
    </row>
    <row r="356" spans="1:65" s="2" customFormat="1" ht="33" customHeight="1">
      <c r="A356" s="35"/>
      <c r="B356" s="36"/>
      <c r="C356" s="170" t="s">
        <v>326</v>
      </c>
      <c r="D356" s="170" t="s">
        <v>125</v>
      </c>
      <c r="E356" s="171" t="s">
        <v>255</v>
      </c>
      <c r="F356" s="172" t="s">
        <v>256</v>
      </c>
      <c r="G356" s="173" t="s">
        <v>236</v>
      </c>
      <c r="H356" s="174">
        <v>0.73699999999999999</v>
      </c>
      <c r="I356" s="175"/>
      <c r="J356" s="176">
        <f>ROUND(I356*H356,2)</f>
        <v>0</v>
      </c>
      <c r="K356" s="172" t="s">
        <v>129</v>
      </c>
      <c r="L356" s="40"/>
      <c r="M356" s="177" t="s">
        <v>18</v>
      </c>
      <c r="N356" s="178" t="s">
        <v>39</v>
      </c>
      <c r="O356" s="65"/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81" t="s">
        <v>130</v>
      </c>
      <c r="AT356" s="181" t="s">
        <v>125</v>
      </c>
      <c r="AU356" s="181" t="s">
        <v>76</v>
      </c>
      <c r="AY356" s="18" t="s">
        <v>120</v>
      </c>
      <c r="BE356" s="182">
        <f>IF(N356="základní",J356,0)</f>
        <v>0</v>
      </c>
      <c r="BF356" s="182">
        <f>IF(N356="snížená",J356,0)</f>
        <v>0</v>
      </c>
      <c r="BG356" s="182">
        <f>IF(N356="zákl. přenesená",J356,0)</f>
        <v>0</v>
      </c>
      <c r="BH356" s="182">
        <f>IF(N356="sníž. přenesená",J356,0)</f>
        <v>0</v>
      </c>
      <c r="BI356" s="182">
        <f>IF(N356="nulová",J356,0)</f>
        <v>0</v>
      </c>
      <c r="BJ356" s="18" t="s">
        <v>74</v>
      </c>
      <c r="BK356" s="182">
        <f>ROUND(I356*H356,2)</f>
        <v>0</v>
      </c>
      <c r="BL356" s="18" t="s">
        <v>130</v>
      </c>
      <c r="BM356" s="181" t="s">
        <v>520</v>
      </c>
    </row>
    <row r="357" spans="1:65" s="2" customFormat="1">
      <c r="A357" s="35"/>
      <c r="B357" s="36"/>
      <c r="C357" s="37"/>
      <c r="D357" s="183" t="s">
        <v>131</v>
      </c>
      <c r="E357" s="37"/>
      <c r="F357" s="184" t="s">
        <v>258</v>
      </c>
      <c r="G357" s="37"/>
      <c r="H357" s="37"/>
      <c r="I357" s="185"/>
      <c r="J357" s="37"/>
      <c r="K357" s="37"/>
      <c r="L357" s="40"/>
      <c r="M357" s="186"/>
      <c r="N357" s="187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131</v>
      </c>
      <c r="AU357" s="18" t="s">
        <v>76</v>
      </c>
    </row>
    <row r="358" spans="1:65" s="12" customFormat="1" ht="25.9" customHeight="1">
      <c r="B358" s="154"/>
      <c r="C358" s="155"/>
      <c r="D358" s="156" t="s">
        <v>67</v>
      </c>
      <c r="E358" s="157" t="s">
        <v>521</v>
      </c>
      <c r="F358" s="157" t="s">
        <v>522</v>
      </c>
      <c r="G358" s="155"/>
      <c r="H358" s="155"/>
      <c r="I358" s="158"/>
      <c r="J358" s="159">
        <f>BK358</f>
        <v>0</v>
      </c>
      <c r="K358" s="155"/>
      <c r="L358" s="160"/>
      <c r="M358" s="161"/>
      <c r="N358" s="162"/>
      <c r="O358" s="162"/>
      <c r="P358" s="163">
        <f>SUM(P359:P360)</f>
        <v>0</v>
      </c>
      <c r="Q358" s="162"/>
      <c r="R358" s="163">
        <f>SUM(R359:R360)</f>
        <v>0</v>
      </c>
      <c r="S358" s="162"/>
      <c r="T358" s="164">
        <f>SUM(T359:T360)</f>
        <v>0</v>
      </c>
      <c r="AR358" s="165" t="s">
        <v>147</v>
      </c>
      <c r="AT358" s="166" t="s">
        <v>67</v>
      </c>
      <c r="AU358" s="166" t="s">
        <v>68</v>
      </c>
      <c r="AY358" s="165" t="s">
        <v>120</v>
      </c>
      <c r="BK358" s="167">
        <f>SUM(BK359:BK360)</f>
        <v>0</v>
      </c>
    </row>
    <row r="359" spans="1:65" s="2" customFormat="1" ht="16.5" customHeight="1">
      <c r="A359" s="35"/>
      <c r="B359" s="36"/>
      <c r="C359" s="170" t="s">
        <v>523</v>
      </c>
      <c r="D359" s="170" t="s">
        <v>125</v>
      </c>
      <c r="E359" s="171" t="s">
        <v>524</v>
      </c>
      <c r="F359" s="172" t="s">
        <v>525</v>
      </c>
      <c r="G359" s="173" t="s">
        <v>226</v>
      </c>
      <c r="H359" s="174">
        <v>1</v>
      </c>
      <c r="I359" s="175"/>
      <c r="J359" s="176">
        <f>ROUND(I359*H359,2)</f>
        <v>0</v>
      </c>
      <c r="K359" s="172" t="s">
        <v>129</v>
      </c>
      <c r="L359" s="40"/>
      <c r="M359" s="177" t="s">
        <v>18</v>
      </c>
      <c r="N359" s="178" t="s">
        <v>39</v>
      </c>
      <c r="O359" s="65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1" t="s">
        <v>526</v>
      </c>
      <c r="AT359" s="181" t="s">
        <v>125</v>
      </c>
      <c r="AU359" s="181" t="s">
        <v>74</v>
      </c>
      <c r="AY359" s="18" t="s">
        <v>120</v>
      </c>
      <c r="BE359" s="182">
        <f>IF(N359="základní",J359,0)</f>
        <v>0</v>
      </c>
      <c r="BF359" s="182">
        <f>IF(N359="snížená",J359,0)</f>
        <v>0</v>
      </c>
      <c r="BG359" s="182">
        <f>IF(N359="zákl. přenesená",J359,0)</f>
        <v>0</v>
      </c>
      <c r="BH359" s="182">
        <f>IF(N359="sníž. přenesená",J359,0)</f>
        <v>0</v>
      </c>
      <c r="BI359" s="182">
        <f>IF(N359="nulová",J359,0)</f>
        <v>0</v>
      </c>
      <c r="BJ359" s="18" t="s">
        <v>74</v>
      </c>
      <c r="BK359" s="182">
        <f>ROUND(I359*H359,2)</f>
        <v>0</v>
      </c>
      <c r="BL359" s="18" t="s">
        <v>526</v>
      </c>
      <c r="BM359" s="181" t="s">
        <v>527</v>
      </c>
    </row>
    <row r="360" spans="1:65" s="2" customFormat="1">
      <c r="A360" s="35"/>
      <c r="B360" s="36"/>
      <c r="C360" s="37"/>
      <c r="D360" s="183" t="s">
        <v>131</v>
      </c>
      <c r="E360" s="37"/>
      <c r="F360" s="184" t="s">
        <v>528</v>
      </c>
      <c r="G360" s="37"/>
      <c r="H360" s="37"/>
      <c r="I360" s="185"/>
      <c r="J360" s="37"/>
      <c r="K360" s="37"/>
      <c r="L360" s="40"/>
      <c r="M360" s="231"/>
      <c r="N360" s="232"/>
      <c r="O360" s="233"/>
      <c r="P360" s="233"/>
      <c r="Q360" s="233"/>
      <c r="R360" s="233"/>
      <c r="S360" s="233"/>
      <c r="T360" s="234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131</v>
      </c>
      <c r="AU360" s="18" t="s">
        <v>74</v>
      </c>
    </row>
    <row r="361" spans="1:65" s="2" customFormat="1" ht="6.95" customHeight="1">
      <c r="A361" s="35"/>
      <c r="B361" s="48"/>
      <c r="C361" s="49"/>
      <c r="D361" s="49"/>
      <c r="E361" s="49"/>
      <c r="F361" s="49"/>
      <c r="G361" s="49"/>
      <c r="H361" s="49"/>
      <c r="I361" s="49"/>
      <c r="J361" s="49"/>
      <c r="K361" s="49"/>
      <c r="L361" s="40"/>
      <c r="M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</row>
  </sheetData>
  <sheetProtection algorithmName="SHA-512" hashValue="cmIyYk1yrt9vI3eMoh88uy4zP9k8D0KKDl1LbMX3q8LByPlfS7grI74zbI9kRRjFXYyQrYYrn8u9kL+ZLFIlKw==" saltValue="SXIIuQ/nkXd7/4Xd5Umq4A==" spinCount="100000" sheet="1" objects="1" scenarios="1" formatColumns="0" formatRows="0" autoFilter="0"/>
  <autoFilter ref="C103:K360" xr:uid="{00000000-0009-0000-0000-000001000000}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hyperlinks>
    <hyperlink ref="F109" r:id="rId1" xr:uid="{00000000-0004-0000-0100-000000000000}"/>
    <hyperlink ref="F112" r:id="rId2" xr:uid="{00000000-0004-0000-0100-000001000000}"/>
    <hyperlink ref="F114" r:id="rId3" xr:uid="{00000000-0004-0000-0100-000002000000}"/>
    <hyperlink ref="F116" r:id="rId4" xr:uid="{00000000-0004-0000-0100-000003000000}"/>
    <hyperlink ref="F118" r:id="rId5" xr:uid="{00000000-0004-0000-0100-000004000000}"/>
    <hyperlink ref="F120" r:id="rId6" xr:uid="{00000000-0004-0000-0100-000005000000}"/>
    <hyperlink ref="F123" r:id="rId7" xr:uid="{00000000-0004-0000-0100-000006000000}"/>
    <hyperlink ref="F127" r:id="rId8" xr:uid="{00000000-0004-0000-0100-000007000000}"/>
    <hyperlink ref="F130" r:id="rId9" xr:uid="{00000000-0004-0000-0100-000008000000}"/>
    <hyperlink ref="F132" r:id="rId10" xr:uid="{00000000-0004-0000-0100-000009000000}"/>
    <hyperlink ref="F135" r:id="rId11" xr:uid="{00000000-0004-0000-0100-00000A000000}"/>
    <hyperlink ref="F139" r:id="rId12" xr:uid="{00000000-0004-0000-0100-00000B000000}"/>
    <hyperlink ref="F141" r:id="rId13" xr:uid="{00000000-0004-0000-0100-00000C000000}"/>
    <hyperlink ref="F143" r:id="rId14" xr:uid="{00000000-0004-0000-0100-00000D000000}"/>
    <hyperlink ref="F151" r:id="rId15" xr:uid="{00000000-0004-0000-0100-00000E000000}"/>
    <hyperlink ref="F154" r:id="rId16" xr:uid="{00000000-0004-0000-0100-00000F000000}"/>
    <hyperlink ref="F157" r:id="rId17" xr:uid="{00000000-0004-0000-0100-000010000000}"/>
    <hyperlink ref="F159" r:id="rId18" xr:uid="{00000000-0004-0000-0100-000011000000}"/>
    <hyperlink ref="F161" r:id="rId19" xr:uid="{00000000-0004-0000-0100-000012000000}"/>
    <hyperlink ref="F165" r:id="rId20" xr:uid="{00000000-0004-0000-0100-000013000000}"/>
    <hyperlink ref="F168" r:id="rId21" xr:uid="{00000000-0004-0000-0100-000014000000}"/>
    <hyperlink ref="F171" r:id="rId22" xr:uid="{00000000-0004-0000-0100-000015000000}"/>
    <hyperlink ref="F174" r:id="rId23" xr:uid="{00000000-0004-0000-0100-000016000000}"/>
    <hyperlink ref="F178" r:id="rId24" xr:uid="{00000000-0004-0000-0100-000017000000}"/>
    <hyperlink ref="F182" r:id="rId25" xr:uid="{00000000-0004-0000-0100-000018000000}"/>
    <hyperlink ref="F187" r:id="rId26" xr:uid="{00000000-0004-0000-0100-000019000000}"/>
    <hyperlink ref="F189" r:id="rId27" xr:uid="{00000000-0004-0000-0100-00001A000000}"/>
    <hyperlink ref="F192" r:id="rId28" xr:uid="{00000000-0004-0000-0100-00001B000000}"/>
    <hyperlink ref="F194" r:id="rId29" xr:uid="{00000000-0004-0000-0100-00001C000000}"/>
    <hyperlink ref="F197" r:id="rId30" xr:uid="{00000000-0004-0000-0100-00001D000000}"/>
    <hyperlink ref="F199" r:id="rId31" xr:uid="{00000000-0004-0000-0100-00001E000000}"/>
    <hyperlink ref="F204" r:id="rId32" xr:uid="{00000000-0004-0000-0100-00001F000000}"/>
    <hyperlink ref="F207" r:id="rId33" xr:uid="{00000000-0004-0000-0100-000020000000}"/>
    <hyperlink ref="F209" r:id="rId34" xr:uid="{00000000-0004-0000-0100-000021000000}"/>
    <hyperlink ref="F214" r:id="rId35" xr:uid="{00000000-0004-0000-0100-000022000000}"/>
    <hyperlink ref="F217" r:id="rId36" xr:uid="{00000000-0004-0000-0100-000023000000}"/>
    <hyperlink ref="F219" r:id="rId37" xr:uid="{00000000-0004-0000-0100-000024000000}"/>
    <hyperlink ref="F222" r:id="rId38" xr:uid="{00000000-0004-0000-0100-000025000000}"/>
    <hyperlink ref="F224" r:id="rId39" xr:uid="{00000000-0004-0000-0100-000026000000}"/>
    <hyperlink ref="F226" r:id="rId40" xr:uid="{00000000-0004-0000-0100-000027000000}"/>
    <hyperlink ref="F228" r:id="rId41" xr:uid="{00000000-0004-0000-0100-000028000000}"/>
    <hyperlink ref="F232" r:id="rId42" xr:uid="{00000000-0004-0000-0100-000029000000}"/>
    <hyperlink ref="F249" r:id="rId43" xr:uid="{00000000-0004-0000-0100-00002A000000}"/>
    <hyperlink ref="F251" r:id="rId44" xr:uid="{00000000-0004-0000-0100-00002B000000}"/>
    <hyperlink ref="F255" r:id="rId45" xr:uid="{00000000-0004-0000-0100-00002C000000}"/>
    <hyperlink ref="F257" r:id="rId46" xr:uid="{00000000-0004-0000-0100-00002D000000}"/>
    <hyperlink ref="F259" r:id="rId47" xr:uid="{00000000-0004-0000-0100-00002E000000}"/>
    <hyperlink ref="F263" r:id="rId48" xr:uid="{00000000-0004-0000-0100-00002F000000}"/>
    <hyperlink ref="F265" r:id="rId49" xr:uid="{00000000-0004-0000-0100-000030000000}"/>
    <hyperlink ref="F285" r:id="rId50" xr:uid="{00000000-0004-0000-0100-000031000000}"/>
    <hyperlink ref="F306" r:id="rId51" xr:uid="{00000000-0004-0000-0100-000032000000}"/>
    <hyperlink ref="F324" r:id="rId52" xr:uid="{00000000-0004-0000-0100-000033000000}"/>
    <hyperlink ref="F330" r:id="rId53" xr:uid="{00000000-0004-0000-0100-000034000000}"/>
    <hyperlink ref="F334" r:id="rId54" xr:uid="{00000000-0004-0000-0100-000035000000}"/>
    <hyperlink ref="F339" r:id="rId55" xr:uid="{00000000-0004-0000-0100-000036000000}"/>
    <hyperlink ref="F344" r:id="rId56" xr:uid="{00000000-0004-0000-0100-000037000000}"/>
    <hyperlink ref="F347" r:id="rId57" xr:uid="{00000000-0004-0000-0100-000038000000}"/>
    <hyperlink ref="F350" r:id="rId58" xr:uid="{00000000-0004-0000-0100-000039000000}"/>
    <hyperlink ref="F353" r:id="rId59" xr:uid="{00000000-0004-0000-0100-00003A000000}"/>
    <hyperlink ref="F357" r:id="rId60" xr:uid="{00000000-0004-0000-0100-00003B000000}"/>
    <hyperlink ref="F360" r:id="rId61" xr:uid="{00000000-0004-0000-0100-00003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s="1" customFormat="1" ht="37.5" customHeight="1"/>
    <row r="2" spans="2:11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6" customFormat="1" ht="45" customHeight="1">
      <c r="B3" s="239"/>
      <c r="C3" s="367" t="s">
        <v>529</v>
      </c>
      <c r="D3" s="367"/>
      <c r="E3" s="367"/>
      <c r="F3" s="367"/>
      <c r="G3" s="367"/>
      <c r="H3" s="367"/>
      <c r="I3" s="367"/>
      <c r="J3" s="367"/>
      <c r="K3" s="240"/>
    </row>
    <row r="4" spans="2:11" s="1" customFormat="1" ht="25.5" customHeight="1">
      <c r="B4" s="241"/>
      <c r="C4" s="368" t="s">
        <v>530</v>
      </c>
      <c r="D4" s="368"/>
      <c r="E4" s="368"/>
      <c r="F4" s="368"/>
      <c r="G4" s="368"/>
      <c r="H4" s="368"/>
      <c r="I4" s="368"/>
      <c r="J4" s="368"/>
      <c r="K4" s="242"/>
    </row>
    <row r="5" spans="2:11" s="1" customFormat="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s="1" customFormat="1" ht="15" customHeight="1">
      <c r="B6" s="241"/>
      <c r="C6" s="366" t="s">
        <v>531</v>
      </c>
      <c r="D6" s="366"/>
      <c r="E6" s="366"/>
      <c r="F6" s="366"/>
      <c r="G6" s="366"/>
      <c r="H6" s="366"/>
      <c r="I6" s="366"/>
      <c r="J6" s="366"/>
      <c r="K6" s="242"/>
    </row>
    <row r="7" spans="2:11" s="1" customFormat="1" ht="15" customHeight="1">
      <c r="B7" s="245"/>
      <c r="C7" s="366" t="s">
        <v>532</v>
      </c>
      <c r="D7" s="366"/>
      <c r="E7" s="366"/>
      <c r="F7" s="366"/>
      <c r="G7" s="366"/>
      <c r="H7" s="366"/>
      <c r="I7" s="366"/>
      <c r="J7" s="366"/>
      <c r="K7" s="242"/>
    </row>
    <row r="8" spans="2:11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s="1" customFormat="1" ht="15" customHeight="1">
      <c r="B9" s="245"/>
      <c r="C9" s="366" t="s">
        <v>533</v>
      </c>
      <c r="D9" s="366"/>
      <c r="E9" s="366"/>
      <c r="F9" s="366"/>
      <c r="G9" s="366"/>
      <c r="H9" s="366"/>
      <c r="I9" s="366"/>
      <c r="J9" s="366"/>
      <c r="K9" s="242"/>
    </row>
    <row r="10" spans="2:11" s="1" customFormat="1" ht="15" customHeight="1">
      <c r="B10" s="245"/>
      <c r="C10" s="244"/>
      <c r="D10" s="366" t="s">
        <v>534</v>
      </c>
      <c r="E10" s="366"/>
      <c r="F10" s="366"/>
      <c r="G10" s="366"/>
      <c r="H10" s="366"/>
      <c r="I10" s="366"/>
      <c r="J10" s="366"/>
      <c r="K10" s="242"/>
    </row>
    <row r="11" spans="2:11" s="1" customFormat="1" ht="15" customHeight="1">
      <c r="B11" s="245"/>
      <c r="C11" s="246"/>
      <c r="D11" s="366" t="s">
        <v>535</v>
      </c>
      <c r="E11" s="366"/>
      <c r="F11" s="366"/>
      <c r="G11" s="366"/>
      <c r="H11" s="366"/>
      <c r="I11" s="366"/>
      <c r="J11" s="366"/>
      <c r="K11" s="242"/>
    </row>
    <row r="12" spans="2:11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pans="2:11" s="1" customFormat="1" ht="15" customHeight="1">
      <c r="B13" s="245"/>
      <c r="C13" s="246"/>
      <c r="D13" s="247" t="s">
        <v>536</v>
      </c>
      <c r="E13" s="244"/>
      <c r="F13" s="244"/>
      <c r="G13" s="244"/>
      <c r="H13" s="244"/>
      <c r="I13" s="244"/>
      <c r="J13" s="244"/>
      <c r="K13" s="242"/>
    </row>
    <row r="14" spans="2:11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pans="2:11" s="1" customFormat="1" ht="15" customHeight="1">
      <c r="B15" s="245"/>
      <c r="C15" s="246"/>
      <c r="D15" s="366" t="s">
        <v>537</v>
      </c>
      <c r="E15" s="366"/>
      <c r="F15" s="366"/>
      <c r="G15" s="366"/>
      <c r="H15" s="366"/>
      <c r="I15" s="366"/>
      <c r="J15" s="366"/>
      <c r="K15" s="242"/>
    </row>
    <row r="16" spans="2:11" s="1" customFormat="1" ht="15" customHeight="1">
      <c r="B16" s="245"/>
      <c r="C16" s="246"/>
      <c r="D16" s="366" t="s">
        <v>538</v>
      </c>
      <c r="E16" s="366"/>
      <c r="F16" s="366"/>
      <c r="G16" s="366"/>
      <c r="H16" s="366"/>
      <c r="I16" s="366"/>
      <c r="J16" s="366"/>
      <c r="K16" s="242"/>
    </row>
    <row r="17" spans="2:11" s="1" customFormat="1" ht="15" customHeight="1">
      <c r="B17" s="245"/>
      <c r="C17" s="246"/>
      <c r="D17" s="366" t="s">
        <v>539</v>
      </c>
      <c r="E17" s="366"/>
      <c r="F17" s="366"/>
      <c r="G17" s="366"/>
      <c r="H17" s="366"/>
      <c r="I17" s="366"/>
      <c r="J17" s="366"/>
      <c r="K17" s="242"/>
    </row>
    <row r="18" spans="2:11" s="1" customFormat="1" ht="15" customHeight="1">
      <c r="B18" s="245"/>
      <c r="C18" s="246"/>
      <c r="D18" s="246"/>
      <c r="E18" s="248" t="s">
        <v>73</v>
      </c>
      <c r="F18" s="366" t="s">
        <v>540</v>
      </c>
      <c r="G18" s="366"/>
      <c r="H18" s="366"/>
      <c r="I18" s="366"/>
      <c r="J18" s="366"/>
      <c r="K18" s="242"/>
    </row>
    <row r="19" spans="2:11" s="1" customFormat="1" ht="15" customHeight="1">
      <c r="B19" s="245"/>
      <c r="C19" s="246"/>
      <c r="D19" s="246"/>
      <c r="E19" s="248" t="s">
        <v>541</v>
      </c>
      <c r="F19" s="366" t="s">
        <v>542</v>
      </c>
      <c r="G19" s="366"/>
      <c r="H19" s="366"/>
      <c r="I19" s="366"/>
      <c r="J19" s="366"/>
      <c r="K19" s="242"/>
    </row>
    <row r="20" spans="2:11" s="1" customFormat="1" ht="15" customHeight="1">
      <c r="B20" s="245"/>
      <c r="C20" s="246"/>
      <c r="D20" s="246"/>
      <c r="E20" s="248" t="s">
        <v>543</v>
      </c>
      <c r="F20" s="366" t="s">
        <v>544</v>
      </c>
      <c r="G20" s="366"/>
      <c r="H20" s="366"/>
      <c r="I20" s="366"/>
      <c r="J20" s="366"/>
      <c r="K20" s="242"/>
    </row>
    <row r="21" spans="2:11" s="1" customFormat="1" ht="15" customHeight="1">
      <c r="B21" s="245"/>
      <c r="C21" s="246"/>
      <c r="D21" s="246"/>
      <c r="E21" s="248" t="s">
        <v>545</v>
      </c>
      <c r="F21" s="366" t="s">
        <v>546</v>
      </c>
      <c r="G21" s="366"/>
      <c r="H21" s="366"/>
      <c r="I21" s="366"/>
      <c r="J21" s="366"/>
      <c r="K21" s="242"/>
    </row>
    <row r="22" spans="2:11" s="1" customFormat="1" ht="15" customHeight="1">
      <c r="B22" s="245"/>
      <c r="C22" s="246"/>
      <c r="D22" s="246"/>
      <c r="E22" s="248" t="s">
        <v>547</v>
      </c>
      <c r="F22" s="366" t="s">
        <v>548</v>
      </c>
      <c r="G22" s="366"/>
      <c r="H22" s="366"/>
      <c r="I22" s="366"/>
      <c r="J22" s="366"/>
      <c r="K22" s="242"/>
    </row>
    <row r="23" spans="2:11" s="1" customFormat="1" ht="15" customHeight="1">
      <c r="B23" s="245"/>
      <c r="C23" s="246"/>
      <c r="D23" s="246"/>
      <c r="E23" s="248" t="s">
        <v>549</v>
      </c>
      <c r="F23" s="366" t="s">
        <v>550</v>
      </c>
      <c r="G23" s="366"/>
      <c r="H23" s="366"/>
      <c r="I23" s="366"/>
      <c r="J23" s="366"/>
      <c r="K23" s="242"/>
    </row>
    <row r="24" spans="2:11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pans="2:11" s="1" customFormat="1" ht="15" customHeight="1">
      <c r="B25" s="245"/>
      <c r="C25" s="366" t="s">
        <v>551</v>
      </c>
      <c r="D25" s="366"/>
      <c r="E25" s="366"/>
      <c r="F25" s="366"/>
      <c r="G25" s="366"/>
      <c r="H25" s="366"/>
      <c r="I25" s="366"/>
      <c r="J25" s="366"/>
      <c r="K25" s="242"/>
    </row>
    <row r="26" spans="2:11" s="1" customFormat="1" ht="15" customHeight="1">
      <c r="B26" s="245"/>
      <c r="C26" s="366" t="s">
        <v>552</v>
      </c>
      <c r="D26" s="366"/>
      <c r="E26" s="366"/>
      <c r="F26" s="366"/>
      <c r="G26" s="366"/>
      <c r="H26" s="366"/>
      <c r="I26" s="366"/>
      <c r="J26" s="366"/>
      <c r="K26" s="242"/>
    </row>
    <row r="27" spans="2:11" s="1" customFormat="1" ht="15" customHeight="1">
      <c r="B27" s="245"/>
      <c r="C27" s="244"/>
      <c r="D27" s="366" t="s">
        <v>553</v>
      </c>
      <c r="E27" s="366"/>
      <c r="F27" s="366"/>
      <c r="G27" s="366"/>
      <c r="H27" s="366"/>
      <c r="I27" s="366"/>
      <c r="J27" s="366"/>
      <c r="K27" s="242"/>
    </row>
    <row r="28" spans="2:11" s="1" customFormat="1" ht="15" customHeight="1">
      <c r="B28" s="245"/>
      <c r="C28" s="246"/>
      <c r="D28" s="366" t="s">
        <v>554</v>
      </c>
      <c r="E28" s="366"/>
      <c r="F28" s="366"/>
      <c r="G28" s="366"/>
      <c r="H28" s="366"/>
      <c r="I28" s="366"/>
      <c r="J28" s="366"/>
      <c r="K28" s="242"/>
    </row>
    <row r="29" spans="2:11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pans="2:11" s="1" customFormat="1" ht="15" customHeight="1">
      <c r="B30" s="245"/>
      <c r="C30" s="246"/>
      <c r="D30" s="366" t="s">
        <v>555</v>
      </c>
      <c r="E30" s="366"/>
      <c r="F30" s="366"/>
      <c r="G30" s="366"/>
      <c r="H30" s="366"/>
      <c r="I30" s="366"/>
      <c r="J30" s="366"/>
      <c r="K30" s="242"/>
    </row>
    <row r="31" spans="2:11" s="1" customFormat="1" ht="15" customHeight="1">
      <c r="B31" s="245"/>
      <c r="C31" s="246"/>
      <c r="D31" s="366" t="s">
        <v>556</v>
      </c>
      <c r="E31" s="366"/>
      <c r="F31" s="366"/>
      <c r="G31" s="366"/>
      <c r="H31" s="366"/>
      <c r="I31" s="366"/>
      <c r="J31" s="366"/>
      <c r="K31" s="242"/>
    </row>
    <row r="32" spans="2:11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pans="2:11" s="1" customFormat="1" ht="15" customHeight="1">
      <c r="B33" s="245"/>
      <c r="C33" s="246"/>
      <c r="D33" s="366" t="s">
        <v>557</v>
      </c>
      <c r="E33" s="366"/>
      <c r="F33" s="366"/>
      <c r="G33" s="366"/>
      <c r="H33" s="366"/>
      <c r="I33" s="366"/>
      <c r="J33" s="366"/>
      <c r="K33" s="242"/>
    </row>
    <row r="34" spans="2:11" s="1" customFormat="1" ht="15" customHeight="1">
      <c r="B34" s="245"/>
      <c r="C34" s="246"/>
      <c r="D34" s="366" t="s">
        <v>558</v>
      </c>
      <c r="E34" s="366"/>
      <c r="F34" s="366"/>
      <c r="G34" s="366"/>
      <c r="H34" s="366"/>
      <c r="I34" s="366"/>
      <c r="J34" s="366"/>
      <c r="K34" s="242"/>
    </row>
    <row r="35" spans="2:11" s="1" customFormat="1" ht="15" customHeight="1">
      <c r="B35" s="245"/>
      <c r="C35" s="246"/>
      <c r="D35" s="366" t="s">
        <v>559</v>
      </c>
      <c r="E35" s="366"/>
      <c r="F35" s="366"/>
      <c r="G35" s="366"/>
      <c r="H35" s="366"/>
      <c r="I35" s="366"/>
      <c r="J35" s="366"/>
      <c r="K35" s="242"/>
    </row>
    <row r="36" spans="2:11" s="1" customFormat="1" ht="15" customHeight="1">
      <c r="B36" s="245"/>
      <c r="C36" s="246"/>
      <c r="D36" s="244"/>
      <c r="E36" s="247" t="s">
        <v>106</v>
      </c>
      <c r="F36" s="244"/>
      <c r="G36" s="366" t="s">
        <v>560</v>
      </c>
      <c r="H36" s="366"/>
      <c r="I36" s="366"/>
      <c r="J36" s="366"/>
      <c r="K36" s="242"/>
    </row>
    <row r="37" spans="2:11" s="1" customFormat="1" ht="30.75" customHeight="1">
      <c r="B37" s="245"/>
      <c r="C37" s="246"/>
      <c r="D37" s="244"/>
      <c r="E37" s="247" t="s">
        <v>561</v>
      </c>
      <c r="F37" s="244"/>
      <c r="G37" s="366" t="s">
        <v>562</v>
      </c>
      <c r="H37" s="366"/>
      <c r="I37" s="366"/>
      <c r="J37" s="366"/>
      <c r="K37" s="242"/>
    </row>
    <row r="38" spans="2:11" s="1" customFormat="1" ht="15" customHeight="1">
      <c r="B38" s="245"/>
      <c r="C38" s="246"/>
      <c r="D38" s="244"/>
      <c r="E38" s="247" t="s">
        <v>49</v>
      </c>
      <c r="F38" s="244"/>
      <c r="G38" s="366" t="s">
        <v>563</v>
      </c>
      <c r="H38" s="366"/>
      <c r="I38" s="366"/>
      <c r="J38" s="366"/>
      <c r="K38" s="242"/>
    </row>
    <row r="39" spans="2:11" s="1" customFormat="1" ht="15" customHeight="1">
      <c r="B39" s="245"/>
      <c r="C39" s="246"/>
      <c r="D39" s="244"/>
      <c r="E39" s="247" t="s">
        <v>50</v>
      </c>
      <c r="F39" s="244"/>
      <c r="G39" s="366" t="s">
        <v>564</v>
      </c>
      <c r="H39" s="366"/>
      <c r="I39" s="366"/>
      <c r="J39" s="366"/>
      <c r="K39" s="242"/>
    </row>
    <row r="40" spans="2:11" s="1" customFormat="1" ht="15" customHeight="1">
      <c r="B40" s="245"/>
      <c r="C40" s="246"/>
      <c r="D40" s="244"/>
      <c r="E40" s="247" t="s">
        <v>107</v>
      </c>
      <c r="F40" s="244"/>
      <c r="G40" s="366" t="s">
        <v>565</v>
      </c>
      <c r="H40" s="366"/>
      <c r="I40" s="366"/>
      <c r="J40" s="366"/>
      <c r="K40" s="242"/>
    </row>
    <row r="41" spans="2:11" s="1" customFormat="1" ht="15" customHeight="1">
      <c r="B41" s="245"/>
      <c r="C41" s="246"/>
      <c r="D41" s="244"/>
      <c r="E41" s="247" t="s">
        <v>108</v>
      </c>
      <c r="F41" s="244"/>
      <c r="G41" s="366" t="s">
        <v>566</v>
      </c>
      <c r="H41" s="366"/>
      <c r="I41" s="366"/>
      <c r="J41" s="366"/>
      <c r="K41" s="242"/>
    </row>
    <row r="42" spans="2:11" s="1" customFormat="1" ht="15" customHeight="1">
      <c r="B42" s="245"/>
      <c r="C42" s="246"/>
      <c r="D42" s="244"/>
      <c r="E42" s="247" t="s">
        <v>567</v>
      </c>
      <c r="F42" s="244"/>
      <c r="G42" s="366" t="s">
        <v>568</v>
      </c>
      <c r="H42" s="366"/>
      <c r="I42" s="366"/>
      <c r="J42" s="366"/>
      <c r="K42" s="242"/>
    </row>
    <row r="43" spans="2:11" s="1" customFormat="1" ht="15" customHeight="1">
      <c r="B43" s="245"/>
      <c r="C43" s="246"/>
      <c r="D43" s="244"/>
      <c r="E43" s="247"/>
      <c r="F43" s="244"/>
      <c r="G43" s="366" t="s">
        <v>569</v>
      </c>
      <c r="H43" s="366"/>
      <c r="I43" s="366"/>
      <c r="J43" s="366"/>
      <c r="K43" s="242"/>
    </row>
    <row r="44" spans="2:11" s="1" customFormat="1" ht="15" customHeight="1">
      <c r="B44" s="245"/>
      <c r="C44" s="246"/>
      <c r="D44" s="244"/>
      <c r="E44" s="247" t="s">
        <v>570</v>
      </c>
      <c r="F44" s="244"/>
      <c r="G44" s="366" t="s">
        <v>571</v>
      </c>
      <c r="H44" s="366"/>
      <c r="I44" s="366"/>
      <c r="J44" s="366"/>
      <c r="K44" s="242"/>
    </row>
    <row r="45" spans="2:11" s="1" customFormat="1" ht="15" customHeight="1">
      <c r="B45" s="245"/>
      <c r="C45" s="246"/>
      <c r="D45" s="244"/>
      <c r="E45" s="247" t="s">
        <v>110</v>
      </c>
      <c r="F45" s="244"/>
      <c r="G45" s="366" t="s">
        <v>572</v>
      </c>
      <c r="H45" s="366"/>
      <c r="I45" s="366"/>
      <c r="J45" s="366"/>
      <c r="K45" s="242"/>
    </row>
    <row r="46" spans="2:11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pans="2:11" s="1" customFormat="1" ht="15" customHeight="1">
      <c r="B47" s="245"/>
      <c r="C47" s="246"/>
      <c r="D47" s="366" t="s">
        <v>573</v>
      </c>
      <c r="E47" s="366"/>
      <c r="F47" s="366"/>
      <c r="G47" s="366"/>
      <c r="H47" s="366"/>
      <c r="I47" s="366"/>
      <c r="J47" s="366"/>
      <c r="K47" s="242"/>
    </row>
    <row r="48" spans="2:11" s="1" customFormat="1" ht="15" customHeight="1">
      <c r="B48" s="245"/>
      <c r="C48" s="246"/>
      <c r="D48" s="246"/>
      <c r="E48" s="366" t="s">
        <v>574</v>
      </c>
      <c r="F48" s="366"/>
      <c r="G48" s="366"/>
      <c r="H48" s="366"/>
      <c r="I48" s="366"/>
      <c r="J48" s="366"/>
      <c r="K48" s="242"/>
    </row>
    <row r="49" spans="2:11" s="1" customFormat="1" ht="15" customHeight="1">
      <c r="B49" s="245"/>
      <c r="C49" s="246"/>
      <c r="D49" s="246"/>
      <c r="E49" s="366" t="s">
        <v>575</v>
      </c>
      <c r="F49" s="366"/>
      <c r="G49" s="366"/>
      <c r="H49" s="366"/>
      <c r="I49" s="366"/>
      <c r="J49" s="366"/>
      <c r="K49" s="242"/>
    </row>
    <row r="50" spans="2:11" s="1" customFormat="1" ht="15" customHeight="1">
      <c r="B50" s="245"/>
      <c r="C50" s="246"/>
      <c r="D50" s="246"/>
      <c r="E50" s="366" t="s">
        <v>576</v>
      </c>
      <c r="F50" s="366"/>
      <c r="G50" s="366"/>
      <c r="H50" s="366"/>
      <c r="I50" s="366"/>
      <c r="J50" s="366"/>
      <c r="K50" s="242"/>
    </row>
    <row r="51" spans="2:11" s="1" customFormat="1" ht="15" customHeight="1">
      <c r="B51" s="245"/>
      <c r="C51" s="246"/>
      <c r="D51" s="366" t="s">
        <v>577</v>
      </c>
      <c r="E51" s="366"/>
      <c r="F51" s="366"/>
      <c r="G51" s="366"/>
      <c r="H51" s="366"/>
      <c r="I51" s="366"/>
      <c r="J51" s="366"/>
      <c r="K51" s="242"/>
    </row>
    <row r="52" spans="2:11" s="1" customFormat="1" ht="25.5" customHeight="1">
      <c r="B52" s="241"/>
      <c r="C52" s="368" t="s">
        <v>578</v>
      </c>
      <c r="D52" s="368"/>
      <c r="E52" s="368"/>
      <c r="F52" s="368"/>
      <c r="G52" s="368"/>
      <c r="H52" s="368"/>
      <c r="I52" s="368"/>
      <c r="J52" s="368"/>
      <c r="K52" s="242"/>
    </row>
    <row r="53" spans="2:11" s="1" customFormat="1" ht="5.25" customHeight="1">
      <c r="B53" s="241"/>
      <c r="C53" s="243"/>
      <c r="D53" s="243"/>
      <c r="E53" s="243"/>
      <c r="F53" s="243"/>
      <c r="G53" s="243"/>
      <c r="H53" s="243"/>
      <c r="I53" s="243"/>
      <c r="J53" s="243"/>
      <c r="K53" s="242"/>
    </row>
    <row r="54" spans="2:11" s="1" customFormat="1" ht="15" customHeight="1">
      <c r="B54" s="241"/>
      <c r="C54" s="366" t="s">
        <v>579</v>
      </c>
      <c r="D54" s="366"/>
      <c r="E54" s="366"/>
      <c r="F54" s="366"/>
      <c r="G54" s="366"/>
      <c r="H54" s="366"/>
      <c r="I54" s="366"/>
      <c r="J54" s="366"/>
      <c r="K54" s="242"/>
    </row>
    <row r="55" spans="2:11" s="1" customFormat="1" ht="15" customHeight="1">
      <c r="B55" s="241"/>
      <c r="C55" s="366" t="s">
        <v>580</v>
      </c>
      <c r="D55" s="366"/>
      <c r="E55" s="366"/>
      <c r="F55" s="366"/>
      <c r="G55" s="366"/>
      <c r="H55" s="366"/>
      <c r="I55" s="366"/>
      <c r="J55" s="366"/>
      <c r="K55" s="242"/>
    </row>
    <row r="56" spans="2:11" s="1" customFormat="1" ht="12.75" customHeight="1">
      <c r="B56" s="241"/>
      <c r="C56" s="244"/>
      <c r="D56" s="244"/>
      <c r="E56" s="244"/>
      <c r="F56" s="244"/>
      <c r="G56" s="244"/>
      <c r="H56" s="244"/>
      <c r="I56" s="244"/>
      <c r="J56" s="244"/>
      <c r="K56" s="242"/>
    </row>
    <row r="57" spans="2:11" s="1" customFormat="1" ht="15" customHeight="1">
      <c r="B57" s="241"/>
      <c r="C57" s="366" t="s">
        <v>581</v>
      </c>
      <c r="D57" s="366"/>
      <c r="E57" s="366"/>
      <c r="F57" s="366"/>
      <c r="G57" s="366"/>
      <c r="H57" s="366"/>
      <c r="I57" s="366"/>
      <c r="J57" s="366"/>
      <c r="K57" s="242"/>
    </row>
    <row r="58" spans="2:11" s="1" customFormat="1" ht="15" customHeight="1">
      <c r="B58" s="241"/>
      <c r="C58" s="246"/>
      <c r="D58" s="366" t="s">
        <v>582</v>
      </c>
      <c r="E58" s="366"/>
      <c r="F58" s="366"/>
      <c r="G58" s="366"/>
      <c r="H58" s="366"/>
      <c r="I58" s="366"/>
      <c r="J58" s="366"/>
      <c r="K58" s="242"/>
    </row>
    <row r="59" spans="2:11" s="1" customFormat="1" ht="15" customHeight="1">
      <c r="B59" s="241"/>
      <c r="C59" s="246"/>
      <c r="D59" s="366" t="s">
        <v>583</v>
      </c>
      <c r="E59" s="366"/>
      <c r="F59" s="366"/>
      <c r="G59" s="366"/>
      <c r="H59" s="366"/>
      <c r="I59" s="366"/>
      <c r="J59" s="366"/>
      <c r="K59" s="242"/>
    </row>
    <row r="60" spans="2:11" s="1" customFormat="1" ht="15" customHeight="1">
      <c r="B60" s="241"/>
      <c r="C60" s="246"/>
      <c r="D60" s="366" t="s">
        <v>584</v>
      </c>
      <c r="E60" s="366"/>
      <c r="F60" s="366"/>
      <c r="G60" s="366"/>
      <c r="H60" s="366"/>
      <c r="I60" s="366"/>
      <c r="J60" s="366"/>
      <c r="K60" s="242"/>
    </row>
    <row r="61" spans="2:11" s="1" customFormat="1" ht="15" customHeight="1">
      <c r="B61" s="241"/>
      <c r="C61" s="246"/>
      <c r="D61" s="366" t="s">
        <v>585</v>
      </c>
      <c r="E61" s="366"/>
      <c r="F61" s="366"/>
      <c r="G61" s="366"/>
      <c r="H61" s="366"/>
      <c r="I61" s="366"/>
      <c r="J61" s="366"/>
      <c r="K61" s="242"/>
    </row>
    <row r="62" spans="2:11" s="1" customFormat="1" ht="15" customHeight="1">
      <c r="B62" s="241"/>
      <c r="C62" s="246"/>
      <c r="D62" s="370" t="s">
        <v>586</v>
      </c>
      <c r="E62" s="370"/>
      <c r="F62" s="370"/>
      <c r="G62" s="370"/>
      <c r="H62" s="370"/>
      <c r="I62" s="370"/>
      <c r="J62" s="370"/>
      <c r="K62" s="242"/>
    </row>
    <row r="63" spans="2:11" s="1" customFormat="1" ht="15" customHeight="1">
      <c r="B63" s="241"/>
      <c r="C63" s="246"/>
      <c r="D63" s="366" t="s">
        <v>587</v>
      </c>
      <c r="E63" s="366"/>
      <c r="F63" s="366"/>
      <c r="G63" s="366"/>
      <c r="H63" s="366"/>
      <c r="I63" s="366"/>
      <c r="J63" s="366"/>
      <c r="K63" s="242"/>
    </row>
    <row r="64" spans="2:11" s="1" customFormat="1" ht="12.75" customHeight="1">
      <c r="B64" s="241"/>
      <c r="C64" s="246"/>
      <c r="D64" s="246"/>
      <c r="E64" s="249"/>
      <c r="F64" s="246"/>
      <c r="G64" s="246"/>
      <c r="H64" s="246"/>
      <c r="I64" s="246"/>
      <c r="J64" s="246"/>
      <c r="K64" s="242"/>
    </row>
    <row r="65" spans="2:11" s="1" customFormat="1" ht="15" customHeight="1">
      <c r="B65" s="241"/>
      <c r="C65" s="246"/>
      <c r="D65" s="366" t="s">
        <v>588</v>
      </c>
      <c r="E65" s="366"/>
      <c r="F65" s="366"/>
      <c r="G65" s="366"/>
      <c r="H65" s="366"/>
      <c r="I65" s="366"/>
      <c r="J65" s="366"/>
      <c r="K65" s="242"/>
    </row>
    <row r="66" spans="2:11" s="1" customFormat="1" ht="15" customHeight="1">
      <c r="B66" s="241"/>
      <c r="C66" s="246"/>
      <c r="D66" s="370" t="s">
        <v>589</v>
      </c>
      <c r="E66" s="370"/>
      <c r="F66" s="370"/>
      <c r="G66" s="370"/>
      <c r="H66" s="370"/>
      <c r="I66" s="370"/>
      <c r="J66" s="370"/>
      <c r="K66" s="242"/>
    </row>
    <row r="67" spans="2:11" s="1" customFormat="1" ht="15" customHeight="1">
      <c r="B67" s="241"/>
      <c r="C67" s="246"/>
      <c r="D67" s="366" t="s">
        <v>590</v>
      </c>
      <c r="E67" s="366"/>
      <c r="F67" s="366"/>
      <c r="G67" s="366"/>
      <c r="H67" s="366"/>
      <c r="I67" s="366"/>
      <c r="J67" s="366"/>
      <c r="K67" s="242"/>
    </row>
    <row r="68" spans="2:11" s="1" customFormat="1" ht="15" customHeight="1">
      <c r="B68" s="241"/>
      <c r="C68" s="246"/>
      <c r="D68" s="366" t="s">
        <v>591</v>
      </c>
      <c r="E68" s="366"/>
      <c r="F68" s="366"/>
      <c r="G68" s="366"/>
      <c r="H68" s="366"/>
      <c r="I68" s="366"/>
      <c r="J68" s="366"/>
      <c r="K68" s="242"/>
    </row>
    <row r="69" spans="2:11" s="1" customFormat="1" ht="15" customHeight="1">
      <c r="B69" s="241"/>
      <c r="C69" s="246"/>
      <c r="D69" s="366" t="s">
        <v>592</v>
      </c>
      <c r="E69" s="366"/>
      <c r="F69" s="366"/>
      <c r="G69" s="366"/>
      <c r="H69" s="366"/>
      <c r="I69" s="366"/>
      <c r="J69" s="366"/>
      <c r="K69" s="242"/>
    </row>
    <row r="70" spans="2:11" s="1" customFormat="1" ht="15" customHeight="1">
      <c r="B70" s="241"/>
      <c r="C70" s="246"/>
      <c r="D70" s="366" t="s">
        <v>593</v>
      </c>
      <c r="E70" s="366"/>
      <c r="F70" s="366"/>
      <c r="G70" s="366"/>
      <c r="H70" s="366"/>
      <c r="I70" s="366"/>
      <c r="J70" s="366"/>
      <c r="K70" s="242"/>
    </row>
    <row r="71" spans="2:11" s="1" customFormat="1" ht="12.75" customHeight="1">
      <c r="B71" s="250"/>
      <c r="C71" s="251"/>
      <c r="D71" s="251"/>
      <c r="E71" s="251"/>
      <c r="F71" s="251"/>
      <c r="G71" s="251"/>
      <c r="H71" s="251"/>
      <c r="I71" s="251"/>
      <c r="J71" s="251"/>
      <c r="K71" s="252"/>
    </row>
    <row r="72" spans="2:11" s="1" customFormat="1" ht="18.75" customHeight="1">
      <c r="B72" s="253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s="1" customFormat="1" ht="18.75" customHeight="1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spans="2:11" s="1" customFormat="1" ht="7.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7"/>
    </row>
    <row r="75" spans="2:11" s="1" customFormat="1" ht="45" customHeight="1">
      <c r="B75" s="258"/>
      <c r="C75" s="369" t="s">
        <v>594</v>
      </c>
      <c r="D75" s="369"/>
      <c r="E75" s="369"/>
      <c r="F75" s="369"/>
      <c r="G75" s="369"/>
      <c r="H75" s="369"/>
      <c r="I75" s="369"/>
      <c r="J75" s="369"/>
      <c r="K75" s="259"/>
    </row>
    <row r="76" spans="2:11" s="1" customFormat="1" ht="17.25" customHeight="1">
      <c r="B76" s="258"/>
      <c r="C76" s="260" t="s">
        <v>595</v>
      </c>
      <c r="D76" s="260"/>
      <c r="E76" s="260"/>
      <c r="F76" s="260" t="s">
        <v>596</v>
      </c>
      <c r="G76" s="261"/>
      <c r="H76" s="260" t="s">
        <v>50</v>
      </c>
      <c r="I76" s="260" t="s">
        <v>53</v>
      </c>
      <c r="J76" s="260" t="s">
        <v>597</v>
      </c>
      <c r="K76" s="259"/>
    </row>
    <row r="77" spans="2:11" s="1" customFormat="1" ht="17.25" customHeight="1">
      <c r="B77" s="258"/>
      <c r="C77" s="262" t="s">
        <v>598</v>
      </c>
      <c r="D77" s="262"/>
      <c r="E77" s="262"/>
      <c r="F77" s="263" t="s">
        <v>599</v>
      </c>
      <c r="G77" s="264"/>
      <c r="H77" s="262"/>
      <c r="I77" s="262"/>
      <c r="J77" s="262" t="s">
        <v>600</v>
      </c>
      <c r="K77" s="259"/>
    </row>
    <row r="78" spans="2:11" s="1" customFormat="1" ht="5.25" customHeight="1">
      <c r="B78" s="258"/>
      <c r="C78" s="265"/>
      <c r="D78" s="265"/>
      <c r="E78" s="265"/>
      <c r="F78" s="265"/>
      <c r="G78" s="266"/>
      <c r="H78" s="265"/>
      <c r="I78" s="265"/>
      <c r="J78" s="265"/>
      <c r="K78" s="259"/>
    </row>
    <row r="79" spans="2:11" s="1" customFormat="1" ht="15" customHeight="1">
      <c r="B79" s="258"/>
      <c r="C79" s="247" t="s">
        <v>49</v>
      </c>
      <c r="D79" s="267"/>
      <c r="E79" s="267"/>
      <c r="F79" s="268" t="s">
        <v>601</v>
      </c>
      <c r="G79" s="269"/>
      <c r="H79" s="247" t="s">
        <v>602</v>
      </c>
      <c r="I79" s="247" t="s">
        <v>603</v>
      </c>
      <c r="J79" s="247">
        <v>20</v>
      </c>
      <c r="K79" s="259"/>
    </row>
    <row r="80" spans="2:11" s="1" customFormat="1" ht="15" customHeight="1">
      <c r="B80" s="258"/>
      <c r="C80" s="247" t="s">
        <v>604</v>
      </c>
      <c r="D80" s="247"/>
      <c r="E80" s="247"/>
      <c r="F80" s="268" t="s">
        <v>601</v>
      </c>
      <c r="G80" s="269"/>
      <c r="H80" s="247" t="s">
        <v>605</v>
      </c>
      <c r="I80" s="247" t="s">
        <v>603</v>
      </c>
      <c r="J80" s="247">
        <v>120</v>
      </c>
      <c r="K80" s="259"/>
    </row>
    <row r="81" spans="2:11" s="1" customFormat="1" ht="15" customHeight="1">
      <c r="B81" s="270"/>
      <c r="C81" s="247" t="s">
        <v>606</v>
      </c>
      <c r="D81" s="247"/>
      <c r="E81" s="247"/>
      <c r="F81" s="268" t="s">
        <v>607</v>
      </c>
      <c r="G81" s="269"/>
      <c r="H81" s="247" t="s">
        <v>608</v>
      </c>
      <c r="I81" s="247" t="s">
        <v>603</v>
      </c>
      <c r="J81" s="247">
        <v>50</v>
      </c>
      <c r="K81" s="259"/>
    </row>
    <row r="82" spans="2:11" s="1" customFormat="1" ht="15" customHeight="1">
      <c r="B82" s="270"/>
      <c r="C82" s="247" t="s">
        <v>609</v>
      </c>
      <c r="D82" s="247"/>
      <c r="E82" s="247"/>
      <c r="F82" s="268" t="s">
        <v>601</v>
      </c>
      <c r="G82" s="269"/>
      <c r="H82" s="247" t="s">
        <v>610</v>
      </c>
      <c r="I82" s="247" t="s">
        <v>611</v>
      </c>
      <c r="J82" s="247"/>
      <c r="K82" s="259"/>
    </row>
    <row r="83" spans="2:11" s="1" customFormat="1" ht="15" customHeight="1">
      <c r="B83" s="270"/>
      <c r="C83" s="271" t="s">
        <v>612</v>
      </c>
      <c r="D83" s="271"/>
      <c r="E83" s="271"/>
      <c r="F83" s="272" t="s">
        <v>607</v>
      </c>
      <c r="G83" s="271"/>
      <c r="H83" s="271" t="s">
        <v>613</v>
      </c>
      <c r="I83" s="271" t="s">
        <v>603</v>
      </c>
      <c r="J83" s="271">
        <v>15</v>
      </c>
      <c r="K83" s="259"/>
    </row>
    <row r="84" spans="2:11" s="1" customFormat="1" ht="15" customHeight="1">
      <c r="B84" s="270"/>
      <c r="C84" s="271" t="s">
        <v>614</v>
      </c>
      <c r="D84" s="271"/>
      <c r="E84" s="271"/>
      <c r="F84" s="272" t="s">
        <v>607</v>
      </c>
      <c r="G84" s="271"/>
      <c r="H84" s="271" t="s">
        <v>615</v>
      </c>
      <c r="I84" s="271" t="s">
        <v>603</v>
      </c>
      <c r="J84" s="271">
        <v>15</v>
      </c>
      <c r="K84" s="259"/>
    </row>
    <row r="85" spans="2:11" s="1" customFormat="1" ht="15" customHeight="1">
      <c r="B85" s="270"/>
      <c r="C85" s="271" t="s">
        <v>616</v>
      </c>
      <c r="D85" s="271"/>
      <c r="E85" s="271"/>
      <c r="F85" s="272" t="s">
        <v>607</v>
      </c>
      <c r="G85" s="271"/>
      <c r="H85" s="271" t="s">
        <v>617</v>
      </c>
      <c r="I85" s="271" t="s">
        <v>603</v>
      </c>
      <c r="J85" s="271">
        <v>20</v>
      </c>
      <c r="K85" s="259"/>
    </row>
    <row r="86" spans="2:11" s="1" customFormat="1" ht="15" customHeight="1">
      <c r="B86" s="270"/>
      <c r="C86" s="271" t="s">
        <v>618</v>
      </c>
      <c r="D86" s="271"/>
      <c r="E86" s="271"/>
      <c r="F86" s="272" t="s">
        <v>607</v>
      </c>
      <c r="G86" s="271"/>
      <c r="H86" s="271" t="s">
        <v>619</v>
      </c>
      <c r="I86" s="271" t="s">
        <v>603</v>
      </c>
      <c r="J86" s="271">
        <v>20</v>
      </c>
      <c r="K86" s="259"/>
    </row>
    <row r="87" spans="2:11" s="1" customFormat="1" ht="15" customHeight="1">
      <c r="B87" s="270"/>
      <c r="C87" s="247" t="s">
        <v>620</v>
      </c>
      <c r="D87" s="247"/>
      <c r="E87" s="247"/>
      <c r="F87" s="268" t="s">
        <v>607</v>
      </c>
      <c r="G87" s="269"/>
      <c r="H87" s="247" t="s">
        <v>621</v>
      </c>
      <c r="I87" s="247" t="s">
        <v>603</v>
      </c>
      <c r="J87" s="247">
        <v>50</v>
      </c>
      <c r="K87" s="259"/>
    </row>
    <row r="88" spans="2:11" s="1" customFormat="1" ht="15" customHeight="1">
      <c r="B88" s="270"/>
      <c r="C88" s="247" t="s">
        <v>622</v>
      </c>
      <c r="D88" s="247"/>
      <c r="E88" s="247"/>
      <c r="F88" s="268" t="s">
        <v>607</v>
      </c>
      <c r="G88" s="269"/>
      <c r="H88" s="247" t="s">
        <v>623</v>
      </c>
      <c r="I88" s="247" t="s">
        <v>603</v>
      </c>
      <c r="J88" s="247">
        <v>20</v>
      </c>
      <c r="K88" s="259"/>
    </row>
    <row r="89" spans="2:11" s="1" customFormat="1" ht="15" customHeight="1">
      <c r="B89" s="270"/>
      <c r="C89" s="247" t="s">
        <v>624</v>
      </c>
      <c r="D89" s="247"/>
      <c r="E89" s="247"/>
      <c r="F89" s="268" t="s">
        <v>607</v>
      </c>
      <c r="G89" s="269"/>
      <c r="H89" s="247" t="s">
        <v>625</v>
      </c>
      <c r="I89" s="247" t="s">
        <v>603</v>
      </c>
      <c r="J89" s="247">
        <v>20</v>
      </c>
      <c r="K89" s="259"/>
    </row>
    <row r="90" spans="2:11" s="1" customFormat="1" ht="15" customHeight="1">
      <c r="B90" s="270"/>
      <c r="C90" s="247" t="s">
        <v>626</v>
      </c>
      <c r="D90" s="247"/>
      <c r="E90" s="247"/>
      <c r="F90" s="268" t="s">
        <v>607</v>
      </c>
      <c r="G90" s="269"/>
      <c r="H90" s="247" t="s">
        <v>627</v>
      </c>
      <c r="I90" s="247" t="s">
        <v>603</v>
      </c>
      <c r="J90" s="247">
        <v>50</v>
      </c>
      <c r="K90" s="259"/>
    </row>
    <row r="91" spans="2:11" s="1" customFormat="1" ht="15" customHeight="1">
      <c r="B91" s="270"/>
      <c r="C91" s="247" t="s">
        <v>628</v>
      </c>
      <c r="D91" s="247"/>
      <c r="E91" s="247"/>
      <c r="F91" s="268" t="s">
        <v>607</v>
      </c>
      <c r="G91" s="269"/>
      <c r="H91" s="247" t="s">
        <v>628</v>
      </c>
      <c r="I91" s="247" t="s">
        <v>603</v>
      </c>
      <c r="J91" s="247">
        <v>50</v>
      </c>
      <c r="K91" s="259"/>
    </row>
    <row r="92" spans="2:11" s="1" customFormat="1" ht="15" customHeight="1">
      <c r="B92" s="270"/>
      <c r="C92" s="247" t="s">
        <v>629</v>
      </c>
      <c r="D92" s="247"/>
      <c r="E92" s="247"/>
      <c r="F92" s="268" t="s">
        <v>607</v>
      </c>
      <c r="G92" s="269"/>
      <c r="H92" s="247" t="s">
        <v>630</v>
      </c>
      <c r="I92" s="247" t="s">
        <v>603</v>
      </c>
      <c r="J92" s="247">
        <v>255</v>
      </c>
      <c r="K92" s="259"/>
    </row>
    <row r="93" spans="2:11" s="1" customFormat="1" ht="15" customHeight="1">
      <c r="B93" s="270"/>
      <c r="C93" s="247" t="s">
        <v>631</v>
      </c>
      <c r="D93" s="247"/>
      <c r="E93" s="247"/>
      <c r="F93" s="268" t="s">
        <v>601</v>
      </c>
      <c r="G93" s="269"/>
      <c r="H93" s="247" t="s">
        <v>632</v>
      </c>
      <c r="I93" s="247" t="s">
        <v>633</v>
      </c>
      <c r="J93" s="247"/>
      <c r="K93" s="259"/>
    </row>
    <row r="94" spans="2:11" s="1" customFormat="1" ht="15" customHeight="1">
      <c r="B94" s="270"/>
      <c r="C94" s="247" t="s">
        <v>634</v>
      </c>
      <c r="D94" s="247"/>
      <c r="E94" s="247"/>
      <c r="F94" s="268" t="s">
        <v>601</v>
      </c>
      <c r="G94" s="269"/>
      <c r="H94" s="247" t="s">
        <v>635</v>
      </c>
      <c r="I94" s="247" t="s">
        <v>636</v>
      </c>
      <c r="J94" s="247"/>
      <c r="K94" s="259"/>
    </row>
    <row r="95" spans="2:11" s="1" customFormat="1" ht="15" customHeight="1">
      <c r="B95" s="270"/>
      <c r="C95" s="247" t="s">
        <v>637</v>
      </c>
      <c r="D95" s="247"/>
      <c r="E95" s="247"/>
      <c r="F95" s="268" t="s">
        <v>601</v>
      </c>
      <c r="G95" s="269"/>
      <c r="H95" s="247" t="s">
        <v>637</v>
      </c>
      <c r="I95" s="247" t="s">
        <v>636</v>
      </c>
      <c r="J95" s="247"/>
      <c r="K95" s="259"/>
    </row>
    <row r="96" spans="2:11" s="1" customFormat="1" ht="15" customHeight="1">
      <c r="B96" s="270"/>
      <c r="C96" s="247" t="s">
        <v>34</v>
      </c>
      <c r="D96" s="247"/>
      <c r="E96" s="247"/>
      <c r="F96" s="268" t="s">
        <v>601</v>
      </c>
      <c r="G96" s="269"/>
      <c r="H96" s="247" t="s">
        <v>638</v>
      </c>
      <c r="I96" s="247" t="s">
        <v>636</v>
      </c>
      <c r="J96" s="247"/>
      <c r="K96" s="259"/>
    </row>
    <row r="97" spans="2:11" s="1" customFormat="1" ht="15" customHeight="1">
      <c r="B97" s="270"/>
      <c r="C97" s="247" t="s">
        <v>44</v>
      </c>
      <c r="D97" s="247"/>
      <c r="E97" s="247"/>
      <c r="F97" s="268" t="s">
        <v>601</v>
      </c>
      <c r="G97" s="269"/>
      <c r="H97" s="247" t="s">
        <v>639</v>
      </c>
      <c r="I97" s="247" t="s">
        <v>636</v>
      </c>
      <c r="J97" s="247"/>
      <c r="K97" s="259"/>
    </row>
    <row r="98" spans="2:11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s="1" customFormat="1" ht="18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</row>
    <row r="101" spans="2:11" s="1" customFormat="1" ht="7.5" customHeight="1">
      <c r="B101" s="255"/>
      <c r="C101" s="256"/>
      <c r="D101" s="256"/>
      <c r="E101" s="256"/>
      <c r="F101" s="256"/>
      <c r="G101" s="256"/>
      <c r="H101" s="256"/>
      <c r="I101" s="256"/>
      <c r="J101" s="256"/>
      <c r="K101" s="257"/>
    </row>
    <row r="102" spans="2:11" s="1" customFormat="1" ht="45" customHeight="1">
      <c r="B102" s="258"/>
      <c r="C102" s="369" t="s">
        <v>640</v>
      </c>
      <c r="D102" s="369"/>
      <c r="E102" s="369"/>
      <c r="F102" s="369"/>
      <c r="G102" s="369"/>
      <c r="H102" s="369"/>
      <c r="I102" s="369"/>
      <c r="J102" s="369"/>
      <c r="K102" s="259"/>
    </row>
    <row r="103" spans="2:11" s="1" customFormat="1" ht="17.25" customHeight="1">
      <c r="B103" s="258"/>
      <c r="C103" s="260" t="s">
        <v>595</v>
      </c>
      <c r="D103" s="260"/>
      <c r="E103" s="260"/>
      <c r="F103" s="260" t="s">
        <v>596</v>
      </c>
      <c r="G103" s="261"/>
      <c r="H103" s="260" t="s">
        <v>50</v>
      </c>
      <c r="I103" s="260" t="s">
        <v>53</v>
      </c>
      <c r="J103" s="260" t="s">
        <v>597</v>
      </c>
      <c r="K103" s="259"/>
    </row>
    <row r="104" spans="2:11" s="1" customFormat="1" ht="17.25" customHeight="1">
      <c r="B104" s="258"/>
      <c r="C104" s="262" t="s">
        <v>598</v>
      </c>
      <c r="D104" s="262"/>
      <c r="E104" s="262"/>
      <c r="F104" s="263" t="s">
        <v>599</v>
      </c>
      <c r="G104" s="264"/>
      <c r="H104" s="262"/>
      <c r="I104" s="262"/>
      <c r="J104" s="262" t="s">
        <v>600</v>
      </c>
      <c r="K104" s="259"/>
    </row>
    <row r="105" spans="2:11" s="1" customFormat="1" ht="5.25" customHeight="1">
      <c r="B105" s="258"/>
      <c r="C105" s="260"/>
      <c r="D105" s="260"/>
      <c r="E105" s="260"/>
      <c r="F105" s="260"/>
      <c r="G105" s="278"/>
      <c r="H105" s="260"/>
      <c r="I105" s="260"/>
      <c r="J105" s="260"/>
      <c r="K105" s="259"/>
    </row>
    <row r="106" spans="2:11" s="1" customFormat="1" ht="15" customHeight="1">
      <c r="B106" s="258"/>
      <c r="C106" s="247" t="s">
        <v>49</v>
      </c>
      <c r="D106" s="267"/>
      <c r="E106" s="267"/>
      <c r="F106" s="268" t="s">
        <v>601</v>
      </c>
      <c r="G106" s="247"/>
      <c r="H106" s="247" t="s">
        <v>641</v>
      </c>
      <c r="I106" s="247" t="s">
        <v>603</v>
      </c>
      <c r="J106" s="247">
        <v>20</v>
      </c>
      <c r="K106" s="259"/>
    </row>
    <row r="107" spans="2:11" s="1" customFormat="1" ht="15" customHeight="1">
      <c r="B107" s="258"/>
      <c r="C107" s="247" t="s">
        <v>604</v>
      </c>
      <c r="D107" s="247"/>
      <c r="E107" s="247"/>
      <c r="F107" s="268" t="s">
        <v>601</v>
      </c>
      <c r="G107" s="247"/>
      <c r="H107" s="247" t="s">
        <v>641</v>
      </c>
      <c r="I107" s="247" t="s">
        <v>603</v>
      </c>
      <c r="J107" s="247">
        <v>120</v>
      </c>
      <c r="K107" s="259"/>
    </row>
    <row r="108" spans="2:11" s="1" customFormat="1" ht="15" customHeight="1">
      <c r="B108" s="270"/>
      <c r="C108" s="247" t="s">
        <v>606</v>
      </c>
      <c r="D108" s="247"/>
      <c r="E108" s="247"/>
      <c r="F108" s="268" t="s">
        <v>607</v>
      </c>
      <c r="G108" s="247"/>
      <c r="H108" s="247" t="s">
        <v>641</v>
      </c>
      <c r="I108" s="247" t="s">
        <v>603</v>
      </c>
      <c r="J108" s="247">
        <v>50</v>
      </c>
      <c r="K108" s="259"/>
    </row>
    <row r="109" spans="2:11" s="1" customFormat="1" ht="15" customHeight="1">
      <c r="B109" s="270"/>
      <c r="C109" s="247" t="s">
        <v>609</v>
      </c>
      <c r="D109" s="247"/>
      <c r="E109" s="247"/>
      <c r="F109" s="268" t="s">
        <v>601</v>
      </c>
      <c r="G109" s="247"/>
      <c r="H109" s="247" t="s">
        <v>641</v>
      </c>
      <c r="I109" s="247" t="s">
        <v>611</v>
      </c>
      <c r="J109" s="247"/>
      <c r="K109" s="259"/>
    </row>
    <row r="110" spans="2:11" s="1" customFormat="1" ht="15" customHeight="1">
      <c r="B110" s="270"/>
      <c r="C110" s="247" t="s">
        <v>620</v>
      </c>
      <c r="D110" s="247"/>
      <c r="E110" s="247"/>
      <c r="F110" s="268" t="s">
        <v>607</v>
      </c>
      <c r="G110" s="247"/>
      <c r="H110" s="247" t="s">
        <v>641</v>
      </c>
      <c r="I110" s="247" t="s">
        <v>603</v>
      </c>
      <c r="J110" s="247">
        <v>50</v>
      </c>
      <c r="K110" s="259"/>
    </row>
    <row r="111" spans="2:11" s="1" customFormat="1" ht="15" customHeight="1">
      <c r="B111" s="270"/>
      <c r="C111" s="247" t="s">
        <v>628</v>
      </c>
      <c r="D111" s="247"/>
      <c r="E111" s="247"/>
      <c r="F111" s="268" t="s">
        <v>607</v>
      </c>
      <c r="G111" s="247"/>
      <c r="H111" s="247" t="s">
        <v>641</v>
      </c>
      <c r="I111" s="247" t="s">
        <v>603</v>
      </c>
      <c r="J111" s="247">
        <v>50</v>
      </c>
      <c r="K111" s="259"/>
    </row>
    <row r="112" spans="2:11" s="1" customFormat="1" ht="15" customHeight="1">
      <c r="B112" s="270"/>
      <c r="C112" s="247" t="s">
        <v>626</v>
      </c>
      <c r="D112" s="247"/>
      <c r="E112" s="247"/>
      <c r="F112" s="268" t="s">
        <v>607</v>
      </c>
      <c r="G112" s="247"/>
      <c r="H112" s="247" t="s">
        <v>641</v>
      </c>
      <c r="I112" s="247" t="s">
        <v>603</v>
      </c>
      <c r="J112" s="247">
        <v>50</v>
      </c>
      <c r="K112" s="259"/>
    </row>
    <row r="113" spans="2:11" s="1" customFormat="1" ht="15" customHeight="1">
      <c r="B113" s="270"/>
      <c r="C113" s="247" t="s">
        <v>49</v>
      </c>
      <c r="D113" s="247"/>
      <c r="E113" s="247"/>
      <c r="F113" s="268" t="s">
        <v>601</v>
      </c>
      <c r="G113" s="247"/>
      <c r="H113" s="247" t="s">
        <v>642</v>
      </c>
      <c r="I113" s="247" t="s">
        <v>603</v>
      </c>
      <c r="J113" s="247">
        <v>20</v>
      </c>
      <c r="K113" s="259"/>
    </row>
    <row r="114" spans="2:11" s="1" customFormat="1" ht="15" customHeight="1">
      <c r="B114" s="270"/>
      <c r="C114" s="247" t="s">
        <v>643</v>
      </c>
      <c r="D114" s="247"/>
      <c r="E114" s="247"/>
      <c r="F114" s="268" t="s">
        <v>601</v>
      </c>
      <c r="G114" s="247"/>
      <c r="H114" s="247" t="s">
        <v>644</v>
      </c>
      <c r="I114" s="247" t="s">
        <v>603</v>
      </c>
      <c r="J114" s="247">
        <v>120</v>
      </c>
      <c r="K114" s="259"/>
    </row>
    <row r="115" spans="2:11" s="1" customFormat="1" ht="15" customHeight="1">
      <c r="B115" s="270"/>
      <c r="C115" s="247" t="s">
        <v>34</v>
      </c>
      <c r="D115" s="247"/>
      <c r="E115" s="247"/>
      <c r="F115" s="268" t="s">
        <v>601</v>
      </c>
      <c r="G115" s="247"/>
      <c r="H115" s="247" t="s">
        <v>645</v>
      </c>
      <c r="I115" s="247" t="s">
        <v>636</v>
      </c>
      <c r="J115" s="247"/>
      <c r="K115" s="259"/>
    </row>
    <row r="116" spans="2:11" s="1" customFormat="1" ht="15" customHeight="1">
      <c r="B116" s="270"/>
      <c r="C116" s="247" t="s">
        <v>44</v>
      </c>
      <c r="D116" s="247"/>
      <c r="E116" s="247"/>
      <c r="F116" s="268" t="s">
        <v>601</v>
      </c>
      <c r="G116" s="247"/>
      <c r="H116" s="247" t="s">
        <v>646</v>
      </c>
      <c r="I116" s="247" t="s">
        <v>636</v>
      </c>
      <c r="J116" s="247"/>
      <c r="K116" s="259"/>
    </row>
    <row r="117" spans="2:11" s="1" customFormat="1" ht="15" customHeight="1">
      <c r="B117" s="270"/>
      <c r="C117" s="247" t="s">
        <v>53</v>
      </c>
      <c r="D117" s="247"/>
      <c r="E117" s="247"/>
      <c r="F117" s="268" t="s">
        <v>601</v>
      </c>
      <c r="G117" s="247"/>
      <c r="H117" s="247" t="s">
        <v>647</v>
      </c>
      <c r="I117" s="247" t="s">
        <v>648</v>
      </c>
      <c r="J117" s="247"/>
      <c r="K117" s="259"/>
    </row>
    <row r="118" spans="2:11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s="1" customFormat="1" ht="18.75" customHeight="1">
      <c r="B119" s="280"/>
      <c r="C119" s="281"/>
      <c r="D119" s="281"/>
      <c r="E119" s="281"/>
      <c r="F119" s="282"/>
      <c r="G119" s="281"/>
      <c r="H119" s="281"/>
      <c r="I119" s="281"/>
      <c r="J119" s="281"/>
      <c r="K119" s="280"/>
    </row>
    <row r="120" spans="2:11" s="1" customFormat="1" ht="18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</row>
    <row r="121" spans="2:1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pans="2:11" s="1" customFormat="1" ht="45" customHeight="1">
      <c r="B122" s="286"/>
      <c r="C122" s="367" t="s">
        <v>649</v>
      </c>
      <c r="D122" s="367"/>
      <c r="E122" s="367"/>
      <c r="F122" s="367"/>
      <c r="G122" s="367"/>
      <c r="H122" s="367"/>
      <c r="I122" s="367"/>
      <c r="J122" s="367"/>
      <c r="K122" s="287"/>
    </row>
    <row r="123" spans="2:11" s="1" customFormat="1" ht="17.25" customHeight="1">
      <c r="B123" s="288"/>
      <c r="C123" s="260" t="s">
        <v>595</v>
      </c>
      <c r="D123" s="260"/>
      <c r="E123" s="260"/>
      <c r="F123" s="260" t="s">
        <v>596</v>
      </c>
      <c r="G123" s="261"/>
      <c r="H123" s="260" t="s">
        <v>50</v>
      </c>
      <c r="I123" s="260" t="s">
        <v>53</v>
      </c>
      <c r="J123" s="260" t="s">
        <v>597</v>
      </c>
      <c r="K123" s="289"/>
    </row>
    <row r="124" spans="2:11" s="1" customFormat="1" ht="17.25" customHeight="1">
      <c r="B124" s="288"/>
      <c r="C124" s="262" t="s">
        <v>598</v>
      </c>
      <c r="D124" s="262"/>
      <c r="E124" s="262"/>
      <c r="F124" s="263" t="s">
        <v>599</v>
      </c>
      <c r="G124" s="264"/>
      <c r="H124" s="262"/>
      <c r="I124" s="262"/>
      <c r="J124" s="262" t="s">
        <v>600</v>
      </c>
      <c r="K124" s="289"/>
    </row>
    <row r="125" spans="2:11" s="1" customFormat="1" ht="5.25" customHeight="1">
      <c r="B125" s="290"/>
      <c r="C125" s="265"/>
      <c r="D125" s="265"/>
      <c r="E125" s="265"/>
      <c r="F125" s="265"/>
      <c r="G125" s="291"/>
      <c r="H125" s="265"/>
      <c r="I125" s="265"/>
      <c r="J125" s="265"/>
      <c r="K125" s="292"/>
    </row>
    <row r="126" spans="2:11" s="1" customFormat="1" ht="15" customHeight="1">
      <c r="B126" s="290"/>
      <c r="C126" s="247" t="s">
        <v>604</v>
      </c>
      <c r="D126" s="267"/>
      <c r="E126" s="267"/>
      <c r="F126" s="268" t="s">
        <v>601</v>
      </c>
      <c r="G126" s="247"/>
      <c r="H126" s="247" t="s">
        <v>641</v>
      </c>
      <c r="I126" s="247" t="s">
        <v>603</v>
      </c>
      <c r="J126" s="247">
        <v>120</v>
      </c>
      <c r="K126" s="293"/>
    </row>
    <row r="127" spans="2:11" s="1" customFormat="1" ht="15" customHeight="1">
      <c r="B127" s="290"/>
      <c r="C127" s="247" t="s">
        <v>650</v>
      </c>
      <c r="D127" s="247"/>
      <c r="E127" s="247"/>
      <c r="F127" s="268" t="s">
        <v>601</v>
      </c>
      <c r="G127" s="247"/>
      <c r="H127" s="247" t="s">
        <v>651</v>
      </c>
      <c r="I127" s="247" t="s">
        <v>603</v>
      </c>
      <c r="J127" s="247" t="s">
        <v>652</v>
      </c>
      <c r="K127" s="293"/>
    </row>
    <row r="128" spans="2:11" s="1" customFormat="1" ht="15" customHeight="1">
      <c r="B128" s="290"/>
      <c r="C128" s="247" t="s">
        <v>549</v>
      </c>
      <c r="D128" s="247"/>
      <c r="E128" s="247"/>
      <c r="F128" s="268" t="s">
        <v>601</v>
      </c>
      <c r="G128" s="247"/>
      <c r="H128" s="247" t="s">
        <v>653</v>
      </c>
      <c r="I128" s="247" t="s">
        <v>603</v>
      </c>
      <c r="J128" s="247" t="s">
        <v>652</v>
      </c>
      <c r="K128" s="293"/>
    </row>
    <row r="129" spans="2:11" s="1" customFormat="1" ht="15" customHeight="1">
      <c r="B129" s="290"/>
      <c r="C129" s="247" t="s">
        <v>612</v>
      </c>
      <c r="D129" s="247"/>
      <c r="E129" s="247"/>
      <c r="F129" s="268" t="s">
        <v>607</v>
      </c>
      <c r="G129" s="247"/>
      <c r="H129" s="247" t="s">
        <v>613</v>
      </c>
      <c r="I129" s="247" t="s">
        <v>603</v>
      </c>
      <c r="J129" s="247">
        <v>15</v>
      </c>
      <c r="K129" s="293"/>
    </row>
    <row r="130" spans="2:11" s="1" customFormat="1" ht="15" customHeight="1">
      <c r="B130" s="290"/>
      <c r="C130" s="271" t="s">
        <v>614</v>
      </c>
      <c r="D130" s="271"/>
      <c r="E130" s="271"/>
      <c r="F130" s="272" t="s">
        <v>607</v>
      </c>
      <c r="G130" s="271"/>
      <c r="H130" s="271" t="s">
        <v>615</v>
      </c>
      <c r="I130" s="271" t="s">
        <v>603</v>
      </c>
      <c r="J130" s="271">
        <v>15</v>
      </c>
      <c r="K130" s="293"/>
    </row>
    <row r="131" spans="2:11" s="1" customFormat="1" ht="15" customHeight="1">
      <c r="B131" s="290"/>
      <c r="C131" s="271" t="s">
        <v>616</v>
      </c>
      <c r="D131" s="271"/>
      <c r="E131" s="271"/>
      <c r="F131" s="272" t="s">
        <v>607</v>
      </c>
      <c r="G131" s="271"/>
      <c r="H131" s="271" t="s">
        <v>617</v>
      </c>
      <c r="I131" s="271" t="s">
        <v>603</v>
      </c>
      <c r="J131" s="271">
        <v>20</v>
      </c>
      <c r="K131" s="293"/>
    </row>
    <row r="132" spans="2:11" s="1" customFormat="1" ht="15" customHeight="1">
      <c r="B132" s="290"/>
      <c r="C132" s="271" t="s">
        <v>618</v>
      </c>
      <c r="D132" s="271"/>
      <c r="E132" s="271"/>
      <c r="F132" s="272" t="s">
        <v>607</v>
      </c>
      <c r="G132" s="271"/>
      <c r="H132" s="271" t="s">
        <v>619</v>
      </c>
      <c r="I132" s="271" t="s">
        <v>603</v>
      </c>
      <c r="J132" s="271">
        <v>20</v>
      </c>
      <c r="K132" s="293"/>
    </row>
    <row r="133" spans="2:11" s="1" customFormat="1" ht="15" customHeight="1">
      <c r="B133" s="290"/>
      <c r="C133" s="247" t="s">
        <v>606</v>
      </c>
      <c r="D133" s="247"/>
      <c r="E133" s="247"/>
      <c r="F133" s="268" t="s">
        <v>607</v>
      </c>
      <c r="G133" s="247"/>
      <c r="H133" s="247" t="s">
        <v>641</v>
      </c>
      <c r="I133" s="247" t="s">
        <v>603</v>
      </c>
      <c r="J133" s="247">
        <v>50</v>
      </c>
      <c r="K133" s="293"/>
    </row>
    <row r="134" spans="2:11" s="1" customFormat="1" ht="15" customHeight="1">
      <c r="B134" s="290"/>
      <c r="C134" s="247" t="s">
        <v>620</v>
      </c>
      <c r="D134" s="247"/>
      <c r="E134" s="247"/>
      <c r="F134" s="268" t="s">
        <v>607</v>
      </c>
      <c r="G134" s="247"/>
      <c r="H134" s="247" t="s">
        <v>641</v>
      </c>
      <c r="I134" s="247" t="s">
        <v>603</v>
      </c>
      <c r="J134" s="247">
        <v>50</v>
      </c>
      <c r="K134" s="293"/>
    </row>
    <row r="135" spans="2:11" s="1" customFormat="1" ht="15" customHeight="1">
      <c r="B135" s="290"/>
      <c r="C135" s="247" t="s">
        <v>626</v>
      </c>
      <c r="D135" s="247"/>
      <c r="E135" s="247"/>
      <c r="F135" s="268" t="s">
        <v>607</v>
      </c>
      <c r="G135" s="247"/>
      <c r="H135" s="247" t="s">
        <v>641</v>
      </c>
      <c r="I135" s="247" t="s">
        <v>603</v>
      </c>
      <c r="J135" s="247">
        <v>50</v>
      </c>
      <c r="K135" s="293"/>
    </row>
    <row r="136" spans="2:11" s="1" customFormat="1" ht="15" customHeight="1">
      <c r="B136" s="290"/>
      <c r="C136" s="247" t="s">
        <v>628</v>
      </c>
      <c r="D136" s="247"/>
      <c r="E136" s="247"/>
      <c r="F136" s="268" t="s">
        <v>607</v>
      </c>
      <c r="G136" s="247"/>
      <c r="H136" s="247" t="s">
        <v>641</v>
      </c>
      <c r="I136" s="247" t="s">
        <v>603</v>
      </c>
      <c r="J136" s="247">
        <v>50</v>
      </c>
      <c r="K136" s="293"/>
    </row>
    <row r="137" spans="2:11" s="1" customFormat="1" ht="15" customHeight="1">
      <c r="B137" s="290"/>
      <c r="C137" s="247" t="s">
        <v>629</v>
      </c>
      <c r="D137" s="247"/>
      <c r="E137" s="247"/>
      <c r="F137" s="268" t="s">
        <v>607</v>
      </c>
      <c r="G137" s="247"/>
      <c r="H137" s="247" t="s">
        <v>654</v>
      </c>
      <c r="I137" s="247" t="s">
        <v>603</v>
      </c>
      <c r="J137" s="247">
        <v>255</v>
      </c>
      <c r="K137" s="293"/>
    </row>
    <row r="138" spans="2:11" s="1" customFormat="1" ht="15" customHeight="1">
      <c r="B138" s="290"/>
      <c r="C138" s="247" t="s">
        <v>631</v>
      </c>
      <c r="D138" s="247"/>
      <c r="E138" s="247"/>
      <c r="F138" s="268" t="s">
        <v>601</v>
      </c>
      <c r="G138" s="247"/>
      <c r="H138" s="247" t="s">
        <v>655</v>
      </c>
      <c r="I138" s="247" t="s">
        <v>633</v>
      </c>
      <c r="J138" s="247"/>
      <c r="K138" s="293"/>
    </row>
    <row r="139" spans="2:11" s="1" customFormat="1" ht="15" customHeight="1">
      <c r="B139" s="290"/>
      <c r="C139" s="247" t="s">
        <v>634</v>
      </c>
      <c r="D139" s="247"/>
      <c r="E139" s="247"/>
      <c r="F139" s="268" t="s">
        <v>601</v>
      </c>
      <c r="G139" s="247"/>
      <c r="H139" s="247" t="s">
        <v>656</v>
      </c>
      <c r="I139" s="247" t="s">
        <v>636</v>
      </c>
      <c r="J139" s="247"/>
      <c r="K139" s="293"/>
    </row>
    <row r="140" spans="2:11" s="1" customFormat="1" ht="15" customHeight="1">
      <c r="B140" s="290"/>
      <c r="C140" s="247" t="s">
        <v>637</v>
      </c>
      <c r="D140" s="247"/>
      <c r="E140" s="247"/>
      <c r="F140" s="268" t="s">
        <v>601</v>
      </c>
      <c r="G140" s="247"/>
      <c r="H140" s="247" t="s">
        <v>637</v>
      </c>
      <c r="I140" s="247" t="s">
        <v>636</v>
      </c>
      <c r="J140" s="247"/>
      <c r="K140" s="293"/>
    </row>
    <row r="141" spans="2:11" s="1" customFormat="1" ht="15" customHeight="1">
      <c r="B141" s="290"/>
      <c r="C141" s="247" t="s">
        <v>34</v>
      </c>
      <c r="D141" s="247"/>
      <c r="E141" s="247"/>
      <c r="F141" s="268" t="s">
        <v>601</v>
      </c>
      <c r="G141" s="247"/>
      <c r="H141" s="247" t="s">
        <v>657</v>
      </c>
      <c r="I141" s="247" t="s">
        <v>636</v>
      </c>
      <c r="J141" s="247"/>
      <c r="K141" s="293"/>
    </row>
    <row r="142" spans="2:11" s="1" customFormat="1" ht="15" customHeight="1">
      <c r="B142" s="290"/>
      <c r="C142" s="247" t="s">
        <v>658</v>
      </c>
      <c r="D142" s="247"/>
      <c r="E142" s="247"/>
      <c r="F142" s="268" t="s">
        <v>601</v>
      </c>
      <c r="G142" s="247"/>
      <c r="H142" s="247" t="s">
        <v>659</v>
      </c>
      <c r="I142" s="247" t="s">
        <v>636</v>
      </c>
      <c r="J142" s="247"/>
      <c r="K142" s="293"/>
    </row>
    <row r="143" spans="2:11" s="1" customFormat="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pans="2:11" s="1" customFormat="1" ht="18.75" customHeight="1">
      <c r="B144" s="281"/>
      <c r="C144" s="281"/>
      <c r="D144" s="281"/>
      <c r="E144" s="281"/>
      <c r="F144" s="282"/>
      <c r="G144" s="281"/>
      <c r="H144" s="281"/>
      <c r="I144" s="281"/>
      <c r="J144" s="281"/>
      <c r="K144" s="281"/>
    </row>
    <row r="145" spans="2:11" s="1" customFormat="1" ht="18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</row>
    <row r="146" spans="2:11" s="1" customFormat="1" ht="7.5" customHeight="1">
      <c r="B146" s="255"/>
      <c r="C146" s="256"/>
      <c r="D146" s="256"/>
      <c r="E146" s="256"/>
      <c r="F146" s="256"/>
      <c r="G146" s="256"/>
      <c r="H146" s="256"/>
      <c r="I146" s="256"/>
      <c r="J146" s="256"/>
      <c r="K146" s="257"/>
    </row>
    <row r="147" spans="2:11" s="1" customFormat="1" ht="45" customHeight="1">
      <c r="B147" s="258"/>
      <c r="C147" s="369" t="s">
        <v>660</v>
      </c>
      <c r="D147" s="369"/>
      <c r="E147" s="369"/>
      <c r="F147" s="369"/>
      <c r="G147" s="369"/>
      <c r="H147" s="369"/>
      <c r="I147" s="369"/>
      <c r="J147" s="369"/>
      <c r="K147" s="259"/>
    </row>
    <row r="148" spans="2:11" s="1" customFormat="1" ht="17.25" customHeight="1">
      <c r="B148" s="258"/>
      <c r="C148" s="260" t="s">
        <v>595</v>
      </c>
      <c r="D148" s="260"/>
      <c r="E148" s="260"/>
      <c r="F148" s="260" t="s">
        <v>596</v>
      </c>
      <c r="G148" s="261"/>
      <c r="H148" s="260" t="s">
        <v>50</v>
      </c>
      <c r="I148" s="260" t="s">
        <v>53</v>
      </c>
      <c r="J148" s="260" t="s">
        <v>597</v>
      </c>
      <c r="K148" s="259"/>
    </row>
    <row r="149" spans="2:11" s="1" customFormat="1" ht="17.25" customHeight="1">
      <c r="B149" s="258"/>
      <c r="C149" s="262" t="s">
        <v>598</v>
      </c>
      <c r="D149" s="262"/>
      <c r="E149" s="262"/>
      <c r="F149" s="263" t="s">
        <v>599</v>
      </c>
      <c r="G149" s="264"/>
      <c r="H149" s="262"/>
      <c r="I149" s="262"/>
      <c r="J149" s="262" t="s">
        <v>600</v>
      </c>
      <c r="K149" s="259"/>
    </row>
    <row r="150" spans="2:11" s="1" customFormat="1" ht="5.25" customHeight="1">
      <c r="B150" s="270"/>
      <c r="C150" s="265"/>
      <c r="D150" s="265"/>
      <c r="E150" s="265"/>
      <c r="F150" s="265"/>
      <c r="G150" s="266"/>
      <c r="H150" s="265"/>
      <c r="I150" s="265"/>
      <c r="J150" s="265"/>
      <c r="K150" s="293"/>
    </row>
    <row r="151" spans="2:11" s="1" customFormat="1" ht="15" customHeight="1">
      <c r="B151" s="270"/>
      <c r="C151" s="297" t="s">
        <v>604</v>
      </c>
      <c r="D151" s="247"/>
      <c r="E151" s="247"/>
      <c r="F151" s="298" t="s">
        <v>601</v>
      </c>
      <c r="G151" s="247"/>
      <c r="H151" s="297" t="s">
        <v>641</v>
      </c>
      <c r="I151" s="297" t="s">
        <v>603</v>
      </c>
      <c r="J151" s="297">
        <v>120</v>
      </c>
      <c r="K151" s="293"/>
    </row>
    <row r="152" spans="2:11" s="1" customFormat="1" ht="15" customHeight="1">
      <c r="B152" s="270"/>
      <c r="C152" s="297" t="s">
        <v>650</v>
      </c>
      <c r="D152" s="247"/>
      <c r="E152" s="247"/>
      <c r="F152" s="298" t="s">
        <v>601</v>
      </c>
      <c r="G152" s="247"/>
      <c r="H152" s="297" t="s">
        <v>661</v>
      </c>
      <c r="I152" s="297" t="s">
        <v>603</v>
      </c>
      <c r="J152" s="297" t="s">
        <v>652</v>
      </c>
      <c r="K152" s="293"/>
    </row>
    <row r="153" spans="2:11" s="1" customFormat="1" ht="15" customHeight="1">
      <c r="B153" s="270"/>
      <c r="C153" s="297" t="s">
        <v>549</v>
      </c>
      <c r="D153" s="247"/>
      <c r="E153" s="247"/>
      <c r="F153" s="298" t="s">
        <v>601</v>
      </c>
      <c r="G153" s="247"/>
      <c r="H153" s="297" t="s">
        <v>662</v>
      </c>
      <c r="I153" s="297" t="s">
        <v>603</v>
      </c>
      <c r="J153" s="297" t="s">
        <v>652</v>
      </c>
      <c r="K153" s="293"/>
    </row>
    <row r="154" spans="2:11" s="1" customFormat="1" ht="15" customHeight="1">
      <c r="B154" s="270"/>
      <c r="C154" s="297" t="s">
        <v>606</v>
      </c>
      <c r="D154" s="247"/>
      <c r="E154" s="247"/>
      <c r="F154" s="298" t="s">
        <v>607</v>
      </c>
      <c r="G154" s="247"/>
      <c r="H154" s="297" t="s">
        <v>641</v>
      </c>
      <c r="I154" s="297" t="s">
        <v>603</v>
      </c>
      <c r="J154" s="297">
        <v>50</v>
      </c>
      <c r="K154" s="293"/>
    </row>
    <row r="155" spans="2:11" s="1" customFormat="1" ht="15" customHeight="1">
      <c r="B155" s="270"/>
      <c r="C155" s="297" t="s">
        <v>609</v>
      </c>
      <c r="D155" s="247"/>
      <c r="E155" s="247"/>
      <c r="F155" s="298" t="s">
        <v>601</v>
      </c>
      <c r="G155" s="247"/>
      <c r="H155" s="297" t="s">
        <v>641</v>
      </c>
      <c r="I155" s="297" t="s">
        <v>611</v>
      </c>
      <c r="J155" s="297"/>
      <c r="K155" s="293"/>
    </row>
    <row r="156" spans="2:11" s="1" customFormat="1" ht="15" customHeight="1">
      <c r="B156" s="270"/>
      <c r="C156" s="297" t="s">
        <v>620</v>
      </c>
      <c r="D156" s="247"/>
      <c r="E156" s="247"/>
      <c r="F156" s="298" t="s">
        <v>607</v>
      </c>
      <c r="G156" s="247"/>
      <c r="H156" s="297" t="s">
        <v>641</v>
      </c>
      <c r="I156" s="297" t="s">
        <v>603</v>
      </c>
      <c r="J156" s="297">
        <v>50</v>
      </c>
      <c r="K156" s="293"/>
    </row>
    <row r="157" spans="2:11" s="1" customFormat="1" ht="15" customHeight="1">
      <c r="B157" s="270"/>
      <c r="C157" s="297" t="s">
        <v>628</v>
      </c>
      <c r="D157" s="247"/>
      <c r="E157" s="247"/>
      <c r="F157" s="298" t="s">
        <v>607</v>
      </c>
      <c r="G157" s="247"/>
      <c r="H157" s="297" t="s">
        <v>641</v>
      </c>
      <c r="I157" s="297" t="s">
        <v>603</v>
      </c>
      <c r="J157" s="297">
        <v>50</v>
      </c>
      <c r="K157" s="293"/>
    </row>
    <row r="158" spans="2:11" s="1" customFormat="1" ht="15" customHeight="1">
      <c r="B158" s="270"/>
      <c r="C158" s="297" t="s">
        <v>626</v>
      </c>
      <c r="D158" s="247"/>
      <c r="E158" s="247"/>
      <c r="F158" s="298" t="s">
        <v>607</v>
      </c>
      <c r="G158" s="247"/>
      <c r="H158" s="297" t="s">
        <v>641</v>
      </c>
      <c r="I158" s="297" t="s">
        <v>603</v>
      </c>
      <c r="J158" s="297">
        <v>50</v>
      </c>
      <c r="K158" s="293"/>
    </row>
    <row r="159" spans="2:11" s="1" customFormat="1" ht="15" customHeight="1">
      <c r="B159" s="270"/>
      <c r="C159" s="297" t="s">
        <v>80</v>
      </c>
      <c r="D159" s="247"/>
      <c r="E159" s="247"/>
      <c r="F159" s="298" t="s">
        <v>601</v>
      </c>
      <c r="G159" s="247"/>
      <c r="H159" s="297" t="s">
        <v>663</v>
      </c>
      <c r="I159" s="297" t="s">
        <v>603</v>
      </c>
      <c r="J159" s="297" t="s">
        <v>664</v>
      </c>
      <c r="K159" s="293"/>
    </row>
    <row r="160" spans="2:11" s="1" customFormat="1" ht="15" customHeight="1">
      <c r="B160" s="270"/>
      <c r="C160" s="297" t="s">
        <v>665</v>
      </c>
      <c r="D160" s="247"/>
      <c r="E160" s="247"/>
      <c r="F160" s="298" t="s">
        <v>601</v>
      </c>
      <c r="G160" s="247"/>
      <c r="H160" s="297" t="s">
        <v>666</v>
      </c>
      <c r="I160" s="297" t="s">
        <v>636</v>
      </c>
      <c r="J160" s="297"/>
      <c r="K160" s="293"/>
    </row>
    <row r="161" spans="2:11" s="1" customFormat="1" ht="15" customHeight="1">
      <c r="B161" s="299"/>
      <c r="C161" s="279"/>
      <c r="D161" s="279"/>
      <c r="E161" s="279"/>
      <c r="F161" s="279"/>
      <c r="G161" s="279"/>
      <c r="H161" s="279"/>
      <c r="I161" s="279"/>
      <c r="J161" s="279"/>
      <c r="K161" s="300"/>
    </row>
    <row r="162" spans="2:11" s="1" customFormat="1" ht="18.75" customHeight="1">
      <c r="B162" s="281"/>
      <c r="C162" s="291"/>
      <c r="D162" s="291"/>
      <c r="E162" s="291"/>
      <c r="F162" s="301"/>
      <c r="G162" s="291"/>
      <c r="H162" s="291"/>
      <c r="I162" s="291"/>
      <c r="J162" s="291"/>
      <c r="K162" s="281"/>
    </row>
    <row r="163" spans="2:11" s="1" customFormat="1" ht="18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</row>
    <row r="164" spans="2:11" s="1" customFormat="1" ht="7.5" customHeight="1">
      <c r="B164" s="236"/>
      <c r="C164" s="237"/>
      <c r="D164" s="237"/>
      <c r="E164" s="237"/>
      <c r="F164" s="237"/>
      <c r="G164" s="237"/>
      <c r="H164" s="237"/>
      <c r="I164" s="237"/>
      <c r="J164" s="237"/>
      <c r="K164" s="238"/>
    </row>
    <row r="165" spans="2:11" s="1" customFormat="1" ht="45" customHeight="1">
      <c r="B165" s="239"/>
      <c r="C165" s="367" t="s">
        <v>667</v>
      </c>
      <c r="D165" s="367"/>
      <c r="E165" s="367"/>
      <c r="F165" s="367"/>
      <c r="G165" s="367"/>
      <c r="H165" s="367"/>
      <c r="I165" s="367"/>
      <c r="J165" s="367"/>
      <c r="K165" s="240"/>
    </row>
    <row r="166" spans="2:11" s="1" customFormat="1" ht="17.25" customHeight="1">
      <c r="B166" s="239"/>
      <c r="C166" s="260" t="s">
        <v>595</v>
      </c>
      <c r="D166" s="260"/>
      <c r="E166" s="260"/>
      <c r="F166" s="260" t="s">
        <v>596</v>
      </c>
      <c r="G166" s="302"/>
      <c r="H166" s="303" t="s">
        <v>50</v>
      </c>
      <c r="I166" s="303" t="s">
        <v>53</v>
      </c>
      <c r="J166" s="260" t="s">
        <v>597</v>
      </c>
      <c r="K166" s="240"/>
    </row>
    <row r="167" spans="2:11" s="1" customFormat="1" ht="17.25" customHeight="1">
      <c r="B167" s="241"/>
      <c r="C167" s="262" t="s">
        <v>598</v>
      </c>
      <c r="D167" s="262"/>
      <c r="E167" s="262"/>
      <c r="F167" s="263" t="s">
        <v>599</v>
      </c>
      <c r="G167" s="304"/>
      <c r="H167" s="305"/>
      <c r="I167" s="305"/>
      <c r="J167" s="262" t="s">
        <v>600</v>
      </c>
      <c r="K167" s="242"/>
    </row>
    <row r="168" spans="2:11" s="1" customFormat="1" ht="5.25" customHeight="1">
      <c r="B168" s="270"/>
      <c r="C168" s="265"/>
      <c r="D168" s="265"/>
      <c r="E168" s="265"/>
      <c r="F168" s="265"/>
      <c r="G168" s="266"/>
      <c r="H168" s="265"/>
      <c r="I168" s="265"/>
      <c r="J168" s="265"/>
      <c r="K168" s="293"/>
    </row>
    <row r="169" spans="2:11" s="1" customFormat="1" ht="15" customHeight="1">
      <c r="B169" s="270"/>
      <c r="C169" s="247" t="s">
        <v>604</v>
      </c>
      <c r="D169" s="247"/>
      <c r="E169" s="247"/>
      <c r="F169" s="268" t="s">
        <v>601</v>
      </c>
      <c r="G169" s="247"/>
      <c r="H169" s="247" t="s">
        <v>641</v>
      </c>
      <c r="I169" s="247" t="s">
        <v>603</v>
      </c>
      <c r="J169" s="247">
        <v>120</v>
      </c>
      <c r="K169" s="293"/>
    </row>
    <row r="170" spans="2:11" s="1" customFormat="1" ht="15" customHeight="1">
      <c r="B170" s="270"/>
      <c r="C170" s="247" t="s">
        <v>650</v>
      </c>
      <c r="D170" s="247"/>
      <c r="E170" s="247"/>
      <c r="F170" s="268" t="s">
        <v>601</v>
      </c>
      <c r="G170" s="247"/>
      <c r="H170" s="247" t="s">
        <v>651</v>
      </c>
      <c r="I170" s="247" t="s">
        <v>603</v>
      </c>
      <c r="J170" s="247" t="s">
        <v>652</v>
      </c>
      <c r="K170" s="293"/>
    </row>
    <row r="171" spans="2:11" s="1" customFormat="1" ht="15" customHeight="1">
      <c r="B171" s="270"/>
      <c r="C171" s="247" t="s">
        <v>549</v>
      </c>
      <c r="D171" s="247"/>
      <c r="E171" s="247"/>
      <c r="F171" s="268" t="s">
        <v>601</v>
      </c>
      <c r="G171" s="247"/>
      <c r="H171" s="247" t="s">
        <v>668</v>
      </c>
      <c r="I171" s="247" t="s">
        <v>603</v>
      </c>
      <c r="J171" s="247" t="s">
        <v>652</v>
      </c>
      <c r="K171" s="293"/>
    </row>
    <row r="172" spans="2:11" s="1" customFormat="1" ht="15" customHeight="1">
      <c r="B172" s="270"/>
      <c r="C172" s="247" t="s">
        <v>606</v>
      </c>
      <c r="D172" s="247"/>
      <c r="E172" s="247"/>
      <c r="F172" s="268" t="s">
        <v>607</v>
      </c>
      <c r="G172" s="247"/>
      <c r="H172" s="247" t="s">
        <v>668</v>
      </c>
      <c r="I172" s="247" t="s">
        <v>603</v>
      </c>
      <c r="J172" s="247">
        <v>50</v>
      </c>
      <c r="K172" s="293"/>
    </row>
    <row r="173" spans="2:11" s="1" customFormat="1" ht="15" customHeight="1">
      <c r="B173" s="270"/>
      <c r="C173" s="247" t="s">
        <v>609</v>
      </c>
      <c r="D173" s="247"/>
      <c r="E173" s="247"/>
      <c r="F173" s="268" t="s">
        <v>601</v>
      </c>
      <c r="G173" s="247"/>
      <c r="H173" s="247" t="s">
        <v>668</v>
      </c>
      <c r="I173" s="247" t="s">
        <v>611</v>
      </c>
      <c r="J173" s="247"/>
      <c r="K173" s="293"/>
    </row>
    <row r="174" spans="2:11" s="1" customFormat="1" ht="15" customHeight="1">
      <c r="B174" s="270"/>
      <c r="C174" s="247" t="s">
        <v>620</v>
      </c>
      <c r="D174" s="247"/>
      <c r="E174" s="247"/>
      <c r="F174" s="268" t="s">
        <v>607</v>
      </c>
      <c r="G174" s="247"/>
      <c r="H174" s="247" t="s">
        <v>668</v>
      </c>
      <c r="I174" s="247" t="s">
        <v>603</v>
      </c>
      <c r="J174" s="247">
        <v>50</v>
      </c>
      <c r="K174" s="293"/>
    </row>
    <row r="175" spans="2:11" s="1" customFormat="1" ht="15" customHeight="1">
      <c r="B175" s="270"/>
      <c r="C175" s="247" t="s">
        <v>628</v>
      </c>
      <c r="D175" s="247"/>
      <c r="E175" s="247"/>
      <c r="F175" s="268" t="s">
        <v>607</v>
      </c>
      <c r="G175" s="247"/>
      <c r="H175" s="247" t="s">
        <v>668</v>
      </c>
      <c r="I175" s="247" t="s">
        <v>603</v>
      </c>
      <c r="J175" s="247">
        <v>50</v>
      </c>
      <c r="K175" s="293"/>
    </row>
    <row r="176" spans="2:11" s="1" customFormat="1" ht="15" customHeight="1">
      <c r="B176" s="270"/>
      <c r="C176" s="247" t="s">
        <v>626</v>
      </c>
      <c r="D176" s="247"/>
      <c r="E176" s="247"/>
      <c r="F176" s="268" t="s">
        <v>607</v>
      </c>
      <c r="G176" s="247"/>
      <c r="H176" s="247" t="s">
        <v>668</v>
      </c>
      <c r="I176" s="247" t="s">
        <v>603</v>
      </c>
      <c r="J176" s="247">
        <v>50</v>
      </c>
      <c r="K176" s="293"/>
    </row>
    <row r="177" spans="2:11" s="1" customFormat="1" ht="15" customHeight="1">
      <c r="B177" s="270"/>
      <c r="C177" s="247" t="s">
        <v>106</v>
      </c>
      <c r="D177" s="247"/>
      <c r="E177" s="247"/>
      <c r="F177" s="268" t="s">
        <v>601</v>
      </c>
      <c r="G177" s="247"/>
      <c r="H177" s="247" t="s">
        <v>669</v>
      </c>
      <c r="I177" s="247" t="s">
        <v>670</v>
      </c>
      <c r="J177" s="247"/>
      <c r="K177" s="293"/>
    </row>
    <row r="178" spans="2:11" s="1" customFormat="1" ht="15" customHeight="1">
      <c r="B178" s="270"/>
      <c r="C178" s="247" t="s">
        <v>53</v>
      </c>
      <c r="D178" s="247"/>
      <c r="E178" s="247"/>
      <c r="F178" s="268" t="s">
        <v>601</v>
      </c>
      <c r="G178" s="247"/>
      <c r="H178" s="247" t="s">
        <v>671</v>
      </c>
      <c r="I178" s="247" t="s">
        <v>672</v>
      </c>
      <c r="J178" s="247">
        <v>1</v>
      </c>
      <c r="K178" s="293"/>
    </row>
    <row r="179" spans="2:11" s="1" customFormat="1" ht="15" customHeight="1">
      <c r="B179" s="270"/>
      <c r="C179" s="247" t="s">
        <v>49</v>
      </c>
      <c r="D179" s="247"/>
      <c r="E179" s="247"/>
      <c r="F179" s="268" t="s">
        <v>601</v>
      </c>
      <c r="G179" s="247"/>
      <c r="H179" s="247" t="s">
        <v>673</v>
      </c>
      <c r="I179" s="247" t="s">
        <v>603</v>
      </c>
      <c r="J179" s="247">
        <v>20</v>
      </c>
      <c r="K179" s="293"/>
    </row>
    <row r="180" spans="2:11" s="1" customFormat="1" ht="15" customHeight="1">
      <c r="B180" s="270"/>
      <c r="C180" s="247" t="s">
        <v>50</v>
      </c>
      <c r="D180" s="247"/>
      <c r="E180" s="247"/>
      <c r="F180" s="268" t="s">
        <v>601</v>
      </c>
      <c r="G180" s="247"/>
      <c r="H180" s="247" t="s">
        <v>674</v>
      </c>
      <c r="I180" s="247" t="s">
        <v>603</v>
      </c>
      <c r="J180" s="247">
        <v>255</v>
      </c>
      <c r="K180" s="293"/>
    </row>
    <row r="181" spans="2:11" s="1" customFormat="1" ht="15" customHeight="1">
      <c r="B181" s="270"/>
      <c r="C181" s="247" t="s">
        <v>107</v>
      </c>
      <c r="D181" s="247"/>
      <c r="E181" s="247"/>
      <c r="F181" s="268" t="s">
        <v>601</v>
      </c>
      <c r="G181" s="247"/>
      <c r="H181" s="247" t="s">
        <v>565</v>
      </c>
      <c r="I181" s="247" t="s">
        <v>603</v>
      </c>
      <c r="J181" s="247">
        <v>10</v>
      </c>
      <c r="K181" s="293"/>
    </row>
    <row r="182" spans="2:11" s="1" customFormat="1" ht="15" customHeight="1">
      <c r="B182" s="270"/>
      <c r="C182" s="247" t="s">
        <v>108</v>
      </c>
      <c r="D182" s="247"/>
      <c r="E182" s="247"/>
      <c r="F182" s="268" t="s">
        <v>601</v>
      </c>
      <c r="G182" s="247"/>
      <c r="H182" s="247" t="s">
        <v>675</v>
      </c>
      <c r="I182" s="247" t="s">
        <v>636</v>
      </c>
      <c r="J182" s="247"/>
      <c r="K182" s="293"/>
    </row>
    <row r="183" spans="2:11" s="1" customFormat="1" ht="15" customHeight="1">
      <c r="B183" s="270"/>
      <c r="C183" s="247" t="s">
        <v>676</v>
      </c>
      <c r="D183" s="247"/>
      <c r="E183" s="247"/>
      <c r="F183" s="268" t="s">
        <v>601</v>
      </c>
      <c r="G183" s="247"/>
      <c r="H183" s="247" t="s">
        <v>677</v>
      </c>
      <c r="I183" s="247" t="s">
        <v>636</v>
      </c>
      <c r="J183" s="247"/>
      <c r="K183" s="293"/>
    </row>
    <row r="184" spans="2:11" s="1" customFormat="1" ht="15" customHeight="1">
      <c r="B184" s="270"/>
      <c r="C184" s="247" t="s">
        <v>665</v>
      </c>
      <c r="D184" s="247"/>
      <c r="E184" s="247"/>
      <c r="F184" s="268" t="s">
        <v>601</v>
      </c>
      <c r="G184" s="247"/>
      <c r="H184" s="247" t="s">
        <v>678</v>
      </c>
      <c r="I184" s="247" t="s">
        <v>636</v>
      </c>
      <c r="J184" s="247"/>
      <c r="K184" s="293"/>
    </row>
    <row r="185" spans="2:11" s="1" customFormat="1" ht="15" customHeight="1">
      <c r="B185" s="270"/>
      <c r="C185" s="247" t="s">
        <v>110</v>
      </c>
      <c r="D185" s="247"/>
      <c r="E185" s="247"/>
      <c r="F185" s="268" t="s">
        <v>607</v>
      </c>
      <c r="G185" s="247"/>
      <c r="H185" s="247" t="s">
        <v>679</v>
      </c>
      <c r="I185" s="247" t="s">
        <v>603</v>
      </c>
      <c r="J185" s="247">
        <v>50</v>
      </c>
      <c r="K185" s="293"/>
    </row>
    <row r="186" spans="2:11" s="1" customFormat="1" ht="15" customHeight="1">
      <c r="B186" s="270"/>
      <c r="C186" s="247" t="s">
        <v>680</v>
      </c>
      <c r="D186" s="247"/>
      <c r="E186" s="247"/>
      <c r="F186" s="268" t="s">
        <v>607</v>
      </c>
      <c r="G186" s="247"/>
      <c r="H186" s="247" t="s">
        <v>681</v>
      </c>
      <c r="I186" s="247" t="s">
        <v>682</v>
      </c>
      <c r="J186" s="247"/>
      <c r="K186" s="293"/>
    </row>
    <row r="187" spans="2:11" s="1" customFormat="1" ht="15" customHeight="1">
      <c r="B187" s="270"/>
      <c r="C187" s="247" t="s">
        <v>683</v>
      </c>
      <c r="D187" s="247"/>
      <c r="E187" s="247"/>
      <c r="F187" s="268" t="s">
        <v>607</v>
      </c>
      <c r="G187" s="247"/>
      <c r="H187" s="247" t="s">
        <v>684</v>
      </c>
      <c r="I187" s="247" t="s">
        <v>682</v>
      </c>
      <c r="J187" s="247"/>
      <c r="K187" s="293"/>
    </row>
    <row r="188" spans="2:11" s="1" customFormat="1" ht="15" customHeight="1">
      <c r="B188" s="270"/>
      <c r="C188" s="247" t="s">
        <v>685</v>
      </c>
      <c r="D188" s="247"/>
      <c r="E188" s="247"/>
      <c r="F188" s="268" t="s">
        <v>607</v>
      </c>
      <c r="G188" s="247"/>
      <c r="H188" s="247" t="s">
        <v>686</v>
      </c>
      <c r="I188" s="247" t="s">
        <v>682</v>
      </c>
      <c r="J188" s="247"/>
      <c r="K188" s="293"/>
    </row>
    <row r="189" spans="2:11" s="1" customFormat="1" ht="15" customHeight="1">
      <c r="B189" s="270"/>
      <c r="C189" s="306" t="s">
        <v>687</v>
      </c>
      <c r="D189" s="247"/>
      <c r="E189" s="247"/>
      <c r="F189" s="268" t="s">
        <v>607</v>
      </c>
      <c r="G189" s="247"/>
      <c r="H189" s="247" t="s">
        <v>688</v>
      </c>
      <c r="I189" s="247" t="s">
        <v>689</v>
      </c>
      <c r="J189" s="307" t="s">
        <v>690</v>
      </c>
      <c r="K189" s="293"/>
    </row>
    <row r="190" spans="2:11" s="1" customFormat="1" ht="15" customHeight="1">
      <c r="B190" s="270"/>
      <c r="C190" s="306" t="s">
        <v>38</v>
      </c>
      <c r="D190" s="247"/>
      <c r="E190" s="247"/>
      <c r="F190" s="268" t="s">
        <v>601</v>
      </c>
      <c r="G190" s="247"/>
      <c r="H190" s="244" t="s">
        <v>691</v>
      </c>
      <c r="I190" s="247" t="s">
        <v>692</v>
      </c>
      <c r="J190" s="247"/>
      <c r="K190" s="293"/>
    </row>
    <row r="191" spans="2:11" s="1" customFormat="1" ht="15" customHeight="1">
      <c r="B191" s="270"/>
      <c r="C191" s="306" t="s">
        <v>693</v>
      </c>
      <c r="D191" s="247"/>
      <c r="E191" s="247"/>
      <c r="F191" s="268" t="s">
        <v>601</v>
      </c>
      <c r="G191" s="247"/>
      <c r="H191" s="247" t="s">
        <v>694</v>
      </c>
      <c r="I191" s="247" t="s">
        <v>636</v>
      </c>
      <c r="J191" s="247"/>
      <c r="K191" s="293"/>
    </row>
    <row r="192" spans="2:11" s="1" customFormat="1" ht="15" customHeight="1">
      <c r="B192" s="270"/>
      <c r="C192" s="306" t="s">
        <v>695</v>
      </c>
      <c r="D192" s="247"/>
      <c r="E192" s="247"/>
      <c r="F192" s="268" t="s">
        <v>601</v>
      </c>
      <c r="G192" s="247"/>
      <c r="H192" s="247" t="s">
        <v>696</v>
      </c>
      <c r="I192" s="247" t="s">
        <v>636</v>
      </c>
      <c r="J192" s="247"/>
      <c r="K192" s="293"/>
    </row>
    <row r="193" spans="2:11" s="1" customFormat="1" ht="15" customHeight="1">
      <c r="B193" s="270"/>
      <c r="C193" s="306" t="s">
        <v>697</v>
      </c>
      <c r="D193" s="247"/>
      <c r="E193" s="247"/>
      <c r="F193" s="268" t="s">
        <v>607</v>
      </c>
      <c r="G193" s="247"/>
      <c r="H193" s="247" t="s">
        <v>698</v>
      </c>
      <c r="I193" s="247" t="s">
        <v>636</v>
      </c>
      <c r="J193" s="247"/>
      <c r="K193" s="293"/>
    </row>
    <row r="194" spans="2:11" s="1" customFormat="1" ht="15" customHeight="1">
      <c r="B194" s="299"/>
      <c r="C194" s="308"/>
      <c r="D194" s="279"/>
      <c r="E194" s="279"/>
      <c r="F194" s="279"/>
      <c r="G194" s="279"/>
      <c r="H194" s="279"/>
      <c r="I194" s="279"/>
      <c r="J194" s="279"/>
      <c r="K194" s="300"/>
    </row>
    <row r="195" spans="2:11" s="1" customFormat="1" ht="18.75" customHeight="1">
      <c r="B195" s="281"/>
      <c r="C195" s="291"/>
      <c r="D195" s="291"/>
      <c r="E195" s="291"/>
      <c r="F195" s="301"/>
      <c r="G195" s="291"/>
      <c r="H195" s="291"/>
      <c r="I195" s="291"/>
      <c r="J195" s="291"/>
      <c r="K195" s="281"/>
    </row>
    <row r="196" spans="2:11" s="1" customFormat="1" ht="18.75" customHeight="1">
      <c r="B196" s="281"/>
      <c r="C196" s="291"/>
      <c r="D196" s="291"/>
      <c r="E196" s="291"/>
      <c r="F196" s="301"/>
      <c r="G196" s="291"/>
      <c r="H196" s="291"/>
      <c r="I196" s="291"/>
      <c r="J196" s="291"/>
      <c r="K196" s="281"/>
    </row>
    <row r="197" spans="2:11" s="1" customFormat="1" ht="18.75" customHeight="1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</row>
    <row r="198" spans="2:11" s="1" customFormat="1" ht="13.5">
      <c r="B198" s="236"/>
      <c r="C198" s="237"/>
      <c r="D198" s="237"/>
      <c r="E198" s="237"/>
      <c r="F198" s="237"/>
      <c r="G198" s="237"/>
      <c r="H198" s="237"/>
      <c r="I198" s="237"/>
      <c r="J198" s="237"/>
      <c r="K198" s="238"/>
    </row>
    <row r="199" spans="2:11" s="1" customFormat="1" ht="21">
      <c r="B199" s="239"/>
      <c r="C199" s="367" t="s">
        <v>699</v>
      </c>
      <c r="D199" s="367"/>
      <c r="E199" s="367"/>
      <c r="F199" s="367"/>
      <c r="G199" s="367"/>
      <c r="H199" s="367"/>
      <c r="I199" s="367"/>
      <c r="J199" s="367"/>
      <c r="K199" s="240"/>
    </row>
    <row r="200" spans="2:11" s="1" customFormat="1" ht="25.5" customHeight="1">
      <c r="B200" s="239"/>
      <c r="C200" s="309" t="s">
        <v>700</v>
      </c>
      <c r="D200" s="309"/>
      <c r="E200" s="309"/>
      <c r="F200" s="309" t="s">
        <v>701</v>
      </c>
      <c r="G200" s="310"/>
      <c r="H200" s="373" t="s">
        <v>702</v>
      </c>
      <c r="I200" s="373"/>
      <c r="J200" s="373"/>
      <c r="K200" s="240"/>
    </row>
    <row r="201" spans="2:11" s="1" customFormat="1" ht="5.25" customHeight="1">
      <c r="B201" s="270"/>
      <c r="C201" s="265"/>
      <c r="D201" s="265"/>
      <c r="E201" s="265"/>
      <c r="F201" s="265"/>
      <c r="G201" s="291"/>
      <c r="H201" s="265"/>
      <c r="I201" s="265"/>
      <c r="J201" s="265"/>
      <c r="K201" s="293"/>
    </row>
    <row r="202" spans="2:11" s="1" customFormat="1" ht="15" customHeight="1">
      <c r="B202" s="270"/>
      <c r="C202" s="247" t="s">
        <v>692</v>
      </c>
      <c r="D202" s="247"/>
      <c r="E202" s="247"/>
      <c r="F202" s="268" t="s">
        <v>39</v>
      </c>
      <c r="G202" s="247"/>
      <c r="H202" s="372" t="s">
        <v>703</v>
      </c>
      <c r="I202" s="372"/>
      <c r="J202" s="372"/>
      <c r="K202" s="293"/>
    </row>
    <row r="203" spans="2:11" s="1" customFormat="1" ht="15" customHeight="1">
      <c r="B203" s="270"/>
      <c r="C203" s="247"/>
      <c r="D203" s="247"/>
      <c r="E203" s="247"/>
      <c r="F203" s="268" t="s">
        <v>40</v>
      </c>
      <c r="G203" s="247"/>
      <c r="H203" s="372" t="s">
        <v>704</v>
      </c>
      <c r="I203" s="372"/>
      <c r="J203" s="372"/>
      <c r="K203" s="293"/>
    </row>
    <row r="204" spans="2:11" s="1" customFormat="1" ht="15" customHeight="1">
      <c r="B204" s="270"/>
      <c r="C204" s="247"/>
      <c r="D204" s="247"/>
      <c r="E204" s="247"/>
      <c r="F204" s="268" t="s">
        <v>43</v>
      </c>
      <c r="G204" s="247"/>
      <c r="H204" s="372" t="s">
        <v>705</v>
      </c>
      <c r="I204" s="372"/>
      <c r="J204" s="372"/>
      <c r="K204" s="293"/>
    </row>
    <row r="205" spans="2:11" s="1" customFormat="1" ht="15" customHeight="1">
      <c r="B205" s="270"/>
      <c r="C205" s="247"/>
      <c r="D205" s="247"/>
      <c r="E205" s="247"/>
      <c r="F205" s="268" t="s">
        <v>41</v>
      </c>
      <c r="G205" s="247"/>
      <c r="H205" s="372" t="s">
        <v>706</v>
      </c>
      <c r="I205" s="372"/>
      <c r="J205" s="372"/>
      <c r="K205" s="293"/>
    </row>
    <row r="206" spans="2:11" s="1" customFormat="1" ht="15" customHeight="1">
      <c r="B206" s="270"/>
      <c r="C206" s="247"/>
      <c r="D206" s="247"/>
      <c r="E206" s="247"/>
      <c r="F206" s="268" t="s">
        <v>42</v>
      </c>
      <c r="G206" s="247"/>
      <c r="H206" s="372" t="s">
        <v>707</v>
      </c>
      <c r="I206" s="372"/>
      <c r="J206" s="372"/>
      <c r="K206" s="293"/>
    </row>
    <row r="207" spans="2:11" s="1" customFormat="1" ht="15" customHeight="1">
      <c r="B207" s="270"/>
      <c r="C207" s="247"/>
      <c r="D207" s="247"/>
      <c r="E207" s="247"/>
      <c r="F207" s="268"/>
      <c r="G207" s="247"/>
      <c r="H207" s="247"/>
      <c r="I207" s="247"/>
      <c r="J207" s="247"/>
      <c r="K207" s="293"/>
    </row>
    <row r="208" spans="2:11" s="1" customFormat="1" ht="15" customHeight="1">
      <c r="B208" s="270"/>
      <c r="C208" s="247" t="s">
        <v>648</v>
      </c>
      <c r="D208" s="247"/>
      <c r="E208" s="247"/>
      <c r="F208" s="268" t="s">
        <v>73</v>
      </c>
      <c r="G208" s="247"/>
      <c r="H208" s="372" t="s">
        <v>708</v>
      </c>
      <c r="I208" s="372"/>
      <c r="J208" s="372"/>
      <c r="K208" s="293"/>
    </row>
    <row r="209" spans="2:11" s="1" customFormat="1" ht="15" customHeight="1">
      <c r="B209" s="270"/>
      <c r="C209" s="247"/>
      <c r="D209" s="247"/>
      <c r="E209" s="247"/>
      <c r="F209" s="268" t="s">
        <v>543</v>
      </c>
      <c r="G209" s="247"/>
      <c r="H209" s="372" t="s">
        <v>544</v>
      </c>
      <c r="I209" s="372"/>
      <c r="J209" s="372"/>
      <c r="K209" s="293"/>
    </row>
    <row r="210" spans="2:11" s="1" customFormat="1" ht="15" customHeight="1">
      <c r="B210" s="270"/>
      <c r="C210" s="247"/>
      <c r="D210" s="247"/>
      <c r="E210" s="247"/>
      <c r="F210" s="268" t="s">
        <v>541</v>
      </c>
      <c r="G210" s="247"/>
      <c r="H210" s="372" t="s">
        <v>709</v>
      </c>
      <c r="I210" s="372"/>
      <c r="J210" s="372"/>
      <c r="K210" s="293"/>
    </row>
    <row r="211" spans="2:11" s="1" customFormat="1" ht="15" customHeight="1">
      <c r="B211" s="311"/>
      <c r="C211" s="247"/>
      <c r="D211" s="247"/>
      <c r="E211" s="247"/>
      <c r="F211" s="268" t="s">
        <v>545</v>
      </c>
      <c r="G211" s="306"/>
      <c r="H211" s="371" t="s">
        <v>546</v>
      </c>
      <c r="I211" s="371"/>
      <c r="J211" s="371"/>
      <c r="K211" s="312"/>
    </row>
    <row r="212" spans="2:11" s="1" customFormat="1" ht="15" customHeight="1">
      <c r="B212" s="311"/>
      <c r="C212" s="247"/>
      <c r="D212" s="247"/>
      <c r="E212" s="247"/>
      <c r="F212" s="268" t="s">
        <v>547</v>
      </c>
      <c r="G212" s="306"/>
      <c r="H212" s="371" t="s">
        <v>710</v>
      </c>
      <c r="I212" s="371"/>
      <c r="J212" s="371"/>
      <c r="K212" s="312"/>
    </row>
    <row r="213" spans="2:11" s="1" customFormat="1" ht="15" customHeight="1">
      <c r="B213" s="311"/>
      <c r="C213" s="247"/>
      <c r="D213" s="247"/>
      <c r="E213" s="247"/>
      <c r="F213" s="268"/>
      <c r="G213" s="306"/>
      <c r="H213" s="297"/>
      <c r="I213" s="297"/>
      <c r="J213" s="297"/>
      <c r="K213" s="312"/>
    </row>
    <row r="214" spans="2:11" s="1" customFormat="1" ht="15" customHeight="1">
      <c r="B214" s="311"/>
      <c r="C214" s="247" t="s">
        <v>672</v>
      </c>
      <c r="D214" s="247"/>
      <c r="E214" s="247"/>
      <c r="F214" s="268">
        <v>1</v>
      </c>
      <c r="G214" s="306"/>
      <c r="H214" s="371" t="s">
        <v>711</v>
      </c>
      <c r="I214" s="371"/>
      <c r="J214" s="371"/>
      <c r="K214" s="312"/>
    </row>
    <row r="215" spans="2:11" s="1" customFormat="1" ht="15" customHeight="1">
      <c r="B215" s="311"/>
      <c r="C215" s="247"/>
      <c r="D215" s="247"/>
      <c r="E215" s="247"/>
      <c r="F215" s="268">
        <v>2</v>
      </c>
      <c r="G215" s="306"/>
      <c r="H215" s="371" t="s">
        <v>712</v>
      </c>
      <c r="I215" s="371"/>
      <c r="J215" s="371"/>
      <c r="K215" s="312"/>
    </row>
    <row r="216" spans="2:11" s="1" customFormat="1" ht="15" customHeight="1">
      <c r="B216" s="311"/>
      <c r="C216" s="247"/>
      <c r="D216" s="247"/>
      <c r="E216" s="247"/>
      <c r="F216" s="268">
        <v>3</v>
      </c>
      <c r="G216" s="306"/>
      <c r="H216" s="371" t="s">
        <v>713</v>
      </c>
      <c r="I216" s="371"/>
      <c r="J216" s="371"/>
      <c r="K216" s="312"/>
    </row>
    <row r="217" spans="2:11" s="1" customFormat="1" ht="15" customHeight="1">
      <c r="B217" s="311"/>
      <c r="C217" s="247"/>
      <c r="D217" s="247"/>
      <c r="E217" s="247"/>
      <c r="F217" s="268">
        <v>4</v>
      </c>
      <c r="G217" s="306"/>
      <c r="H217" s="371" t="s">
        <v>714</v>
      </c>
      <c r="I217" s="371"/>
      <c r="J217" s="371"/>
      <c r="K217" s="312"/>
    </row>
    <row r="218" spans="2:11" s="1" customFormat="1" ht="12.75" customHeight="1">
      <c r="B218" s="313"/>
      <c r="C218" s="314"/>
      <c r="D218" s="314"/>
      <c r="E218" s="314"/>
      <c r="F218" s="314"/>
      <c r="G218" s="314"/>
      <c r="H218" s="314"/>
      <c r="I218" s="314"/>
      <c r="J218" s="314"/>
      <c r="K218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Stavba</vt:lpstr>
      <vt:lpstr>Pokyny pro vyplnění</vt:lpstr>
      <vt:lpstr>'Rekapitulace stavby'!Názvy_tisku</vt:lpstr>
      <vt:lpstr>Stavba!Názvy_tisku</vt:lpstr>
      <vt:lpstr>'Pokyny pro vyplnění'!Oblast_tisku</vt:lpstr>
      <vt:lpstr>'Rekapitulace stavby'!Oblast_tisku</vt:lpstr>
      <vt:lpstr>Stavba!Oblast_tisku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Petrušková Táňa</dc:creator>
  <cp:lastModifiedBy>Petrušková Táňa</cp:lastModifiedBy>
  <dcterms:created xsi:type="dcterms:W3CDTF">2023-02-13T09:15:13Z</dcterms:created>
  <dcterms:modified xsi:type="dcterms:W3CDTF">2023-02-13T12:52:27Z</dcterms:modified>
</cp:coreProperties>
</file>