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INVESTICE\VEŘEJNÉ ZAKÁZKY\VŘ 2022\Most M14 u skleňáku\rozpočet úprav okolí\"/>
    </mc:Choice>
  </mc:AlternateContent>
  <bookViews>
    <workbookView xWindow="48705" yWindow="915" windowWidth="16740" windowHeight="14640"/>
  </bookViews>
  <sheets>
    <sheet name="Rekapitulace" sheetId="1" r:id="rId1"/>
    <sheet name="102" sheetId="2" r:id="rId2"/>
    <sheet name="102.1" sheetId="3" r:id="rId3"/>
  </sheets>
  <calcPr calcId="162913"/>
  <webPublishing codePage="0"/>
</workbook>
</file>

<file path=xl/calcChain.xml><?xml version="1.0" encoding="utf-8"?>
<calcChain xmlns="http://schemas.openxmlformats.org/spreadsheetml/2006/main">
  <c r="G69" i="2" l="1"/>
  <c r="I69" i="2" s="1"/>
  <c r="O69" i="2" s="1"/>
  <c r="I18" i="2"/>
  <c r="O18" i="2" s="1"/>
  <c r="I61" i="3"/>
  <c r="O61" i="3" s="1"/>
  <c r="R60" i="3" s="1"/>
  <c r="O60" i="3" s="1"/>
  <c r="I56" i="3"/>
  <c r="O56" i="3" s="1"/>
  <c r="I52" i="3"/>
  <c r="O52" i="3" s="1"/>
  <c r="I48" i="3"/>
  <c r="O48" i="3" s="1"/>
  <c r="I44" i="3"/>
  <c r="O44" i="3" s="1"/>
  <c r="I39" i="3"/>
  <c r="O39" i="3" s="1"/>
  <c r="R38" i="3" s="1"/>
  <c r="O38" i="3" s="1"/>
  <c r="I34" i="3"/>
  <c r="O34" i="3" s="1"/>
  <c r="I30" i="3"/>
  <c r="O30" i="3" s="1"/>
  <c r="I26" i="3"/>
  <c r="O26" i="3" s="1"/>
  <c r="I22" i="3"/>
  <c r="O22" i="3" s="1"/>
  <c r="I18" i="3"/>
  <c r="O18" i="3" s="1"/>
  <c r="I14" i="3"/>
  <c r="O14" i="3" s="1"/>
  <c r="I9" i="3"/>
  <c r="O9" i="3" s="1"/>
  <c r="R8" i="3" s="1"/>
  <c r="O8" i="3" s="1"/>
  <c r="I85" i="2"/>
  <c r="O85" i="2" s="1"/>
  <c r="R84" i="2" s="1"/>
  <c r="O84" i="2" s="1"/>
  <c r="I80" i="2"/>
  <c r="O80" i="2" s="1"/>
  <c r="I76" i="2"/>
  <c r="O76" i="2" s="1"/>
  <c r="I73" i="2"/>
  <c r="O73" i="2" s="1"/>
  <c r="I66" i="2"/>
  <c r="O66" i="2" s="1"/>
  <c r="I62" i="2"/>
  <c r="O62" i="2" s="1"/>
  <c r="I58" i="2"/>
  <c r="O58" i="2" s="1"/>
  <c r="I54" i="2"/>
  <c r="O54" i="2" s="1"/>
  <c r="I50" i="2"/>
  <c r="O50" i="2" s="1"/>
  <c r="I46" i="2"/>
  <c r="O46" i="2" s="1"/>
  <c r="I42" i="2"/>
  <c r="O42" i="2" s="1"/>
  <c r="I38" i="2"/>
  <c r="O38" i="2" s="1"/>
  <c r="I34" i="2"/>
  <c r="O34" i="2" s="1"/>
  <c r="I30" i="2"/>
  <c r="O30" i="2" s="1"/>
  <c r="I25" i="2"/>
  <c r="O25" i="2" s="1"/>
  <c r="I21" i="2"/>
  <c r="O21" i="2" s="1"/>
  <c r="I13" i="2"/>
  <c r="O13" i="2" s="1"/>
  <c r="I9" i="2"/>
  <c r="O9" i="2" s="1"/>
  <c r="R43" i="3" l="1"/>
  <c r="O43" i="3" s="1"/>
  <c r="R17" i="2"/>
  <c r="O17" i="2" s="1"/>
  <c r="R13" i="3"/>
  <c r="O13" i="3" s="1"/>
  <c r="R29" i="2"/>
  <c r="O29" i="2" s="1"/>
  <c r="R8" i="2"/>
  <c r="O8" i="2" s="1"/>
  <c r="Q43" i="3"/>
  <c r="I43" i="3" s="1"/>
  <c r="Q29" i="2"/>
  <c r="I29" i="2" s="1"/>
  <c r="Q8" i="2"/>
  <c r="I8" i="2" s="1"/>
  <c r="Q17" i="2"/>
  <c r="I17" i="2" s="1"/>
  <c r="Q13" i="3"/>
  <c r="I13" i="3" s="1"/>
  <c r="Q38" i="3"/>
  <c r="I38" i="3" s="1"/>
  <c r="Q84" i="2"/>
  <c r="I84" i="2" s="1"/>
  <c r="Q8" i="3"/>
  <c r="I8" i="3" s="1"/>
  <c r="Q60" i="3"/>
  <c r="I60" i="3" s="1"/>
  <c r="O2" i="3" l="1"/>
  <c r="D11" i="1" s="1"/>
  <c r="O2" i="2"/>
  <c r="D10" i="1" s="1"/>
  <c r="I3" i="2"/>
  <c r="C10" i="1" s="1"/>
  <c r="I3" i="3"/>
  <c r="C11" i="1" s="1"/>
  <c r="E11" i="1" l="1"/>
  <c r="E10" i="1"/>
  <c r="C6" i="1"/>
  <c r="C7" i="1" l="1"/>
</calcChain>
</file>

<file path=xl/sharedStrings.xml><?xml version="1.0" encoding="utf-8"?>
<sst xmlns="http://schemas.openxmlformats.org/spreadsheetml/2006/main" count="536" uniqueCount="180">
  <si>
    <t>Rekapitulace ceny</t>
  </si>
  <si>
    <t>Stavba: 2022 - M14 - most Kyjov ul. Junganova - chodníky a přilehlá komunikace</t>
  </si>
  <si>
    <t>Varianta: IV - Importovaná varianta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</si>
  <si>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</si>
  <si>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</si>
  <si>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</si>
  <si>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</si>
  <si>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</si>
  <si>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</si>
  <si>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</si>
  <si>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</si>
  <si>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</si>
  <si>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</si>
  <si>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</si>
  <si>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2022</t>
  </si>
  <si>
    <t>M14 - most Kyjov ul. Junganova - chodníky a přilehlá komunikace</t>
  </si>
  <si>
    <t>O</t>
  </si>
  <si>
    <t>Rozpočet:</t>
  </si>
  <si>
    <t>0,00</t>
  </si>
  <si>
    <t>15,00</t>
  </si>
  <si>
    <t>21,00</t>
  </si>
  <si>
    <t>3</t>
  </si>
  <si>
    <t>2</t>
  </si>
  <si>
    <t>102</t>
  </si>
  <si>
    <t>Chodníky a přilehlá komunikace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</si>
  <si>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</si>
  <si>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</si>
  <si>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</si>
  <si>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</si>
  <si>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</si>
  <si>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</si>
  <si>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</si>
  <si>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</si>
  <si>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</si>
  <si>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</si>
  <si>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</si>
  <si>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</si>
  <si>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</si>
  <si>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</si>
  <si>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</si>
  <si>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</si>
  <si>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</si>
  <si>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</si>
  <si>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</si>
  <si>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</si>
  <si>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014122</t>
  </si>
  <si>
    <t/>
  </si>
  <si>
    <t>POPLATKY ZA SKLÁDKU TYP S-OO (OSTATNÍ ODPAD) suť z asfaltových vrstev vozovky</t>
  </si>
  <si>
    <t>T</t>
  </si>
  <si>
    <t>PP</t>
  </si>
  <si>
    <t>VV</t>
  </si>
  <si>
    <t>TS</t>
  </si>
  <si>
    <t>014122.2</t>
  </si>
  <si>
    <t>POPLATKY ZA SKLÁDKU TYP S-OO (OSTATNÍ ODPAD) kamenité suti</t>
  </si>
  <si>
    <t>Ostatní</t>
  </si>
  <si>
    <t>113107163</t>
  </si>
  <si>
    <t>Odstranění podkladu z kameniva drceného tl 300 mm strojně pl přes 50 do 200 m2</t>
  </si>
  <si>
    <t>M2</t>
  </si>
  <si>
    <t>113154113</t>
  </si>
  <si>
    <t>Frézování živičného krytu tl 50 mm pruh š 0,5 m pl do 500 m2 bez překážek v trase</t>
  </si>
  <si>
    <t>11317R</t>
  </si>
  <si>
    <t>ODSTRAN KRYTU ZPEVNĚNÝCH PLOCH Z DLAŽEB KOSTEK odvozná vzdálenost v režii zhotovitele</t>
  </si>
  <si>
    <t>M3</t>
  </si>
  <si>
    <t>Komunikace</t>
  </si>
  <si>
    <t>564801112</t>
  </si>
  <si>
    <t>Lože z drti 4/8 tl 40 mm</t>
  </si>
  <si>
    <t>7</t>
  </si>
  <si>
    <t>564851111</t>
  </si>
  <si>
    <t>Podklad ze štěrkodrtě ŠD tl 150 mm</t>
  </si>
  <si>
    <t>8</t>
  </si>
  <si>
    <t>564861111</t>
  </si>
  <si>
    <t>Podklad ze štěrkodrtě ŠD tl 200 mm</t>
  </si>
  <si>
    <t>573211107</t>
  </si>
  <si>
    <t>Postřik živičný spojovací z asfaltu v množství 0,30 kg/m2</t>
  </si>
  <si>
    <t>Postřik spojovací PS  
  bez posypu kamenivem  
    z asfaltu silničního, v množství  
      0,30 kg/m2</t>
  </si>
  <si>
    <t>573211109</t>
  </si>
  <si>
    <t>Postřik živičný spojovací z asfaltu v množství 0,50 kg/m2</t>
  </si>
  <si>
    <t>Postřik spojovací PS  
  bez posypu kamenivem  
    z asfaltu silničního, v množství  
      0,50 kg/m2</t>
  </si>
  <si>
    <t>11</t>
  </si>
  <si>
    <t>577134131</t>
  </si>
  <si>
    <t>Asfaltový beton vrstva obrusná ACO 11 (ABS) tř. I tl 40 mm š do 3 m z modifikovaného asfaltu</t>
  </si>
  <si>
    <t>Asfaltový beton vrstva obrusná ACO 11 (ABS)   
  s rozprostřením a se zhutněním  
    z modifikovaného asfaltu  
    v pruhu šířky přes do 1,5 do 3 m, po zhutnění  
      tl. 40 mm</t>
  </si>
  <si>
    <t>12</t>
  </si>
  <si>
    <t>577145131</t>
  </si>
  <si>
    <t>Asfaltový beton vrstva obrusná ACO 16 (ABH) tl 50 mm š do 3 m z modifikovaného asfaltu</t>
  </si>
  <si>
    <t>Asfaltový beton vrstva obrusná ACO 16 (ABH)   
  s rozprostřením a zhutněním  
    z modifikovaného asfaltu  
    v pruhu šířky přes 1,5 do 3 m, po zhutnění  
      tl. 50 mm</t>
  </si>
  <si>
    <t>13</t>
  </si>
  <si>
    <t>59217023</t>
  </si>
  <si>
    <t>obrubník betonový chodníkový 1000x150x250mm</t>
  </si>
  <si>
    <t>M</t>
  </si>
  <si>
    <t>14</t>
  </si>
  <si>
    <t>59245006</t>
  </si>
  <si>
    <t>dlažba tvar obdélník betonová pro nevidomé 200x100x60mm červená</t>
  </si>
  <si>
    <t>15</t>
  </si>
  <si>
    <t>59245018</t>
  </si>
  <si>
    <t>dlažba tvar obdélník betonová 200x100x60mm přírodní</t>
  </si>
  <si>
    <t>16</t>
  </si>
  <si>
    <t>59245020</t>
  </si>
  <si>
    <t>dlažba tvar obdélník betonová 200x100x80mm přírodní</t>
  </si>
  <si>
    <t>17</t>
  </si>
  <si>
    <t>59245226</t>
  </si>
  <si>
    <t>dlažba tvar obdélník betonová pro nevidomé 200x100x80mm červená</t>
  </si>
  <si>
    <t>18</t>
  </si>
  <si>
    <t>596211113</t>
  </si>
  <si>
    <t>Kladení zámkové dlažby komunikací pro pěší tl 60 mm skupiny A pl přes 300 m2</t>
  </si>
  <si>
    <t>19</t>
  </si>
  <si>
    <t>596211210</t>
  </si>
  <si>
    <t>Kladení zámkové dlažby komunikací pro pěší tl 80 mm skupiny A pl do 50 m2</t>
  </si>
  <si>
    <t>Ostatní konstrukce a práce</t>
  </si>
  <si>
    <t>20</t>
  </si>
  <si>
    <t>916231213</t>
  </si>
  <si>
    <t>Osazení chodníkového obrubníku betonového stojatého s boční opěrou do lože z betonu prostého</t>
  </si>
  <si>
    <t>Osazení chodníkového obrubníku betonového  
  se zřízením lože, s vyplněním a zatřením spár cementovou maltou  
    stojatého  
    s boční opěrou z betonu prostého, do lože  
      z betonu prostého</t>
  </si>
  <si>
    <t>102.1</t>
  </si>
  <si>
    <t>131151100</t>
  </si>
  <si>
    <t>Hloubení jam nezapažených v hornině třídy těžitelnosti I skupiny 1 a 2 objem do 20 m3 strojně</t>
  </si>
  <si>
    <t>Hloubení nezapažených jam a zářezů strojně  
  s urovnáním dna do předepsaného profilu a spádu  
    v hornině třídy těžitelnosti I  
    skupiny 1 a 2  
      do 20 m3</t>
  </si>
  <si>
    <t>162732519</t>
  </si>
  <si>
    <t>Příplatek k vodorovnému přemístění výkopku vlakem ZKD 1000 m přes 10000 m</t>
  </si>
  <si>
    <t>Vodorovné přemístění výkopku pracovním vlakem  
  Příplatek k cenám  
    za každých dalších i započatých 1 000 m</t>
  </si>
  <si>
    <t>13,075*2,0*10=261,500 [A]</t>
  </si>
  <si>
    <t>162751117</t>
  </si>
  <si>
    <t>Vodorovné přemístění přes 9 000 do 10000 m výkopku/sypaniny z horniny třídy těžitelnosti I skupiny 1 až 3</t>
  </si>
  <si>
    <t>Vodorovné přemístění výkopku nebo sypaniny po suchu  
  na obvyklém dopravním prostředku, bez naložení výkopku, avšak se složením bez rozhrnutí  
    z horniny třídy těžitelnosti I  
    skupiny 1 až 3 na vzdálenost  
      přes 9 000 do 10 000 m</t>
  </si>
  <si>
    <t>167151101</t>
  </si>
  <si>
    <t>Nakládání výkopku z hornin třídy těžitelnosti I skupiny 1 až 3 do 100 m3</t>
  </si>
  <si>
    <t>Nakládání, skládání a překládání neulehlého výkopku nebo sypaniny strojně  
  nakládání, množství  
    do 100 m3, z horniny  
      třídy těžitelnosti I, skupiny 1 až 3</t>
  </si>
  <si>
    <t>171251201</t>
  </si>
  <si>
    <t>Uložení sypaniny na skládky nebo meziskládky</t>
  </si>
  <si>
    <t>Uložení sypaniny na skládky nebo meziskládky  
  bez hutnění s upravením uložené sypaniny do předepsaného tvaru</t>
  </si>
  <si>
    <t>174151101</t>
  </si>
  <si>
    <t>Zásyp jam, šachet rýh nebo kolem objektů sypaninou se zhutněním</t>
  </si>
  <si>
    <t>Zásyp sypaninou z jakékoliv horniny strojně  
  s uložením výkopku ve vrstvách  
    se zhutněním  
      jam, šachet, rýh nebo kolem objektů v těchto vykopávkách</t>
  </si>
  <si>
    <t>Základy</t>
  </si>
  <si>
    <t>274315413</t>
  </si>
  <si>
    <t>Základové pasy z betonu se zvýšenými nároky na prostředí C 30/37</t>
  </si>
  <si>
    <t>Základové konstrukce z betonu  
  pasy  
    prostého  
    se zvýšenými nároky na prostředí  
      tř. C 30/37</t>
  </si>
  <si>
    <t>Svislé konstrukce</t>
  </si>
  <si>
    <t>317321118</t>
  </si>
  <si>
    <t>Mostní římsy ze ŽB C 30/37</t>
  </si>
  <si>
    <t>Římsy ze železového betonu   
  C 30/37</t>
  </si>
  <si>
    <t>317353121</t>
  </si>
  <si>
    <t>Bednění mostních říms všech tvarů - zřízení</t>
  </si>
  <si>
    <t>Bednění mostní římsy   
  zřízení  
    všech tvarů</t>
  </si>
  <si>
    <t>317353221</t>
  </si>
  <si>
    <t>Bednění mostních říms všech tvarů - odstranění</t>
  </si>
  <si>
    <t>Bednění mostní římsy   
  odstranění  
    všech tvarů</t>
  </si>
  <si>
    <t>317361116</t>
  </si>
  <si>
    <t>Výztuž mostních říms z betonářské oceli 10 505</t>
  </si>
  <si>
    <t>Výztuž mostních železobetonových říms   
  z betonářské oceli  
    10 505 (R) nebo BSt 500</t>
  </si>
  <si>
    <t>58344171</t>
  </si>
  <si>
    <t>štěrkodrť frakce 0/32</t>
  </si>
  <si>
    <t>3,923*1,9=7,454 [A]</t>
  </si>
  <si>
    <t>zahrnuje veškeré poplatky provozovateli skládky související s uložením odpadu na skládce.</t>
  </si>
  <si>
    <t>suť z frézování vozovky - pol.113154113: 388,6*0,05*2,4t/m3=46,632 [A]</t>
  </si>
  <si>
    <t>POL.Č. (11317R  +  11307163 * 0,2)* 1,9t/m3</t>
  </si>
  <si>
    <t>chodník mimo most v  tl.200mm: (78-10,5)*2*0,2</t>
  </si>
  <si>
    <t xml:space="preserve">Výměry  byly určeny odměřením a výpočtem z digitálního podkladu v CAD programu 
chodník mimo most v  tl.200mm: (78-10,5)*2*0,2
</t>
  </si>
  <si>
    <t>Výměry  byly určeny odměřením a výpočtem z digitálního podkladu v CAD programu
433,4-279,6-36=117,8m2
chodník: 25,5*2,0=51,0m2</t>
  </si>
  <si>
    <t>Tloušťka frézování 50+50mm</t>
  </si>
  <si>
    <t>na mostě na ložné vrstvě, příl.02, 04 Nový stav - příčný řez, půdorys: 433,4 - 315,6 = 117,80 m2</t>
  </si>
  <si>
    <t>na mostě na ochraně izolace, příl.02, 04 Nový stav - příčný řez, půdorys:  433,4 - 315,6 = 117,80 m2</t>
  </si>
  <si>
    <t>Nový stav - příčný řez, půdorys:  433,4 - 315,6 = 117,80 m2</t>
  </si>
  <si>
    <t>Lože z drti 4/8 s rozprostřením a zhutněním, po zhutnění tl. 40 mm</t>
  </si>
  <si>
    <t>Podklad ze štěrkodrti ŠD  s rozprostřením a zhutněním, po zhutnění tl. 150 mm</t>
  </si>
  <si>
    <t>Podklad ze štěrkodrti ŠD  s rozprostřením a zhutněním, po zhutnění tl. 200 mm</t>
  </si>
  <si>
    <t>78-10,5+29,5-10,5 = 86,5m</t>
  </si>
  <si>
    <t>Výměry byly určeny odměřením a výpočtem z digitálního podkladu v CAD programu</t>
  </si>
  <si>
    <t>2,6m2</t>
  </si>
  <si>
    <t>(8+5)*1,6</t>
  </si>
  <si>
    <t>106,4*1,05 'Přepočtené koeficientem množství</t>
  </si>
  <si>
    <t>*1,05 'Přepočtené koeficientem množství</t>
  </si>
  <si>
    <t>0,4*(8+5)*1,05 'Přepočtené koeficientem množství</t>
  </si>
  <si>
    <t>výkop pro založená stezky: (6,46+1,0+3,0)*(1,5*0,5+0,5*1,0)</t>
  </si>
  <si>
    <t>POL.Č. 131738 * 1,9t/m3</t>
  </si>
  <si>
    <t>pod žb desku stezky: (6,46+1,0+3,0)*1,5*0,25</t>
  </si>
  <si>
    <t>základ pod stezku: (6,46+1,0+3,0)*1,0*0,5</t>
  </si>
  <si>
    <t>včetně bednění a odbednění základů</t>
  </si>
  <si>
    <t>Chodník stezky: (6,46+1,0+3,0)*1,5*0,25 - včetně povrchové úpravy striáží</t>
  </si>
  <si>
    <t>římsa stezky: 0,070t/m3: 3,923*0,07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</si>
</sst>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9" x14ac:knownFonts="1">
    <font>
      <sz val="10"/>
      <name val="Arial"/>
    </font>
    <font>
      <b/>
      <sz val="16"/>
      <color rgb="FF00000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50505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  <xf numFmtId="0" fontId="7" fillId="0" borderId="0" xfId="0" applyFont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6" applyFont="1" applyBorder="1" applyAlignment="1">
      <alignment horizontal="left" vertical="center" wrapText="1"/>
    </xf>
    <xf numFmtId="0" fontId="7" fillId="0" borderId="1" xfId="0" applyFont="1" applyBorder="1" applyAlignment="1">
      <alignment vertical="top" wrapText="1" shrinkToFi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2" fillId="2" borderId="0" xfId="6" applyFont="1" applyFill="1"/>
    <xf numFmtId="0" fontId="4" fillId="3" borderId="1" xfId="6" applyFont="1" applyFill="1" applyBorder="1" applyAlignment="1">
      <alignment horizontal="center" vertical="center" wrapText="1"/>
    </xf>
    <xf numFmtId="0" fontId="5" fillId="2" borderId="0" xfId="6" applyFont="1" applyFill="1" applyAlignment="1">
      <alignment horizontal="right"/>
    </xf>
    <xf numFmtId="0" fontId="5" fillId="2" borderId="2" xfId="6" applyFont="1" applyFill="1" applyBorder="1" applyAlignment="1">
      <alignment horizontal="right"/>
    </xf>
    <xf numFmtId="0" fontId="0" fillId="2" borderId="2" xfId="6" applyFont="1" applyFill="1" applyBorder="1"/>
  </cellXfs>
  <cellStyles count="7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view="pageBreakPreview" zoomScale="80" zoomScaleNormal="100" zoomScaleSheetLayoutView="80" workbookViewId="0">
      <selection sqref="A1:A3"/>
    </sheetView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43"/>
      <c r="B1" s="1"/>
      <c r="C1" s="1"/>
      <c r="D1" s="1"/>
      <c r="E1" s="1"/>
    </row>
    <row r="2" spans="1:5" ht="12.75" customHeight="1" x14ac:dyDescent="0.2">
      <c r="A2" s="43"/>
      <c r="B2" s="44" t="s">
        <v>0</v>
      </c>
      <c r="C2" s="1"/>
      <c r="D2" s="1"/>
      <c r="E2" s="1"/>
    </row>
    <row r="3" spans="1:5" ht="20.100000000000001" customHeight="1" x14ac:dyDescent="0.2">
      <c r="A3" s="43"/>
      <c r="B3" s="43"/>
      <c r="C3" s="1"/>
      <c r="D3" s="1"/>
      <c r="E3" s="1"/>
    </row>
    <row r="4" spans="1:5" ht="20.100000000000001" customHeight="1" x14ac:dyDescent="0.3">
      <c r="A4" s="1"/>
      <c r="B4" s="45" t="s">
        <v>1</v>
      </c>
      <c r="C4" s="43"/>
      <c r="D4" s="43"/>
      <c r="E4" s="1"/>
    </row>
    <row r="5" spans="1:5" ht="12.75" customHeight="1" x14ac:dyDescent="0.2">
      <c r="A5" s="1"/>
      <c r="B5" s="43" t="s">
        <v>2</v>
      </c>
      <c r="C5" s="43"/>
      <c r="D5" s="43"/>
      <c r="E5" s="1"/>
    </row>
    <row r="6" spans="1:5" ht="12.75" customHeight="1" x14ac:dyDescent="0.2">
      <c r="A6" s="1"/>
      <c r="B6" s="3" t="s">
        <v>3</v>
      </c>
      <c r="C6" s="6">
        <f>SUM(C10:C11)</f>
        <v>0</v>
      </c>
      <c r="D6" s="1"/>
      <c r="E6" s="1"/>
    </row>
    <row r="7" spans="1:5" ht="12.75" customHeight="1" x14ac:dyDescent="0.2">
      <c r="A7" s="1"/>
      <c r="B7" s="3" t="s">
        <v>4</v>
      </c>
      <c r="C7" s="6">
        <f>SUM(E10:E11)</f>
        <v>0</v>
      </c>
      <c r="D7" s="1"/>
      <c r="E7" s="1"/>
    </row>
    <row r="8" spans="1:5" ht="12.75" customHeight="1" x14ac:dyDescent="0.2">
      <c r="A8" s="5"/>
      <c r="B8" s="5"/>
      <c r="C8" s="5"/>
      <c r="D8" s="5"/>
      <c r="E8" s="5"/>
    </row>
    <row r="9" spans="1:5" ht="12.75" customHeight="1" x14ac:dyDescent="0.2">
      <c r="A9" s="4" t="s">
        <v>5</v>
      </c>
      <c r="B9" s="4" t="s">
        <v>6</v>
      </c>
      <c r="C9" s="4" t="s">
        <v>7</v>
      </c>
      <c r="D9" s="4" t="s">
        <v>8</v>
      </c>
      <c r="E9" s="4" t="s">
        <v>9</v>
      </c>
    </row>
    <row r="10" spans="1:5" ht="12.75" customHeight="1" x14ac:dyDescent="0.2">
      <c r="A10" s="15" t="s">
        <v>23</v>
      </c>
      <c r="B10" s="15" t="s">
        <v>24</v>
      </c>
      <c r="C10" s="16">
        <f>'102'!I3</f>
        <v>0</v>
      </c>
      <c r="D10" s="16">
        <f>'102'!O2</f>
        <v>0</v>
      </c>
      <c r="E10" s="16">
        <f>C10+D10</f>
        <v>0</v>
      </c>
    </row>
    <row r="11" spans="1:5" ht="12.75" customHeight="1" x14ac:dyDescent="0.2">
      <c r="A11" s="15" t="s">
        <v>113</v>
      </c>
      <c r="B11" s="15" t="s">
        <v>24</v>
      </c>
      <c r="C11" s="16">
        <f>'102.1'!I3</f>
        <v>0</v>
      </c>
      <c r="D11" s="16">
        <f>'102.1'!O2</f>
        <v>0</v>
      </c>
      <c r="E11" s="16">
        <f>C11+D11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view="pageBreakPreview" topLeftCell="B1" zoomScale="80" zoomScaleNormal="100" zoomScaleSheetLayoutView="80" workbookViewId="0">
      <pane ySplit="7" topLeftCell="A50" activePane="bottomLeft" state="frozen"/>
      <selection pane="bottomLeft" activeCell="H60" sqref="H60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10</v>
      </c>
      <c r="B1" s="1"/>
      <c r="C1" s="1"/>
      <c r="D1" s="1"/>
      <c r="E1" s="1"/>
      <c r="F1" s="1"/>
      <c r="G1" s="1"/>
      <c r="H1" s="1"/>
      <c r="I1" s="1"/>
      <c r="P1" t="s">
        <v>21</v>
      </c>
    </row>
    <row r="2" spans="1:18" ht="24.95" customHeight="1" x14ac:dyDescent="0.2">
      <c r="B2" s="1"/>
      <c r="C2" s="1"/>
      <c r="D2" s="1"/>
      <c r="E2" s="2" t="s">
        <v>12</v>
      </c>
      <c r="F2" s="1"/>
      <c r="G2" s="1"/>
      <c r="H2" s="5"/>
      <c r="I2" s="5"/>
      <c r="O2">
        <f>0+O8+O17+O29+O84</f>
        <v>0</v>
      </c>
      <c r="P2" t="s">
        <v>21</v>
      </c>
    </row>
    <row r="3" spans="1:18" ht="15" customHeight="1" x14ac:dyDescent="0.25">
      <c r="A3" t="s">
        <v>11</v>
      </c>
      <c r="B3" s="9" t="s">
        <v>13</v>
      </c>
      <c r="C3" s="47" t="s">
        <v>14</v>
      </c>
      <c r="D3" s="43"/>
      <c r="E3" s="10" t="s">
        <v>15</v>
      </c>
      <c r="F3" s="1"/>
      <c r="G3" s="8"/>
      <c r="H3" s="7" t="s">
        <v>23</v>
      </c>
      <c r="I3" s="32">
        <f>0+I8+I17+I29+I84</f>
        <v>0</v>
      </c>
      <c r="O3" t="s">
        <v>18</v>
      </c>
      <c r="P3" t="s">
        <v>22</v>
      </c>
    </row>
    <row r="4" spans="1:18" ht="15" customHeight="1" x14ac:dyDescent="0.25">
      <c r="A4" t="s">
        <v>16</v>
      </c>
      <c r="B4" s="12" t="s">
        <v>17</v>
      </c>
      <c r="C4" s="48" t="s">
        <v>23</v>
      </c>
      <c r="D4" s="49"/>
      <c r="E4" s="13" t="s">
        <v>24</v>
      </c>
      <c r="F4" s="5"/>
      <c r="G4" s="5"/>
      <c r="H4" s="14"/>
      <c r="I4" s="14"/>
      <c r="O4" t="s">
        <v>19</v>
      </c>
      <c r="P4" t="s">
        <v>22</v>
      </c>
    </row>
    <row r="5" spans="1:18" ht="12.75" customHeight="1" x14ac:dyDescent="0.2">
      <c r="A5" s="46" t="s">
        <v>25</v>
      </c>
      <c r="B5" s="46" t="s">
        <v>27</v>
      </c>
      <c r="C5" s="46" t="s">
        <v>29</v>
      </c>
      <c r="D5" s="46" t="s">
        <v>30</v>
      </c>
      <c r="E5" s="46" t="s">
        <v>31</v>
      </c>
      <c r="F5" s="46" t="s">
        <v>33</v>
      </c>
      <c r="G5" s="46" t="s">
        <v>35</v>
      </c>
      <c r="H5" s="46" t="s">
        <v>37</v>
      </c>
      <c r="I5" s="46"/>
      <c r="O5" t="s">
        <v>20</v>
      </c>
      <c r="P5" t="s">
        <v>22</v>
      </c>
    </row>
    <row r="6" spans="1:18" ht="12.75" customHeight="1" x14ac:dyDescent="0.2">
      <c r="A6" s="46"/>
      <c r="B6" s="46"/>
      <c r="C6" s="46"/>
      <c r="D6" s="46"/>
      <c r="E6" s="46"/>
      <c r="F6" s="46"/>
      <c r="G6" s="46"/>
      <c r="H6" s="11" t="s">
        <v>38</v>
      </c>
      <c r="I6" s="11" t="s">
        <v>40</v>
      </c>
    </row>
    <row r="7" spans="1:18" ht="12.75" customHeight="1" x14ac:dyDescent="0.2">
      <c r="A7" s="11" t="s">
        <v>26</v>
      </c>
      <c r="B7" s="11" t="s">
        <v>28</v>
      </c>
      <c r="C7" s="11" t="s">
        <v>22</v>
      </c>
      <c r="D7" s="11" t="s">
        <v>21</v>
      </c>
      <c r="E7" s="11" t="s">
        <v>32</v>
      </c>
      <c r="F7" s="11" t="s">
        <v>34</v>
      </c>
      <c r="G7" s="11" t="s">
        <v>36</v>
      </c>
      <c r="H7" s="11" t="s">
        <v>39</v>
      </c>
      <c r="I7" s="11" t="s">
        <v>41</v>
      </c>
    </row>
    <row r="8" spans="1:18" ht="12.75" customHeight="1" x14ac:dyDescent="0.2">
      <c r="A8" s="14" t="s">
        <v>42</v>
      </c>
      <c r="B8" s="14"/>
      <c r="C8" s="18" t="s">
        <v>26</v>
      </c>
      <c r="D8" s="14"/>
      <c r="E8" s="19" t="s">
        <v>43</v>
      </c>
      <c r="F8" s="14"/>
      <c r="G8" s="14"/>
      <c r="H8" s="14"/>
      <c r="I8" s="20">
        <f>0+Q8</f>
        <v>0</v>
      </c>
      <c r="O8">
        <f>0+R8</f>
        <v>0</v>
      </c>
      <c r="Q8">
        <f>0+I9+I13</f>
        <v>0</v>
      </c>
      <c r="R8">
        <f>0+O9+O13</f>
        <v>0</v>
      </c>
    </row>
    <row r="9" spans="1:18" ht="25.5" x14ac:dyDescent="0.2">
      <c r="A9" s="17" t="s">
        <v>44</v>
      </c>
      <c r="B9" s="21" t="s">
        <v>28</v>
      </c>
      <c r="C9" s="21" t="s">
        <v>45</v>
      </c>
      <c r="D9" s="17" t="s">
        <v>46</v>
      </c>
      <c r="E9" s="22" t="s">
        <v>47</v>
      </c>
      <c r="F9" s="23" t="s">
        <v>48</v>
      </c>
      <c r="G9" s="24">
        <v>46.631999999999998</v>
      </c>
      <c r="H9" s="25">
        <v>0</v>
      </c>
      <c r="I9" s="25">
        <f>ROUND(ROUND(H9,2)*ROUND(G9,3),2)</f>
        <v>0</v>
      </c>
      <c r="O9">
        <f>(I9*21)/100</f>
        <v>0</v>
      </c>
      <c r="P9" t="s">
        <v>22</v>
      </c>
    </row>
    <row r="10" spans="1:18" x14ac:dyDescent="0.2">
      <c r="A10" s="26" t="s">
        <v>49</v>
      </c>
      <c r="E10" s="34" t="s">
        <v>154</v>
      </c>
    </row>
    <row r="11" spans="1:18" ht="25.5" x14ac:dyDescent="0.2">
      <c r="A11" s="28" t="s">
        <v>50</v>
      </c>
      <c r="E11" s="34" t="s">
        <v>153</v>
      </c>
    </row>
    <row r="12" spans="1:18" x14ac:dyDescent="0.2">
      <c r="A12" t="s">
        <v>51</v>
      </c>
      <c r="E12" s="27" t="s">
        <v>46</v>
      </c>
    </row>
    <row r="13" spans="1:18" x14ac:dyDescent="0.2">
      <c r="A13" s="17" t="s">
        <v>44</v>
      </c>
      <c r="B13" s="21" t="s">
        <v>22</v>
      </c>
      <c r="C13" s="21" t="s">
        <v>52</v>
      </c>
      <c r="D13" s="17" t="s">
        <v>46</v>
      </c>
      <c r="E13" s="22" t="s">
        <v>53</v>
      </c>
      <c r="F13" s="23" t="s">
        <v>48</v>
      </c>
      <c r="G13" s="24">
        <v>94.12</v>
      </c>
      <c r="H13" s="25">
        <v>0</v>
      </c>
      <c r="I13" s="25">
        <f>ROUND(ROUND(H13,2)*ROUND(G13,3),2)</f>
        <v>0</v>
      </c>
      <c r="O13">
        <f>(I13*21)/100</f>
        <v>0</v>
      </c>
      <c r="P13" t="s">
        <v>22</v>
      </c>
    </row>
    <row r="14" spans="1:18" x14ac:dyDescent="0.2">
      <c r="A14" s="26" t="s">
        <v>49</v>
      </c>
      <c r="E14" s="35" t="s">
        <v>155</v>
      </c>
    </row>
    <row r="15" spans="1:18" ht="25.5" x14ac:dyDescent="0.2">
      <c r="A15" s="28" t="s">
        <v>50</v>
      </c>
      <c r="E15" s="34" t="s">
        <v>153</v>
      </c>
    </row>
    <row r="16" spans="1:18" x14ac:dyDescent="0.2">
      <c r="A16" t="s">
        <v>51</v>
      </c>
      <c r="E16" s="27" t="s">
        <v>46</v>
      </c>
    </row>
    <row r="17" spans="1:18" ht="12.75" customHeight="1" x14ac:dyDescent="0.2">
      <c r="A17" s="5" t="s">
        <v>42</v>
      </c>
      <c r="B17" s="5"/>
      <c r="C17" s="30" t="s">
        <v>28</v>
      </c>
      <c r="D17" s="5"/>
      <c r="E17" s="19" t="s">
        <v>54</v>
      </c>
      <c r="F17" s="5"/>
      <c r="G17" s="5"/>
      <c r="H17" s="5"/>
      <c r="I17" s="31">
        <f>0+Q17</f>
        <v>0</v>
      </c>
      <c r="O17">
        <f>0+R17</f>
        <v>0</v>
      </c>
      <c r="Q17">
        <f>0+I18+I21+I25</f>
        <v>0</v>
      </c>
      <c r="R17">
        <f>0+O18+O21+O25</f>
        <v>0</v>
      </c>
    </row>
    <row r="18" spans="1:18" ht="25.5" x14ac:dyDescent="0.2">
      <c r="A18" s="17" t="s">
        <v>44</v>
      </c>
      <c r="B18" s="21" t="s">
        <v>21</v>
      </c>
      <c r="C18" s="21" t="s">
        <v>55</v>
      </c>
      <c r="D18" s="17" t="s">
        <v>46</v>
      </c>
      <c r="E18" s="22" t="s">
        <v>56</v>
      </c>
      <c r="F18" s="23" t="s">
        <v>57</v>
      </c>
      <c r="G18" s="24">
        <v>135</v>
      </c>
      <c r="H18" s="25">
        <v>0</v>
      </c>
      <c r="I18" s="25">
        <f>ROUND(ROUND(H18,2)*ROUND(G18,3),2)</f>
        <v>0</v>
      </c>
      <c r="O18">
        <f>(I18*21)/100</f>
        <v>0</v>
      </c>
      <c r="P18" t="s">
        <v>22</v>
      </c>
    </row>
    <row r="19" spans="1:18" ht="39.75" customHeight="1" x14ac:dyDescent="0.2">
      <c r="A19" s="28" t="s">
        <v>50</v>
      </c>
      <c r="E19" s="36" t="s">
        <v>157</v>
      </c>
    </row>
    <row r="20" spans="1:18" x14ac:dyDescent="0.2">
      <c r="A20" t="s">
        <v>51</v>
      </c>
      <c r="E20" s="27" t="s">
        <v>46</v>
      </c>
    </row>
    <row r="21" spans="1:18" ht="25.5" x14ac:dyDescent="0.2">
      <c r="A21" s="17" t="s">
        <v>44</v>
      </c>
      <c r="B21" s="21" t="s">
        <v>32</v>
      </c>
      <c r="C21" s="21" t="s">
        <v>58</v>
      </c>
      <c r="D21" s="17" t="s">
        <v>46</v>
      </c>
      <c r="E21" s="22" t="s">
        <v>59</v>
      </c>
      <c r="F21" s="23" t="s">
        <v>57</v>
      </c>
      <c r="G21" s="24">
        <v>388.6</v>
      </c>
      <c r="H21" s="25">
        <v>0</v>
      </c>
      <c r="I21" s="25">
        <f>ROUND(ROUND(H21,2)*ROUND(G21,3),2)</f>
        <v>0</v>
      </c>
      <c r="O21">
        <f>(I21*21)/100</f>
        <v>0</v>
      </c>
      <c r="P21" t="s">
        <v>22</v>
      </c>
    </row>
    <row r="22" spans="1:18" ht="51" x14ac:dyDescent="0.2">
      <c r="A22" s="26" t="s">
        <v>49</v>
      </c>
      <c r="E22" s="34" t="s">
        <v>158</v>
      </c>
    </row>
    <row r="23" spans="1:18" x14ac:dyDescent="0.2">
      <c r="A23" s="28" t="s">
        <v>50</v>
      </c>
      <c r="E23" s="34" t="s">
        <v>159</v>
      </c>
    </row>
    <row r="24" spans="1:18" x14ac:dyDescent="0.2">
      <c r="A24" t="s">
        <v>51</v>
      </c>
      <c r="E24" s="27" t="s">
        <v>46</v>
      </c>
    </row>
    <row r="25" spans="1:18" ht="25.5" x14ac:dyDescent="0.2">
      <c r="A25" s="17" t="s">
        <v>44</v>
      </c>
      <c r="B25" s="21" t="s">
        <v>34</v>
      </c>
      <c r="C25" s="21" t="s">
        <v>60</v>
      </c>
      <c r="D25" s="17" t="s">
        <v>46</v>
      </c>
      <c r="E25" s="22" t="s">
        <v>61</v>
      </c>
      <c r="F25" s="23" t="s">
        <v>62</v>
      </c>
      <c r="G25" s="24">
        <v>6.56</v>
      </c>
      <c r="H25" s="25">
        <v>0</v>
      </c>
      <c r="I25" s="25">
        <f>ROUND(ROUND(H25,2)*ROUND(G25,3),2)</f>
        <v>0</v>
      </c>
      <c r="O25">
        <f>(I25*21)/100</f>
        <v>0</v>
      </c>
      <c r="P25" t="s">
        <v>22</v>
      </c>
    </row>
    <row r="26" spans="1:18" x14ac:dyDescent="0.2">
      <c r="A26" s="26" t="s">
        <v>49</v>
      </c>
      <c r="E26" s="27" t="s">
        <v>156</v>
      </c>
    </row>
    <row r="27" spans="1:18" x14ac:dyDescent="0.2">
      <c r="A27" s="28" t="s">
        <v>50</v>
      </c>
      <c r="E27" s="29" t="s">
        <v>46</v>
      </c>
    </row>
    <row r="28" spans="1:18" x14ac:dyDescent="0.2">
      <c r="A28" t="s">
        <v>51</v>
      </c>
      <c r="E28" s="27" t="s">
        <v>46</v>
      </c>
    </row>
    <row r="29" spans="1:18" ht="12.75" customHeight="1" x14ac:dyDescent="0.2">
      <c r="A29" s="5" t="s">
        <v>42</v>
      </c>
      <c r="B29" s="5"/>
      <c r="C29" s="30" t="s">
        <v>34</v>
      </c>
      <c r="D29" s="5"/>
      <c r="E29" s="19" t="s">
        <v>63</v>
      </c>
      <c r="F29" s="5"/>
      <c r="G29" s="5"/>
      <c r="H29" s="5"/>
      <c r="I29" s="31">
        <f>0+Q29</f>
        <v>0</v>
      </c>
      <c r="O29">
        <f>0+R29</f>
        <v>0</v>
      </c>
      <c r="Q29">
        <f>0+I30+I34+I38+I42+I46+I50+I54+I58+I62+I66+I69+I73+I76+I80</f>
        <v>0</v>
      </c>
      <c r="R29">
        <f>0+O30+O34+O38+O42+O46+O50+O54+O58+O62+O66+O69+O73+O76+O80</f>
        <v>0</v>
      </c>
    </row>
    <row r="30" spans="1:18" x14ac:dyDescent="0.2">
      <c r="A30" s="17" t="s">
        <v>44</v>
      </c>
      <c r="B30" s="21" t="s">
        <v>36</v>
      </c>
      <c r="C30" s="21" t="s">
        <v>64</v>
      </c>
      <c r="D30" s="17" t="s">
        <v>46</v>
      </c>
      <c r="E30" s="22" t="s">
        <v>65</v>
      </c>
      <c r="F30" s="23" t="s">
        <v>57</v>
      </c>
      <c r="G30" s="24">
        <v>141.62</v>
      </c>
      <c r="H30" s="25">
        <v>0</v>
      </c>
      <c r="I30" s="25">
        <f>ROUND(ROUND(H30,2)*ROUND(G30,3),2)</f>
        <v>0</v>
      </c>
      <c r="O30">
        <f>(I30*21)/100</f>
        <v>0</v>
      </c>
      <c r="P30" t="s">
        <v>22</v>
      </c>
    </row>
    <row r="31" spans="1:18" x14ac:dyDescent="0.2">
      <c r="A31" s="26" t="s">
        <v>49</v>
      </c>
      <c r="E31" s="37" t="s">
        <v>163</v>
      </c>
    </row>
    <row r="32" spans="1:18" x14ac:dyDescent="0.2">
      <c r="A32" s="28" t="s">
        <v>50</v>
      </c>
      <c r="E32" s="29" t="s">
        <v>46</v>
      </c>
    </row>
    <row r="33" spans="1:16" x14ac:dyDescent="0.2">
      <c r="A33" t="s">
        <v>51</v>
      </c>
      <c r="E33" s="27" t="s">
        <v>46</v>
      </c>
    </row>
    <row r="34" spans="1:16" x14ac:dyDescent="0.2">
      <c r="A34" s="17" t="s">
        <v>44</v>
      </c>
      <c r="B34" s="21" t="s">
        <v>66</v>
      </c>
      <c r="C34" s="21" t="s">
        <v>67</v>
      </c>
      <c r="D34" s="17" t="s">
        <v>46</v>
      </c>
      <c r="E34" s="22" t="s">
        <v>68</v>
      </c>
      <c r="F34" s="23" t="s">
        <v>57</v>
      </c>
      <c r="G34" s="24">
        <v>26</v>
      </c>
      <c r="H34" s="25">
        <v>0</v>
      </c>
      <c r="I34" s="25">
        <f>ROUND(ROUND(H34,2)*ROUND(G34,3),2)</f>
        <v>0</v>
      </c>
      <c r="O34">
        <f>(I34*21)/100</f>
        <v>0</v>
      </c>
      <c r="P34" t="s">
        <v>22</v>
      </c>
    </row>
    <row r="35" spans="1:16" x14ac:dyDescent="0.2">
      <c r="A35" s="26" t="s">
        <v>49</v>
      </c>
      <c r="E35" s="37" t="s">
        <v>164</v>
      </c>
    </row>
    <row r="36" spans="1:16" x14ac:dyDescent="0.2">
      <c r="A36" s="28" t="s">
        <v>50</v>
      </c>
      <c r="E36" s="29" t="s">
        <v>46</v>
      </c>
    </row>
    <row r="37" spans="1:16" x14ac:dyDescent="0.2">
      <c r="A37" t="s">
        <v>51</v>
      </c>
      <c r="E37" s="27" t="s">
        <v>46</v>
      </c>
    </row>
    <row r="38" spans="1:16" x14ac:dyDescent="0.2">
      <c r="A38" s="17" t="s">
        <v>44</v>
      </c>
      <c r="B38" s="21" t="s">
        <v>69</v>
      </c>
      <c r="C38" s="21" t="s">
        <v>70</v>
      </c>
      <c r="D38" s="17" t="s">
        <v>46</v>
      </c>
      <c r="E38" s="22" t="s">
        <v>71</v>
      </c>
      <c r="F38" s="23" t="s">
        <v>57</v>
      </c>
      <c r="G38" s="24">
        <v>141.62</v>
      </c>
      <c r="H38" s="25">
        <v>0</v>
      </c>
      <c r="I38" s="25">
        <f>ROUND(ROUND(H38,2)*ROUND(G38,3),2)</f>
        <v>0</v>
      </c>
      <c r="O38">
        <f>(I38*21)/100</f>
        <v>0</v>
      </c>
      <c r="P38" t="s">
        <v>22</v>
      </c>
    </row>
    <row r="39" spans="1:16" x14ac:dyDescent="0.2">
      <c r="A39" s="26" t="s">
        <v>49</v>
      </c>
      <c r="E39" s="37" t="s">
        <v>165</v>
      </c>
    </row>
    <row r="40" spans="1:16" x14ac:dyDescent="0.2">
      <c r="A40" s="28" t="s">
        <v>50</v>
      </c>
      <c r="E40" s="29" t="s">
        <v>46</v>
      </c>
    </row>
    <row r="41" spans="1:16" x14ac:dyDescent="0.2">
      <c r="A41" t="s">
        <v>51</v>
      </c>
      <c r="E41" s="27" t="s">
        <v>46</v>
      </c>
    </row>
    <row r="42" spans="1:16" x14ac:dyDescent="0.2">
      <c r="A42" s="17" t="s">
        <v>44</v>
      </c>
      <c r="B42" s="21" t="s">
        <v>39</v>
      </c>
      <c r="C42" s="21" t="s">
        <v>72</v>
      </c>
      <c r="D42" s="17" t="s">
        <v>46</v>
      </c>
      <c r="E42" s="22" t="s">
        <v>73</v>
      </c>
      <c r="F42" s="23" t="s">
        <v>57</v>
      </c>
      <c r="G42" s="24">
        <v>117.8</v>
      </c>
      <c r="H42" s="25">
        <v>0</v>
      </c>
      <c r="I42" s="25">
        <f>ROUND(ROUND(H42,2)*ROUND(G42,3),2)</f>
        <v>0</v>
      </c>
      <c r="O42">
        <f>(I42*21)/100</f>
        <v>0</v>
      </c>
      <c r="P42" t="s">
        <v>22</v>
      </c>
    </row>
    <row r="43" spans="1:16" ht="51" x14ac:dyDescent="0.2">
      <c r="A43" s="26" t="s">
        <v>49</v>
      </c>
      <c r="E43" s="27" t="s">
        <v>74</v>
      </c>
    </row>
    <row r="44" spans="1:16" ht="25.5" x14ac:dyDescent="0.2">
      <c r="A44" s="28" t="s">
        <v>50</v>
      </c>
      <c r="E44" s="34" t="s">
        <v>160</v>
      </c>
    </row>
    <row r="45" spans="1:16" x14ac:dyDescent="0.2">
      <c r="A45" t="s">
        <v>51</v>
      </c>
      <c r="E45" s="27" t="s">
        <v>46</v>
      </c>
    </row>
    <row r="46" spans="1:16" x14ac:dyDescent="0.2">
      <c r="A46" s="17" t="s">
        <v>44</v>
      </c>
      <c r="B46" s="21" t="s">
        <v>41</v>
      </c>
      <c r="C46" s="21" t="s">
        <v>75</v>
      </c>
      <c r="D46" s="17" t="s">
        <v>46</v>
      </c>
      <c r="E46" s="22" t="s">
        <v>76</v>
      </c>
      <c r="F46" s="23" t="s">
        <v>57</v>
      </c>
      <c r="G46" s="24">
        <v>117.8</v>
      </c>
      <c r="H46" s="25">
        <v>0</v>
      </c>
      <c r="I46" s="25">
        <f>ROUND(ROUND(H46,2)*ROUND(G46,3),2)</f>
        <v>0</v>
      </c>
      <c r="O46">
        <f>(I46*21)/100</f>
        <v>0</v>
      </c>
      <c r="P46" t="s">
        <v>22</v>
      </c>
    </row>
    <row r="47" spans="1:16" ht="51" x14ac:dyDescent="0.2">
      <c r="A47" s="26" t="s">
        <v>49</v>
      </c>
      <c r="E47" s="27" t="s">
        <v>77</v>
      </c>
    </row>
    <row r="48" spans="1:16" ht="25.5" x14ac:dyDescent="0.2">
      <c r="A48" s="28" t="s">
        <v>50</v>
      </c>
      <c r="E48" s="34" t="s">
        <v>161</v>
      </c>
    </row>
    <row r="49" spans="1:16" x14ac:dyDescent="0.2">
      <c r="A49" t="s">
        <v>51</v>
      </c>
      <c r="E49" s="27" t="s">
        <v>46</v>
      </c>
    </row>
    <row r="50" spans="1:16" ht="25.5" x14ac:dyDescent="0.2">
      <c r="A50" s="17" t="s">
        <v>44</v>
      </c>
      <c r="B50" s="21" t="s">
        <v>78</v>
      </c>
      <c r="C50" s="21" t="s">
        <v>79</v>
      </c>
      <c r="D50" s="17" t="s">
        <v>46</v>
      </c>
      <c r="E50" s="22" t="s">
        <v>80</v>
      </c>
      <c r="F50" s="23" t="s">
        <v>57</v>
      </c>
      <c r="G50" s="24">
        <v>117.8</v>
      </c>
      <c r="H50" s="25">
        <v>0</v>
      </c>
      <c r="I50" s="25">
        <f>ROUND(ROUND(H50,2)*ROUND(G50,3),2)</f>
        <v>0</v>
      </c>
      <c r="O50">
        <f>(I50*21)/100</f>
        <v>0</v>
      </c>
      <c r="P50" t="s">
        <v>22</v>
      </c>
    </row>
    <row r="51" spans="1:16" ht="63.75" x14ac:dyDescent="0.2">
      <c r="A51" s="26" t="s">
        <v>49</v>
      </c>
      <c r="E51" s="27" t="s">
        <v>81</v>
      </c>
    </row>
    <row r="52" spans="1:16" x14ac:dyDescent="0.2">
      <c r="A52" s="28" t="s">
        <v>50</v>
      </c>
      <c r="E52" s="34" t="s">
        <v>162</v>
      </c>
    </row>
    <row r="53" spans="1:16" x14ac:dyDescent="0.2">
      <c r="A53" t="s">
        <v>51</v>
      </c>
      <c r="E53" s="27" t="s">
        <v>46</v>
      </c>
    </row>
    <row r="54" spans="1:16" ht="25.5" x14ac:dyDescent="0.2">
      <c r="A54" s="17" t="s">
        <v>44</v>
      </c>
      <c r="B54" s="21" t="s">
        <v>82</v>
      </c>
      <c r="C54" s="21" t="s">
        <v>83</v>
      </c>
      <c r="D54" s="17" t="s">
        <v>46</v>
      </c>
      <c r="E54" s="22" t="s">
        <v>84</v>
      </c>
      <c r="F54" s="23" t="s">
        <v>57</v>
      </c>
      <c r="G54" s="24">
        <v>117.8</v>
      </c>
      <c r="H54" s="25">
        <v>0</v>
      </c>
      <c r="I54" s="25">
        <f>ROUND(ROUND(H54,2)*ROUND(G54,3),2)</f>
        <v>0</v>
      </c>
      <c r="O54">
        <f>(I54*21)/100</f>
        <v>0</v>
      </c>
      <c r="P54" t="s">
        <v>22</v>
      </c>
    </row>
    <row r="55" spans="1:16" ht="63.75" x14ac:dyDescent="0.2">
      <c r="A55" s="26" t="s">
        <v>49</v>
      </c>
      <c r="E55" s="27" t="s">
        <v>85</v>
      </c>
    </row>
    <row r="56" spans="1:16" x14ac:dyDescent="0.2">
      <c r="A56" s="28" t="s">
        <v>50</v>
      </c>
      <c r="E56" s="34" t="s">
        <v>162</v>
      </c>
    </row>
    <row r="57" spans="1:16" x14ac:dyDescent="0.2">
      <c r="A57" t="s">
        <v>51</v>
      </c>
      <c r="E57" s="27" t="s">
        <v>46</v>
      </c>
    </row>
    <row r="58" spans="1:16" x14ac:dyDescent="0.2">
      <c r="A58" s="17" t="s">
        <v>44</v>
      </c>
      <c r="B58" s="21" t="s">
        <v>86</v>
      </c>
      <c r="C58" s="21" t="s">
        <v>87</v>
      </c>
      <c r="D58" s="17" t="s">
        <v>46</v>
      </c>
      <c r="E58" s="22" t="s">
        <v>88</v>
      </c>
      <c r="F58" s="23" t="s">
        <v>89</v>
      </c>
      <c r="G58" s="24">
        <v>86.5</v>
      </c>
      <c r="H58" s="25">
        <v>0</v>
      </c>
      <c r="I58" s="25">
        <f>ROUND(ROUND(H58,2)*ROUND(G58,3),2)</f>
        <v>0</v>
      </c>
      <c r="O58">
        <f>(I58*21)/100</f>
        <v>0</v>
      </c>
      <c r="P58" t="s">
        <v>22</v>
      </c>
    </row>
    <row r="59" spans="1:16" x14ac:dyDescent="0.2">
      <c r="A59" s="26" t="s">
        <v>49</v>
      </c>
      <c r="E59" s="38" t="s">
        <v>166</v>
      </c>
    </row>
    <row r="60" spans="1:16" ht="25.5" x14ac:dyDescent="0.2">
      <c r="A60" s="28" t="s">
        <v>50</v>
      </c>
      <c r="E60" s="34" t="s">
        <v>167</v>
      </c>
    </row>
    <row r="61" spans="1:16" x14ac:dyDescent="0.2">
      <c r="A61" t="s">
        <v>51</v>
      </c>
      <c r="E61" s="27" t="s">
        <v>46</v>
      </c>
    </row>
    <row r="62" spans="1:16" x14ac:dyDescent="0.2">
      <c r="A62" s="17" t="s">
        <v>44</v>
      </c>
      <c r="B62" s="21" t="s">
        <v>90</v>
      </c>
      <c r="C62" s="21" t="s">
        <v>91</v>
      </c>
      <c r="D62" s="17" t="s">
        <v>46</v>
      </c>
      <c r="E62" s="22" t="s">
        <v>92</v>
      </c>
      <c r="F62" s="23" t="s">
        <v>57</v>
      </c>
      <c r="G62" s="24">
        <v>2.6</v>
      </c>
      <c r="H62" s="25">
        <v>0</v>
      </c>
      <c r="I62" s="25">
        <f>ROUND(ROUND(H62,2)*ROUND(G62,3),2)</f>
        <v>0</v>
      </c>
      <c r="O62">
        <f>(I62*21)/100</f>
        <v>0</v>
      </c>
      <c r="P62" t="s">
        <v>22</v>
      </c>
    </row>
    <row r="63" spans="1:16" x14ac:dyDescent="0.2">
      <c r="A63" s="26" t="s">
        <v>49</v>
      </c>
      <c r="E63" s="37" t="s">
        <v>92</v>
      </c>
    </row>
    <row r="64" spans="1:16" x14ac:dyDescent="0.2">
      <c r="A64" s="28" t="s">
        <v>50</v>
      </c>
      <c r="E64" s="39" t="s">
        <v>168</v>
      </c>
    </row>
    <row r="65" spans="1:16" x14ac:dyDescent="0.2">
      <c r="A65" t="s">
        <v>51</v>
      </c>
      <c r="E65" s="27" t="s">
        <v>46</v>
      </c>
    </row>
    <row r="66" spans="1:16" x14ac:dyDescent="0.2">
      <c r="A66" s="17" t="s">
        <v>44</v>
      </c>
      <c r="B66" s="21" t="s">
        <v>93</v>
      </c>
      <c r="C66" s="21" t="s">
        <v>94</v>
      </c>
      <c r="D66" s="17" t="s">
        <v>46</v>
      </c>
      <c r="E66" s="22" t="s">
        <v>95</v>
      </c>
      <c r="F66" s="23" t="s">
        <v>57</v>
      </c>
      <c r="G66" s="24">
        <v>111.72</v>
      </c>
      <c r="H66" s="25">
        <v>0</v>
      </c>
      <c r="I66" s="25">
        <f>ROUND(ROUND(H66,2)*ROUND(G66,3),2)</f>
        <v>0</v>
      </c>
      <c r="O66">
        <f>(I66*21)/100</f>
        <v>0</v>
      </c>
      <c r="P66" t="s">
        <v>22</v>
      </c>
    </row>
    <row r="67" spans="1:16" x14ac:dyDescent="0.2">
      <c r="A67" s="26" t="s">
        <v>49</v>
      </c>
      <c r="E67" s="40" t="s">
        <v>95</v>
      </c>
    </row>
    <row r="68" spans="1:16" x14ac:dyDescent="0.2">
      <c r="A68" s="28" t="s">
        <v>50</v>
      </c>
      <c r="E68" s="41" t="s">
        <v>170</v>
      </c>
    </row>
    <row r="69" spans="1:16" x14ac:dyDescent="0.2">
      <c r="A69" s="17" t="s">
        <v>44</v>
      </c>
      <c r="B69" s="21" t="s">
        <v>96</v>
      </c>
      <c r="C69" s="21" t="s">
        <v>97</v>
      </c>
      <c r="D69" s="17" t="s">
        <v>46</v>
      </c>
      <c r="E69" s="22" t="s">
        <v>98</v>
      </c>
      <c r="F69" s="23" t="s">
        <v>57</v>
      </c>
      <c r="G69" s="24">
        <f>(8+5)*1.6*1.05</f>
        <v>21.840000000000003</v>
      </c>
      <c r="H69" s="25">
        <v>0</v>
      </c>
      <c r="I69" s="25">
        <f>ROUND(ROUND(H69,2)*ROUND(G69,3),2)</f>
        <v>0</v>
      </c>
      <c r="O69">
        <f>(I69*21)/100</f>
        <v>0</v>
      </c>
      <c r="P69" t="s">
        <v>22</v>
      </c>
    </row>
    <row r="70" spans="1:16" x14ac:dyDescent="0.2">
      <c r="A70" s="26" t="s">
        <v>49</v>
      </c>
      <c r="E70" s="40" t="s">
        <v>98</v>
      </c>
    </row>
    <row r="71" spans="1:16" x14ac:dyDescent="0.2">
      <c r="A71" s="28" t="s">
        <v>50</v>
      </c>
      <c r="E71" s="41" t="s">
        <v>169</v>
      </c>
    </row>
    <row r="72" spans="1:16" x14ac:dyDescent="0.2">
      <c r="A72" t="s">
        <v>51</v>
      </c>
      <c r="E72" s="41" t="s">
        <v>171</v>
      </c>
    </row>
    <row r="73" spans="1:16" x14ac:dyDescent="0.2">
      <c r="A73" s="17" t="s">
        <v>44</v>
      </c>
      <c r="B73" s="21" t="s">
        <v>99</v>
      </c>
      <c r="C73" s="21" t="s">
        <v>100</v>
      </c>
      <c r="D73" s="17" t="s">
        <v>46</v>
      </c>
      <c r="E73" s="22" t="s">
        <v>101</v>
      </c>
      <c r="F73" s="23" t="s">
        <v>57</v>
      </c>
      <c r="G73" s="24">
        <v>5.46</v>
      </c>
      <c r="H73" s="25">
        <v>0</v>
      </c>
      <c r="I73" s="25">
        <f>ROUND(ROUND(H73,2)*ROUND(G73,3),2)</f>
        <v>0</v>
      </c>
      <c r="O73">
        <f>(I73*21)/100</f>
        <v>0</v>
      </c>
      <c r="P73" t="s">
        <v>22</v>
      </c>
    </row>
    <row r="74" spans="1:16" x14ac:dyDescent="0.2">
      <c r="A74" s="26" t="s">
        <v>49</v>
      </c>
      <c r="E74" s="37" t="s">
        <v>101</v>
      </c>
    </row>
    <row r="75" spans="1:16" x14ac:dyDescent="0.2">
      <c r="A75" s="28" t="s">
        <v>50</v>
      </c>
      <c r="E75" s="39" t="s">
        <v>172</v>
      </c>
    </row>
    <row r="76" spans="1:16" x14ac:dyDescent="0.2">
      <c r="A76" s="17" t="s">
        <v>44</v>
      </c>
      <c r="B76" s="21" t="s">
        <v>102</v>
      </c>
      <c r="C76" s="21" t="s">
        <v>103</v>
      </c>
      <c r="D76" s="17" t="s">
        <v>46</v>
      </c>
      <c r="E76" s="22" t="s">
        <v>104</v>
      </c>
      <c r="F76" s="23" t="s">
        <v>57</v>
      </c>
      <c r="G76" s="24">
        <v>109</v>
      </c>
      <c r="H76" s="25">
        <v>0</v>
      </c>
      <c r="I76" s="25">
        <f>ROUND(ROUND(H76,2)*ROUND(G76,3),2)</f>
        <v>0</v>
      </c>
      <c r="O76">
        <f>(I76*21)/100</f>
        <v>0</v>
      </c>
      <c r="P76" t="s">
        <v>22</v>
      </c>
    </row>
    <row r="77" spans="1:16" x14ac:dyDescent="0.2">
      <c r="A77" s="26" t="s">
        <v>49</v>
      </c>
      <c r="E77" s="27" t="s">
        <v>46</v>
      </c>
    </row>
    <row r="78" spans="1:16" x14ac:dyDescent="0.2">
      <c r="A78" s="28" t="s">
        <v>50</v>
      </c>
      <c r="E78" s="29" t="s">
        <v>46</v>
      </c>
    </row>
    <row r="79" spans="1:16" x14ac:dyDescent="0.2">
      <c r="A79" t="s">
        <v>51</v>
      </c>
      <c r="E79" s="27" t="s">
        <v>46</v>
      </c>
    </row>
    <row r="80" spans="1:16" x14ac:dyDescent="0.2">
      <c r="A80" s="17" t="s">
        <v>44</v>
      </c>
      <c r="B80" s="21" t="s">
        <v>105</v>
      </c>
      <c r="C80" s="21" t="s">
        <v>106</v>
      </c>
      <c r="D80" s="17" t="s">
        <v>46</v>
      </c>
      <c r="E80" s="22" t="s">
        <v>107</v>
      </c>
      <c r="F80" s="23" t="s">
        <v>57</v>
      </c>
      <c r="G80" s="24">
        <v>26</v>
      </c>
      <c r="H80" s="25">
        <v>0</v>
      </c>
      <c r="I80" s="25">
        <f>ROUND(ROUND(H80,2)*ROUND(G80,3),2)</f>
        <v>0</v>
      </c>
      <c r="O80">
        <f>(I80*21)/100</f>
        <v>0</v>
      </c>
      <c r="P80" t="s">
        <v>22</v>
      </c>
    </row>
    <row r="81" spans="1:18" x14ac:dyDescent="0.2">
      <c r="A81" s="26" t="s">
        <v>49</v>
      </c>
      <c r="E81" s="27" t="s">
        <v>46</v>
      </c>
    </row>
    <row r="82" spans="1:18" x14ac:dyDescent="0.2">
      <c r="A82" s="28" t="s">
        <v>50</v>
      </c>
      <c r="E82" s="29" t="s">
        <v>46</v>
      </c>
    </row>
    <row r="83" spans="1:18" x14ac:dyDescent="0.2">
      <c r="A83" t="s">
        <v>51</v>
      </c>
      <c r="E83" s="27" t="s">
        <v>46</v>
      </c>
    </row>
    <row r="84" spans="1:18" ht="12.75" customHeight="1" x14ac:dyDescent="0.2">
      <c r="A84" s="5" t="s">
        <v>42</v>
      </c>
      <c r="B84" s="5"/>
      <c r="C84" s="30" t="s">
        <v>39</v>
      </c>
      <c r="D84" s="5"/>
      <c r="E84" s="19" t="s">
        <v>108</v>
      </c>
      <c r="F84" s="5"/>
      <c r="G84" s="5"/>
      <c r="H84" s="5"/>
      <c r="I84" s="31">
        <f>0+Q84</f>
        <v>0</v>
      </c>
      <c r="O84">
        <f>0+R84</f>
        <v>0</v>
      </c>
      <c r="Q84">
        <f>0+I85</f>
        <v>0</v>
      </c>
      <c r="R84">
        <f>0+O85</f>
        <v>0</v>
      </c>
    </row>
    <row r="85" spans="1:18" ht="25.5" x14ac:dyDescent="0.2">
      <c r="A85" s="17" t="s">
        <v>44</v>
      </c>
      <c r="B85" s="21" t="s">
        <v>109</v>
      </c>
      <c r="C85" s="21" t="s">
        <v>110</v>
      </c>
      <c r="D85" s="17" t="s">
        <v>46</v>
      </c>
      <c r="E85" s="22" t="s">
        <v>111</v>
      </c>
      <c r="F85" s="23" t="s">
        <v>89</v>
      </c>
      <c r="G85" s="24">
        <v>86.5</v>
      </c>
      <c r="H85" s="25">
        <v>0</v>
      </c>
      <c r="I85" s="25">
        <f>ROUND(ROUND(H85,2)*ROUND(G85,3),2)</f>
        <v>0</v>
      </c>
      <c r="O85">
        <f>(I85*21)/100</f>
        <v>0</v>
      </c>
      <c r="P85" t="s">
        <v>22</v>
      </c>
    </row>
    <row r="86" spans="1:18" ht="63.75" x14ac:dyDescent="0.2">
      <c r="A86" s="26" t="s">
        <v>49</v>
      </c>
      <c r="E86" s="27" t="s">
        <v>112</v>
      </c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scale="52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view="pageBreakPreview" zoomScale="80" zoomScaleNormal="100" zoomScaleSheetLayoutView="80" workbookViewId="0">
      <pane ySplit="7" topLeftCell="A38" activePane="bottomLeft" state="frozen"/>
      <selection pane="bottomLeft" activeCell="H62" sqref="H62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10</v>
      </c>
      <c r="B1" s="1"/>
      <c r="C1" s="1"/>
      <c r="D1" s="1"/>
      <c r="E1" s="1"/>
      <c r="F1" s="1"/>
      <c r="G1" s="1"/>
      <c r="H1" s="1"/>
      <c r="I1" s="1"/>
      <c r="P1" t="s">
        <v>21</v>
      </c>
    </row>
    <row r="2" spans="1:18" ht="24.95" customHeight="1" x14ac:dyDescent="0.2">
      <c r="B2" s="1"/>
      <c r="C2" s="1"/>
      <c r="D2" s="1"/>
      <c r="E2" s="2" t="s">
        <v>12</v>
      </c>
      <c r="F2" s="1"/>
      <c r="G2" s="1"/>
      <c r="H2" s="5"/>
      <c r="I2" s="5"/>
      <c r="O2">
        <f>0+O8+O13+O38+O43+O60</f>
        <v>0</v>
      </c>
      <c r="P2" t="s">
        <v>21</v>
      </c>
    </row>
    <row r="3" spans="1:18" ht="15" customHeight="1" x14ac:dyDescent="0.25">
      <c r="A3" t="s">
        <v>11</v>
      </c>
      <c r="B3" s="9" t="s">
        <v>13</v>
      </c>
      <c r="C3" s="47" t="s">
        <v>14</v>
      </c>
      <c r="D3" s="43"/>
      <c r="E3" s="10" t="s">
        <v>15</v>
      </c>
      <c r="F3" s="1"/>
      <c r="G3" s="8"/>
      <c r="H3" s="7" t="s">
        <v>113</v>
      </c>
      <c r="I3" s="32">
        <f>0+I8+I13+I38+I43+I60</f>
        <v>0</v>
      </c>
      <c r="O3" t="s">
        <v>18</v>
      </c>
      <c r="P3" t="s">
        <v>22</v>
      </c>
    </row>
    <row r="4" spans="1:18" ht="15" customHeight="1" x14ac:dyDescent="0.25">
      <c r="A4" t="s">
        <v>16</v>
      </c>
      <c r="B4" s="12" t="s">
        <v>17</v>
      </c>
      <c r="C4" s="48" t="s">
        <v>113</v>
      </c>
      <c r="D4" s="49"/>
      <c r="E4" s="13" t="s">
        <v>24</v>
      </c>
      <c r="F4" s="5"/>
      <c r="G4" s="5"/>
      <c r="H4" s="14"/>
      <c r="I4" s="14"/>
      <c r="O4" t="s">
        <v>19</v>
      </c>
      <c r="P4" t="s">
        <v>22</v>
      </c>
    </row>
    <row r="5" spans="1:18" ht="12.75" customHeight="1" x14ac:dyDescent="0.2">
      <c r="A5" s="46" t="s">
        <v>25</v>
      </c>
      <c r="B5" s="46" t="s">
        <v>27</v>
      </c>
      <c r="C5" s="46" t="s">
        <v>29</v>
      </c>
      <c r="D5" s="46" t="s">
        <v>30</v>
      </c>
      <c r="E5" s="46" t="s">
        <v>31</v>
      </c>
      <c r="F5" s="46" t="s">
        <v>33</v>
      </c>
      <c r="G5" s="46" t="s">
        <v>35</v>
      </c>
      <c r="H5" s="46" t="s">
        <v>37</v>
      </c>
      <c r="I5" s="46"/>
      <c r="O5" t="s">
        <v>20</v>
      </c>
      <c r="P5" t="s">
        <v>22</v>
      </c>
    </row>
    <row r="6" spans="1:18" ht="12.75" customHeight="1" x14ac:dyDescent="0.2">
      <c r="A6" s="46"/>
      <c r="B6" s="46"/>
      <c r="C6" s="46"/>
      <c r="D6" s="46"/>
      <c r="E6" s="46"/>
      <c r="F6" s="46"/>
      <c r="G6" s="46"/>
      <c r="H6" s="11" t="s">
        <v>38</v>
      </c>
      <c r="I6" s="11" t="s">
        <v>40</v>
      </c>
    </row>
    <row r="7" spans="1:18" ht="12.75" customHeight="1" x14ac:dyDescent="0.2">
      <c r="A7" s="11" t="s">
        <v>26</v>
      </c>
      <c r="B7" s="11" t="s">
        <v>28</v>
      </c>
      <c r="C7" s="11" t="s">
        <v>22</v>
      </c>
      <c r="D7" s="11" t="s">
        <v>21</v>
      </c>
      <c r="E7" s="11" t="s">
        <v>32</v>
      </c>
      <c r="F7" s="11" t="s">
        <v>34</v>
      </c>
      <c r="G7" s="11" t="s">
        <v>36</v>
      </c>
      <c r="H7" s="11" t="s">
        <v>39</v>
      </c>
      <c r="I7" s="11" t="s">
        <v>41</v>
      </c>
    </row>
    <row r="8" spans="1:18" ht="12.75" customHeight="1" x14ac:dyDescent="0.2">
      <c r="A8" s="14" t="s">
        <v>42</v>
      </c>
      <c r="B8" s="14"/>
      <c r="C8" s="18" t="s">
        <v>26</v>
      </c>
      <c r="D8" s="14"/>
      <c r="E8" s="19" t="s">
        <v>43</v>
      </c>
      <c r="F8" s="14"/>
      <c r="G8" s="14"/>
      <c r="H8" s="14"/>
      <c r="I8" s="20">
        <f>0+Q8</f>
        <v>0</v>
      </c>
      <c r="O8">
        <f>0+R8</f>
        <v>0</v>
      </c>
      <c r="Q8">
        <f>0+I9</f>
        <v>0</v>
      </c>
      <c r="R8">
        <f>0+O9</f>
        <v>0</v>
      </c>
    </row>
    <row r="9" spans="1:18" x14ac:dyDescent="0.2">
      <c r="A9" s="17" t="s">
        <v>44</v>
      </c>
      <c r="B9" s="21" t="s">
        <v>28</v>
      </c>
      <c r="C9" s="21" t="s">
        <v>52</v>
      </c>
      <c r="D9" s="17" t="s">
        <v>46</v>
      </c>
      <c r="E9" s="22" t="s">
        <v>53</v>
      </c>
      <c r="F9" s="23" t="s">
        <v>48</v>
      </c>
      <c r="G9" s="24">
        <v>24.843</v>
      </c>
      <c r="H9" s="25">
        <v>0</v>
      </c>
      <c r="I9" s="25">
        <f>ROUND(ROUND(H9,2)*ROUND(G9,3),2)</f>
        <v>0</v>
      </c>
      <c r="O9">
        <f>(I9*21)/100</f>
        <v>0</v>
      </c>
      <c r="P9" t="s">
        <v>22</v>
      </c>
    </row>
    <row r="10" spans="1:18" x14ac:dyDescent="0.2">
      <c r="A10" s="26" t="s">
        <v>49</v>
      </c>
      <c r="E10" s="34" t="s">
        <v>174</v>
      </c>
    </row>
    <row r="11" spans="1:18" x14ac:dyDescent="0.2">
      <c r="A11" s="28" t="s">
        <v>50</v>
      </c>
      <c r="E11" s="29" t="s">
        <v>46</v>
      </c>
    </row>
    <row r="12" spans="1:18" x14ac:dyDescent="0.2">
      <c r="A12" t="s">
        <v>51</v>
      </c>
      <c r="E12" s="27" t="s">
        <v>46</v>
      </c>
    </row>
    <row r="13" spans="1:18" ht="12.75" customHeight="1" x14ac:dyDescent="0.2">
      <c r="A13" s="5" t="s">
        <v>42</v>
      </c>
      <c r="B13" s="5"/>
      <c r="C13" s="30" t="s">
        <v>28</v>
      </c>
      <c r="D13" s="5"/>
      <c r="E13" s="19" t="s">
        <v>54</v>
      </c>
      <c r="F13" s="5"/>
      <c r="G13" s="5"/>
      <c r="H13" s="5"/>
      <c r="I13" s="31">
        <f>0+Q13</f>
        <v>0</v>
      </c>
      <c r="O13">
        <f>0+R13</f>
        <v>0</v>
      </c>
      <c r="Q13">
        <f>0+I14+I18+I22+I26+I30+I34</f>
        <v>0</v>
      </c>
      <c r="R13">
        <f>0+O14+O18+O22+O26+O30+O34</f>
        <v>0</v>
      </c>
    </row>
    <row r="14" spans="1:18" ht="25.5" x14ac:dyDescent="0.2">
      <c r="A14" s="17" t="s">
        <v>44</v>
      </c>
      <c r="B14" s="21" t="s">
        <v>22</v>
      </c>
      <c r="C14" s="21" t="s">
        <v>114</v>
      </c>
      <c r="D14" s="17" t="s">
        <v>46</v>
      </c>
      <c r="E14" s="22" t="s">
        <v>115</v>
      </c>
      <c r="F14" s="23" t="s">
        <v>62</v>
      </c>
      <c r="G14" s="24">
        <v>13.074999999999999</v>
      </c>
      <c r="H14" s="25">
        <v>0</v>
      </c>
      <c r="I14" s="25">
        <f>ROUND(ROUND(H14,2)*ROUND(G14,3),2)</f>
        <v>0</v>
      </c>
      <c r="O14">
        <f>(I14*21)/100</f>
        <v>0</v>
      </c>
      <c r="P14" t="s">
        <v>22</v>
      </c>
    </row>
    <row r="15" spans="1:18" ht="63.75" x14ac:dyDescent="0.2">
      <c r="A15" s="26" t="s">
        <v>49</v>
      </c>
      <c r="E15" s="27" t="s">
        <v>116</v>
      </c>
    </row>
    <row r="16" spans="1:18" x14ac:dyDescent="0.2">
      <c r="A16" s="28" t="s">
        <v>50</v>
      </c>
      <c r="E16" s="34" t="s">
        <v>173</v>
      </c>
    </row>
    <row r="17" spans="1:16" x14ac:dyDescent="0.2">
      <c r="A17" t="s">
        <v>51</v>
      </c>
      <c r="E17" s="27" t="s">
        <v>46</v>
      </c>
    </row>
    <row r="18" spans="1:16" x14ac:dyDescent="0.2">
      <c r="A18" s="17" t="s">
        <v>44</v>
      </c>
      <c r="B18" s="21" t="s">
        <v>21</v>
      </c>
      <c r="C18" s="21" t="s">
        <v>117</v>
      </c>
      <c r="D18" s="17" t="s">
        <v>46</v>
      </c>
      <c r="E18" s="22" t="s">
        <v>118</v>
      </c>
      <c r="F18" s="23" t="s">
        <v>48</v>
      </c>
      <c r="G18" s="24">
        <v>261.5</v>
      </c>
      <c r="H18" s="25">
        <v>0</v>
      </c>
      <c r="I18" s="25">
        <f>ROUND(ROUND(H18,2)*ROUND(G18,3),2)</f>
        <v>0</v>
      </c>
      <c r="O18">
        <f>(I18*21)/100</f>
        <v>0</v>
      </c>
      <c r="P18" t="s">
        <v>22</v>
      </c>
    </row>
    <row r="19" spans="1:16" ht="38.25" x14ac:dyDescent="0.2">
      <c r="A19" s="26" t="s">
        <v>49</v>
      </c>
      <c r="E19" s="27" t="s">
        <v>119</v>
      </c>
    </row>
    <row r="20" spans="1:16" x14ac:dyDescent="0.2">
      <c r="A20" s="28" t="s">
        <v>50</v>
      </c>
      <c r="E20" s="29" t="s">
        <v>120</v>
      </c>
    </row>
    <row r="21" spans="1:16" x14ac:dyDescent="0.2">
      <c r="A21" t="s">
        <v>51</v>
      </c>
      <c r="E21" s="27" t="s">
        <v>46</v>
      </c>
    </row>
    <row r="22" spans="1:16" ht="25.5" x14ac:dyDescent="0.2">
      <c r="A22" s="17" t="s">
        <v>44</v>
      </c>
      <c r="B22" s="21" t="s">
        <v>32</v>
      </c>
      <c r="C22" s="21" t="s">
        <v>121</v>
      </c>
      <c r="D22" s="17" t="s">
        <v>46</v>
      </c>
      <c r="E22" s="22" t="s">
        <v>122</v>
      </c>
      <c r="F22" s="23" t="s">
        <v>62</v>
      </c>
      <c r="G22" s="24">
        <v>13.074999999999999</v>
      </c>
      <c r="H22" s="25">
        <v>0</v>
      </c>
      <c r="I22" s="25">
        <f>ROUND(ROUND(H22,2)*ROUND(G22,3),2)</f>
        <v>0</v>
      </c>
      <c r="O22">
        <f>(I22*21)/100</f>
        <v>0</v>
      </c>
      <c r="P22" t="s">
        <v>22</v>
      </c>
    </row>
    <row r="23" spans="1:16" ht="76.5" x14ac:dyDescent="0.2">
      <c r="A23" s="26" t="s">
        <v>49</v>
      </c>
      <c r="E23" s="27" t="s">
        <v>123</v>
      </c>
    </row>
    <row r="24" spans="1:16" x14ac:dyDescent="0.2">
      <c r="A24" s="28" t="s">
        <v>50</v>
      </c>
      <c r="E24" s="29" t="s">
        <v>46</v>
      </c>
    </row>
    <row r="25" spans="1:16" x14ac:dyDescent="0.2">
      <c r="A25" t="s">
        <v>51</v>
      </c>
      <c r="E25" s="27" t="s">
        <v>46</v>
      </c>
    </row>
    <row r="26" spans="1:16" x14ac:dyDescent="0.2">
      <c r="A26" s="17" t="s">
        <v>44</v>
      </c>
      <c r="B26" s="21" t="s">
        <v>34</v>
      </c>
      <c r="C26" s="21" t="s">
        <v>124</v>
      </c>
      <c r="D26" s="17" t="s">
        <v>46</v>
      </c>
      <c r="E26" s="22" t="s">
        <v>125</v>
      </c>
      <c r="F26" s="23" t="s">
        <v>62</v>
      </c>
      <c r="G26" s="24">
        <v>13.074999999999999</v>
      </c>
      <c r="H26" s="25">
        <v>0</v>
      </c>
      <c r="I26" s="25">
        <f>ROUND(ROUND(H26,2)*ROUND(G26,3),2)</f>
        <v>0</v>
      </c>
      <c r="O26">
        <f>(I26*21)/100</f>
        <v>0</v>
      </c>
      <c r="P26" t="s">
        <v>22</v>
      </c>
    </row>
    <row r="27" spans="1:16" ht="51" x14ac:dyDescent="0.2">
      <c r="A27" s="26" t="s">
        <v>49</v>
      </c>
      <c r="E27" s="27" t="s">
        <v>126</v>
      </c>
    </row>
    <row r="28" spans="1:16" x14ac:dyDescent="0.2">
      <c r="A28" s="28" t="s">
        <v>50</v>
      </c>
      <c r="E28" s="29" t="s">
        <v>46</v>
      </c>
    </row>
    <row r="29" spans="1:16" x14ac:dyDescent="0.2">
      <c r="A29" t="s">
        <v>51</v>
      </c>
      <c r="E29" s="27" t="s">
        <v>46</v>
      </c>
    </row>
    <row r="30" spans="1:16" x14ac:dyDescent="0.2">
      <c r="A30" s="17" t="s">
        <v>44</v>
      </c>
      <c r="B30" s="21" t="s">
        <v>36</v>
      </c>
      <c r="C30" s="21" t="s">
        <v>127</v>
      </c>
      <c r="D30" s="17" t="s">
        <v>46</v>
      </c>
      <c r="E30" s="22" t="s">
        <v>128</v>
      </c>
      <c r="F30" s="23" t="s">
        <v>62</v>
      </c>
      <c r="G30" s="24">
        <v>13.074999999999999</v>
      </c>
      <c r="H30" s="25">
        <v>0</v>
      </c>
      <c r="I30" s="25">
        <f>ROUND(ROUND(H30,2)*ROUND(G30,3),2)</f>
        <v>0</v>
      </c>
      <c r="O30">
        <f>(I30*21)/100</f>
        <v>0</v>
      </c>
      <c r="P30" t="s">
        <v>22</v>
      </c>
    </row>
    <row r="31" spans="1:16" ht="25.5" x14ac:dyDescent="0.2">
      <c r="A31" s="26" t="s">
        <v>49</v>
      </c>
      <c r="E31" s="27" t="s">
        <v>129</v>
      </c>
    </row>
    <row r="32" spans="1:16" x14ac:dyDescent="0.2">
      <c r="A32" s="28" t="s">
        <v>50</v>
      </c>
      <c r="E32" s="29" t="s">
        <v>46</v>
      </c>
    </row>
    <row r="33" spans="1:18" x14ac:dyDescent="0.2">
      <c r="A33" t="s">
        <v>51</v>
      </c>
      <c r="E33" s="27" t="s">
        <v>46</v>
      </c>
    </row>
    <row r="34" spans="1:18" x14ac:dyDescent="0.2">
      <c r="A34" s="17" t="s">
        <v>44</v>
      </c>
      <c r="B34" s="21" t="s">
        <v>66</v>
      </c>
      <c r="C34" s="21" t="s">
        <v>130</v>
      </c>
      <c r="D34" s="17" t="s">
        <v>46</v>
      </c>
      <c r="E34" s="22" t="s">
        <v>131</v>
      </c>
      <c r="F34" s="23" t="s">
        <v>62</v>
      </c>
      <c r="G34" s="24">
        <v>3.923</v>
      </c>
      <c r="H34" s="25">
        <v>0</v>
      </c>
      <c r="I34" s="25">
        <f>ROUND(ROUND(H34,2)*ROUND(G34,3),2)</f>
        <v>0</v>
      </c>
      <c r="O34">
        <f>(I34*21)/100</f>
        <v>0</v>
      </c>
      <c r="P34" t="s">
        <v>22</v>
      </c>
    </row>
    <row r="35" spans="1:18" ht="51" x14ac:dyDescent="0.2">
      <c r="A35" s="26" t="s">
        <v>49</v>
      </c>
      <c r="E35" s="27" t="s">
        <v>132</v>
      </c>
    </row>
    <row r="36" spans="1:18" x14ac:dyDescent="0.2">
      <c r="A36" s="28" t="s">
        <v>50</v>
      </c>
      <c r="E36" s="33" t="s">
        <v>175</v>
      </c>
    </row>
    <row r="37" spans="1:18" x14ac:dyDescent="0.2">
      <c r="A37" t="s">
        <v>51</v>
      </c>
      <c r="E37" s="27" t="s">
        <v>46</v>
      </c>
    </row>
    <row r="38" spans="1:18" ht="12.75" customHeight="1" x14ac:dyDescent="0.2">
      <c r="A38" s="5" t="s">
        <v>42</v>
      </c>
      <c r="B38" s="5"/>
      <c r="C38" s="30" t="s">
        <v>22</v>
      </c>
      <c r="D38" s="5"/>
      <c r="E38" s="19" t="s">
        <v>133</v>
      </c>
      <c r="F38" s="5"/>
      <c r="G38" s="5"/>
      <c r="H38" s="5"/>
      <c r="I38" s="31">
        <f>0+Q38</f>
        <v>0</v>
      </c>
      <c r="O38">
        <f>0+R38</f>
        <v>0</v>
      </c>
      <c r="Q38">
        <f>0+I39</f>
        <v>0</v>
      </c>
      <c r="R38">
        <f>0+O39</f>
        <v>0</v>
      </c>
    </row>
    <row r="39" spans="1:18" x14ac:dyDescent="0.2">
      <c r="A39" s="17" t="s">
        <v>44</v>
      </c>
      <c r="B39" s="21" t="s">
        <v>69</v>
      </c>
      <c r="C39" s="21" t="s">
        <v>134</v>
      </c>
      <c r="D39" s="17" t="s">
        <v>46</v>
      </c>
      <c r="E39" s="22" t="s">
        <v>135</v>
      </c>
      <c r="F39" s="23" t="s">
        <v>62</v>
      </c>
      <c r="G39" s="24">
        <v>5.23</v>
      </c>
      <c r="H39" s="25">
        <v>0</v>
      </c>
      <c r="I39" s="25">
        <f>ROUND(ROUND(H39,2)*ROUND(G39,3),2)</f>
        <v>0</v>
      </c>
      <c r="O39">
        <f>(I39*21)/100</f>
        <v>0</v>
      </c>
      <c r="P39" t="s">
        <v>22</v>
      </c>
    </row>
    <row r="40" spans="1:18" ht="63.75" x14ac:dyDescent="0.2">
      <c r="A40" s="26" t="s">
        <v>49</v>
      </c>
      <c r="E40" s="27" t="s">
        <v>136</v>
      </c>
    </row>
    <row r="41" spans="1:18" x14ac:dyDescent="0.2">
      <c r="A41" s="28" t="s">
        <v>50</v>
      </c>
      <c r="E41" s="42" t="s">
        <v>177</v>
      </c>
    </row>
    <row r="42" spans="1:18" x14ac:dyDescent="0.2">
      <c r="A42" t="s">
        <v>51</v>
      </c>
      <c r="E42" s="34" t="s">
        <v>176</v>
      </c>
    </row>
    <row r="43" spans="1:18" ht="12.75" customHeight="1" x14ac:dyDescent="0.2">
      <c r="A43" s="5" t="s">
        <v>42</v>
      </c>
      <c r="B43" s="5"/>
      <c r="C43" s="30" t="s">
        <v>21</v>
      </c>
      <c r="D43" s="5"/>
      <c r="E43" s="19" t="s">
        <v>137</v>
      </c>
      <c r="F43" s="5"/>
      <c r="G43" s="5"/>
      <c r="H43" s="5"/>
      <c r="I43" s="31">
        <f>0+Q43</f>
        <v>0</v>
      </c>
      <c r="O43">
        <f>0+R43</f>
        <v>0</v>
      </c>
      <c r="Q43">
        <f>0+I44+I48+I52+I56</f>
        <v>0</v>
      </c>
      <c r="R43">
        <f>0+O44+O48+O52+O56</f>
        <v>0</v>
      </c>
    </row>
    <row r="44" spans="1:18" x14ac:dyDescent="0.2">
      <c r="A44" s="17" t="s">
        <v>44</v>
      </c>
      <c r="B44" s="21" t="s">
        <v>39</v>
      </c>
      <c r="C44" s="21" t="s">
        <v>138</v>
      </c>
      <c r="D44" s="17" t="s">
        <v>46</v>
      </c>
      <c r="E44" s="22" t="s">
        <v>139</v>
      </c>
      <c r="F44" s="23" t="s">
        <v>62</v>
      </c>
      <c r="G44" s="24">
        <v>3.923</v>
      </c>
      <c r="H44" s="25">
        <v>0</v>
      </c>
      <c r="I44" s="25">
        <f>ROUND(ROUND(H44,2)*ROUND(G44,3),2)</f>
        <v>0</v>
      </c>
      <c r="O44">
        <f>(I44*21)/100</f>
        <v>0</v>
      </c>
      <c r="P44" t="s">
        <v>22</v>
      </c>
    </row>
    <row r="45" spans="1:18" ht="25.5" x14ac:dyDescent="0.2">
      <c r="A45" s="26" t="s">
        <v>49</v>
      </c>
      <c r="E45" s="27" t="s">
        <v>140</v>
      </c>
    </row>
    <row r="46" spans="1:18" x14ac:dyDescent="0.2">
      <c r="A46" s="28" t="s">
        <v>50</v>
      </c>
      <c r="E46" s="33" t="s">
        <v>178</v>
      </c>
    </row>
    <row r="47" spans="1:18" x14ac:dyDescent="0.2">
      <c r="A47" t="s">
        <v>51</v>
      </c>
      <c r="E47" s="27" t="s">
        <v>46</v>
      </c>
    </row>
    <row r="48" spans="1:18" x14ac:dyDescent="0.2">
      <c r="A48" s="17" t="s">
        <v>44</v>
      </c>
      <c r="B48" s="21" t="s">
        <v>41</v>
      </c>
      <c r="C48" s="21" t="s">
        <v>141</v>
      </c>
      <c r="D48" s="17" t="s">
        <v>46</v>
      </c>
      <c r="E48" s="22" t="s">
        <v>142</v>
      </c>
      <c r="F48" s="23" t="s">
        <v>57</v>
      </c>
      <c r="G48" s="24">
        <v>16</v>
      </c>
      <c r="H48" s="25">
        <v>0</v>
      </c>
      <c r="I48" s="25">
        <f>ROUND(ROUND(H48,2)*ROUND(G48,3),2)</f>
        <v>0</v>
      </c>
      <c r="O48">
        <f>(I48*21)/100</f>
        <v>0</v>
      </c>
      <c r="P48" t="s">
        <v>22</v>
      </c>
    </row>
    <row r="49" spans="1:18" ht="38.25" x14ac:dyDescent="0.2">
      <c r="A49" s="26" t="s">
        <v>49</v>
      </c>
      <c r="E49" s="27" t="s">
        <v>143</v>
      </c>
    </row>
    <row r="50" spans="1:18" x14ac:dyDescent="0.2">
      <c r="A50" s="28" t="s">
        <v>50</v>
      </c>
      <c r="E50" s="29" t="s">
        <v>46</v>
      </c>
    </row>
    <row r="51" spans="1:18" x14ac:dyDescent="0.2">
      <c r="A51" t="s">
        <v>51</v>
      </c>
      <c r="E51" s="27" t="s">
        <v>46</v>
      </c>
    </row>
    <row r="52" spans="1:18" x14ac:dyDescent="0.2">
      <c r="A52" s="17" t="s">
        <v>44</v>
      </c>
      <c r="B52" s="21" t="s">
        <v>78</v>
      </c>
      <c r="C52" s="21" t="s">
        <v>144</v>
      </c>
      <c r="D52" s="17" t="s">
        <v>46</v>
      </c>
      <c r="E52" s="22" t="s">
        <v>145</v>
      </c>
      <c r="F52" s="23" t="s">
        <v>57</v>
      </c>
      <c r="G52" s="24">
        <v>16</v>
      </c>
      <c r="H52" s="25">
        <v>0</v>
      </c>
      <c r="I52" s="25">
        <f>ROUND(ROUND(H52,2)*ROUND(G52,3),2)</f>
        <v>0</v>
      </c>
      <c r="O52">
        <f>(I52*21)/100</f>
        <v>0</v>
      </c>
      <c r="P52" t="s">
        <v>22</v>
      </c>
    </row>
    <row r="53" spans="1:18" ht="38.25" x14ac:dyDescent="0.2">
      <c r="A53" s="26" t="s">
        <v>49</v>
      </c>
      <c r="E53" s="27" t="s">
        <v>146</v>
      </c>
    </row>
    <row r="54" spans="1:18" x14ac:dyDescent="0.2">
      <c r="A54" s="28" t="s">
        <v>50</v>
      </c>
      <c r="E54" s="29" t="s">
        <v>46</v>
      </c>
    </row>
    <row r="55" spans="1:18" x14ac:dyDescent="0.2">
      <c r="A55" t="s">
        <v>51</v>
      </c>
      <c r="E55" s="27" t="s">
        <v>46</v>
      </c>
    </row>
    <row r="56" spans="1:18" x14ac:dyDescent="0.2">
      <c r="A56" s="17" t="s">
        <v>44</v>
      </c>
      <c r="B56" s="21" t="s">
        <v>82</v>
      </c>
      <c r="C56" s="21" t="s">
        <v>147</v>
      </c>
      <c r="D56" s="17" t="s">
        <v>46</v>
      </c>
      <c r="E56" s="22" t="s">
        <v>148</v>
      </c>
      <c r="F56" s="23" t="s">
        <v>48</v>
      </c>
      <c r="G56" s="24">
        <v>0.27500000000000002</v>
      </c>
      <c r="H56" s="25">
        <v>0</v>
      </c>
      <c r="I56" s="25">
        <f>ROUND(ROUND(H56,2)*ROUND(G56,3),2)</f>
        <v>0</v>
      </c>
      <c r="O56">
        <f>(I56*21)/100</f>
        <v>0</v>
      </c>
      <c r="P56" t="s">
        <v>22</v>
      </c>
    </row>
    <row r="57" spans="1:18" ht="38.25" x14ac:dyDescent="0.2">
      <c r="A57" s="26" t="s">
        <v>49</v>
      </c>
      <c r="E57" s="27" t="s">
        <v>149</v>
      </c>
    </row>
    <row r="58" spans="1:18" x14ac:dyDescent="0.2">
      <c r="A58" s="28" t="s">
        <v>50</v>
      </c>
      <c r="E58" s="33" t="s">
        <v>179</v>
      </c>
    </row>
    <row r="59" spans="1:18" x14ac:dyDescent="0.2">
      <c r="A59" t="s">
        <v>51</v>
      </c>
      <c r="E59" s="27" t="s">
        <v>46</v>
      </c>
    </row>
    <row r="60" spans="1:18" ht="12.75" customHeight="1" x14ac:dyDescent="0.2">
      <c r="A60" s="5" t="s">
        <v>42</v>
      </c>
      <c r="B60" s="5"/>
      <c r="C60" s="30" t="s">
        <v>34</v>
      </c>
      <c r="D60" s="5"/>
      <c r="E60" s="19" t="s">
        <v>63</v>
      </c>
      <c r="F60" s="5"/>
      <c r="G60" s="5"/>
      <c r="H60" s="5"/>
      <c r="I60" s="31">
        <f>0+Q60</f>
        <v>0</v>
      </c>
      <c r="O60">
        <f>0+R60</f>
        <v>0</v>
      </c>
      <c r="Q60">
        <f>0+I61</f>
        <v>0</v>
      </c>
      <c r="R60">
        <f>0+O61</f>
        <v>0</v>
      </c>
    </row>
    <row r="61" spans="1:18" x14ac:dyDescent="0.2">
      <c r="A61" s="17" t="s">
        <v>44</v>
      </c>
      <c r="B61" s="21" t="s">
        <v>86</v>
      </c>
      <c r="C61" s="21" t="s">
        <v>150</v>
      </c>
      <c r="D61" s="17" t="s">
        <v>46</v>
      </c>
      <c r="E61" s="22" t="s">
        <v>151</v>
      </c>
      <c r="F61" s="23" t="s">
        <v>48</v>
      </c>
      <c r="G61" s="24">
        <v>7.4539999999999997</v>
      </c>
      <c r="H61" s="25">
        <v>0</v>
      </c>
      <c r="I61" s="25">
        <f>ROUND(ROUND(H61,2)*ROUND(G61,3),2)</f>
        <v>0</v>
      </c>
      <c r="O61">
        <f>(I61*21)/100</f>
        <v>0</v>
      </c>
      <c r="P61" t="s">
        <v>22</v>
      </c>
    </row>
    <row r="62" spans="1:18" x14ac:dyDescent="0.2">
      <c r="A62" s="26" t="s">
        <v>49</v>
      </c>
      <c r="E62" s="27" t="s">
        <v>46</v>
      </c>
    </row>
    <row r="63" spans="1:18" x14ac:dyDescent="0.2">
      <c r="A63" s="28" t="s">
        <v>50</v>
      </c>
      <c r="E63" s="29" t="s">
        <v>152</v>
      </c>
    </row>
    <row r="64" spans="1:18" x14ac:dyDescent="0.2">
      <c r="A64" t="s">
        <v>51</v>
      </c>
      <c r="E64" s="27" t="s">
        <v>46</v>
      </c>
    </row>
  </sheetData>
  <mergeCells count="10">
    <mergeCell ref="A5:A6"/>
    <mergeCell ref="B5:B6"/>
    <mergeCell ref="C5:C6"/>
    <mergeCell ref="D5:D6"/>
    <mergeCell ref="E5:E6"/>
    <mergeCell ref="F5:F6"/>
    <mergeCell ref="G5:G6"/>
    <mergeCell ref="H5:I5"/>
    <mergeCell ref="C3:D3"/>
    <mergeCell ref="C4:D4"/>
  </mergeCells>
  <pageMargins left="0.75" right="0.75" top="1" bottom="1" header="0.5" footer="0.5"/>
  <pageSetup paperSize="9" scale="52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FD446CDCC1564289788B2B4D3035F9" ma:contentTypeVersion="16" ma:contentTypeDescription="Vytvoří nový dokument" ma:contentTypeScope="" ma:versionID="34f103f5f62180e0efc608c122bbc055">
  <xsd:schema xmlns:xsd="http://www.w3.org/2001/XMLSchema" xmlns:xs="http://www.w3.org/2001/XMLSchema" xmlns:p="http://schemas.microsoft.com/office/2006/metadata/properties" xmlns:ns2="cceb7ffc-97a2-4587-a3e4-e2ef727e2fb3" xmlns:ns3="bc560213-6c5d-420c-b2d6-4c9d4dbabc23" targetNamespace="http://schemas.microsoft.com/office/2006/metadata/properties" ma:root="true" ma:fieldsID="207596ed9c0d5da11aa4468e18152cd4" ns2:_="" ns3:_="">
    <xsd:import namespace="cceb7ffc-97a2-4587-a3e4-e2ef727e2fb3"/>
    <xsd:import namespace="bc560213-6c5d-420c-b2d6-4c9d4dbabc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b7ffc-97a2-4587-a3e4-e2ef727e2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17b2db15-62ad-46e3-8716-fb6f8fe8c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60213-6c5d-420c-b2d6-4c9d4dbabc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12ccc05-c83c-45a1-ab1a-769d543962f2}" ma:internalName="TaxCatchAll" ma:showField="CatchAllData" ma:web="bc560213-6c5d-420c-b2d6-4c9d4dbabc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B0A677-2D9A-4C93-87CE-7B7B7EF25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749BE0-E546-4BFE-A033-25B0D5235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eb7ffc-97a2-4587-a3e4-e2ef727e2fb3"/>
    <ds:schemaRef ds:uri="bc560213-6c5d-420c-b2d6-4c9d4dbabc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102</vt:lpstr>
      <vt:lpstr>102.1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Šopík</dc:creator>
  <cp:keywords/>
  <dc:description/>
  <cp:lastModifiedBy>Jan Příkazký</cp:lastModifiedBy>
  <dcterms:created xsi:type="dcterms:W3CDTF">2023-01-13T17:14:27Z</dcterms:created>
  <dcterms:modified xsi:type="dcterms:W3CDTF">2023-03-02T12:22:58Z</dcterms:modified>
  <cp:category/>
  <cp:contentStatus/>
</cp:coreProperties>
</file>